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Dev\GitHub\excel_challenge\excel_challenge\"/>
    </mc:Choice>
  </mc:AlternateContent>
  <xr:revisionPtr revIDLastSave="0" documentId="8_{156D4817-6EBE-4BBC-8B15-C3EF7BB7FAFB}" xr6:coauthVersionLast="46" xr6:coauthVersionMax="46" xr10:uidLastSave="{00000000-0000-0000-0000-000000000000}"/>
  <bookViews>
    <workbookView xWindow="690" yWindow="690" windowWidth="8385" windowHeight="9255" xr2:uid="{00000000-000D-0000-FFFF-FFFF00000000}"/>
  </bookViews>
  <sheets>
    <sheet name="WORKSHEET" sheetId="1" r:id="rId1"/>
    <sheet name="Category Pivot" sheetId="2" r:id="rId2"/>
    <sheet name="Sub-Category Pivot" sheetId="5" r:id="rId3"/>
    <sheet name="Date Pivot" sheetId="6" r:id="rId4"/>
    <sheet name="BONUS" sheetId="7" r:id="rId5"/>
    <sheet name="BONUS Statistical Analysis" sheetId="8" r:id="rId6"/>
  </sheets>
  <definedNames>
    <definedName name="_xlnm._FilterDatabase" localSheetId="0" hidden="1">WORKSHEET!$A$1:$T$4115</definedName>
    <definedName name="goal">WORKSHEET!$D$2:$D$4115</definedName>
    <definedName name="pledged">WORKSHEET!$E$2:$E$4115</definedName>
    <definedName name="state">WORKSHEET!$F$2:$F$4115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7" l="1"/>
  <c r="C4" i="7"/>
  <c r="B4" i="7"/>
  <c r="D13" i="7" l="1"/>
  <c r="D12" i="7"/>
  <c r="D11" i="7"/>
  <c r="D10" i="7"/>
  <c r="D9" i="7"/>
  <c r="D8" i="7"/>
  <c r="D7" i="7"/>
  <c r="D6" i="7"/>
  <c r="D5" i="7"/>
  <c r="D3" i="7"/>
  <c r="C13" i="7"/>
  <c r="C12" i="7"/>
  <c r="C11" i="7"/>
  <c r="C10" i="7"/>
  <c r="C9" i="7"/>
  <c r="C8" i="7"/>
  <c r="C7" i="7"/>
  <c r="C6" i="7"/>
  <c r="C5" i="7"/>
  <c r="C3" i="7"/>
  <c r="B7" i="7"/>
  <c r="B8" i="7"/>
  <c r="B9" i="7"/>
  <c r="E9" i="7" s="1"/>
  <c r="B10" i="7"/>
  <c r="E10" i="7" s="1"/>
  <c r="B11" i="7"/>
  <c r="B12" i="7"/>
  <c r="B13" i="7"/>
  <c r="E13" i="7" s="1"/>
  <c r="B6" i="7"/>
  <c r="E6" i="7" s="1"/>
  <c r="B5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4" i="7"/>
  <c r="H4" i="7" s="1"/>
  <c r="E12" i="7"/>
  <c r="G12" i="7" s="1"/>
  <c r="E8" i="7"/>
  <c r="F8" i="7" s="1"/>
  <c r="G9" i="7"/>
  <c r="G13" i="7"/>
  <c r="H6" i="7"/>
  <c r="H10" i="7"/>
  <c r="H2" i="7"/>
  <c r="E5" i="7"/>
  <c r="G5" i="7" s="1"/>
  <c r="G6" i="7"/>
  <c r="G10" i="7"/>
  <c r="F2" i="7"/>
  <c r="H9" i="7"/>
  <c r="H13" i="7"/>
  <c r="E11" i="7"/>
  <c r="F11" i="7" s="1"/>
  <c r="E7" i="7"/>
  <c r="H7" i="7" s="1"/>
  <c r="E3" i="7"/>
  <c r="H3" i="7" s="1"/>
  <c r="F10" i="7"/>
  <c r="F6" i="7"/>
  <c r="F13" i="7"/>
  <c r="F9" i="7"/>
  <c r="F4" i="7" l="1"/>
  <c r="G4" i="7"/>
  <c r="G3" i="7"/>
  <c r="F12" i="7"/>
  <c r="F3" i="7"/>
  <c r="H5" i="7"/>
  <c r="H12" i="7"/>
  <c r="F5" i="7"/>
  <c r="G8" i="7"/>
  <c r="H8" i="7"/>
  <c r="G7" i="7"/>
  <c r="F7" i="7"/>
  <c r="G11" i="7"/>
  <c r="H11" i="7"/>
</calcChain>
</file>

<file path=xl/sharedStrings.xml><?xml version="1.0" encoding="utf-8"?>
<sst xmlns="http://schemas.openxmlformats.org/spreadsheetml/2006/main" count="36785" uniqueCount="8411">
  <si>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</si>
  <si>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</si>
  <si>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</si>
  <si>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</si>
  <si>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</si>
  <si>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</si>
  <si>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</si>
  <si>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</si>
  <si>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</si>
  <si>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</si>
  <si>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</si>
  <si>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</si>
  <si>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</si>
  <si>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</si>
  <si>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</si>
  <si>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</si>
  <si>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</si>
  <si>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</si>
  <si>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</si>
  <si>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</si>
  <si>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</si>
  <si>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</si>
  <si>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</si>
  <si>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</si>
  <si>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</si>
  <si>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</si>
  <si>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</si>
  <si>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</si>
  <si>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</si>
  <si>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</si>
  <si>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</si>
  <si>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</si>
  <si>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</si>
  <si>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</si>
  <si>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</si>
  <si>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</si>
  <si>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</si>
  <si>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</si>
  <si>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</si>
  <si>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</si>
  <si>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</si>
  <si>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</si>
  <si>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</si>
  <si>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</si>
  <si>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</si>
  <si>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</si>
  <si>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</si>
  <si>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</si>
  <si>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</si>
  <si>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</si>
  <si>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</si>
  <si>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</si>
  <si>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</si>
  <si>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</si>
  <si>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</si>
  <si>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</si>
  <si>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</si>
  <si>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</si>
  <si>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</si>
  <si>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</si>
  <si>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</si>
  <si>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</si>
  <si>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</si>
  <si>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</si>
  <si>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</si>
  <si>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</si>
  <si>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</si>
  <si>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</si>
  <si>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</si>
  <si>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</si>
  <si>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</si>
  <si>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</si>
  <si>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</si>
  <si>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</si>
  <si>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</si>
  <si>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</si>
  <si>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</si>
  <si>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</si>
  <si>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</si>
  <si>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</si>
  <si>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</si>
  <si>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</si>
  <si>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</si>
  <si>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</si>
  <si>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</si>
  <si>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</si>
  <si>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</si>
  <si>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</si>
  <si>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</si>
  <si>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</si>
  <si>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</si>
  <si>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</si>
  <si>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</si>
  <si>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</si>
  <si>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</si>
  <si>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</si>
  <si>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</si>
  <si>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</si>
  <si>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</si>
  <si>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</si>
  <si>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</si>
  <si>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</si>
  <si>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</si>
  <si>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</si>
  <si>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</si>
  <si>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</si>
  <si>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</si>
  <si>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</si>
  <si>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</si>
  <si>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</si>
  <si>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</si>
  <si>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</si>
  <si>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</si>
  <si>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</si>
  <si>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</si>
  <si>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</si>
  <si>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</si>
  <si>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</si>
  <si>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</si>
  <si>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</si>
  <si>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</si>
  <si>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</si>
  <si>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</si>
  <si>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</si>
  <si>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</si>
  <si>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</si>
  <si>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</si>
  <si>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</si>
  <si>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</si>
  <si>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</si>
  <si>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</si>
  <si>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</si>
  <si>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</si>
  <si>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</si>
  <si>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</si>
  <si>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</si>
  <si>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</si>
  <si>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</si>
  <si>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</si>
  <si>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</si>
  <si>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</si>
  <si>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</si>
  <si>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</si>
  <si>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</si>
  <si>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</si>
  <si>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</si>
  <si>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</si>
  <si>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</si>
  <si>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</si>
  <si>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</si>
  <si>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</si>
  <si>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</si>
  <si>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</si>
  <si>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</si>
  <si>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</si>
  <si>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</si>
  <si>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</si>
  <si>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</si>
  <si>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</si>
  <si>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</si>
  <si>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</si>
  <si>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</si>
  <si>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</si>
  <si>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</si>
  <si>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</si>
  <si>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</si>
  <si>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</si>
  <si>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</si>
  <si>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</si>
  <si>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</si>
  <si>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</si>
  <si>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</si>
  <si>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</si>
  <si>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</si>
  <si>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</si>
  <si>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</si>
  <si>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</si>
  <si>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</si>
  <si>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</si>
  <si>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</si>
  <si>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</si>
  <si>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</si>
  <si>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</si>
  <si>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</si>
  <si>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</si>
  <si>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</si>
  <si>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</si>
  <si>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</si>
  <si>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</si>
  <si>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</si>
  <si>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</si>
  <si>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</si>
  <si>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</si>
  <si>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</si>
  <si>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</si>
  <si>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</si>
  <si>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</si>
  <si>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</si>
  <si>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</si>
  <si>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</si>
  <si>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</si>
  <si>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</si>
  <si>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</si>
  <si>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</si>
  <si>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</si>
  <si>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</si>
  <si>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</si>
  <si>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</si>
  <si>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</si>
  <si>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</si>
  <si>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</si>
  <si>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</si>
  <si>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</si>
  <si>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</si>
  <si>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</si>
  <si>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</si>
  <si>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</si>
  <si>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</si>
  <si>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</si>
  <si>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</si>
  <si>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</si>
  <si>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</si>
  <si>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</si>
  <si>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</si>
  <si>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</si>
  <si>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</si>
  <si>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</si>
  <si>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</si>
  <si>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</si>
  <si>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</si>
  <si>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</si>
  <si>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</si>
  <si>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</si>
  <si>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</si>
  <si>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</si>
  <si>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</si>
  <si>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</si>
  <si>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</si>
  <si>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</si>
  <si>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</si>
  <si>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</si>
  <si>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</si>
  <si>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</si>
  <si>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</si>
  <si>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</si>
  <si>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</si>
  <si>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</si>
  <si>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</si>
  <si>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</si>
  <si>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</si>
  <si>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</si>
  <si>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</si>
  <si>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</si>
  <si>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</si>
  <si>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</si>
  <si>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</si>
  <si>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</si>
  <si>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</si>
  <si>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</si>
  <si>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</si>
  <si>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</si>
  <si>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</si>
  <si>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</si>
  <si>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</si>
  <si>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</si>
  <si>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</si>
  <si>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</si>
  <si>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</si>
  <si>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</si>
  <si>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</si>
  <si>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</si>
  <si>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</si>
  <si>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</si>
  <si>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</si>
  <si>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</si>
  <si>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</si>
  <si>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</si>
  <si>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</si>
  <si>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</si>
  <si>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</si>
  <si>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</si>
  <si>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</si>
  <si>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</si>
  <si>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</si>
  <si>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</si>
  <si>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</si>
  <si>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</si>
  <si>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</si>
  <si>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</si>
  <si>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</si>
  <si>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</si>
  <si>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</si>
  <si>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</si>
  <si>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</si>
  <si>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</si>
  <si>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</si>
  <si>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</si>
  <si>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</si>
  <si>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</si>
  <si>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</si>
  <si>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</si>
  <si>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</si>
  <si>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</si>
  <si>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</si>
  <si>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</si>
  <si>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</si>
  <si>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</si>
  <si>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</si>
  <si>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</si>
  <si>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</si>
  <si>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</si>
  <si>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</si>
  <si>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</si>
  <si>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</si>
  <si>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</si>
  <si>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</si>
  <si>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</si>
  <si>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</si>
  <si>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</si>
  <si>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</si>
  <si>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</si>
  <si>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</si>
  <si>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</si>
  <si>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</si>
  <si>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</si>
  <si>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</si>
  <si>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</si>
  <si>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</si>
  <si>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</si>
  <si>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</si>
  <si>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</si>
  <si>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</si>
  <si>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</si>
  <si>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</si>
  <si>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</si>
  <si>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</si>
  <si>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</si>
  <si>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</si>
  <si>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</si>
  <si>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</si>
  <si>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</si>
  <si>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</si>
  <si>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</si>
  <si>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</si>
  <si>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</si>
  <si>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</si>
  <si>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</si>
  <si>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</si>
  <si>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</si>
  <si>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</si>
  <si>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</si>
  <si>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</si>
  <si>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</si>
  <si>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</si>
  <si>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</si>
  <si>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</si>
  <si>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</si>
  <si>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</si>
  <si>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</si>
  <si>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</si>
  <si>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</si>
  <si>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</si>
  <si>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</si>
  <si>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</si>
  <si>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</si>
  <si>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</si>
  <si>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</si>
  <si>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</si>
  <si>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</si>
  <si>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</si>
  <si>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</si>
  <si>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</si>
  <si>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</si>
  <si>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</si>
  <si>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</si>
  <si>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</si>
  <si>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</si>
  <si>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</si>
  <si>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</si>
  <si>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</si>
  <si>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</si>
  <si>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</si>
  <si>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</si>
  <si>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</si>
  <si>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</si>
  <si>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</si>
  <si>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</si>
  <si>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</si>
  <si>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</si>
  <si>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</si>
  <si>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</si>
  <si>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</si>
  <si>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</si>
  <si>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</si>
  <si>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</si>
  <si>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</si>
  <si>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</si>
  <si>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</si>
  <si>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</si>
  <si>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</si>
  <si>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</si>
  <si>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</si>
  <si>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</si>
  <si>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</si>
  <si>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</si>
  <si>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</si>
  <si>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</si>
  <si>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</si>
  <si>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</si>
  <si>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</si>
  <si>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</si>
  <si>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</si>
  <si>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</si>
  <si>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</si>
  <si>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</si>
  <si>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</si>
  <si>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</si>
  <si>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</si>
  <si>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</si>
  <si>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</si>
  <si>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</si>
  <si>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</si>
  <si>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</si>
  <si>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</si>
  <si>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</si>
  <si>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</si>
  <si>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</si>
  <si>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</si>
  <si>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</si>
  <si>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</si>
  <si>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</si>
  <si>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</si>
  <si>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</si>
  <si>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</si>
  <si>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</si>
  <si>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</si>
  <si>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</si>
  <si>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</si>
  <si>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</si>
  <si>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</si>
  <si>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</si>
  <si>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</si>
  <si>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</si>
  <si>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</si>
  <si>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</si>
  <si>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</si>
  <si>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</si>
  <si>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</si>
  <si>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</si>
  <si>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</si>
  <si>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</si>
  <si>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</si>
  <si>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</si>
  <si>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</si>
  <si>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</si>
  <si>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</si>
  <si>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</si>
  <si>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</si>
  <si>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</si>
  <si>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</si>
  <si>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</si>
  <si>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</si>
  <si>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</si>
  <si>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</si>
  <si>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</si>
  <si>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</si>
  <si>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</si>
  <si>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</si>
  <si>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</si>
  <si>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</si>
  <si>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</si>
  <si>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</si>
  <si>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</si>
  <si>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</si>
  <si>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</si>
  <si>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</si>
  <si>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</si>
  <si>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</si>
  <si>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</si>
  <si>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</si>
  <si>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</si>
  <si>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</si>
  <si>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</si>
  <si>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</si>
  <si>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</si>
  <si>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</si>
  <si>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</si>
  <si>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</si>
  <si>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</si>
  <si>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</si>
  <si>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</si>
  <si>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</si>
  <si>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</si>
  <si>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</si>
  <si>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</si>
  <si>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</si>
  <si>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</si>
  <si>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</si>
  <si>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</si>
  <si>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</si>
  <si>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</si>
  <si>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</si>
  <si>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</si>
  <si>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</si>
  <si>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</si>
  <si>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</si>
  <si>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</si>
  <si>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</si>
  <si>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</si>
  <si>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</si>
  <si>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</si>
  <si>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</si>
  <si>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</si>
  <si>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</si>
  <si>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</si>
  <si>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</si>
  <si>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</si>
  <si>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</si>
  <si>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</si>
  <si>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</si>
  <si>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</si>
  <si>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</si>
  <si>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</si>
  <si>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</si>
  <si>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</si>
  <si>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</si>
  <si>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</si>
  <si>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</si>
  <si>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</si>
  <si>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</si>
  <si>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</si>
  <si>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</si>
  <si>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</si>
  <si>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</si>
  <si>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</si>
  <si>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</si>
  <si>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</si>
  <si>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</si>
  <si>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</si>
  <si>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</si>
  <si>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</si>
  <si>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</si>
  <si>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</si>
  <si>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</si>
  <si>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</si>
  <si>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</si>
  <si>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</si>
  <si>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</si>
  <si>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</si>
  <si>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</si>
  <si>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</si>
  <si>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</si>
  <si>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</si>
  <si>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</si>
  <si>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</si>
  <si>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</si>
  <si>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</si>
  <si>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</si>
  <si>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</si>
  <si>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</si>
  <si>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</si>
  <si>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</si>
  <si>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</si>
  <si>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</si>
  <si>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</si>
  <si>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</si>
  <si>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</si>
  <si>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</si>
  <si>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</si>
  <si>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</si>
  <si>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</si>
  <si>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</si>
  <si>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</si>
  <si>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</si>
  <si>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</si>
  <si>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</si>
  <si>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</si>
  <si>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</si>
  <si>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</si>
  <si>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</si>
  <si>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</si>
  <si>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</si>
  <si>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</si>
  <si>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</si>
  <si>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</si>
  <si>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</si>
  <si>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</si>
  <si>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</si>
  <si>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</si>
  <si>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</si>
  <si>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</si>
  <si>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</si>
  <si>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</si>
  <si>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</si>
  <si>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</si>
  <si>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</si>
  <si>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</si>
  <si>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</si>
  <si>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</si>
  <si>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</si>
  <si>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</si>
  <si>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</si>
  <si>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</si>
  <si>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</si>
  <si>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</si>
  <si>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</si>
  <si>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</si>
  <si>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</si>
  <si>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</si>
  <si>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</si>
  <si>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</si>
  <si>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</si>
  <si>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</si>
  <si>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</si>
  <si>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</si>
  <si>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</si>
  <si>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</si>
  <si>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</si>
  <si>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</si>
  <si>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</si>
  <si>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</si>
  <si>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</si>
  <si>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</si>
  <si>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</si>
  <si>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</si>
  <si>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</si>
  <si>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</si>
  <si>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</si>
  <si>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</si>
  <si>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</si>
  <si>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</si>
  <si>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</si>
  <si>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</si>
  <si>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</si>
  <si>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</si>
  <si>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</si>
  <si>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</si>
  <si>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</si>
  <si>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</si>
  <si>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</si>
  <si>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</si>
  <si>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</si>
  <si>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</si>
  <si>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</si>
  <si>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</si>
  <si>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</si>
  <si>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</si>
  <si>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</si>
  <si>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</si>
  <si>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</si>
  <si>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</si>
  <si>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</si>
  <si>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</si>
  <si>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</si>
  <si>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</si>
  <si>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</si>
  <si>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</si>
  <si>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</si>
  <si>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</si>
  <si>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</si>
  <si>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</si>
  <si>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</si>
  <si>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</si>
  <si>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</si>
  <si>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</si>
  <si>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</si>
  <si>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</si>
  <si>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</si>
  <si>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</si>
  <si>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</si>
  <si>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</si>
  <si>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</si>
  <si>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</si>
  <si>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</si>
  <si>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</si>
  <si>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</si>
  <si>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</si>
  <si>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</si>
  <si>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</si>
  <si>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</si>
  <si>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</si>
  <si>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</si>
  <si>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</si>
  <si>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</si>
  <si>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</si>
  <si>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</si>
  <si>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</si>
  <si>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</si>
  <si>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</si>
  <si>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</si>
  <si>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</si>
  <si>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</si>
  <si>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</si>
  <si>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</si>
  <si>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</si>
  <si>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</si>
  <si>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</si>
  <si>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</si>
  <si>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</si>
  <si>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</si>
  <si>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</si>
  <si>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</si>
  <si>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</si>
  <si>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</si>
  <si>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</si>
  <si>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</si>
  <si>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</si>
  <si>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</si>
  <si>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</si>
  <si>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</si>
  <si>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</si>
  <si>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</si>
  <si>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</si>
  <si>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</si>
  <si>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</si>
  <si>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</si>
  <si>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</si>
  <si>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</si>
  <si>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</si>
  <si>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</si>
  <si>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</si>
  <si>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</si>
  <si>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</si>
  <si>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</si>
  <si>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</si>
  <si>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</si>
  <si>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</si>
  <si>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</si>
  <si>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</si>
  <si>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</si>
  <si>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</si>
  <si>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</si>
  <si>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</si>
  <si>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</si>
  <si>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</si>
  <si>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</si>
  <si>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</si>
  <si>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</si>
  <si>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</si>
  <si>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</si>
  <si>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</si>
  <si>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</si>
  <si>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</si>
  <si>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</si>
  <si>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</si>
  <si>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</si>
  <si>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</si>
  <si>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</si>
  <si>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</si>
  <si>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</si>
  <si>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</si>
  <si>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</si>
  <si>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</si>
  <si>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</si>
  <si>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</si>
  <si>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</si>
  <si>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</si>
  <si>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</si>
  <si>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</si>
  <si>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</si>
  <si>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</si>
  <si>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</si>
  <si>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</si>
  <si>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</si>
  <si>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</si>
  <si>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</si>
  <si>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</si>
  <si>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</si>
  <si>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</si>
  <si>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</si>
  <si>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</si>
  <si>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</si>
  <si>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</si>
  <si>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</si>
  <si>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</si>
  <si>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</si>
  <si>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</si>
  <si>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</si>
  <si>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</si>
  <si>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</si>
  <si>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</si>
  <si>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</si>
  <si>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</si>
  <si>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</si>
  <si>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</si>
  <si>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</si>
  <si>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</si>
  <si>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</si>
  <si>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</si>
  <si>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</si>
  <si>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</si>
  <si>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</si>
  <si>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</si>
  <si>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</si>
  <si>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</si>
  <si>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</si>
  <si>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</si>
  <si>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</si>
  <si>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</si>
  <si>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</si>
  <si>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</si>
  <si>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</si>
  <si>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</si>
  <si>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</si>
  <si>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</si>
  <si>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</si>
  <si>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</si>
  <si>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</si>
  <si>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</si>
  <si>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</si>
  <si>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</si>
  <si>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</si>
  <si>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</si>
  <si>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</si>
  <si>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</si>
  <si>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</si>
  <si>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</si>
  <si>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</si>
  <si>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</si>
  <si>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</si>
  <si>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</si>
  <si>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</si>
  <si>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</si>
  <si>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</si>
  <si>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</si>
  <si>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</si>
  <si>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</si>
  <si>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</si>
  <si>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</si>
  <si>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</si>
  <si>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</si>
  <si>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</si>
  <si>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</si>
  <si>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</si>
  <si>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</si>
  <si>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</si>
  <si>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</si>
  <si>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</si>
  <si>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</si>
  <si>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</si>
  <si>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</si>
  <si>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</si>
  <si>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</si>
  <si>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</si>
  <si>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</si>
  <si>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</si>
  <si>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</si>
  <si>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</si>
  <si>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</si>
  <si>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</si>
  <si>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</si>
  <si>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</si>
  <si>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</si>
  <si>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</si>
  <si>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</si>
  <si>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</si>
  <si>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</si>
  <si>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</si>
  <si>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</si>
  <si>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</si>
  <si>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</si>
  <si>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</si>
  <si>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</si>
  <si>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</si>
  <si>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</si>
  <si>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</si>
  <si>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</si>
  <si>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</si>
  <si>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</si>
  <si>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</si>
  <si>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</si>
  <si>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</si>
  <si>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</si>
  <si>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</si>
  <si>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</si>
  <si>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</si>
  <si>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</si>
  <si>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</si>
  <si>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</si>
  <si>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</si>
  <si>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</si>
  <si>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</si>
  <si>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</si>
  <si>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</si>
  <si>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</si>
  <si>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</si>
  <si>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</si>
  <si>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</si>
  <si>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</si>
  <si>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</si>
  <si>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</si>
  <si>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</si>
  <si>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</si>
  <si>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</si>
  <si>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</si>
  <si>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</si>
  <si>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</si>
  <si>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</si>
  <si>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</si>
  <si>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</si>
  <si>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</si>
  <si>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</si>
  <si>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</si>
  <si>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</si>
  <si>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</si>
  <si>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</si>
  <si>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</si>
  <si>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</si>
  <si>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</si>
  <si>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</si>
  <si>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</si>
  <si>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</si>
  <si>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</si>
  <si>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</si>
  <si>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</si>
  <si>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</si>
  <si>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</si>
  <si>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</si>
  <si>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</si>
  <si>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</si>
  <si>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</si>
  <si>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</si>
  <si>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</si>
  <si>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</si>
  <si>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</si>
  <si>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</si>
  <si>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</si>
  <si>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</si>
  <si>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</si>
  <si>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</si>
  <si>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</si>
  <si>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</si>
  <si>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</si>
  <si>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</si>
  <si>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</si>
  <si>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</si>
  <si>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</si>
  <si>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</si>
  <si>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</si>
  <si>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</si>
  <si>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</si>
  <si>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</si>
  <si>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</si>
  <si>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</si>
  <si>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</si>
  <si>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</si>
  <si>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</si>
  <si>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</si>
  <si>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</si>
  <si>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</si>
  <si>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</si>
  <si>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</si>
  <si>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</si>
  <si>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</si>
  <si>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</si>
  <si>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</si>
  <si>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</si>
  <si>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</si>
  <si>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</si>
  <si>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</si>
  <si>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</si>
  <si>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</si>
  <si>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</si>
  <si>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</si>
  <si>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</si>
  <si>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</si>
  <si>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</si>
  <si>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</si>
  <si>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</si>
  <si>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</si>
  <si>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</si>
  <si>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</si>
  <si>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</si>
  <si>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</si>
  <si>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</si>
  <si>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</si>
  <si>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</si>
  <si>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</si>
  <si>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</si>
  <si>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</si>
  <si>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</si>
  <si>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</si>
  <si>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</si>
  <si>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</si>
  <si>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</si>
  <si>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</si>
  <si>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</si>
  <si>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</si>
  <si>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</si>
  <si>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</si>
  <si>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</si>
  <si>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</si>
  <si>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</si>
  <si>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</si>
  <si>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</si>
  <si>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</si>
  <si>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</si>
  <si>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</si>
  <si>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</si>
  <si>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</si>
  <si>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</si>
  <si>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</si>
  <si>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</si>
  <si>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</si>
  <si>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</si>
  <si>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</si>
  <si>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</si>
  <si>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</si>
  <si>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</si>
  <si>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</si>
  <si>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</si>
  <si>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</si>
  <si>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</si>
  <si>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</si>
  <si>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</si>
  <si>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</si>
  <si>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</si>
  <si>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</si>
  <si>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</si>
  <si>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</si>
  <si>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</si>
  <si>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</si>
  <si>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</si>
  <si>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</si>
  <si>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</si>
  <si>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</si>
  <si>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</si>
  <si>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</si>
  <si>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</si>
  <si>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</si>
  <si>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</si>
  <si>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</si>
  <si>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</si>
  <si>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</si>
  <si>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</si>
  <si>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</si>
  <si>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</si>
  <si>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</si>
  <si>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</si>
  <si>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</si>
  <si>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</si>
  <si>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</si>
  <si>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</si>
  <si>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</si>
  <si>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</si>
  <si>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</si>
  <si>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</si>
  <si>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</si>
  <si>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</si>
  <si>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</si>
  <si>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</si>
  <si>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</si>
  <si>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</si>
  <si>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</si>
  <si>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</si>
  <si>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</si>
  <si>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</si>
  <si>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</si>
  <si>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</si>
  <si>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</si>
  <si>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</si>
  <si>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</si>
  <si>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</si>
  <si>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</si>
  <si>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</si>
  <si>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</si>
  <si>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</si>
  <si>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</si>
  <si>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</si>
  <si>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</si>
  <si>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</si>
  <si>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</si>
  <si>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</si>
  <si>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</si>
  <si>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</si>
  <si>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</si>
  <si>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</si>
  <si>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</si>
  <si>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</si>
  <si>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</si>
  <si>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</si>
  <si>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</si>
  <si>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</si>
  <si>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</si>
  <si>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</si>
  <si>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</si>
  <si>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</si>
  <si>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</si>
  <si>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</si>
  <si>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</si>
  <si>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</si>
  <si>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</si>
  <si>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</si>
  <si>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</si>
  <si>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</si>
  <si>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</si>
  <si>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</si>
  <si>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</si>
  <si>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</si>
  <si>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</si>
  <si>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</si>
  <si>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</si>
  <si>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</si>
  <si>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</si>
  <si>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</si>
  <si>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</si>
  <si>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</si>
  <si>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</si>
  <si>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</si>
  <si>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</si>
  <si>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</si>
  <si>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</si>
  <si>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</si>
  <si>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</si>
  <si>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</si>
  <si>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</si>
  <si>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</si>
  <si>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</si>
  <si>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</si>
  <si>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</si>
  <si>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</si>
  <si>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</si>
  <si>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</si>
  <si>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</si>
  <si>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</si>
  <si>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</si>
  <si>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</si>
  <si>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</si>
  <si>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</si>
  <si>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</si>
  <si>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</si>
  <si>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</si>
  <si>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</si>
  <si>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</si>
  <si>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</si>
  <si>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</si>
  <si>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</si>
  <si>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</si>
  <si>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</si>
  <si>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</si>
  <si>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</si>
  <si>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</si>
  <si>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</si>
  <si>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</si>
  <si>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</si>
  <si>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</si>
  <si>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</si>
  <si>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</si>
  <si>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</si>
  <si>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</si>
  <si>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</si>
  <si>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</si>
  <si>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</si>
  <si>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</si>
  <si>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</si>
  <si>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</si>
  <si>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</si>
  <si>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</si>
  <si>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</si>
  <si>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</si>
  <si>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</si>
  <si>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</si>
  <si>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</si>
  <si>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</si>
  <si>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</si>
  <si>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</si>
  <si>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</si>
  <si>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</si>
  <si>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</si>
  <si>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</si>
  <si>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</si>
  <si>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</si>
  <si>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</si>
  <si>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</si>
  <si>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</si>
  <si>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</si>
  <si>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</si>
  <si>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</si>
  <si>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</si>
  <si>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</si>
  <si>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</si>
  <si>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</si>
  <si>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</si>
  <si>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</si>
  <si>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</si>
  <si>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</si>
  <si>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</si>
  <si>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</si>
  <si>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</si>
  <si>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</si>
  <si>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</si>
  <si>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</si>
  <si>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</si>
  <si>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</si>
  <si>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</si>
  <si>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</si>
  <si>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</si>
  <si>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</si>
  <si>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</si>
  <si>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</si>
  <si>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</si>
  <si>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</si>
  <si>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</si>
  <si>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</si>
  <si>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</si>
  <si>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</si>
  <si>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</si>
  <si>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</si>
  <si>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</si>
  <si>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</si>
  <si>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</si>
  <si>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</si>
  <si>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</si>
  <si>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</si>
  <si>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</si>
  <si>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</si>
  <si>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</si>
  <si>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</si>
  <si>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</si>
  <si>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</si>
  <si>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</si>
  <si>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</si>
  <si>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</si>
  <si>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</si>
  <si>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</si>
  <si>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</si>
  <si>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</si>
  <si>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</si>
  <si>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</si>
  <si>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</si>
  <si>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</si>
  <si>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</si>
  <si>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</si>
  <si>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</si>
  <si>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</si>
  <si>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</si>
  <si>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</si>
  <si>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</si>
  <si>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</si>
  <si>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</si>
  <si>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</si>
  <si>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</si>
  <si>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</si>
  <si>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</si>
  <si>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</si>
  <si>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</si>
  <si>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</si>
  <si>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</si>
  <si>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</si>
  <si>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</si>
  <si>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</si>
  <si>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</si>
  <si>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</si>
  <si>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</si>
  <si>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</si>
  <si>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</si>
  <si>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</si>
  <si>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</si>
  <si>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</si>
  <si>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</si>
  <si>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</si>
  <si>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</si>
  <si>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</si>
  <si>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</si>
  <si>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</si>
  <si>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</si>
  <si>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</si>
  <si>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</si>
  <si>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</si>
  <si>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</si>
  <si>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</si>
  <si>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</si>
  <si>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</si>
  <si>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</si>
  <si>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</si>
  <si>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</si>
  <si>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</si>
  <si>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</si>
  <si>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</si>
  <si>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</si>
  <si>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</si>
  <si>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</si>
  <si>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</si>
  <si>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</si>
  <si>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</si>
  <si>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</si>
  <si>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</si>
  <si>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</si>
  <si>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</si>
  <si>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</si>
  <si>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</si>
  <si>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</si>
  <si>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</si>
  <si>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</si>
  <si>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</si>
  <si>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</si>
  <si>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</si>
  <si>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</si>
  <si>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</si>
  <si>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</si>
  <si>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</si>
  <si>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</si>
  <si>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</si>
  <si>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</si>
  <si>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</si>
  <si>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</si>
  <si>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</si>
  <si>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</si>
  <si>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</si>
  <si>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</si>
  <si>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</si>
  <si>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</si>
  <si>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</si>
  <si>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</si>
  <si>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</si>
  <si>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</si>
  <si>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</si>
  <si>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</si>
  <si>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</si>
  <si>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</si>
  <si>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</si>
  <si>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</si>
  <si>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</si>
  <si>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</si>
  <si>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</si>
  <si>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</si>
  <si>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</si>
  <si>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</si>
  <si>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</si>
  <si>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</si>
  <si>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</si>
  <si>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</si>
  <si>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</si>
  <si>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</si>
  <si>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</si>
  <si>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</si>
  <si>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</si>
  <si>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</si>
  <si>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</si>
  <si>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</si>
  <si>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</si>
  <si>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</si>
  <si>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</si>
  <si>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</si>
  <si>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</si>
  <si>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</si>
  <si>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</si>
  <si>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</si>
  <si>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</si>
  <si>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</si>
  <si>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</si>
  <si>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</si>
  <si>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</si>
  <si>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</si>
  <si>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</si>
  <si>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</si>
  <si>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</si>
  <si>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</si>
  <si>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</si>
  <si>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</si>
  <si>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</si>
  <si>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</si>
  <si>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</si>
  <si>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</si>
  <si>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</si>
  <si>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</si>
  <si>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</si>
  <si>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</si>
  <si>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</si>
  <si>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</si>
  <si>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</si>
  <si>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</si>
  <si>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</si>
  <si>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</si>
  <si>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</si>
  <si>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</si>
  <si>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</si>
  <si>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</si>
  <si>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</si>
  <si>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</si>
  <si>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</si>
  <si>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</si>
  <si>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</si>
  <si>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</si>
  <si>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</si>
  <si>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</si>
  <si>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</si>
  <si>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</si>
  <si>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</si>
  <si>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</si>
  <si>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</si>
  <si>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</si>
  <si>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</si>
  <si>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</si>
  <si>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</si>
  <si>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</si>
  <si>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</si>
  <si>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</si>
  <si>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</si>
  <si>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</si>
  <si>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</si>
  <si>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</si>
  <si>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</si>
  <si>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</si>
  <si>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</si>
  <si>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</si>
  <si>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</si>
  <si>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</si>
  <si>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</si>
  <si>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</si>
  <si>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</si>
  <si>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</si>
  <si>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</si>
  <si>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</si>
  <si>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</si>
  <si>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</si>
  <si>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</si>
  <si>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</si>
  <si>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</si>
  <si>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</si>
  <si>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</si>
  <si>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</si>
  <si>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</si>
  <si>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</si>
  <si>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</si>
  <si>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</si>
  <si>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</si>
  <si>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</si>
  <si>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</si>
  <si>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</si>
  <si>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</si>
  <si>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</si>
  <si>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</si>
  <si>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</si>
  <si>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</si>
  <si>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</si>
  <si>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</si>
  <si>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</si>
  <si>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</si>
  <si>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</si>
  <si>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</si>
  <si>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</si>
  <si>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</si>
  <si>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</si>
  <si>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</si>
  <si>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</si>
  <si>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</si>
  <si>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</si>
  <si>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</si>
  <si>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</si>
  <si>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</si>
  <si>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</si>
  <si>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</si>
  <si>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</si>
  <si>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</si>
  <si>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</si>
  <si>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</si>
  <si>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</si>
  <si>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</si>
  <si>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</si>
  <si>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</si>
  <si>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</si>
  <si>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</si>
  <si>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</si>
  <si>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</si>
  <si>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</si>
  <si>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</si>
  <si>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</si>
  <si>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</si>
  <si>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</si>
  <si>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</si>
  <si>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</si>
  <si>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</si>
  <si>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</si>
  <si>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</si>
  <si>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</si>
  <si>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</si>
  <si>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</si>
  <si>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</si>
  <si>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</si>
  <si>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</si>
  <si>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</si>
  <si>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</si>
  <si>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</si>
  <si>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</si>
  <si>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</si>
  <si>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</si>
  <si>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</si>
  <si>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</si>
  <si>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</si>
  <si>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</si>
  <si>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</si>
  <si>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</si>
  <si>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</si>
  <si>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</si>
  <si>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</si>
  <si>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</si>
  <si>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</si>
  <si>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</si>
  <si>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</si>
  <si>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</si>
  <si>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</si>
  <si>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</si>
  <si>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</si>
  <si>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</si>
  <si>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</si>
  <si>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</si>
  <si>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</si>
  <si>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</si>
  <si>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</si>
  <si>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</si>
  <si>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</si>
  <si>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</si>
  <si>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</si>
  <si>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</si>
  <si>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</si>
  <si>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</si>
  <si>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</si>
  <si>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</si>
  <si>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</si>
  <si>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</si>
  <si>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</si>
  <si>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</si>
  <si>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</si>
  <si>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</si>
  <si>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</si>
  <si>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</si>
  <si>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</si>
  <si>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</si>
  <si>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</si>
  <si>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</si>
  <si>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</si>
  <si>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</si>
  <si>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</si>
  <si>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</si>
  <si>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</si>
  <si>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</si>
  <si>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</si>
  <si>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</si>
  <si>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</si>
  <si>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</si>
  <si>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</si>
  <si>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</si>
  <si>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</si>
  <si>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</si>
  <si>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</si>
  <si>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</si>
  <si>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</si>
  <si>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</si>
  <si>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</si>
  <si>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</si>
  <si>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</si>
  <si>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</si>
  <si>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</si>
  <si>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</si>
  <si>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</si>
  <si>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</si>
  <si>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</si>
  <si>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</si>
  <si>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</si>
  <si>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</si>
  <si>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</si>
  <si>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</si>
  <si>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</si>
  <si>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</si>
  <si>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</si>
  <si>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</si>
  <si>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</si>
  <si>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</si>
  <si>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</si>
  <si>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</si>
  <si>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</si>
  <si>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</si>
  <si>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</si>
  <si>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</si>
  <si>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</si>
  <si>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</si>
  <si>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</si>
  <si>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</si>
  <si>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</si>
  <si>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</si>
  <si>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</si>
  <si>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</si>
  <si>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</si>
  <si>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</si>
  <si>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</si>
  <si>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</si>
  <si>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</si>
  <si>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</si>
  <si>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</si>
  <si>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</si>
  <si>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</si>
  <si>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</si>
  <si>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</si>
  <si>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</si>
  <si>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</si>
  <si>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</si>
  <si>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</si>
  <si>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</si>
  <si>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</si>
  <si>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</si>
  <si>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</si>
  <si>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</si>
  <si>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</si>
  <si>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</si>
  <si>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</si>
  <si>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</si>
  <si>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</si>
  <si>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</si>
  <si>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</si>
  <si>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</si>
  <si>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</si>
  <si>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</si>
  <si>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</si>
  <si>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</si>
  <si>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</si>
  <si>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</si>
  <si>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</si>
  <si>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</si>
  <si>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</si>
  <si>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</si>
  <si>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</si>
  <si>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</si>
  <si>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</si>
  <si>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</si>
  <si>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</si>
  <si>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</si>
  <si>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</si>
  <si>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</si>
  <si>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</si>
  <si>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</si>
  <si>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</si>
  <si>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</si>
  <si>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</si>
  <si>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</si>
  <si>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</si>
  <si>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</si>
  <si>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</si>
  <si>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</si>
  <si>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</si>
  <si>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</si>
  <si>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</si>
  <si>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</si>
  <si>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</si>
  <si>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</si>
  <si>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</si>
  <si>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</si>
  <si>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</si>
  <si>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</si>
  <si>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</si>
  <si>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</si>
  <si>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</si>
  <si>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</si>
  <si>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</si>
  <si>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</si>
  <si>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</si>
  <si>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</si>
  <si>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</si>
  <si>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</si>
  <si>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</si>
  <si>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</si>
  <si>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</si>
  <si>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</si>
  <si>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</si>
  <si>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</si>
  <si>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</si>
  <si>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</si>
  <si>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</si>
  <si>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</si>
  <si>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</si>
  <si>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</si>
  <si>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</si>
  <si>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</si>
  <si>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</si>
  <si>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</si>
  <si>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</si>
  <si>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</si>
  <si>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</si>
  <si>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</si>
  <si>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</si>
  <si>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</si>
  <si>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</si>
  <si>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</si>
  <si>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</si>
  <si>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</si>
  <si>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</si>
  <si>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</si>
  <si>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</si>
  <si>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</si>
  <si>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</si>
  <si>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</si>
  <si>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</si>
  <si>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</si>
  <si>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</si>
  <si>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</si>
  <si>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</si>
  <si>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</si>
  <si>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</si>
  <si>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</si>
  <si>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</si>
  <si>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</si>
  <si>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</si>
  <si>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</si>
  <si>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</si>
  <si>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</si>
  <si>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</si>
  <si>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</si>
  <si>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</si>
  <si>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</si>
  <si>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</si>
  <si>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</si>
  <si>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</si>
  <si>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</si>
  <si>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</si>
  <si>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</si>
  <si>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</si>
  <si>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</si>
  <si>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</si>
  <si>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</si>
  <si>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</si>
  <si>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</si>
  <si>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</si>
  <si>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</si>
  <si>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</si>
  <si>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</si>
  <si>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</si>
  <si>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</si>
  <si>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</si>
  <si>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</si>
  <si>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</si>
  <si>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</si>
  <si>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</si>
  <si>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</si>
  <si>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</si>
  <si>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</si>
  <si>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</si>
  <si>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</si>
  <si>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</si>
  <si>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</si>
  <si>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</si>
  <si>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</si>
  <si>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</si>
  <si>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</si>
  <si>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</si>
  <si>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</si>
  <si>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</si>
  <si>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</si>
  <si>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</si>
  <si>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</si>
  <si>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</si>
  <si>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</si>
  <si>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</si>
  <si>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</si>
  <si>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</si>
  <si>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</si>
  <si>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</si>
  <si>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</si>
  <si>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</si>
  <si>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</si>
  <si>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</si>
  <si>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</si>
  <si>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</si>
  <si>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</si>
  <si>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</si>
  <si>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</si>
  <si>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</si>
  <si>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</si>
  <si>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</si>
  <si>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</si>
  <si>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</si>
  <si>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</si>
  <si>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</si>
  <si>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</si>
  <si>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</si>
  <si>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</si>
  <si>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</si>
  <si>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</si>
  <si>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</si>
  <si>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</si>
  <si>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</si>
  <si>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</si>
  <si>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</si>
  <si>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</si>
  <si>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</si>
  <si>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</si>
  <si>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</si>
  <si>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</si>
  <si>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</si>
  <si>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</si>
  <si>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</si>
  <si>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</si>
  <si>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</si>
  <si>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</si>
  <si>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</si>
  <si>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</si>
  <si>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</si>
  <si>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</si>
  <si>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</si>
  <si>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</si>
  <si>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</si>
  <si>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</si>
  <si>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</si>
  <si>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</si>
  <si>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</si>
  <si>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</si>
  <si>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</si>
  <si>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</si>
  <si>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</si>
  <si>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</si>
  <si>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</si>
  <si>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</si>
  <si>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</si>
  <si>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</si>
  <si>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</si>
  <si>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</si>
  <si>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</si>
  <si>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</si>
  <si>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</si>
  <si>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</si>
  <si>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</si>
  <si>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</si>
  <si>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</si>
  <si>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</si>
  <si>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</si>
  <si>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</si>
  <si>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</si>
  <si>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</si>
  <si>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</si>
  <si>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</si>
  <si>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</si>
  <si>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</si>
  <si>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</si>
  <si>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</si>
  <si>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</si>
  <si>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</si>
  <si>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</si>
  <si>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</si>
  <si>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</si>
  <si>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</si>
  <si>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</si>
  <si>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</si>
  <si>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</si>
  <si>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</si>
  <si>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</si>
  <si>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</si>
  <si>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</si>
  <si>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</si>
  <si>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</si>
  <si>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</si>
  <si>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</si>
  <si>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</si>
  <si>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</si>
  <si>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</si>
  <si>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</si>
  <si>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</si>
  <si>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</si>
  <si>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</si>
  <si>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</si>
  <si>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</si>
  <si>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</si>
  <si>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</si>
  <si>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</si>
  <si>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</si>
  <si>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</si>
  <si>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</si>
  <si>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</si>
  <si>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</si>
  <si>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</si>
  <si>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</si>
  <si>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</si>
  <si>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</si>
  <si>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</si>
  <si>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</si>
  <si>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</si>
  <si>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</si>
  <si>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</si>
  <si>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</si>
  <si>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</si>
  <si>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</si>
  <si>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</si>
  <si>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</si>
  <si>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</si>
  <si>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</si>
  <si>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</si>
  <si>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</si>
  <si>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</si>
  <si>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</si>
  <si>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</si>
  <si>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</si>
  <si>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</si>
  <si>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</si>
  <si>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</si>
  <si>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</si>
  <si>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</si>
  <si>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</si>
  <si>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</si>
  <si>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</si>
  <si>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</si>
  <si>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</si>
  <si>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</si>
  <si>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</si>
  <si>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</si>
  <si>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</si>
  <si>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</si>
  <si>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</si>
  <si>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</si>
  <si>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</si>
  <si>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</si>
  <si>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</si>
  <si>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</si>
  <si>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</si>
  <si>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</si>
  <si>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</si>
  <si>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</si>
  <si>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</si>
  <si>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</si>
  <si>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</si>
  <si>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</si>
  <si>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</si>
  <si>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</si>
  <si>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</si>
  <si>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</si>
  <si>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</si>
  <si>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</si>
  <si>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</si>
  <si>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</si>
  <si>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</si>
  <si>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</si>
  <si>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</si>
  <si>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</si>
  <si>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</si>
  <si>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</si>
  <si>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</si>
  <si>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</si>
  <si>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</si>
  <si>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</si>
  <si>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</si>
  <si>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</si>
  <si>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</si>
  <si>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</si>
  <si>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</si>
  <si>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</si>
  <si>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</si>
  <si>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</si>
  <si>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</si>
  <si>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</si>
  <si>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</si>
  <si>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</si>
  <si>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</si>
  <si>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</si>
  <si>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</si>
  <si>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</si>
  <si>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</si>
  <si>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</si>
  <si>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</si>
  <si>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</si>
  <si>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</si>
  <si>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</si>
  <si>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</si>
  <si>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</si>
  <si>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</si>
  <si>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</si>
  <si>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</si>
  <si>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</si>
  <si>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</si>
  <si>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</si>
  <si>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</si>
  <si>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</si>
  <si>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</si>
  <si>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</si>
  <si>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</si>
  <si>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</si>
  <si>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</si>
  <si>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</si>
  <si>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</si>
  <si>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</si>
  <si>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</si>
  <si>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</si>
  <si>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</si>
  <si>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</si>
  <si>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</si>
  <si>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</si>
  <si>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</si>
  <si>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</si>
  <si>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</si>
  <si>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</si>
  <si>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</si>
  <si>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</si>
  <si>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</si>
  <si>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</si>
  <si>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</si>
  <si>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</si>
  <si>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</si>
  <si>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</si>
  <si>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</si>
  <si>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</si>
  <si>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</si>
  <si>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</si>
  <si>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</si>
  <si>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</si>
  <si>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</si>
  <si>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</si>
  <si>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</si>
  <si>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</si>
  <si>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</si>
  <si>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</si>
  <si>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</si>
  <si>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</si>
  <si>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</si>
  <si>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</si>
  <si>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</si>
  <si>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</si>
  <si>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</si>
  <si>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</si>
  <si>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</si>
  <si>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</si>
  <si>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</si>
  <si>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</si>
  <si>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</si>
  <si>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</si>
  <si>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</si>
  <si>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</si>
  <si>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</si>
  <si>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</si>
  <si>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</si>
  <si>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</si>
  <si>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</si>
  <si>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</si>
  <si>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</si>
  <si>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</si>
  <si>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</si>
  <si>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</si>
  <si>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</si>
  <si>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</si>
  <si>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</si>
  <si>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</si>
  <si>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</si>
  <si>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</si>
  <si>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</si>
  <si>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</si>
  <si>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</si>
  <si>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</si>
  <si>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</si>
  <si>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</si>
  <si>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</si>
  <si>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</si>
  <si>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</si>
  <si>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</si>
  <si>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</si>
  <si>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</si>
  <si>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</si>
  <si>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</si>
  <si>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</si>
  <si>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</si>
  <si>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</si>
  <si>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</si>
  <si>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</si>
  <si>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</si>
  <si>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</si>
  <si>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</si>
  <si>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</si>
  <si>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</si>
  <si>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</si>
  <si>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</si>
  <si>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</si>
  <si>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</si>
  <si>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</si>
  <si>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</si>
  <si>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</si>
  <si>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</si>
  <si>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</si>
  <si>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</si>
  <si>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</si>
  <si>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</si>
  <si>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</si>
  <si>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</si>
  <si>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</si>
  <si>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</si>
  <si>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</si>
  <si>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</si>
  <si>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</si>
  <si>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</si>
  <si>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</si>
  <si>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</si>
  <si>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</si>
  <si>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</si>
  <si>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</si>
  <si>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</si>
  <si>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</si>
  <si>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</si>
  <si>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</si>
  <si>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</si>
  <si>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</si>
  <si>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</si>
  <si>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</si>
  <si>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</si>
  <si>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</si>
  <si>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</si>
  <si>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</si>
  <si>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</si>
  <si>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</si>
  <si>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</si>
  <si>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</si>
  <si>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</si>
  <si>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</si>
  <si>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</si>
  <si>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</si>
  <si>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</si>
  <si>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</si>
  <si>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</si>
  <si>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</si>
  <si>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</si>
  <si>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</si>
  <si>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</si>
  <si>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</si>
  <si>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</si>
  <si>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</si>
  <si>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</si>
  <si>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</si>
  <si>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</si>
  <si>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</si>
  <si>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</si>
  <si>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</si>
  <si>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</si>
  <si>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</si>
  <si>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</si>
  <si>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</si>
  <si>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</si>
  <si>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</si>
  <si>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</si>
  <si>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</si>
  <si>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</si>
  <si>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</si>
  <si>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</si>
  <si>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</si>
  <si>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</si>
  <si>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</si>
  <si>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</si>
  <si>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</si>
  <si>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</si>
  <si>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</si>
  <si>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</si>
  <si>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</si>
  <si>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</si>
  <si>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</si>
  <si>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</si>
  <si>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</si>
  <si>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</si>
  <si>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</si>
  <si>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</si>
  <si>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</si>
  <si>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</si>
  <si>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</si>
  <si>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</si>
  <si>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</si>
  <si>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</si>
  <si>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</si>
  <si>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</si>
  <si>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</si>
  <si>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</si>
  <si>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</si>
  <si>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</si>
  <si>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</si>
  <si>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</si>
  <si>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</si>
  <si>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</si>
  <si>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</si>
  <si>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</si>
  <si>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</si>
  <si>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</si>
  <si>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</si>
  <si>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</si>
  <si>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</si>
  <si>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</si>
  <si>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</si>
  <si>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</si>
  <si>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</si>
  <si>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</si>
  <si>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</si>
  <si>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</si>
  <si>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</si>
  <si>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</si>
  <si>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</si>
  <si>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</si>
  <si>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</si>
  <si>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</si>
  <si>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</si>
  <si>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</si>
  <si>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</si>
  <si>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</si>
  <si>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</si>
  <si>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</si>
  <si>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</si>
  <si>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</si>
  <si>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</si>
  <si>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</si>
  <si>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</si>
  <si>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</si>
  <si>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</si>
  <si>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</si>
  <si>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</si>
  <si>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</si>
  <si>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</si>
  <si>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</si>
  <si>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</si>
  <si>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</si>
  <si>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</si>
  <si>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</si>
  <si>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</si>
  <si>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</si>
  <si>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</si>
  <si>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</si>
  <si>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</si>
  <si>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</si>
  <si>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</si>
  <si>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</si>
  <si>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</si>
  <si>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</si>
  <si>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</si>
  <si>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</si>
  <si>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</si>
  <si>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</si>
  <si>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</si>
  <si>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</si>
  <si>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</si>
  <si>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</si>
  <si>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</si>
  <si>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</si>
  <si>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</si>
  <si>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</si>
  <si>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</si>
  <si>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</si>
  <si>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</si>
  <si>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</si>
  <si>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</si>
  <si>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</si>
  <si>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</si>
  <si>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</si>
  <si>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</si>
  <si>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</si>
  <si>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</si>
  <si>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</si>
  <si>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</si>
  <si>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</si>
  <si>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</si>
  <si>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</si>
  <si>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</si>
  <si>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</si>
  <si>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</si>
  <si>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</si>
  <si>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</si>
  <si>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</si>
  <si>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</si>
  <si>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</si>
  <si>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</si>
  <si>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</si>
  <si>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</si>
  <si>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</si>
  <si>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</si>
  <si>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</si>
  <si>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</si>
  <si>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</si>
  <si>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</si>
  <si>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</si>
  <si>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</si>
  <si>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</si>
  <si>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</si>
  <si>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</si>
  <si>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</si>
  <si>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</si>
  <si>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</si>
  <si>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</si>
  <si>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</si>
  <si>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</si>
  <si>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</si>
  <si>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</si>
  <si>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</si>
  <si>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</si>
  <si>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</si>
  <si>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</si>
  <si>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</si>
  <si>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</si>
  <si>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</si>
  <si>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</si>
  <si>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</si>
  <si>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</si>
  <si>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</si>
  <si>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</si>
  <si>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</si>
  <si>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</si>
  <si>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</si>
  <si>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</si>
  <si>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</si>
  <si>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</si>
  <si>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</si>
  <si>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</si>
  <si>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</si>
  <si>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</si>
  <si>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</si>
  <si>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</si>
  <si>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</si>
  <si>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</si>
  <si>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</si>
  <si>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</si>
  <si>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</si>
  <si>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</si>
  <si>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</si>
  <si>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</si>
  <si>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</si>
  <si>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</si>
  <si>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</si>
  <si>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</si>
  <si>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</si>
  <si>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</si>
  <si>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</si>
  <si>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</si>
  <si>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</si>
  <si>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</si>
  <si>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</si>
  <si>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</si>
  <si>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</si>
  <si>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</si>
  <si>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</si>
  <si>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</si>
  <si>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</si>
  <si>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</si>
  <si>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</si>
  <si>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</si>
  <si>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</si>
  <si>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</si>
  <si>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</si>
  <si>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</si>
  <si>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</si>
  <si>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</si>
  <si>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</si>
  <si>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</si>
  <si>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</si>
  <si>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</si>
  <si>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</si>
  <si>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</si>
  <si>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</si>
  <si>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</si>
  <si>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</si>
  <si>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</si>
  <si>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</si>
  <si>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</si>
  <si>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</si>
  <si>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</si>
  <si>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</si>
  <si>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</si>
  <si>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</si>
  <si>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</si>
  <si>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</si>
  <si>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</si>
  <si>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</si>
  <si>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</si>
  <si>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</si>
  <si>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</si>
  <si>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</si>
  <si>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</si>
  <si>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</si>
  <si>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</si>
  <si>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</si>
  <si>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</si>
  <si>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</si>
  <si>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</si>
  <si>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</si>
  <si>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</si>
  <si>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</si>
  <si>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</si>
  <si>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</si>
  <si>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</si>
  <si>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</si>
  <si>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</si>
  <si>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</si>
  <si>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</si>
  <si>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</si>
  <si>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</si>
  <si>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</si>
  <si>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</si>
  <si>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</si>
  <si>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</si>
  <si>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</si>
  <si>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</si>
  <si>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</si>
  <si>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</si>
  <si>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</si>
  <si>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</si>
  <si>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</si>
  <si>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</si>
  <si>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</si>
  <si>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</si>
  <si>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</si>
  <si>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</si>
  <si>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</si>
  <si>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</si>
  <si>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</si>
  <si>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</si>
  <si>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</si>
  <si>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</si>
  <si>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</si>
  <si>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</si>
  <si>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</si>
  <si>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</si>
  <si>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</si>
  <si>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</si>
  <si>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</si>
  <si>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</si>
  <si>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</si>
  <si>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</si>
  <si>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</si>
  <si>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</si>
  <si>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</si>
  <si>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</si>
  <si>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</si>
  <si>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</si>
  <si>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</si>
  <si>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</si>
  <si>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</si>
  <si>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</si>
  <si>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</si>
  <si>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</si>
  <si>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</si>
  <si>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</si>
  <si>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</si>
  <si>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</si>
  <si>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</si>
  <si>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</si>
  <si>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</si>
  <si>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</si>
  <si>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</si>
  <si>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</si>
  <si>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</si>
  <si>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</si>
  <si>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</si>
  <si>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</si>
  <si>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</si>
  <si>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</si>
  <si>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</si>
  <si>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</si>
  <si>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</si>
  <si>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</si>
  <si>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</si>
  <si>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</si>
  <si>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</si>
  <si>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</si>
  <si>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</si>
  <si>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</si>
  <si>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</si>
  <si>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</si>
  <si>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</si>
  <si>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</si>
  <si>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</si>
  <si>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</si>
  <si>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</si>
  <si>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</si>
  <si>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</si>
  <si>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</si>
  <si>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</si>
  <si>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</si>
  <si>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</si>
  <si>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</si>
  <si>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</si>
  <si>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</si>
  <si>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</si>
  <si>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</si>
  <si>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</si>
  <si>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</si>
  <si>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</si>
  <si>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</si>
  <si>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</si>
  <si>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</si>
  <si>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</si>
  <si>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</si>
  <si>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</si>
  <si>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</si>
  <si>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</si>
  <si>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</si>
  <si>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</si>
  <si>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</si>
  <si>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</si>
  <si>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</si>
  <si>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</si>
  <si>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</si>
  <si>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</si>
  <si>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</si>
  <si>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</si>
  <si>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</si>
  <si>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</si>
  <si>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</si>
  <si>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</si>
  <si>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</si>
  <si>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</si>
  <si>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</si>
  <si>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</si>
  <si>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</si>
  <si>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</si>
  <si>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</si>
  <si>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</si>
  <si>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</si>
  <si>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</si>
  <si>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</si>
  <si>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</si>
  <si>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</si>
  <si>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</si>
  <si>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</si>
  <si>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</si>
  <si>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</si>
  <si>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</si>
  <si>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</si>
  <si>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</si>
  <si>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</si>
  <si>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</si>
  <si>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</si>
  <si>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</si>
  <si>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</si>
  <si>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</si>
  <si>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</si>
  <si>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</si>
  <si>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</si>
  <si>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</si>
  <si>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</si>
  <si>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</si>
  <si>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</si>
  <si>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</si>
  <si>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</si>
  <si>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</si>
  <si>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</si>
  <si>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</si>
  <si>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</si>
  <si>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</si>
  <si>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</si>
  <si>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</si>
  <si>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</si>
  <si>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</si>
  <si>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</si>
  <si>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</si>
  <si>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</si>
  <si>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</si>
  <si>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</si>
  <si>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</si>
  <si>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</si>
  <si>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</si>
  <si>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</si>
  <si>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</si>
  <si>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</si>
  <si>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</si>
  <si>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</si>
  <si>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</si>
  <si>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</si>
  <si>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</si>
  <si>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</si>
  <si>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</si>
  <si>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</si>
  <si>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</si>
  <si>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</si>
  <si>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</si>
  <si>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</si>
  <si>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</si>
  <si>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</si>
  <si>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</si>
  <si>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</si>
  <si>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</si>
  <si>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</si>
  <si>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</si>
  <si>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</si>
  <si>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</si>
  <si>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</si>
  <si>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</si>
  <si>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</si>
  <si>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</si>
  <si>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</si>
  <si>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</si>
  <si>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</si>
  <si>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</si>
  <si>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</si>
  <si>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</si>
  <si>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</si>
  <si>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</si>
  <si>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</si>
  <si>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</si>
  <si>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</si>
  <si>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</si>
  <si>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</si>
  <si>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</si>
  <si>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</si>
  <si>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</si>
  <si>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</si>
  <si>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</si>
  <si>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</si>
  <si>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</si>
  <si>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</si>
  <si>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</si>
  <si>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</si>
  <si>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</si>
  <si>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</si>
  <si>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</si>
  <si>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</si>
  <si>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</si>
  <si>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</si>
  <si>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</si>
  <si>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</si>
  <si>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</si>
  <si>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</si>
  <si>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</si>
  <si>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</si>
  <si>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</si>
  <si>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</si>
  <si>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</si>
  <si>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</si>
  <si>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</si>
  <si>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</si>
  <si>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</si>
  <si>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</si>
  <si>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</si>
  <si>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</si>
  <si>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</si>
  <si>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</si>
  <si>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</si>
  <si>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</si>
  <si>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</si>
  <si>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</si>
  <si>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</si>
  <si>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</si>
  <si>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</si>
  <si>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</si>
  <si>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</si>
  <si>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</si>
  <si>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</si>
  <si>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</si>
  <si>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</si>
  <si>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</si>
  <si>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</si>
  <si>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</si>
  <si>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</si>
  <si>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</si>
  <si>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</si>
  <si>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</si>
  <si>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</si>
  <si>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</si>
  <si>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</si>
  <si>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</si>
  <si>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</si>
  <si>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</si>
  <si>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</si>
  <si>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</si>
  <si>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</si>
  <si>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</si>
  <si>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</si>
  <si>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</si>
  <si>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</si>
  <si>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</si>
  <si>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</si>
  <si>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</si>
  <si>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</si>
  <si>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</si>
  <si>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</si>
  <si>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</si>
  <si>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</si>
  <si>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</si>
  <si>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</si>
  <si>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</si>
  <si>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</si>
  <si>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</si>
  <si>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</si>
  <si>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</si>
  <si>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</si>
  <si>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</si>
  <si>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</si>
  <si>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</si>
  <si>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</si>
  <si>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</si>
  <si>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</si>
  <si>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</si>
  <si>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</si>
  <si>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</si>
  <si>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</si>
  <si>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</si>
  <si>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</si>
  <si>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</si>
  <si>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</si>
  <si>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</si>
  <si>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</si>
  <si>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</si>
  <si>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</si>
  <si>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</si>
  <si>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</si>
  <si>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</si>
  <si>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</si>
  <si>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</si>
  <si>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</si>
  <si>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</si>
  <si>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</si>
  <si>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</si>
  <si>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</si>
  <si>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</si>
  <si>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</si>
  <si>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</si>
  <si>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</si>
  <si>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</si>
  <si>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</si>
  <si>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</si>
  <si>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</si>
  <si>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</si>
  <si>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</si>
  <si>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</si>
  <si>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</si>
  <si>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</si>
  <si>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</si>
  <si>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</si>
  <si>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</si>
  <si>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</si>
  <si>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</si>
  <si>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</si>
  <si>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</si>
  <si>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</si>
  <si>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</si>
  <si>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</si>
  <si>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</si>
  <si>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</si>
  <si>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</si>
  <si>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</si>
  <si>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</si>
  <si>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</si>
  <si>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</si>
  <si>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</si>
  <si>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</si>
  <si>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</si>
  <si>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</si>
  <si>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</si>
  <si>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</si>
  <si>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</si>
  <si>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</si>
  <si>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</si>
  <si>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</si>
  <si>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</si>
  <si>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</si>
  <si>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</si>
  <si>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</si>
  <si>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</si>
  <si>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</si>
  <si>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</si>
  <si>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</si>
  <si>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</si>
  <si>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</si>
  <si>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</si>
  <si>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</si>
  <si>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</si>
  <si>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</si>
  <si>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</si>
  <si>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</si>
  <si>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</si>
  <si>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</si>
  <si>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</si>
  <si>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</si>
  <si>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</si>
  <si>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</si>
  <si>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</si>
  <si>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</si>
  <si>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</si>
  <si>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</si>
  <si>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</si>
  <si>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</si>
  <si>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</si>
  <si>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</si>
  <si>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</si>
  <si>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</si>
  <si>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</si>
  <si>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</si>
  <si>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</si>
  <si>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</si>
  <si>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</si>
  <si>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</si>
  <si>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</si>
  <si>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</si>
  <si>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</si>
  <si>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</si>
  <si>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</si>
  <si>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</si>
  <si>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</si>
  <si>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</si>
  <si>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</si>
  <si>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</si>
  <si>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</si>
  <si>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</si>
  <si>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</si>
  <si>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</si>
  <si>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</si>
  <si>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</si>
  <si>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</si>
  <si>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</si>
  <si>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</si>
  <si>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</si>
  <si>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</si>
  <si>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</si>
  <si>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</si>
  <si>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</si>
  <si>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</si>
  <si>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</si>
  <si>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</si>
  <si>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</si>
  <si>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</si>
  <si>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</si>
  <si>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</si>
  <si>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</si>
  <si>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</si>
  <si>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</si>
  <si>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</si>
  <si>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</si>
  <si>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</si>
  <si>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</si>
  <si>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</si>
  <si>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</si>
  <si>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</si>
  <si>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</si>
  <si>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</si>
  <si>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</si>
  <si>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</si>
  <si>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</si>
  <si>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</si>
  <si>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</si>
  <si>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</si>
  <si>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</si>
  <si>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</si>
  <si>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</si>
  <si>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</si>
  <si>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</si>
  <si>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</si>
  <si>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</si>
  <si>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</si>
  <si>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</si>
  <si>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</si>
  <si>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</si>
  <si>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</si>
  <si>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</si>
  <si>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</si>
  <si>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</si>
  <si>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</si>
  <si>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</si>
  <si>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</si>
  <si>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</si>
  <si>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</si>
  <si>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</si>
  <si>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</si>
  <si>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</si>
  <si>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</si>
  <si>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</si>
  <si>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</si>
  <si>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</si>
  <si>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</si>
  <si>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</si>
  <si>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</si>
  <si>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</si>
  <si>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</si>
  <si>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</si>
  <si>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</si>
  <si>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</si>
  <si>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</si>
  <si>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</si>
  <si>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</si>
  <si>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</si>
  <si>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</si>
  <si>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</si>
  <si>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</si>
  <si>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</si>
  <si>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</si>
  <si>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</si>
  <si>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</si>
  <si>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</si>
  <si>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</si>
  <si>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</si>
  <si>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</si>
  <si>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</si>
  <si>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</si>
  <si>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</si>
  <si>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</si>
  <si>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</si>
  <si>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</si>
  <si>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</si>
  <si>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</si>
  <si>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</si>
  <si>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</si>
  <si>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</si>
  <si>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</si>
  <si>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</si>
  <si>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</si>
  <si>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</si>
  <si>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</si>
  <si>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</si>
  <si>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</si>
  <si>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</si>
  <si>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</si>
  <si>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</si>
  <si>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</si>
  <si>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</si>
  <si>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</si>
  <si>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</si>
  <si>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</si>
  <si>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</si>
  <si>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</si>
  <si>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</si>
  <si>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</si>
  <si>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</si>
  <si>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</si>
  <si>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</si>
  <si>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</si>
  <si>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</si>
  <si>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</si>
  <si>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</si>
  <si>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</si>
  <si>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</si>
  <si>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</si>
  <si>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</si>
  <si>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</si>
  <si>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</si>
  <si>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</si>
  <si>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</si>
  <si>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</si>
  <si>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</si>
  <si>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</si>
  <si>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</si>
  <si>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</si>
  <si>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</si>
  <si>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</si>
  <si>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</si>
  <si>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</si>
  <si>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</si>
  <si>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</si>
  <si>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</si>
  <si>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</si>
  <si>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</si>
  <si>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</si>
  <si>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</si>
  <si>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</si>
  <si>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</si>
  <si>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</si>
  <si>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</si>
  <si>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</si>
  <si>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</si>
  <si>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</si>
  <si>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</si>
  <si>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</si>
  <si>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</si>
  <si>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</si>
  <si>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</si>
  <si>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</si>
  <si>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</si>
  <si>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</si>
  <si>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</si>
  <si>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</si>
  <si>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</si>
  <si>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</si>
  <si>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</si>
  <si>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</si>
  <si>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</si>
  <si>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</si>
  <si>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</si>
  <si>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</si>
  <si>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</si>
  <si>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</si>
  <si>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</si>
  <si>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</si>
  <si>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</si>
  <si>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</si>
  <si>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</si>
  <si>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</si>
  <si>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</si>
  <si>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</si>
  <si>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</si>
  <si>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</si>
  <si>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</si>
  <si>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</si>
  <si>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</si>
  <si>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</si>
  <si>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</si>
  <si>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</si>
  <si>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</si>
  <si>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</si>
  <si>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</si>
  <si>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</si>
  <si>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</si>
  <si>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</si>
  <si>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</si>
  <si>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</si>
  <si>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</si>
  <si>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</si>
  <si>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</si>
  <si>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</si>
  <si>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</si>
  <si>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</si>
  <si>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</si>
  <si>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</si>
  <si>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</si>
  <si>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</si>
  <si>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</si>
  <si>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</si>
  <si>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</si>
  <si>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</si>
  <si>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</si>
  <si>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</si>
  <si>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</si>
  <si>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</si>
  <si>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</si>
  <si>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</si>
  <si>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</si>
  <si>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</si>
  <si>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</si>
  <si>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</si>
  <si>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</si>
  <si>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</si>
  <si>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</si>
  <si>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</si>
  <si>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</si>
  <si>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</si>
  <si>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</si>
  <si>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</si>
  <si>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</si>
  <si>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</si>
  <si>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</si>
  <si>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</si>
  <si>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</si>
  <si>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</si>
  <si>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</si>
  <si>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</si>
  <si>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</si>
  <si>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</si>
  <si>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</si>
  <si>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</si>
  <si>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</si>
  <si>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</si>
  <si>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</si>
  <si>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</si>
  <si>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</si>
  <si>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</si>
  <si>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</si>
  <si>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</si>
  <si>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</si>
  <si>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</si>
  <si>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</si>
  <si>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</si>
  <si>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</si>
  <si>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</si>
  <si>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</si>
  <si>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</si>
  <si>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</si>
  <si>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</si>
  <si>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</si>
  <si>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</si>
  <si>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</si>
  <si>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</si>
  <si>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</si>
  <si>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</si>
  <si>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</si>
  <si>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</si>
  <si>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</si>
  <si>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</si>
  <si>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</si>
  <si>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</si>
  <si>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</si>
  <si>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</si>
  <si>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</si>
  <si>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</si>
  <si>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</si>
  <si>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</si>
  <si>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</si>
  <si>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</si>
  <si>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</si>
  <si>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</si>
  <si>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</si>
  <si>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</si>
  <si>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</si>
  <si>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</si>
  <si>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</si>
  <si>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</si>
  <si>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</si>
  <si>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</si>
  <si>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</si>
  <si>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</si>
  <si>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</si>
  <si>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</si>
  <si>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</si>
  <si>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</si>
  <si>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</si>
  <si>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</si>
  <si>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</si>
  <si>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</si>
  <si>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</si>
  <si>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</si>
  <si>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</si>
  <si>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</si>
  <si>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</si>
  <si>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</si>
  <si>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</si>
  <si>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</si>
  <si>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</si>
  <si>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</si>
  <si>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</si>
  <si>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</si>
  <si>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</si>
  <si>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</si>
  <si>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</si>
  <si>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</si>
  <si>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</si>
  <si>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</si>
  <si>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</si>
  <si>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</si>
  <si>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</si>
  <si>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</si>
  <si>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</si>
  <si>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</si>
  <si>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</si>
  <si>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</si>
  <si>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</si>
  <si>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</si>
  <si>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</si>
  <si>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</si>
  <si>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</si>
  <si>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</si>
  <si>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</si>
  <si>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</si>
  <si>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</si>
  <si>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</si>
  <si>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</si>
  <si>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</si>
  <si>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</si>
  <si>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</si>
  <si>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</si>
  <si>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</si>
  <si>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</si>
  <si>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</si>
  <si>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</si>
  <si>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</si>
  <si>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</si>
  <si>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</si>
  <si>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</si>
  <si>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</si>
  <si>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</si>
  <si>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</si>
  <si>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</si>
  <si>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</si>
  <si>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</si>
  <si>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</si>
  <si>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</si>
  <si>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</si>
  <si>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</si>
  <si>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</si>
  <si>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</si>
  <si>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</si>
  <si>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</si>
  <si>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</si>
  <si>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</si>
  <si>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</si>
  <si>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</si>
  <si>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</si>
  <si>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</si>
  <si>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</si>
  <si>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</si>
  <si>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</si>
  <si>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</si>
  <si>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</si>
  <si>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</si>
  <si>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</si>
  <si>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</si>
  <si>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</si>
  <si>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</si>
  <si>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</si>
  <si>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</si>
  <si>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</si>
  <si>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</si>
  <si>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</si>
  <si>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</si>
  <si>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</si>
  <si>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</si>
  <si>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</si>
  <si>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</si>
  <si>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</si>
  <si>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</si>
  <si>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</si>
  <si>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</si>
  <si>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</si>
  <si>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</si>
  <si>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</si>
  <si>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</si>
  <si>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</si>
  <si>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</si>
  <si>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</si>
  <si>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</si>
  <si>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</si>
  <si>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</si>
  <si>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</si>
  <si>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</si>
  <si>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</si>
  <si>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</si>
  <si>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</si>
  <si>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</si>
  <si>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</si>
  <si>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</si>
  <si>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</si>
  <si>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</si>
  <si>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</si>
  <si>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</si>
  <si>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</si>
  <si>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</si>
  <si>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</si>
  <si>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</si>
  <si>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</si>
  <si>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</si>
  <si>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</si>
  <si>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</si>
  <si>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</si>
  <si>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</si>
  <si>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</si>
  <si>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</si>
  <si>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</si>
  <si>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</si>
  <si>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</si>
  <si>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</si>
  <si>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</si>
  <si>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</si>
  <si>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</si>
  <si>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</si>
  <si>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</si>
  <si>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</si>
  <si>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</si>
  <si>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</si>
  <si>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</si>
  <si>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</si>
  <si>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</si>
  <si>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</si>
  <si>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</si>
  <si>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</si>
  <si>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</si>
  <si>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</si>
  <si>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</si>
  <si>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</si>
  <si>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</si>
  <si>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</si>
  <si>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</si>
  <si>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</si>
  <si>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</si>
  <si>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</si>
  <si>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</si>
  <si>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</si>
  <si>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</si>
  <si>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</si>
  <si>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</si>
  <si>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</si>
  <si>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</si>
  <si>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</si>
  <si>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</si>
  <si>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</si>
  <si>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</si>
  <si>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</si>
  <si>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</si>
  <si>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</si>
  <si>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</si>
  <si>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</si>
  <si>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</si>
  <si>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</si>
  <si>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</si>
  <si>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</si>
  <si>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</si>
  <si>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</si>
  <si>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</si>
  <si>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</si>
  <si>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</si>
  <si>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</si>
  <si>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</si>
  <si>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</si>
  <si>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</si>
  <si>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</si>
  <si>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</si>
  <si>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</si>
  <si>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</si>
  <si>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</si>
  <si>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</si>
  <si>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</si>
  <si>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</si>
  <si>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</si>
  <si>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</si>
  <si>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</si>
  <si>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</si>
  <si>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</si>
  <si>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</si>
  <si>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</si>
  <si>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</si>
  <si>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</si>
  <si>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</si>
  <si>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</si>
  <si>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</si>
  <si>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</si>
  <si>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</si>
  <si>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</si>
  <si>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</si>
  <si>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</si>
  <si>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</si>
  <si>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</si>
  <si>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</si>
  <si>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</si>
  <si>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</si>
  <si>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</si>
  <si>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</si>
  <si>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</si>
  <si>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</si>
  <si>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</si>
  <si>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</si>
  <si>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</si>
  <si>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</si>
  <si>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</si>
  <si>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</si>
  <si>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</si>
  <si>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</si>
  <si>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</si>
  <si>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</si>
  <si>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</si>
  <si>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</si>
  <si>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</si>
  <si>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</si>
  <si>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</si>
  <si>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</si>
  <si>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</si>
  <si>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</si>
  <si>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</si>
  <si>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</si>
  <si>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</si>
  <si>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</si>
  <si>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</si>
  <si>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</si>
  <si>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</si>
  <si>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</si>
  <si>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</si>
  <si>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</si>
  <si>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</si>
  <si>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</si>
  <si>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</si>
  <si>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</si>
  <si>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</si>
  <si>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</si>
  <si>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</si>
  <si>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</si>
  <si>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</si>
  <si>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</si>
  <si>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</si>
  <si>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</si>
  <si>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</si>
  <si>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</si>
  <si>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</si>
  <si>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</si>
  <si>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</si>
  <si>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</si>
  <si>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</si>
  <si>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</si>
  <si>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</si>
  <si>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</si>
  <si>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</si>
  <si>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</si>
  <si>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</si>
  <si>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</si>
  <si>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</si>
  <si>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</si>
  <si>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</si>
  <si>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</si>
  <si>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</si>
  <si>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</si>
  <si>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</si>
  <si>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</si>
  <si>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</si>
  <si>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</si>
  <si>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</si>
  <si>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</si>
  <si>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</si>
  <si>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</si>
  <si>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</si>
  <si>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</si>
  <si>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</si>
  <si>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</si>
  <si>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</si>
  <si>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</si>
  <si>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</si>
  <si>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</si>
  <si>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</si>
  <si>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</si>
  <si>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</si>
  <si>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</si>
  <si>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</si>
  <si>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</si>
  <si>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</si>
  <si>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</si>
  <si>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</si>
  <si>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</si>
  <si>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</si>
  <si>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</si>
  <si>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</si>
  <si>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</si>
  <si>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</si>
  <si>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</si>
  <si>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</si>
  <si>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</si>
  <si>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</si>
  <si>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</si>
  <si>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</si>
  <si>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</si>
  <si>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</si>
  <si>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</si>
  <si>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</si>
  <si>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</si>
  <si>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</si>
  <si>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</si>
  <si>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</si>
  <si>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</si>
  <si>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</si>
  <si>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</si>
  <si>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</si>
  <si>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</si>
  <si>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</si>
  <si>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</si>
  <si>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</si>
  <si>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</si>
  <si>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</si>
  <si>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</si>
  <si>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</si>
  <si>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</si>
  <si>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</si>
  <si>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</si>
  <si>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</si>
  <si>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</si>
  <si>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</si>
  <si>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</si>
  <si>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</si>
  <si>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</si>
  <si>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</si>
  <si>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</si>
  <si>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</si>
  <si>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</si>
  <si>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</si>
  <si>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</si>
  <si>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</si>
  <si>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</si>
  <si>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</si>
  <si>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</si>
  <si>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</si>
  <si>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</si>
  <si>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</si>
  <si>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</si>
  <si>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</si>
  <si>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</si>
  <si>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</si>
  <si>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</si>
  <si>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</si>
  <si>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</si>
  <si>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</si>
  <si>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</si>
  <si>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</si>
  <si>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</si>
  <si>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</si>
  <si>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</si>
  <si>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</si>
  <si>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</si>
  <si>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</si>
  <si>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</si>
  <si>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</si>
  <si>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</si>
  <si>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</si>
  <si>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</si>
  <si>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</si>
  <si>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</si>
  <si>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</si>
  <si>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</si>
  <si>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</si>
  <si>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</si>
  <si>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</si>
  <si>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</si>
  <si>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</si>
  <si>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</si>
  <si>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</si>
  <si>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</si>
  <si>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</si>
  <si>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</si>
  <si>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</si>
  <si>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</si>
  <si>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</si>
  <si>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</si>
  <si>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</si>
  <si>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</si>
  <si>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</si>
  <si>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</si>
  <si>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</si>
  <si>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</si>
  <si>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</si>
  <si>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</si>
  <si>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</si>
  <si>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</si>
  <si>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</si>
  <si>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</si>
  <si>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</si>
  <si>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</si>
  <si>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</si>
  <si>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</si>
  <si>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</si>
  <si>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</si>
  <si>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</si>
  <si>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</si>
  <si>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</si>
  <si>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</si>
  <si>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</si>
  <si>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</si>
  <si>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</si>
  <si>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</si>
  <si>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</si>
  <si>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</si>
  <si>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</si>
  <si>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</si>
  <si>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</si>
  <si>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</si>
  <si>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</si>
  <si>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</si>
  <si>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</si>
  <si>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</si>
  <si>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</si>
  <si>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</si>
  <si>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</si>
  <si>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</si>
  <si>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</si>
  <si>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</si>
  <si>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</si>
  <si>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</si>
  <si>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</si>
  <si>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</si>
  <si>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</si>
  <si>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</si>
  <si>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</si>
  <si>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</si>
  <si>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</si>
  <si>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</si>
  <si>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</si>
  <si>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</si>
  <si>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</si>
  <si>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</si>
  <si>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</si>
  <si>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</si>
  <si>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</si>
  <si>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</si>
  <si>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</si>
  <si>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</si>
  <si>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</si>
  <si>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</si>
  <si>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</si>
  <si>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</si>
  <si>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</si>
  <si>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</si>
  <si>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</si>
  <si>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</si>
  <si>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</si>
  <si>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</si>
  <si>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</si>
  <si>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</si>
  <si>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</si>
  <si>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</si>
  <si>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</si>
  <si>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</si>
  <si>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</si>
  <si>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</si>
  <si>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</si>
  <si>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</si>
  <si>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</si>
  <si>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</si>
  <si>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</si>
  <si>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</si>
  <si>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</si>
  <si>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</si>
  <si>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</si>
  <si>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</si>
  <si>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</si>
  <si>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</si>
  <si>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</si>
  <si>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</si>
  <si>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</si>
  <si>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</si>
  <si>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</si>
  <si>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</si>
  <si>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</si>
  <si>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</si>
  <si>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</si>
  <si>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</si>
  <si>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</si>
  <si>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</si>
  <si>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</si>
  <si>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</si>
  <si>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</si>
  <si>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</si>
  <si>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</si>
  <si>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</si>
  <si>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</si>
  <si>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</si>
  <si>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</si>
  <si>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</si>
  <si>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</si>
  <si>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</si>
  <si>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</si>
  <si>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</si>
  <si>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</si>
  <si>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</si>
  <si>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</si>
  <si>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</si>
  <si>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</si>
  <si>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</si>
  <si>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</si>
  <si>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</si>
  <si>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</si>
  <si>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</si>
  <si>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</si>
  <si>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</si>
  <si>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</si>
  <si>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</si>
  <si>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</si>
  <si>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</si>
  <si>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</si>
  <si>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</si>
  <si>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</si>
  <si>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</si>
  <si>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</si>
  <si>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</si>
  <si>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</si>
  <si>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</si>
  <si>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</si>
  <si>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</si>
  <si>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</si>
  <si>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</si>
  <si>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</si>
  <si>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</si>
  <si>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</si>
  <si>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</si>
  <si>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</si>
  <si>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</si>
  <si>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</si>
  <si>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</si>
  <si>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</si>
  <si>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</si>
  <si>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</si>
  <si>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</si>
  <si>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</si>
  <si>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</si>
  <si>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</si>
  <si>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</si>
  <si>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</si>
  <si>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</si>
  <si>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</si>
  <si>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</si>
  <si>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</si>
  <si>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</si>
  <si>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</si>
  <si>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</si>
  <si>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</si>
  <si>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</si>
  <si>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</si>
  <si>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</si>
  <si>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</si>
  <si>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</si>
  <si>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</si>
  <si>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</si>
  <si>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</si>
  <si>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</si>
  <si>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</si>
  <si>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</si>
  <si>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</si>
  <si>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</si>
  <si>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</si>
  <si>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</si>
  <si>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</si>
  <si>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</si>
  <si>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</si>
  <si>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</si>
  <si>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</si>
  <si>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</si>
  <si>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</si>
  <si>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</si>
  <si>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</si>
  <si>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</si>
  <si>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</si>
  <si>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</si>
  <si>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</si>
  <si>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</si>
  <si>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</si>
  <si>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</si>
  <si>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</si>
  <si>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</si>
  <si>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</si>
  <si>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</si>
  <si>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</si>
  <si>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</si>
  <si>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</si>
  <si>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</si>
  <si>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</si>
  <si>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</si>
  <si>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</si>
  <si>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</si>
  <si>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</si>
  <si>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</si>
  <si>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</si>
  <si>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</si>
  <si>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</si>
  <si>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</si>
  <si>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</si>
  <si>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</si>
  <si>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</si>
  <si>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</si>
  <si>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</si>
  <si>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</si>
  <si>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</si>
  <si>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</si>
  <si>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</si>
  <si>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</si>
  <si>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</si>
  <si>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</si>
  <si>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</si>
  <si>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</si>
  <si>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</si>
  <si>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</si>
  <si>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</si>
  <si>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</si>
  <si>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</si>
  <si>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</si>
  <si>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</si>
  <si>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</si>
  <si>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</si>
  <si>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</si>
  <si>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</si>
  <si>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</si>
  <si>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</si>
  <si>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</si>
  <si>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</si>
  <si>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</si>
  <si>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</si>
  <si>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</si>
  <si>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</si>
  <si>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</si>
  <si>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</si>
  <si>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</si>
  <si>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</si>
  <si>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</si>
  <si>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</si>
  <si>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</si>
  <si>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</si>
  <si>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</si>
  <si>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</si>
  <si>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</si>
  <si>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</si>
  <si>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</si>
  <si>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</si>
  <si>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</si>
  <si>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</si>
  <si>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</si>
  <si>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</si>
  <si>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</si>
  <si>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</si>
  <si>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</si>
  <si>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</si>
  <si>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</si>
  <si>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</si>
  <si>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</si>
  <si>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</si>
  <si>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</si>
  <si>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</si>
  <si>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</si>
  <si>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</si>
  <si>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</si>
  <si>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</si>
  <si>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</si>
  <si>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</si>
  <si>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</si>
  <si>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</si>
  <si>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</si>
  <si>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</si>
  <si>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</si>
  <si>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</si>
  <si>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</si>
  <si>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</si>
  <si>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</si>
  <si>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</si>
  <si>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</si>
  <si>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</si>
  <si>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</si>
  <si>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</si>
  <si>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</si>
  <si>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</si>
  <si>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</si>
  <si>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</si>
  <si>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</si>
  <si>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</si>
  <si>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</si>
  <si>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</si>
  <si>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</si>
  <si>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</si>
  <si>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</si>
  <si>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</si>
  <si>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</si>
  <si>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</si>
  <si>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</si>
  <si>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</si>
  <si>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</si>
  <si>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</si>
  <si>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</si>
  <si>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</si>
  <si>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</si>
  <si>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</si>
  <si>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</si>
  <si>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</si>
  <si>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</si>
  <si>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</si>
  <si>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</si>
  <si>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</si>
  <si>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</si>
  <si>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</si>
  <si>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</si>
  <si>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</si>
  <si>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</si>
  <si>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</si>
  <si>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</si>
  <si>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</si>
  <si>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</si>
  <si>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</si>
  <si>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</si>
  <si>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</si>
  <si>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</si>
  <si>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</si>
  <si>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</si>
  <si>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</si>
  <si>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</si>
  <si>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</si>
  <si>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</si>
  <si>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</si>
  <si>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</si>
  <si>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</si>
  <si>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</si>
  <si>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</si>
  <si>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</si>
  <si>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</si>
  <si>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</si>
  <si>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</si>
  <si>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</si>
  <si>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</si>
  <si>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</si>
  <si>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</si>
  <si>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</si>
  <si>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</si>
  <si>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</si>
  <si>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</si>
  <si>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</si>
  <si>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</si>
  <si>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</si>
  <si>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</si>
  <si>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</si>
  <si>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</si>
  <si>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</si>
  <si>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</si>
  <si>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</si>
  <si>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</si>
  <si>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</si>
  <si>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</si>
  <si>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</si>
  <si>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</si>
  <si>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</si>
  <si>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</si>
  <si>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</si>
  <si>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</si>
  <si>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</si>
  <si>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</si>
  <si>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</si>
  <si>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</si>
  <si>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</si>
  <si>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</si>
  <si>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</si>
  <si>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</si>
  <si>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</si>
  <si>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</si>
  <si>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</si>
  <si>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</si>
  <si>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</si>
  <si>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</si>
  <si>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</si>
  <si>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</si>
  <si>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</si>
  <si>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</si>
  <si>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</si>
  <si>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</si>
  <si>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</si>
  <si>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</si>
  <si>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</si>
  <si>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</si>
  <si>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</si>
  <si>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</si>
  <si>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</si>
  <si>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</si>
  <si>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</si>
  <si>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</si>
  <si>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</si>
  <si>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</si>
  <si>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</si>
  <si>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</si>
  <si>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</si>
  <si>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</si>
  <si>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</si>
  <si>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</si>
  <si>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</si>
  <si>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</si>
  <si>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</si>
  <si>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</si>
  <si>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</si>
  <si>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</si>
  <si>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</si>
  <si>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</si>
  <si>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</si>
  <si>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</si>
  <si>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</si>
  <si>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</si>
  <si>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</si>
  <si>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</si>
  <si>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</si>
  <si>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</si>
  <si>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</si>
  <si>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</si>
  <si>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</si>
  <si>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</si>
  <si>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</si>
  <si>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</si>
  <si>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</si>
  <si>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</si>
  <si>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</si>
  <si>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</si>
  <si>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</si>
  <si>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</si>
  <si>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</si>
  <si>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</si>
  <si>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</si>
  <si>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</si>
  <si>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</si>
  <si>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</si>
  <si>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</si>
  <si>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</si>
  <si>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</si>
  <si>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</si>
  <si>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</si>
  <si>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</si>
  <si>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</si>
  <si>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</si>
  <si>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</si>
  <si>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</si>
  <si>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</si>
  <si>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</si>
  <si>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</si>
  <si>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</si>
  <si>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</si>
  <si>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</si>
  <si>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</si>
  <si>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</si>
  <si>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</si>
  <si>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</si>
  <si>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</si>
  <si>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</si>
  <si>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</si>
  <si>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</si>
  <si>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</si>
  <si>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</si>
  <si>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</si>
  <si>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</si>
  <si>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</si>
  <si>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</si>
  <si>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</si>
  <si>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</si>
  <si>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</si>
  <si>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</si>
  <si>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</si>
  <si>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</si>
  <si>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</si>
  <si>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</si>
  <si>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</si>
  <si>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</si>
  <si>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</si>
  <si>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</si>
  <si>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</si>
  <si>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</si>
  <si>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</si>
  <si>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</si>
  <si>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</si>
  <si>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</si>
  <si>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</si>
  <si>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</si>
  <si>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</si>
  <si>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</si>
  <si>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</si>
  <si>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</si>
  <si>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</si>
  <si>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</si>
  <si>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</si>
  <si>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</si>
  <si>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</si>
  <si>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</si>
  <si>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</si>
  <si>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</si>
  <si>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</si>
  <si>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</si>
  <si>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</si>
  <si>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</si>
  <si>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</si>
  <si>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</si>
  <si>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</si>
  <si>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</si>
  <si>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</si>
  <si>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</si>
  <si>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</si>
  <si>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</si>
  <si>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</si>
  <si>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</si>
  <si>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</si>
  <si>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</si>
  <si>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</si>
  <si>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</si>
  <si>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</si>
  <si>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</si>
  <si>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</si>
  <si>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</si>
  <si>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</si>
  <si>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</si>
  <si>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</si>
  <si>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</si>
  <si>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</si>
  <si>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</si>
  <si>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</si>
  <si>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</si>
  <si>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</si>
  <si>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</si>
  <si>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</si>
  <si>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</si>
  <si>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</si>
  <si>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</si>
  <si>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</si>
  <si>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</si>
  <si>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</si>
  <si>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</si>
  <si>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</si>
  <si>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</si>
  <si>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</si>
  <si>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</si>
  <si>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</si>
  <si>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</si>
  <si>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</si>
  <si>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</si>
  <si>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</si>
  <si>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</si>
  <si>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</si>
  <si>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</si>
  <si>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</si>
  <si>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</si>
  <si>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</si>
  <si>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</si>
  <si>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</si>
  <si>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</si>
  <si>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</si>
  <si>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</si>
  <si>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</si>
  <si>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</si>
  <si>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</si>
  <si>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</si>
  <si>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</si>
  <si>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</si>
  <si>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</si>
  <si>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</si>
  <si>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</si>
  <si>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</si>
  <si>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</si>
  <si>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</si>
  <si>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</si>
  <si>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</si>
  <si>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</si>
  <si>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</si>
  <si>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</si>
  <si>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</si>
  <si>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</si>
  <si>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</si>
  <si>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</si>
  <si>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</si>
  <si>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</si>
  <si>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</si>
  <si>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</si>
  <si>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</si>
  <si>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</si>
  <si>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</si>
  <si>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</si>
  <si>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</si>
  <si>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</si>
  <si>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</si>
  <si>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</si>
  <si>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</si>
  <si>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</si>
  <si>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</si>
  <si>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</si>
  <si>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</si>
  <si>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</si>
  <si>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</si>
  <si>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</si>
  <si>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</si>
  <si>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</si>
  <si>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</si>
  <si>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</si>
  <si>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</si>
  <si>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</si>
  <si>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</si>
  <si>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</si>
  <si>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</si>
  <si>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</si>
  <si>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</si>
  <si>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</si>
  <si>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</si>
  <si>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</si>
  <si>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</si>
  <si>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</si>
  <si>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</si>
  <si>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</si>
  <si>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</si>
  <si>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</si>
  <si>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</si>
  <si>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</si>
  <si>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</si>
  <si>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</si>
  <si>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</si>
  <si>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</si>
  <si>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</si>
  <si>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</si>
  <si>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</si>
  <si>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</si>
  <si>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</si>
  <si>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</si>
  <si>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</si>
  <si>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</si>
  <si>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</si>
  <si>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</si>
  <si>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</si>
  <si>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</si>
  <si>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</si>
  <si>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</si>
  <si>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</si>
  <si>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</si>
  <si>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</si>
  <si>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</si>
  <si>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</si>
  <si>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</si>
  <si>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</si>
  <si>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</si>
  <si>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</si>
  <si>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</si>
  <si>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</si>
  <si>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</si>
  <si>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</si>
  <si>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</si>
  <si>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</si>
  <si>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</si>
  <si>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</si>
  <si>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</si>
  <si>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</si>
  <si>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</si>
  <si>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</si>
  <si>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</si>
  <si>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</si>
  <si>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</si>
  <si>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</si>
  <si>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</si>
  <si>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</si>
  <si>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</si>
  <si>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</si>
  <si>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</si>
  <si>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</si>
  <si>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</si>
  <si>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</si>
  <si>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</si>
  <si>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</si>
  <si>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</si>
  <si>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</si>
  <si>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</si>
  <si>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</si>
  <si>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</si>
  <si>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</si>
  <si>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</si>
  <si>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</si>
  <si>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</si>
  <si>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</si>
  <si>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</si>
  <si>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</si>
  <si>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</si>
  <si>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</si>
  <si>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</si>
  <si>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</si>
  <si>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</si>
  <si>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</si>
  <si>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</si>
  <si>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</si>
  <si>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</si>
  <si>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</si>
  <si>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</si>
  <si>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</si>
  <si>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</si>
  <si>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</si>
  <si>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</si>
  <si>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</si>
  <si>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</si>
  <si>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</si>
  <si>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</si>
  <si>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</si>
  <si>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</si>
  <si>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</si>
  <si>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</si>
  <si>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</si>
  <si>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</si>
  <si>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</si>
  <si>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</si>
  <si>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</si>
  <si>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</si>
  <si>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</si>
  <si>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</si>
  <si>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</si>
  <si>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</si>
  <si>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</si>
  <si>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</si>
  <si>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</si>
  <si>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</si>
  <si>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</si>
  <si>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</si>
  <si>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</si>
  <si>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</si>
  <si>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</si>
  <si>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</si>
  <si>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</si>
  <si>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</si>
  <si>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</si>
  <si>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</si>
  <si>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</si>
  <si>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</si>
  <si>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</si>
  <si>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</si>
  <si>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</si>
  <si>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</si>
  <si>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</si>
  <si>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</si>
  <si>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</si>
  <si>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</si>
  <si>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</si>
  <si>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</si>
  <si>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</si>
  <si>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</si>
  <si>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</si>
  <si>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</si>
  <si>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</si>
  <si>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</si>
  <si>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</si>
  <si>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</si>
  <si>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</si>
  <si>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</si>
  <si>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</si>
  <si>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</si>
  <si>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</si>
  <si>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</si>
  <si>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</si>
  <si>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</si>
  <si>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</si>
  <si>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</si>
  <si>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</si>
  <si>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</si>
  <si>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</si>
  <si>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</si>
  <si>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</si>
  <si>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</si>
  <si>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</si>
  <si>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</si>
  <si>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</si>
  <si>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</si>
  <si>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</si>
  <si>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</si>
  <si>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</si>
  <si>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</si>
  <si>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</si>
  <si>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</si>
  <si>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</si>
  <si>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</si>
  <si>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</si>
  <si>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</si>
  <si>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</si>
  <si>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</si>
  <si>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</si>
  <si>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</si>
  <si>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</si>
  <si>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</si>
  <si>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</si>
  <si>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</si>
  <si>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</si>
  <si>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</si>
  <si>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</si>
  <si>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</si>
  <si>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</si>
  <si>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</si>
  <si>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</si>
  <si>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</si>
  <si>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</si>
  <si>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</si>
  <si>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</si>
  <si>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</si>
  <si>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</si>
  <si>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</si>
  <si>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</si>
  <si>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</si>
  <si>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</si>
  <si>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</si>
  <si>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</si>
  <si>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</si>
  <si>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</si>
  <si>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</si>
  <si>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</si>
  <si>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</si>
  <si>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</si>
  <si>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</si>
  <si>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</si>
  <si>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</si>
  <si>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</si>
  <si>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</si>
  <si>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</si>
  <si>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</si>
  <si>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</si>
  <si>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</si>
  <si>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</si>
  <si>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</si>
  <si>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</si>
  <si>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</si>
  <si>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</si>
  <si>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</si>
  <si>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</si>
  <si>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</si>
  <si>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</si>
  <si>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</si>
  <si>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</si>
  <si>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</si>
  <si>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</si>
  <si>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</si>
  <si>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</si>
  <si>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</si>
  <si>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</si>
  <si>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</si>
  <si>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</si>
  <si>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</si>
  <si>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</si>
  <si>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</si>
  <si>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</si>
  <si>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</si>
  <si>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</si>
  <si>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</si>
  <si>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</si>
  <si>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</si>
  <si>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</si>
  <si>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</si>
  <si>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</si>
  <si>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</si>
  <si>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</si>
  <si>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</si>
  <si>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</si>
  <si>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</si>
  <si>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</si>
  <si>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</si>
  <si>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</si>
  <si>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</si>
  <si>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</si>
  <si>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</si>
  <si>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</si>
  <si>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</si>
  <si>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</si>
  <si>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</si>
  <si>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</si>
  <si>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</si>
  <si>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</si>
  <si>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</si>
  <si>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</si>
  <si>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</si>
  <si>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</si>
  <si>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</si>
  <si>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</si>
  <si>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</si>
  <si>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</si>
  <si>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</si>
  <si>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</si>
  <si>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</si>
  <si>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</si>
  <si>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</si>
  <si>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</si>
  <si>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</si>
  <si>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</si>
  <si>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</si>
  <si>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</si>
  <si>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</si>
  <si>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</si>
  <si>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</si>
  <si>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</si>
  <si>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</si>
  <si>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</si>
  <si>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</si>
  <si>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</si>
  <si>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</si>
  <si>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</si>
  <si>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</si>
  <si>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</si>
  <si>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</si>
  <si>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</si>
  <si>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</si>
  <si>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</si>
  <si>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</si>
  <si>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</si>
  <si>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</si>
  <si>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</si>
  <si>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</si>
  <si>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</si>
  <si>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</si>
  <si>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</si>
  <si>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</si>
  <si>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</si>
  <si>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</si>
  <si>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</si>
  <si>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</si>
  <si>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</si>
  <si>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</si>
  <si>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</si>
  <si>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</si>
  <si>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</si>
  <si>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</si>
  <si>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</si>
  <si>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</si>
  <si>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</si>
  <si>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</si>
  <si>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</si>
  <si>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</si>
  <si>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</si>
  <si>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</si>
  <si>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</si>
  <si>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</si>
  <si>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</si>
  <si>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</si>
  <si>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</si>
  <si>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</si>
  <si>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</si>
  <si>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</si>
  <si>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</si>
  <si>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</si>
  <si>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</si>
  <si>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</si>
  <si>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</si>
  <si>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</si>
  <si>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</si>
  <si>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</si>
  <si>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</si>
  <si>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</si>
  <si>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</si>
  <si>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</si>
  <si>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</si>
  <si>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</si>
  <si>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</si>
  <si>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</si>
  <si>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</si>
  <si>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</si>
  <si>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</si>
  <si>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</si>
  <si>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</si>
  <si>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</si>
  <si>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</si>
  <si>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</si>
  <si>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</si>
  <si>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</si>
  <si>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</si>
  <si>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</si>
  <si>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</si>
  <si>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</si>
  <si>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</si>
  <si>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</si>
  <si>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</si>
  <si>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</si>
  <si>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</si>
  <si>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</si>
  <si>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</si>
  <si>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</si>
  <si>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</si>
  <si>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</si>
  <si>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</si>
  <si>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</si>
  <si>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</si>
  <si>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</si>
  <si>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</si>
  <si>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</si>
  <si>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</si>
  <si>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</si>
  <si>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</si>
  <si>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</si>
  <si>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</si>
  <si>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</si>
  <si>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</si>
  <si>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</si>
  <si>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</si>
  <si>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</si>
  <si>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</si>
  <si>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</si>
  <si>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</si>
  <si>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</si>
  <si>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</si>
  <si>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</si>
  <si>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</si>
  <si>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</si>
  <si>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</si>
  <si>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</si>
  <si>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</si>
  <si>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</si>
  <si>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</si>
  <si>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</si>
  <si>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</si>
  <si>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</si>
  <si>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</si>
  <si>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</si>
  <si>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</si>
  <si>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</si>
  <si>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</si>
  <si>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</si>
  <si>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</si>
  <si>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</si>
  <si>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</si>
  <si>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</si>
  <si>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</si>
  <si>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</si>
  <si>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</si>
  <si>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</si>
  <si>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</si>
  <si>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</si>
  <si>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</si>
  <si>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</si>
  <si>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</si>
  <si>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</si>
  <si>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</si>
  <si>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</si>
  <si>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</si>
  <si>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</si>
  <si>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</si>
  <si>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</si>
  <si>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</si>
  <si>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</si>
  <si>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</si>
  <si>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</si>
  <si>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</si>
  <si>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</si>
  <si>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</si>
  <si>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</si>
  <si>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</si>
  <si>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</si>
  <si>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</si>
  <si>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</si>
  <si>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</si>
  <si>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</si>
  <si>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</si>
  <si>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</si>
  <si>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</si>
  <si>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</si>
  <si>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</si>
  <si>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</si>
  <si>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</si>
  <si>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</si>
  <si>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</si>
  <si>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</si>
  <si>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</si>
  <si>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</si>
  <si>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</si>
  <si>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</si>
  <si>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</si>
  <si>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</si>
  <si>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</si>
  <si>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</si>
  <si>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</si>
  <si>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</si>
  <si>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</si>
  <si>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</si>
  <si>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</si>
  <si>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</si>
  <si>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</si>
  <si>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</si>
  <si>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</si>
  <si>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</si>
  <si>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</si>
  <si>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</si>
  <si>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</si>
  <si>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</si>
  <si>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</si>
  <si>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</si>
  <si>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</si>
  <si>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</si>
  <si>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</si>
  <si>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</si>
  <si>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</si>
  <si>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</si>
  <si>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</si>
  <si>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</si>
  <si>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</si>
  <si>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</si>
  <si>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</si>
  <si>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</si>
  <si>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</si>
  <si>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</si>
  <si>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</si>
  <si>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</si>
  <si>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</si>
  <si>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</si>
  <si>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</si>
  <si>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</si>
  <si>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</si>
  <si>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</si>
  <si>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</si>
  <si>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</si>
  <si>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</si>
  <si>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</si>
  <si>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</si>
  <si>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</si>
  <si>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</si>
  <si>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</si>
  <si>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</si>
  <si>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</si>
  <si>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</si>
  <si>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</si>
  <si>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</si>
  <si>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</si>
  <si>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</si>
  <si>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</si>
  <si>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</si>
  <si>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</si>
  <si>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</si>
  <si>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</si>
  <si>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</si>
  <si>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</si>
  <si>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</si>
  <si>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</si>
  <si>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</si>
  <si>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</si>
  <si>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</si>
  <si>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</si>
  <si>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</si>
  <si>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</si>
  <si>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</si>
  <si>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</si>
  <si>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</si>
  <si>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</si>
  <si>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</si>
  <si>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</si>
  <si>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</si>
  <si>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</si>
  <si>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</si>
  <si>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</si>
  <si>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</si>
  <si>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</si>
  <si>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</si>
  <si>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</si>
  <si>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</si>
  <si>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</si>
  <si>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</si>
  <si>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</si>
  <si>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</si>
  <si>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</si>
  <si>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</si>
  <si>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</si>
  <si>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</si>
  <si>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</si>
  <si>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</si>
  <si>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</si>
  <si>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</si>
  <si>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</si>
  <si>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</si>
  <si>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</si>
  <si>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</si>
  <si>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</si>
  <si>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</si>
  <si>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</si>
  <si>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</si>
  <si>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</si>
  <si>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</si>
  <si>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</si>
  <si>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</si>
  <si>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</si>
  <si>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</si>
  <si>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</si>
  <si>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</si>
  <si>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</si>
  <si>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</si>
  <si>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</si>
  <si>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</si>
  <si>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</si>
  <si>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</si>
  <si>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</si>
  <si>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</si>
  <si>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</si>
  <si>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</si>
  <si>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</si>
  <si>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</si>
  <si>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</si>
  <si>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</si>
  <si>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</si>
  <si>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</si>
  <si>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</si>
  <si>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</si>
  <si>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</si>
  <si>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</si>
  <si>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</si>
  <si>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</si>
  <si>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</si>
  <si>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</si>
  <si>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</si>
  <si>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</si>
  <si>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</si>
  <si>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</si>
  <si>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</si>
  <si>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</si>
  <si>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</si>
  <si>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</si>
  <si>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</si>
  <si>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</si>
  <si>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</si>
  <si>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</si>
  <si>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</si>
  <si>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</si>
  <si>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</si>
  <si>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</si>
  <si>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</si>
  <si>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</si>
  <si>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</si>
  <si>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</si>
  <si>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</si>
  <si>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</si>
  <si>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</si>
  <si>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</si>
  <si>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</si>
  <si>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</si>
  <si>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</si>
  <si>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</si>
  <si>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</si>
  <si>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</si>
  <si>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</si>
  <si>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</si>
  <si>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</si>
  <si>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</si>
  <si>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</si>
  <si>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</si>
  <si>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</si>
  <si>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</si>
  <si>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</si>
  <si>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</si>
  <si>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</si>
  <si>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</si>
  <si>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</si>
  <si>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</si>
  <si>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</si>
  <si>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</si>
  <si>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</si>
  <si>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</si>
  <si>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</si>
  <si>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</si>
  <si>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</si>
  <si>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</si>
  <si>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</si>
  <si>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</si>
  <si>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</si>
  <si>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</si>
  <si>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</si>
  <si>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</si>
  <si>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</si>
  <si>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</si>
  <si>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</si>
  <si>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</si>
  <si>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</si>
  <si>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</si>
  <si>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</si>
  <si>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</si>
  <si>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</si>
  <si>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</si>
  <si>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</si>
  <si>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</si>
  <si>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</si>
  <si>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</si>
  <si>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</si>
  <si>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</si>
  <si>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</si>
  <si>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</si>
  <si>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</si>
  <si>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</si>
  <si>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</si>
  <si>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</si>
  <si>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</si>
  <si>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</si>
  <si>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</si>
  <si>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</si>
  <si>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</si>
  <si>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</si>
  <si>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</si>
  <si>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</si>
  <si>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</si>
  <si>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</si>
  <si>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</si>
  <si>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</si>
  <si>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</si>
  <si>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</si>
  <si>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</si>
  <si>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</si>
  <si>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</si>
  <si>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</si>
  <si>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</si>
  <si>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</si>
  <si>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</si>
  <si>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</si>
  <si>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</si>
  <si>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</si>
  <si>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</si>
  <si>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</si>
  <si>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</si>
  <si>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</si>
  <si>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</si>
  <si>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</si>
  <si>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</si>
  <si>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</si>
  <si>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</si>
  <si>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</si>
  <si>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</si>
  <si>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</si>
  <si>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</si>
  <si>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</si>
  <si>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</si>
  <si>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</si>
  <si>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</si>
  <si>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</si>
  <si>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</si>
  <si>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</si>
  <si>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</si>
  <si>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</si>
  <si>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</si>
  <si>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</si>
  <si>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</si>
  <si>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</si>
  <si>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</si>
  <si>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</si>
  <si>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</si>
  <si>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</si>
  <si>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</si>
  <si>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</si>
  <si>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</si>
  <si>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</si>
  <si>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</si>
  <si>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</si>
  <si>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</si>
  <si>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</si>
  <si>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</si>
  <si>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</si>
  <si>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</si>
  <si>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</si>
  <si>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</si>
  <si>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</si>
  <si>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</si>
  <si>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</si>
  <si>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</si>
  <si>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</si>
  <si>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</si>
  <si>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</si>
  <si>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</si>
  <si>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</si>
  <si>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</si>
  <si>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</si>
  <si>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</si>
  <si>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</si>
  <si>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</si>
  <si>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</si>
  <si>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</si>
  <si>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</si>
  <si>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</si>
  <si>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</si>
  <si>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</si>
  <si>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</si>
  <si>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</si>
  <si>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</si>
  <si>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</si>
  <si>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</si>
  <si>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</si>
  <si>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</si>
  <si>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</si>
  <si>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</si>
  <si>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</si>
  <si>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</si>
  <si>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</si>
  <si>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</si>
  <si>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</si>
  <si>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</si>
  <si>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</si>
  <si>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</si>
  <si>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</si>
  <si>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</si>
  <si>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</si>
  <si>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</si>
  <si>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</si>
  <si>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</si>
  <si>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</si>
  <si>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</si>
  <si>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</si>
  <si>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</si>
  <si>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</si>
  <si>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</si>
  <si>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</si>
  <si>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</si>
  <si>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</si>
  <si>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</si>
  <si>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</si>
  <si>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</si>
  <si>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</si>
  <si>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</si>
  <si>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</si>
  <si>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</si>
  <si>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</si>
  <si>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</si>
  <si>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</si>
  <si>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</si>
  <si>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</si>
  <si>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</si>
  <si>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</si>
  <si>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</si>
  <si>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</si>
  <si>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</si>
  <si>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</si>
  <si>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</si>
  <si>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</si>
  <si>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</si>
  <si>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</si>
  <si>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</si>
  <si>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</si>
  <si>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</si>
  <si>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</si>
  <si>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</si>
  <si>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</si>
  <si>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</si>
  <si>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</si>
  <si>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</si>
  <si>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</si>
  <si>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</si>
  <si>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</si>
  <si>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</si>
  <si>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</si>
  <si>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</si>
  <si>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</si>
  <si>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</si>
  <si>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</si>
  <si>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</si>
  <si>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</si>
  <si>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</si>
  <si>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</si>
  <si>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</si>
  <si>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</si>
  <si>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</si>
  <si>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</si>
  <si>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</si>
  <si>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</si>
  <si>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</si>
  <si>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</si>
  <si>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</si>
  <si>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</si>
  <si>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</si>
  <si>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</si>
  <si>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</si>
  <si>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</si>
  <si>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</si>
  <si>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</si>
  <si>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</si>
  <si>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</si>
  <si>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</si>
  <si>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</si>
  <si>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</si>
  <si>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</si>
  <si>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</si>
  <si>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</si>
  <si>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</si>
  <si>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</si>
  <si>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</si>
  <si>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</si>
  <si>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</si>
  <si>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</si>
  <si>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</si>
  <si>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</si>
  <si>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</si>
  <si>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</si>
  <si>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</si>
  <si>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</si>
  <si>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</si>
  <si>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</si>
  <si>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</si>
  <si>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</si>
  <si>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</si>
  <si>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</si>
  <si>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</si>
  <si>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</si>
  <si>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</si>
  <si>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</si>
  <si>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</si>
  <si>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</si>
  <si>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</si>
  <si>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</si>
  <si>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</si>
  <si>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</si>
  <si>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</si>
  <si>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</si>
  <si>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</si>
  <si>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</si>
  <si>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</si>
  <si>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</si>
  <si>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</si>
  <si>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</si>
  <si>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</si>
  <si>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</si>
  <si>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</si>
  <si>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</si>
  <si>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</si>
  <si>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</si>
  <si>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</si>
  <si>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</si>
  <si>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</si>
  <si>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</si>
  <si>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</si>
  <si>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</si>
  <si>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</si>
  <si>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</si>
  <si>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</si>
  <si>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</si>
  <si>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</si>
  <si>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</si>
  <si>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</si>
  <si>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</si>
  <si>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</si>
  <si>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</si>
  <si>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</si>
  <si>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</si>
  <si>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</si>
  <si>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</si>
  <si>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</si>
  <si>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</si>
  <si>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</si>
  <si>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</si>
  <si>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</si>
  <si>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</si>
  <si>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</si>
  <si>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</si>
  <si>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</si>
  <si>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</si>
  <si>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</si>
  <si>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</si>
  <si>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</si>
  <si>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</si>
  <si>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</si>
  <si>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</si>
  <si>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</si>
  <si>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</si>
  <si>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</si>
  <si>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</si>
  <si>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</si>
  <si>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</si>
  <si>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</si>
  <si>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</si>
  <si>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</si>
  <si>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</si>
  <si>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</si>
  <si>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</si>
  <si>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</si>
  <si>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</si>
  <si>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</si>
  <si>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</si>
  <si>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</si>
  <si>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</si>
  <si>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</si>
  <si>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</si>
  <si>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</si>
  <si>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</si>
  <si>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</si>
  <si>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</si>
  <si>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</si>
  <si>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</si>
  <si>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</si>
  <si>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</si>
  <si>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</si>
  <si>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</si>
  <si>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</si>
  <si>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</si>
  <si>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</si>
  <si>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</si>
  <si>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</si>
  <si>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</si>
  <si>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</si>
  <si>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</si>
  <si>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</si>
  <si>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</si>
  <si>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</si>
  <si>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</si>
  <si>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</si>
  <si>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</si>
  <si>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</si>
  <si>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</si>
  <si>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</si>
  <si>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</si>
  <si>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</si>
  <si>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</si>
  <si>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</si>
  <si>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</si>
  <si>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</si>
  <si>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</si>
  <si>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</si>
  <si>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</si>
  <si>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</si>
  <si>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</si>
  <si>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</si>
  <si>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</si>
  <si>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</si>
  <si>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</si>
  <si>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</si>
  <si>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</si>
  <si>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</si>
  <si>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</si>
  <si>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</si>
  <si>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</si>
  <si>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</si>
  <si>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</si>
  <si>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</si>
  <si>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</si>
  <si>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</si>
  <si>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</si>
  <si>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</si>
  <si>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</si>
  <si>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</si>
  <si>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</si>
  <si>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</si>
  <si>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</si>
  <si>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</si>
  <si>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</si>
  <si>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</si>
  <si>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</si>
  <si>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</si>
  <si>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</si>
  <si>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</si>
  <si>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</si>
  <si>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</si>
  <si>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</si>
  <si>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</si>
  <si>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</si>
  <si>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</si>
  <si>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</si>
  <si>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</si>
  <si>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</si>
  <si>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</si>
  <si>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</si>
  <si>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</si>
  <si>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</si>
  <si>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</si>
  <si>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</si>
  <si>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</si>
  <si>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</si>
  <si>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</si>
  <si>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</si>
  <si>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</si>
  <si>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</si>
  <si>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</si>
  <si>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</si>
  <si>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</si>
  <si>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</si>
  <si>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</si>
  <si>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</si>
  <si>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</si>
  <si>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</si>
  <si>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</si>
  <si>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</si>
  <si>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</si>
  <si>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</si>
  <si>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</si>
  <si>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</si>
  <si>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</si>
  <si>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</si>
  <si>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</si>
  <si>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</si>
  <si>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</si>
  <si>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</si>
  <si>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</si>
  <si>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</si>
  <si>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</si>
  <si>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</si>
  <si>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</si>
  <si>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</si>
  <si>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</si>
  <si>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</si>
  <si>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</si>
  <si>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</si>
  <si>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</si>
  <si>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</si>
  <si>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</si>
  <si>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</si>
  <si>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</si>
  <si>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</si>
  <si>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</si>
  <si>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</si>
  <si>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</si>
  <si>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</si>
  <si>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</si>
  <si>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</si>
  <si>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</si>
  <si>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</si>
  <si>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</si>
  <si>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</si>
  <si>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</si>
  <si>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</si>
  <si>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</si>
  <si>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</si>
  <si>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</si>
  <si>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</si>
  <si>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</si>
  <si>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</si>
  <si>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</si>
  <si>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</si>
  <si>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</si>
  <si>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</si>
  <si>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</si>
  <si>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</si>
  <si>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</si>
  <si>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</si>
  <si>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</si>
  <si>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</si>
  <si>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</si>
  <si>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</si>
  <si>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</si>
  <si>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</si>
  <si>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</si>
  <si>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</si>
  <si>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</si>
  <si>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</si>
  <si>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</si>
  <si>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</si>
  <si>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</si>
  <si>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</si>
  <si>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</si>
  <si>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</si>
  <si>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</si>
  <si>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</si>
  <si>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</si>
  <si>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</si>
  <si>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</si>
  <si>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</si>
  <si>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</si>
  <si>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</si>
  <si>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</si>
  <si>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</si>
  <si>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</si>
  <si>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</si>
  <si>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</si>
  <si>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</si>
  <si>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</si>
  <si>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</si>
  <si>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</si>
  <si>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</si>
  <si>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</si>
  <si>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</si>
  <si>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</si>
  <si>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</si>
  <si>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</si>
  <si>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</si>
  <si>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</si>
  <si>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</si>
  <si>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</si>
  <si>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</si>
  <si>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</si>
  <si>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</si>
  <si>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</si>
  <si>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</si>
  <si>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</si>
  <si>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</si>
  <si>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</si>
  <si>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</si>
  <si>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</si>
  <si>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</si>
  <si>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</si>
  <si>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</si>
  <si>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</si>
  <si>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</si>
  <si>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</si>
  <si>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</si>
  <si>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</si>
  <si>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</si>
  <si>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</si>
  <si>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</si>
  <si>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</si>
  <si>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</si>
  <si>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</si>
  <si>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</si>
  <si>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</si>
  <si>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</si>
  <si>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</si>
  <si>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</si>
  <si>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</si>
  <si>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</si>
  <si>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</si>
  <si>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</si>
  <si>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</si>
  <si>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</si>
  <si>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</si>
  <si>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</si>
  <si>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</si>
  <si>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</si>
  <si>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</si>
  <si>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</si>
  <si>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</si>
  <si>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</si>
  <si>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</si>
  <si>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</si>
  <si>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</si>
  <si>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</si>
  <si>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</si>
  <si>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</si>
  <si>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</si>
  <si>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</si>
  <si>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</si>
  <si>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</si>
  <si>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</si>
  <si>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</si>
  <si>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</si>
  <si>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</si>
  <si>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</si>
  <si>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</si>
  <si>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</si>
  <si>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</si>
  <si>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</si>
  <si>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</si>
  <si>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</si>
  <si>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</si>
  <si>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</si>
  <si>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</si>
  <si>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</si>
  <si>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</si>
  <si>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</si>
  <si>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</si>
  <si>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</si>
  <si>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</si>
  <si>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</si>
  <si>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</si>
  <si>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</si>
  <si>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</si>
  <si>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</si>
  <si>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</si>
  <si>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</si>
  <si>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</si>
  <si>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</si>
  <si>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</si>
  <si>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</si>
  <si>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</si>
  <si>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</si>
  <si>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</si>
  <si>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</si>
  <si>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</si>
  <si>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</si>
  <si>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</si>
  <si>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</si>
  <si>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</si>
  <si>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</si>
  <si>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</si>
  <si>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</si>
  <si>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</si>
  <si>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</si>
  <si>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</si>
  <si>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</si>
  <si>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</si>
  <si>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</si>
  <si>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</si>
  <si>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</si>
  <si>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</si>
  <si>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</si>
  <si>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</si>
  <si>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</si>
  <si>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</si>
  <si>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</si>
  <si>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</si>
  <si>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</si>
  <si>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</si>
  <si>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</si>
  <si>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</si>
  <si>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</si>
  <si>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</si>
  <si>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</si>
  <si>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</si>
  <si>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</si>
  <si>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</si>
  <si>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</si>
  <si>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</si>
  <si>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</si>
  <si>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</si>
  <si>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</si>
  <si>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</si>
  <si>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</si>
  <si>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</si>
  <si>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</si>
  <si>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</si>
  <si>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</si>
  <si>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</si>
  <si>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</si>
  <si>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</si>
  <si>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</si>
  <si>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</si>
  <si>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</si>
  <si>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</si>
  <si>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</si>
  <si>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</si>
  <si>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</si>
  <si>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</si>
  <si>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</si>
  <si>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</si>
  <si>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</si>
  <si>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</si>
  <si>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</si>
  <si>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</si>
  <si>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</si>
  <si>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</si>
  <si>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</si>
  <si>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</si>
  <si>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</si>
  <si>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</si>
  <si>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</si>
  <si>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</si>
  <si>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</si>
  <si>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</si>
  <si>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</si>
  <si>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</si>
  <si>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</si>
  <si>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</si>
  <si>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</si>
  <si>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</si>
  <si>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</si>
  <si>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</si>
  <si>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</si>
  <si>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</si>
  <si>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</si>
  <si>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</si>
  <si>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</si>
  <si>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</si>
  <si>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</si>
  <si>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</si>
  <si>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</si>
  <si>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</si>
  <si>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</si>
  <si>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</si>
  <si>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</si>
  <si>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</si>
  <si>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</si>
  <si>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</si>
  <si>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</si>
  <si>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</si>
  <si>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</si>
  <si>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</si>
  <si>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</si>
  <si>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</si>
  <si>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</si>
  <si>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</si>
  <si>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</si>
  <si>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</si>
  <si>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</si>
  <si>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</si>
  <si>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</si>
  <si>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</si>
  <si>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</si>
  <si>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</si>
  <si>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</si>
  <si>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</si>
  <si>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</si>
  <si>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</si>
  <si>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</si>
  <si>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</si>
  <si>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</si>
  <si>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</si>
  <si>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</si>
  <si>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</si>
  <si>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</si>
  <si>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</si>
  <si>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</si>
  <si>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</si>
  <si>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</si>
  <si>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</si>
  <si>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</si>
  <si>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</si>
  <si>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</si>
  <si>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</si>
  <si>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</si>
  <si>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</si>
  <si>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</si>
  <si>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</si>
  <si>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</si>
  <si>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</si>
  <si>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</si>
  <si>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</si>
  <si>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</si>
  <si>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</si>
  <si>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</si>
  <si>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</si>
  <si>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</si>
  <si>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</si>
  <si>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</si>
  <si>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</si>
  <si>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</si>
  <si>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</si>
  <si>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</si>
  <si>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</si>
  <si>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</si>
  <si>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</si>
  <si>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</si>
  <si>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</si>
  <si>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</si>
  <si>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</si>
  <si>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</si>
  <si>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</si>
  <si>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</si>
  <si>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</si>
  <si>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</si>
  <si>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</si>
  <si>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</si>
  <si>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</si>
  <si>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</si>
  <si>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</si>
  <si>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</si>
  <si>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</si>
  <si>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</si>
  <si>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</si>
  <si>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</si>
  <si>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</si>
  <si>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</si>
  <si>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</si>
  <si>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</si>
  <si>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</si>
  <si>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</si>
  <si>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</si>
  <si>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</si>
  <si>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</si>
  <si>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</si>
  <si>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</si>
  <si>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</si>
  <si>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</si>
  <si>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</si>
  <si>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</si>
  <si>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</si>
  <si>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</si>
  <si>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</si>
  <si>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</si>
  <si>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</si>
  <si>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</si>
  <si>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</si>
  <si>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</si>
  <si>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</si>
  <si>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</si>
  <si>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</si>
  <si>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</si>
  <si>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</si>
  <si>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</si>
  <si>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</si>
  <si>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</si>
  <si>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</si>
  <si>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</si>
  <si>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</si>
  <si>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</si>
  <si>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</si>
  <si>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</si>
  <si>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</si>
  <si>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</si>
  <si>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</si>
  <si>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</si>
  <si>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</si>
  <si>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</si>
  <si>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</si>
  <si>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</si>
  <si>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</si>
  <si>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</si>
  <si>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</si>
  <si>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</si>
  <si>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</si>
  <si>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</si>
  <si>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</si>
  <si>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</si>
  <si>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</si>
  <si>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</si>
  <si>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</si>
  <si>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</si>
  <si>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</si>
  <si>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</si>
  <si>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</si>
  <si>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</si>
  <si>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</si>
  <si>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</si>
  <si>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</si>
  <si>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</si>
  <si>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</si>
  <si>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</si>
  <si>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</si>
  <si>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</si>
  <si>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</si>
  <si>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</si>
  <si>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</si>
  <si>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</si>
  <si>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</si>
  <si>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</si>
  <si>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</si>
  <si>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</si>
  <si>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</si>
  <si>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</si>
  <si>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</si>
  <si>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</si>
  <si>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</si>
  <si>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</si>
  <si>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</si>
  <si>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</si>
  <si>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</si>
  <si>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</si>
  <si>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</si>
  <si>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</si>
  <si>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</si>
  <si>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</si>
  <si>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</si>
  <si>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</si>
  <si>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</si>
  <si>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</si>
  <si>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</si>
  <si>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</si>
  <si>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</si>
  <si>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</si>
  <si>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</si>
  <si>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</si>
  <si>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</si>
  <si>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</si>
  <si>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</si>
  <si>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</si>
  <si>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</si>
  <si>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</si>
  <si>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</si>
  <si>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</si>
  <si>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</si>
  <si>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</si>
  <si>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</si>
  <si>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</si>
  <si>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</si>
  <si>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</si>
  <si>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</si>
  <si>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</si>
  <si>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</si>
  <si>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</si>
  <si>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</si>
  <si>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</si>
  <si>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</si>
  <si>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</si>
  <si>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</si>
  <si>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</si>
  <si>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</si>
  <si>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</si>
  <si>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</si>
  <si>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</si>
  <si>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</si>
  <si>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</si>
  <si>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</si>
  <si>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</si>
  <si>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</si>
  <si>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</si>
  <si>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</si>
  <si>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</si>
  <si>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</si>
  <si>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</si>
  <si>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</si>
  <si>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</si>
  <si>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</si>
  <si>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</si>
  <si>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</si>
  <si>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</si>
  <si>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</si>
  <si>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</si>
  <si>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</si>
  <si>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</si>
  <si>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</si>
  <si>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</si>
  <si>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</si>
  <si>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</si>
  <si>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</si>
  <si>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</si>
  <si>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</si>
  <si>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</si>
  <si>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</si>
  <si>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</si>
  <si>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</si>
  <si>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</si>
  <si>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</si>
  <si>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</si>
  <si>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</si>
  <si>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</si>
  <si>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</si>
  <si>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</si>
  <si>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</si>
  <si>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</si>
  <si>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</si>
  <si>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</si>
  <si>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</si>
  <si>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</si>
  <si>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</si>
  <si>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</si>
  <si>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</si>
  <si>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</si>
  <si>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</si>
  <si>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</si>
  <si>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</si>
  <si>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</si>
  <si>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</si>
  <si>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</si>
  <si>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</si>
  <si>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</si>
  <si>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</si>
  <si>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</si>
  <si>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</si>
  <si>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</si>
  <si>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</si>
  <si>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</si>
  <si>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</si>
  <si>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</si>
  <si>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</si>
  <si>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</si>
  <si>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</si>
  <si>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</si>
  <si>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</si>
  <si>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</si>
  <si>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</si>
  <si>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</si>
  <si>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</si>
  <si>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</si>
  <si>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</si>
  <si>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</si>
  <si>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</si>
  <si>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</si>
  <si>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</si>
  <si>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</si>
  <si>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</si>
  <si>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</si>
  <si>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</si>
  <si>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</si>
  <si>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</si>
  <si>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</si>
  <si>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</si>
  <si>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</si>
  <si>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</si>
  <si>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</si>
  <si>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</si>
  <si>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</si>
  <si>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</si>
  <si>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</si>
  <si>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</si>
  <si>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</si>
  <si>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</si>
  <si>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</si>
  <si>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</si>
  <si>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</si>
  <si>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</si>
  <si>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</si>
  <si>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</si>
  <si>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</si>
  <si>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</si>
  <si>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</si>
  <si>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</si>
  <si>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</si>
  <si>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</si>
  <si>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</si>
  <si>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</si>
  <si>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</si>
  <si>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</si>
  <si>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</si>
  <si>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</si>
  <si>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</si>
  <si>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</si>
  <si>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</si>
  <si>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</si>
  <si>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</si>
  <si>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</si>
  <si>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</si>
  <si>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</si>
  <si>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</si>
  <si>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</si>
  <si>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</si>
  <si>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</si>
  <si>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</si>
  <si>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</si>
  <si>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</si>
  <si>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</si>
  <si>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</si>
  <si>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</si>
  <si>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</si>
  <si>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</si>
  <si>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</si>
  <si>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</si>
  <si>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</si>
  <si>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</si>
  <si>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</si>
  <si>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</si>
  <si>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</si>
  <si>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</si>
  <si>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</si>
  <si>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</si>
  <si>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</si>
  <si>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</si>
  <si>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</si>
  <si>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</si>
  <si>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</si>
  <si>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</si>
  <si>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</si>
  <si>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</si>
  <si>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</si>
  <si>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</si>
  <si>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</si>
  <si>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</si>
  <si>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</si>
  <si>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</si>
  <si>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</si>
  <si>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</si>
  <si>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</si>
  <si>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</si>
  <si>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</si>
  <si>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</si>
  <si>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</si>
  <si>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</si>
  <si>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</si>
  <si>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</si>
  <si>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</si>
  <si>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</si>
  <si>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</si>
  <si>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</si>
  <si>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</si>
  <si>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</si>
  <si>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</si>
  <si>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</si>
  <si>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</si>
  <si>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</si>
  <si>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</si>
  <si>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</si>
  <si>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</si>
  <si>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</si>
  <si>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</si>
  <si>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</si>
  <si>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</si>
  <si>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</si>
  <si>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</si>
  <si>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</si>
  <si>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</si>
  <si>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</si>
  <si>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</si>
  <si>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</si>
  <si>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</si>
  <si>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</si>
  <si>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</si>
  <si>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</si>
  <si>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</si>
  <si>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</si>
  <si>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</si>
  <si>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</si>
  <si>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</si>
  <si>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</si>
  <si>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</si>
  <si>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</si>
  <si>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</si>
  <si>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</si>
  <si>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</si>
  <si>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</si>
  <si>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</si>
  <si>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</si>
  <si>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</si>
  <si>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</si>
  <si>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</si>
  <si>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</si>
  <si>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</si>
  <si>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</si>
  <si>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</si>
  <si>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</si>
  <si>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</si>
  <si>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</si>
  <si>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</si>
  <si>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</si>
  <si>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</si>
  <si>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</si>
  <si>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</si>
  <si>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</si>
  <si>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</si>
  <si>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</si>
  <si>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</si>
  <si>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</si>
  <si>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</si>
  <si>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</si>
  <si>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</si>
  <si>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</si>
  <si>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</si>
  <si>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</si>
  <si>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</si>
  <si>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</si>
  <si>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</si>
  <si>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</si>
  <si>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</si>
  <si>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</si>
  <si>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</si>
  <si>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</si>
  <si>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</si>
  <si>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</si>
  <si>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</si>
  <si>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</si>
  <si>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</si>
  <si>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</si>
  <si>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</si>
  <si>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</si>
  <si>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</si>
  <si>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</si>
  <si>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</si>
  <si>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</si>
  <si>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</si>
  <si>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</si>
  <si>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</si>
  <si>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</si>
  <si>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</si>
  <si>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</si>
  <si>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</si>
  <si>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</si>
  <si>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</si>
  <si>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</si>
  <si>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</si>
  <si>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</si>
  <si>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</si>
  <si>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</si>
  <si>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</si>
  <si>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</si>
  <si>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</si>
  <si>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</si>
  <si>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</si>
  <si>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</si>
  <si>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</si>
  <si>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</si>
  <si>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</si>
  <si>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</si>
  <si>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</si>
  <si>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</si>
  <si>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</si>
  <si>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</si>
  <si>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</si>
  <si>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</si>
  <si>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</si>
  <si>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</si>
  <si>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</si>
  <si>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</si>
  <si>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</si>
  <si>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</si>
  <si>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</si>
  <si>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</si>
  <si>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</si>
  <si>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</si>
  <si>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</si>
  <si>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</si>
  <si>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</si>
  <si>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</si>
  <si>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</si>
  <si>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</si>
  <si>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</si>
  <si>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</si>
  <si>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</si>
  <si>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</si>
  <si>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</si>
  <si>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</si>
  <si>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</si>
  <si>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</si>
  <si>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</si>
  <si>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</si>
  <si>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</si>
  <si>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</si>
  <si>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</si>
  <si>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</si>
  <si>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</si>
  <si>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</si>
  <si>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</si>
  <si>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</si>
  <si>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</si>
  <si>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</si>
  <si>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</si>
  <si>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</si>
  <si>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</si>
  <si>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</si>
  <si>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</si>
  <si>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</si>
  <si>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</si>
  <si>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</si>
  <si>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</si>
  <si>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</si>
  <si>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</si>
  <si>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</si>
  <si>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</si>
  <si>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</si>
  <si>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</si>
  <si>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</si>
  <si>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</si>
  <si>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</si>
  <si>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</si>
  <si>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</si>
  <si>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</si>
  <si>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</si>
  <si>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</si>
  <si>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</si>
  <si>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</si>
  <si>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</si>
  <si>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</si>
  <si>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</si>
  <si>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</si>
  <si>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</si>
  <si>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</si>
  <si>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</si>
  <si>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</si>
  <si>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</si>
  <si>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</si>
  <si>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</si>
  <si>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</si>
  <si>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</si>
  <si>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</si>
  <si>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</si>
  <si>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</si>
  <si>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</si>
  <si>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</si>
  <si>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</si>
  <si>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</si>
  <si>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</si>
  <si>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</si>
  <si>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</si>
  <si>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</si>
  <si>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</si>
  <si>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</si>
  <si>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</si>
  <si>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</si>
  <si>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</si>
  <si>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</si>
  <si>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</si>
  <si>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</si>
  <si>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</si>
  <si>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</si>
  <si>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</si>
  <si>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</si>
  <si>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</si>
  <si>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</si>
  <si>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</si>
  <si>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</si>
  <si>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</si>
  <si>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</si>
  <si>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</si>
  <si>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</si>
  <si>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</si>
  <si>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</si>
  <si>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</si>
  <si>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</si>
  <si>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</si>
  <si>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</si>
  <si>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</si>
  <si>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</si>
  <si>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</si>
  <si>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</si>
  <si>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</si>
  <si>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</si>
  <si>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</si>
  <si>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</si>
  <si>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</si>
  <si>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</si>
  <si>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</si>
  <si>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</si>
  <si>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</si>
  <si>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</si>
  <si>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</si>
  <si>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</si>
  <si>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</si>
  <si>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</si>
  <si>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</si>
  <si>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</si>
  <si>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</si>
  <si>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</si>
  <si>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</si>
  <si>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</si>
  <si>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</si>
  <si>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</si>
  <si>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</si>
  <si>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</si>
  <si>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</si>
  <si>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</si>
  <si>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</si>
  <si>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</si>
  <si>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</si>
  <si>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</si>
  <si>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</si>
  <si>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</si>
  <si>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</si>
  <si>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</si>
  <si>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</si>
  <si>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</si>
  <si>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</si>
  <si>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</si>
  <si>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</si>
  <si>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</si>
  <si>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</si>
  <si>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</si>
  <si>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</si>
  <si>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</si>
  <si>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</si>
  <si>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</si>
  <si>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</si>
  <si>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</si>
  <si>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</si>
  <si>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</si>
  <si>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</si>
  <si>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</si>
  <si>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</si>
  <si>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</si>
  <si>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</si>
  <si>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</si>
  <si>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</si>
  <si>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</si>
  <si>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</si>
  <si>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</si>
  <si>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</si>
  <si>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</si>
  <si>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</si>
  <si>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</si>
  <si>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</si>
  <si>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</si>
  <si>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</si>
  <si>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</si>
  <si>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</si>
  <si>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</si>
  <si>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</si>
  <si>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</si>
  <si>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</si>
  <si>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</si>
  <si>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</si>
  <si>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</si>
  <si>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</si>
  <si>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</si>
  <si>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</si>
  <si>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</si>
  <si>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</si>
  <si>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</si>
  <si>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</si>
  <si>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</si>
  <si>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</si>
  <si>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</si>
  <si>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</si>
  <si>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</si>
  <si>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</si>
  <si>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</si>
  <si>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</si>
  <si>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</si>
  <si>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</si>
  <si>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</si>
  <si>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</si>
  <si>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</si>
  <si>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</si>
  <si>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</si>
  <si>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</si>
  <si>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</si>
  <si>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</si>
  <si>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</si>
  <si>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</si>
  <si>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</si>
  <si>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</si>
  <si>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</si>
  <si>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</si>
  <si>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</si>
  <si>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</si>
  <si>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</si>
  <si>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</si>
  <si>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</si>
  <si>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</si>
  <si>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</si>
  <si>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</si>
  <si>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</si>
  <si>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</si>
  <si>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</si>
  <si>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</si>
  <si>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</si>
  <si>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</si>
  <si>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</si>
  <si>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</si>
  <si>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</si>
  <si>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</si>
  <si>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</si>
  <si>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</si>
  <si>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</si>
  <si>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</si>
  <si>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</si>
  <si>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</si>
  <si>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</si>
  <si>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</si>
  <si>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</si>
  <si>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</si>
  <si>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</si>
  <si>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</si>
  <si>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</si>
  <si>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</si>
  <si>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</si>
  <si>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</si>
  <si>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</si>
  <si>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</si>
  <si>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</si>
  <si>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</si>
  <si>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</si>
  <si>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</si>
  <si>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</si>
  <si>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</si>
  <si>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</si>
  <si>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</si>
  <si>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</si>
  <si>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</si>
  <si>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</si>
  <si>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</si>
  <si>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</si>
  <si>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</si>
  <si>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</si>
  <si>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</si>
  <si>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</si>
  <si>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</si>
  <si>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</si>
  <si>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</si>
  <si>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</si>
  <si>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</si>
  <si>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</si>
  <si>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</si>
  <si>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</si>
  <si>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</si>
  <si>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</si>
  <si>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</si>
  <si>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</si>
  <si>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</si>
  <si>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</si>
  <si>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</si>
  <si>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</si>
  <si>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</si>
  <si>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</si>
  <si>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</si>
  <si>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</si>
  <si>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</si>
  <si>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</si>
  <si>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</si>
  <si>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</si>
  <si>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</si>
  <si>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</si>
  <si>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</si>
  <si>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</si>
  <si>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</si>
  <si>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</si>
  <si>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</si>
  <si>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</si>
  <si>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</si>
  <si>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</si>
  <si>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</si>
  <si>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</si>
  <si>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</si>
  <si>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</si>
  <si>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</si>
  <si>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</si>
  <si>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</si>
  <si>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</si>
  <si>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</si>
  <si>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</si>
  <si>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</si>
  <si>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</si>
  <si>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</si>
  <si>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</si>
  <si>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</si>
  <si>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</si>
  <si>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</si>
  <si>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</si>
  <si>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</si>
  <si>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</si>
  <si>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</si>
  <si>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</si>
  <si>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</si>
  <si>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</si>
  <si>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</si>
  <si>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</si>
  <si>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</si>
  <si>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</si>
  <si>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</si>
  <si>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</si>
  <si>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</si>
  <si>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</si>
  <si>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</si>
  <si>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</si>
  <si>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</si>
  <si>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</si>
  <si>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</si>
  <si>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</si>
  <si>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</si>
  <si>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</si>
  <si>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</si>
  <si>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</si>
  <si>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</si>
  <si>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</si>
  <si>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</si>
  <si>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</si>
  <si>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</si>
  <si>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</si>
  <si>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</si>
  <si>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</si>
  <si>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</si>
  <si>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</si>
  <si>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</si>
  <si>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</si>
  <si>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</si>
  <si>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</si>
  <si>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</si>
  <si>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</si>
  <si>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</si>
  <si>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</si>
  <si>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</si>
  <si>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</si>
  <si>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</si>
  <si>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</si>
  <si>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</si>
  <si>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</si>
  <si>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</si>
  <si>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</si>
  <si>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</si>
  <si>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</si>
  <si>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</si>
  <si>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</si>
  <si>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</si>
  <si>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</si>
  <si>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</si>
  <si>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</si>
  <si>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</si>
  <si>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</si>
  <si>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</si>
  <si>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</si>
  <si>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</si>
  <si>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</si>
  <si>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</si>
  <si>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</si>
  <si>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</si>
  <si>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</si>
  <si>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</si>
  <si>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</si>
  <si>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</si>
  <si>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</si>
  <si>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</si>
  <si>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</si>
  <si>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</si>
  <si>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</si>
  <si>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</si>
  <si>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</si>
  <si>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</si>
  <si>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</si>
  <si>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</si>
  <si>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</si>
  <si>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</si>
  <si>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</si>
  <si>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</si>
  <si>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</si>
  <si>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</si>
  <si>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</si>
  <si>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</si>
  <si>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</si>
  <si>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</si>
  <si>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</si>
  <si>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</si>
  <si>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</si>
  <si>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</si>
  <si>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</si>
  <si>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</si>
  <si>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</si>
  <si>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</si>
  <si>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</si>
  <si>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</si>
  <si>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</si>
  <si>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</si>
  <si>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</si>
  <si>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</si>
  <si>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</si>
  <si>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</si>
  <si>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</si>
  <si>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</si>
  <si>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</si>
  <si>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</si>
  <si>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</si>
  <si>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</si>
  <si>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</si>
  <si>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</si>
  <si>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</si>
  <si>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</si>
  <si>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</si>
  <si>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</si>
  <si>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</si>
  <si>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</si>
  <si>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</si>
  <si>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</si>
  <si>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</si>
  <si>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</si>
  <si>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</si>
  <si>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</si>
  <si>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</si>
  <si>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</si>
  <si>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</si>
  <si>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</si>
  <si>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</si>
  <si>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</si>
  <si>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</si>
  <si>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</si>
  <si>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</si>
  <si>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</si>
  <si>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</si>
  <si>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</si>
  <si>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</si>
  <si>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</si>
  <si>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</si>
  <si>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</si>
  <si>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</si>
  <si>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</si>
  <si>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</si>
  <si>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</si>
  <si>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</si>
  <si>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</si>
  <si>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</si>
  <si>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</si>
  <si>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</si>
  <si>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</si>
  <si>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</si>
  <si>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</si>
  <si>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</si>
  <si>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</si>
  <si>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</si>
  <si>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</si>
  <si>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</si>
  <si>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</si>
  <si>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</si>
  <si>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</si>
  <si>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</si>
  <si>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</si>
  <si>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</si>
  <si>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</si>
  <si>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</si>
  <si>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</si>
  <si>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</si>
  <si>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</si>
  <si>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</si>
  <si>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</si>
  <si>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</si>
  <si>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</si>
  <si>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</si>
  <si>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</si>
  <si>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</si>
  <si>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</si>
  <si>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</si>
  <si>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</si>
  <si>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</si>
  <si>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</si>
  <si>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</si>
  <si>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</si>
  <si>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</si>
  <si>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</si>
  <si>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</si>
  <si>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</si>
  <si>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</si>
  <si>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</si>
  <si>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</si>
  <si>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</si>
  <si>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</si>
  <si>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</si>
  <si>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</si>
  <si>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</si>
  <si>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</si>
  <si>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</si>
  <si>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</si>
  <si>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</si>
  <si>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</si>
  <si>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</si>
  <si>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</si>
  <si>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</si>
  <si>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</si>
  <si>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</si>
  <si>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</si>
  <si>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</si>
  <si>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</si>
  <si>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</si>
  <si>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</si>
  <si>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</si>
  <si>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</si>
  <si>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</si>
  <si>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</si>
  <si>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</si>
  <si>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</si>
  <si>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</si>
  <si>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</si>
  <si>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</si>
  <si>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</si>
  <si>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</si>
  <si>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</si>
  <si>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</si>
  <si>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</si>
  <si>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</si>
  <si>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</si>
  <si>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</si>
  <si>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</si>
  <si>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</si>
  <si>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</si>
  <si>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</si>
  <si>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</si>
  <si>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</si>
  <si>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</si>
  <si>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</si>
  <si>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</si>
  <si>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</si>
  <si>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</si>
  <si>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</si>
  <si>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</si>
  <si>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</si>
  <si>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</si>
  <si>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</si>
  <si>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</si>
  <si>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</si>
  <si>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</si>
  <si>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</si>
  <si>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</si>
  <si>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</si>
  <si>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</si>
  <si>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</si>
  <si>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</si>
  <si>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</si>
  <si>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</si>
  <si>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</si>
  <si>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</si>
  <si>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</si>
  <si>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</si>
  <si>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</si>
  <si>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</si>
  <si>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</si>
  <si>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</si>
  <si>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</si>
  <si>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</si>
  <si>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</si>
  <si>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</si>
  <si>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</si>
  <si>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</si>
  <si>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</si>
  <si>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</si>
  <si>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</si>
  <si>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</si>
  <si>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</si>
  <si>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</si>
  <si>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</si>
  <si>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</si>
  <si>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</si>
  <si>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</si>
  <si>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</si>
  <si>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</si>
  <si>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</si>
  <si>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</si>
  <si>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</si>
  <si>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</si>
  <si>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</si>
  <si>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</si>
  <si>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</si>
  <si>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</si>
  <si>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</si>
  <si>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</si>
  <si>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</si>
  <si>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</si>
  <si>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</si>
  <si>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</si>
  <si>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</si>
  <si>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</si>
  <si>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</si>
  <si>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</si>
  <si>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</si>
  <si>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</si>
  <si>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</si>
  <si>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</si>
  <si>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</si>
  <si>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</si>
  <si>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</si>
  <si>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</si>
  <si>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</si>
  <si>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</si>
  <si>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</si>
  <si>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</si>
  <si>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</si>
  <si>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</si>
  <si>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</si>
  <si>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</si>
  <si>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</si>
  <si>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</si>
  <si>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</si>
  <si>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</si>
  <si>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</si>
  <si>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</si>
  <si>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</si>
  <si>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</si>
  <si>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</si>
  <si>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</si>
  <si>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</si>
  <si>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</si>
  <si>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</si>
  <si>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</si>
  <si>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</si>
  <si>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</si>
  <si>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</si>
  <si>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</si>
  <si>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</si>
  <si>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</si>
  <si>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</si>
  <si>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</si>
  <si>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</si>
  <si>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</si>
  <si>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</si>
  <si>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</si>
  <si>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</si>
  <si>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</si>
  <si>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</si>
  <si>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</si>
  <si>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</si>
  <si>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</si>
  <si>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</si>
  <si>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</si>
  <si>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</si>
  <si>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</si>
  <si>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</si>
  <si>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</si>
  <si>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</si>
  <si>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</si>
  <si>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</si>
  <si>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</si>
  <si>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</si>
  <si>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</si>
  <si>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</si>
  <si>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</si>
  <si>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</si>
  <si>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</si>
  <si>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</si>
  <si>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</si>
  <si>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</si>
  <si>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</si>
  <si>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</si>
  <si>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</si>
  <si>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</si>
  <si>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</si>
  <si>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</si>
  <si>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</si>
  <si>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</si>
  <si>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</si>
  <si>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</si>
  <si>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</si>
  <si>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</si>
  <si>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</si>
  <si>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</si>
  <si>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</si>
  <si>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</si>
  <si>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</si>
  <si>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</si>
  <si>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</si>
  <si>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</si>
  <si>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</si>
  <si>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</si>
  <si>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</si>
  <si>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</si>
  <si>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</si>
  <si>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</si>
  <si>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</si>
  <si>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</si>
  <si>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</si>
  <si>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</si>
  <si>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</si>
  <si>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</si>
  <si>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</si>
  <si>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</si>
  <si>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</si>
  <si>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</si>
  <si>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</si>
  <si>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</si>
  <si>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</si>
  <si>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</si>
  <si>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</si>
  <si>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</si>
  <si>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</si>
  <si>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</si>
  <si>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</si>
  <si>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</si>
  <si>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</si>
  <si>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</si>
  <si>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</si>
  <si>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</si>
  <si>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</si>
  <si>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</si>
  <si>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</si>
  <si>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</si>
  <si>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</si>
  <si>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</si>
  <si>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</si>
  <si>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</si>
  <si>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</si>
  <si>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</si>
  <si>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</si>
  <si>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</si>
  <si>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</si>
  <si>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</si>
  <si>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</si>
  <si>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</si>
  <si>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</si>
  <si>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</si>
  <si>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</si>
  <si>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</si>
  <si>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</si>
  <si>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</si>
  <si>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</si>
  <si>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</si>
  <si>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</si>
  <si>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</si>
  <si>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</si>
  <si>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</si>
  <si>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</si>
  <si>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</si>
  <si>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</si>
  <si>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</si>
  <si>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</si>
  <si>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</si>
  <si>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</si>
  <si>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</si>
  <si>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</si>
  <si>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</si>
  <si>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</si>
  <si>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</si>
  <si>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</si>
  <si>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</si>
  <si>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</si>
  <si>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</si>
  <si>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</si>
  <si>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</si>
  <si>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</si>
  <si>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</si>
  <si>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</si>
  <si>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</si>
  <si>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</si>
  <si>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</si>
  <si>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</si>
  <si>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</si>
  <si>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</si>
  <si>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</si>
  <si>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</si>
  <si>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</si>
  <si>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</si>
  <si>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</si>
  <si>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</si>
  <si>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</si>
  <si>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</si>
  <si>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</si>
  <si>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</si>
  <si>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</si>
  <si>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</si>
  <si>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</si>
  <si>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</si>
  <si>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</si>
  <si>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</si>
  <si>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</si>
  <si>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</si>
  <si>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</si>
  <si>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</si>
  <si>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</si>
  <si>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</si>
  <si>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</si>
  <si>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</si>
  <si>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</si>
  <si>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</si>
  <si>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</si>
  <si>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</si>
  <si>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</si>
  <si>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</si>
  <si>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</si>
  <si>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</si>
  <si>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</si>
  <si>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</si>
  <si>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</si>
  <si>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</si>
  <si>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</si>
  <si>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</si>
  <si>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</si>
  <si>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</si>
  <si>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</si>
  <si>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</si>
  <si>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</si>
  <si>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</si>
  <si>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</si>
  <si>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</si>
  <si>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</si>
  <si>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</si>
  <si>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</si>
  <si>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</si>
  <si>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</si>
  <si>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</si>
  <si>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</si>
  <si>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</si>
  <si>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</si>
  <si>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</si>
  <si>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</si>
  <si>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</si>
  <si>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</si>
  <si>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</si>
  <si>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</si>
  <si>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</si>
  <si>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</si>
  <si>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</si>
  <si>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</si>
  <si>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</si>
  <si>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</si>
  <si>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</si>
  <si>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</si>
  <si>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</si>
  <si>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</si>
  <si>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</si>
  <si>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</si>
  <si>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</si>
  <si>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</si>
  <si>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</si>
  <si>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</si>
  <si>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</si>
  <si>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</si>
  <si>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</si>
  <si>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</si>
  <si>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</si>
  <si>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</si>
  <si>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</si>
  <si>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</si>
  <si>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</si>
  <si>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</si>
  <si>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</si>
  <si>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</si>
  <si>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</si>
  <si>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</si>
  <si>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</si>
  <si>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</si>
  <si>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</si>
  <si>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</si>
  <si>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</si>
  <si>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</si>
  <si>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</si>
  <si>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</si>
  <si>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</si>
  <si>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</si>
  <si>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</si>
  <si>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</si>
  <si>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</si>
  <si>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</si>
  <si>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</si>
  <si>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</si>
  <si>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</si>
  <si>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</si>
  <si>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</si>
  <si>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</si>
  <si>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</si>
  <si>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</si>
  <si>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</si>
  <si>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</si>
  <si>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</si>
  <si>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</si>
  <si>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</si>
  <si>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</si>
  <si>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</si>
  <si>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</si>
  <si>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</si>
  <si>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</si>
  <si>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</si>
  <si>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</si>
  <si>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</si>
  <si>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</si>
  <si>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</si>
  <si>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</si>
  <si>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</si>
  <si>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</si>
  <si>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</si>
  <si>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</si>
  <si>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</si>
  <si>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</si>
  <si>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</si>
  <si>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</si>
  <si>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</si>
  <si>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</si>
  <si>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</si>
  <si>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</si>
  <si>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</si>
  <si>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</si>
  <si>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</si>
  <si>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</si>
  <si>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</si>
  <si>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</si>
  <si>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</si>
  <si>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</si>
  <si>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</si>
  <si>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</si>
  <si>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</si>
  <si>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</si>
  <si>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</si>
  <si>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</si>
  <si>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</si>
  <si>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</si>
  <si>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</si>
  <si>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</si>
  <si>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</si>
  <si>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</si>
  <si>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</si>
  <si>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</si>
  <si>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</si>
  <si>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</si>
  <si>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</si>
  <si>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</si>
  <si>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</si>
  <si>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</si>
  <si>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</si>
  <si>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</si>
  <si>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</si>
  <si>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</si>
  <si>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</si>
  <si>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</si>
  <si>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</si>
  <si>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</si>
  <si>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</si>
  <si>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</si>
  <si>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</si>
  <si>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</si>
  <si>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</si>
  <si>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</si>
  <si>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</si>
  <si>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</si>
  <si>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</si>
  <si>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</si>
  <si>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</si>
  <si>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</si>
  <si>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</si>
  <si>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</si>
  <si>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</si>
  <si>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</si>
  <si>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</si>
  <si>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</si>
  <si>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</si>
  <si>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</si>
  <si>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</si>
  <si>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</si>
  <si>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</si>
  <si>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</si>
  <si>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</si>
  <si>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</si>
  <si>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</si>
  <si>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</si>
  <si>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</si>
  <si>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</si>
  <si>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</si>
  <si>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</si>
  <si>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</si>
  <si>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</si>
  <si>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</si>
  <si>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</si>
  <si>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</si>
  <si>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</si>
  <si>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</si>
  <si>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</si>
  <si>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</si>
  <si>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</si>
  <si>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</si>
  <si>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</si>
  <si>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</si>
  <si>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</si>
  <si>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</si>
  <si>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</si>
  <si>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</si>
  <si>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</si>
  <si>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</si>
  <si>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</si>
  <si>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</si>
  <si>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</si>
  <si>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</si>
  <si>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</si>
  <si>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</si>
  <si>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</si>
  <si>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</si>
  <si>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</si>
  <si>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</si>
  <si>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</si>
  <si>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</si>
  <si>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</si>
  <si>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</si>
  <si>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</si>
  <si>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</si>
  <si>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</si>
  <si>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</si>
  <si>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</si>
  <si>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</si>
  <si>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</si>
  <si>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</si>
  <si>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</si>
  <si>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</si>
  <si>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</si>
  <si>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</si>
  <si>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</si>
  <si>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</si>
  <si>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</si>
  <si>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</si>
  <si>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</si>
  <si>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</si>
  <si>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</si>
  <si>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</si>
  <si>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</si>
  <si>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</si>
  <si>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</si>
  <si>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</si>
  <si>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</si>
  <si>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</si>
  <si>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</si>
  <si>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</si>
  <si>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</si>
  <si>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</si>
  <si>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</si>
  <si>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</si>
  <si>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</si>
  <si>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</si>
  <si>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</si>
  <si>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</si>
  <si>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</si>
  <si>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</si>
  <si>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</si>
  <si>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</si>
  <si>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</si>
  <si>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</si>
  <si>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</si>
  <si>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</si>
  <si>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</si>
  <si>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</si>
  <si>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</si>
  <si>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</si>
  <si>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</si>
  <si>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</si>
  <si>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</si>
  <si>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</si>
  <si>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</si>
  <si>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</si>
  <si>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</si>
  <si>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</si>
  <si>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</si>
  <si>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</si>
  <si>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</si>
  <si>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</si>
  <si>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</si>
  <si>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</si>
  <si>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</si>
  <si>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</si>
  <si>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</si>
  <si>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</si>
  <si>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</si>
  <si>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</si>
  <si>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</si>
  <si>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</si>
  <si>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</si>
  <si>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</si>
  <si>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</si>
  <si>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</si>
  <si>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</si>
  <si>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</si>
  <si>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</si>
  <si>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</si>
  <si>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</si>
  <si>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</si>
  <si>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</si>
  <si>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</si>
  <si>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</si>
  <si>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</si>
  <si>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</si>
  <si>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</si>
  <si>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</si>
  <si>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</si>
  <si>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</si>
  <si>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</si>
  <si>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</si>
  <si>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</si>
  <si>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</si>
  <si>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</si>
  <si>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</si>
  <si>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</si>
  <si>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</si>
  <si>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</si>
  <si>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</si>
  <si>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</si>
  <si>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</si>
  <si>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</si>
  <si>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</si>
  <si>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</si>
  <si>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</si>
  <si>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</si>
  <si>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</si>
  <si>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</si>
  <si>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</si>
  <si>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</si>
  <si>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</si>
  <si>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</si>
  <si>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</si>
  <si>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</si>
  <si>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</si>
  <si>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</si>
  <si>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</si>
  <si>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</si>
  <si>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</si>
  <si>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</si>
  <si>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</si>
  <si>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</si>
  <si>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</si>
  <si>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</si>
  <si>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</si>
  <si>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</si>
  <si>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</si>
  <si>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</si>
  <si>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</si>
  <si>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</si>
  <si>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</si>
  <si>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</si>
  <si>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</si>
  <si>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</si>
  <si>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</si>
  <si>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</si>
  <si>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</si>
  <si>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</si>
  <si>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</si>
  <si>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</si>
  <si>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</si>
  <si>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</si>
  <si>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</si>
  <si>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</si>
  <si>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</si>
  <si>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</si>
  <si>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</si>
  <si>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</si>
  <si>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</si>
  <si>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</si>
  <si>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</si>
  <si>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</si>
  <si>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</si>
  <si>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</si>
  <si>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</si>
  <si>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</si>
  <si>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</si>
  <si>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</si>
  <si>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</si>
  <si>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</si>
  <si>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</si>
  <si>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</si>
  <si>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</si>
  <si>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</si>
  <si>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</si>
  <si>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</si>
  <si>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</si>
  <si>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</si>
  <si>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</si>
  <si>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</si>
  <si>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</si>
  <si>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</si>
  <si>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</si>
  <si>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</si>
  <si>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</si>
  <si>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</si>
  <si>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</si>
  <si>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</si>
  <si>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</si>
  <si>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</si>
  <si>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</si>
  <si>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</si>
  <si>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</si>
  <si>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</si>
  <si>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</si>
  <si>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</si>
  <si>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</si>
  <si>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</si>
  <si>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</si>
  <si>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</si>
  <si>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</si>
  <si>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</si>
  <si>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</si>
  <si>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</si>
  <si>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</si>
  <si>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</si>
  <si>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</si>
  <si>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</si>
  <si>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</si>
  <si>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</si>
  <si>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</si>
  <si>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</si>
  <si>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</si>
  <si>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</si>
  <si>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</si>
  <si>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</si>
  <si>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</si>
  <si>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</si>
  <si>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</si>
  <si>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</si>
  <si>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</si>
  <si>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</si>
  <si>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</si>
  <si>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</si>
  <si>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</si>
  <si>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</si>
  <si>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</si>
  <si>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</si>
  <si>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</si>
  <si>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</si>
  <si>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</si>
  <si>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</si>
  <si>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</si>
  <si>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</si>
  <si>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</si>
  <si>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</si>
  <si>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</si>
  <si>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</si>
  <si>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</si>
  <si>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</si>
  <si>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</si>
  <si>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</si>
  <si>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</si>
  <si>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</si>
  <si>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</si>
  <si>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</si>
  <si>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</si>
  <si>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</si>
  <si>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</si>
  <si>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</si>
  <si>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</si>
  <si>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</si>
  <si>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</si>
  <si>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</si>
  <si>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</si>
  <si>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</si>
  <si>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</si>
  <si>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</si>
  <si>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</si>
  <si>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</si>
  <si>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</si>
  <si>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</si>
  <si>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</si>
  <si>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</si>
  <si>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</si>
  <si>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</si>
  <si>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</si>
  <si>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</si>
  <si>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</si>
  <si>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</si>
  <si>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</si>
  <si>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</si>
  <si>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</si>
  <si>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</si>
  <si>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</si>
  <si>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</si>
  <si>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</si>
  <si>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</si>
  <si>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</si>
  <si>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</si>
  <si>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</si>
  <si>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</si>
  <si>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</si>
  <si>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</si>
  <si>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</si>
  <si>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</si>
  <si>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</si>
  <si>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</si>
  <si>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</si>
  <si>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</si>
  <si>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</si>
  <si>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</si>
  <si>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</si>
  <si>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</si>
  <si>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</si>
  <si>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</si>
  <si>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</si>
  <si>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</si>
  <si>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</si>
  <si>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</si>
  <si>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</si>
  <si>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</si>
  <si>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</si>
  <si>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</si>
  <si>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</si>
  <si>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</si>
  <si>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</si>
  <si>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</si>
  <si>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</si>
  <si>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</si>
  <si>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</si>
  <si>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</si>
  <si>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</si>
  <si>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</si>
  <si>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</si>
  <si>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</si>
  <si>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</si>
  <si>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</si>
  <si>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</si>
  <si>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</si>
  <si>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</si>
  <si>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</si>
  <si>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</si>
  <si>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</si>
  <si>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</si>
  <si>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</si>
  <si>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</si>
  <si>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</si>
  <si>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</si>
  <si>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</si>
  <si>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</si>
  <si>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</si>
  <si>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</si>
  <si>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</si>
  <si>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</si>
  <si>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</si>
  <si>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</si>
  <si>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</si>
  <si>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</si>
  <si>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</si>
  <si>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</si>
  <si>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</si>
  <si>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</si>
  <si>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</si>
  <si>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</si>
  <si>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</si>
  <si>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</si>
  <si>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</si>
  <si>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</si>
  <si>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</si>
  <si>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</si>
  <si>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</si>
  <si>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</si>
  <si>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</si>
  <si>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</si>
  <si>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</si>
  <si>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</si>
  <si>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</si>
  <si>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</si>
  <si>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</si>
  <si>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</si>
  <si>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</si>
  <si>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</si>
  <si>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</si>
  <si>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</si>
  <si>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</si>
  <si>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</si>
  <si>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</si>
  <si>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</si>
  <si>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</si>
  <si>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</si>
  <si>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</si>
  <si>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</si>
  <si>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</si>
  <si>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</si>
  <si>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</si>
  <si>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</si>
  <si>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</si>
  <si>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</si>
  <si>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</si>
  <si>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</si>
  <si>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</si>
  <si>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</si>
  <si>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</si>
  <si>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</si>
  <si>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</si>
  <si>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</si>
  <si>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</si>
  <si>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</si>
  <si>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</si>
  <si>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</si>
  <si>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</si>
  <si>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</si>
  <si>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</si>
  <si>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</si>
  <si>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</si>
  <si>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</si>
  <si>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</si>
  <si>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</si>
  <si>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</si>
  <si>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</si>
  <si>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</si>
  <si>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</si>
  <si>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</si>
  <si>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</si>
  <si>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</si>
  <si>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</si>
  <si>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</si>
  <si>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</si>
  <si>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</si>
  <si>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</si>
  <si>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</si>
  <si>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</si>
  <si>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</si>
  <si>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</si>
  <si>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</si>
  <si>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</si>
  <si>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</si>
  <si>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</si>
  <si>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</si>
  <si>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</si>
  <si>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</si>
  <si>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</si>
  <si>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</si>
  <si>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</si>
  <si>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</si>
  <si>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</si>
  <si>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</si>
  <si>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</si>
  <si>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</si>
  <si>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</si>
  <si>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</si>
  <si>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</si>
  <si>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</si>
  <si>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</si>
  <si>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</si>
  <si>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</si>
  <si>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</si>
  <si>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</si>
  <si>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</si>
  <si>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</si>
  <si>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</si>
  <si>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</si>
  <si>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</si>
  <si>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</si>
  <si>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</si>
  <si>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</si>
  <si>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</si>
  <si>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</si>
  <si>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</si>
  <si>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</si>
  <si>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</si>
  <si>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</si>
  <si>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</si>
  <si>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</si>
  <si>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</si>
  <si>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</si>
  <si>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</si>
  <si>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</si>
  <si>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</si>
  <si>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</si>
  <si>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</si>
  <si>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</si>
  <si>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</si>
  <si>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</si>
  <si>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</si>
  <si>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</si>
  <si>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</si>
  <si>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</si>
  <si>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</si>
  <si>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</si>
  <si>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</si>
  <si>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</si>
  <si>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</si>
  <si>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</si>
  <si>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</si>
  <si>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</si>
  <si>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</si>
  <si>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</si>
  <si>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</si>
  <si>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</si>
  <si>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</si>
  <si>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</si>
  <si>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</si>
  <si>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</si>
  <si>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</si>
  <si>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</si>
  <si>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</si>
  <si>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</si>
  <si>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</si>
  <si>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</si>
  <si>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</si>
  <si>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</si>
  <si>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</si>
  <si>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</si>
  <si>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</si>
  <si>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</si>
  <si>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</si>
  <si>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</si>
  <si>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</si>
  <si>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</si>
  <si>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</si>
  <si>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</si>
  <si>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</si>
  <si>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</si>
  <si>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</si>
  <si>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</si>
  <si>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</si>
  <si>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</si>
  <si>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</si>
  <si>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</si>
  <si>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</si>
  <si>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</si>
  <si>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</si>
  <si>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</si>
  <si>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</si>
  <si>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</si>
  <si>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</si>
  <si>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</si>
  <si>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</si>
  <si>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</si>
  <si>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</si>
  <si>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</si>
  <si>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</si>
  <si>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</si>
  <si>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</si>
  <si>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</si>
  <si>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</si>
  <si>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</si>
  <si>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</si>
  <si>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</si>
  <si>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</si>
  <si>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</si>
  <si>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</si>
  <si>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</si>
  <si>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</si>
  <si>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</si>
  <si>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</si>
  <si>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</si>
  <si>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</si>
  <si>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</si>
  <si>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</si>
  <si>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</si>
  <si>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</si>
  <si>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</si>
  <si>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</si>
  <si>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</si>
  <si>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</si>
  <si>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</si>
  <si>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</si>
  <si>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</si>
  <si>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</si>
  <si>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</si>
  <si>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</si>
  <si>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</si>
  <si>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</si>
  <si>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</si>
  <si>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</si>
  <si>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</si>
  <si>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</si>
  <si>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</si>
  <si>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</si>
  <si>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</si>
  <si>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</si>
  <si>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</si>
  <si>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</si>
  <si>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</si>
  <si>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</si>
  <si>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</si>
  <si>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</si>
  <si>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</si>
  <si>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</si>
  <si>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</si>
  <si>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</si>
  <si>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</si>
  <si>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</si>
  <si>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</si>
  <si>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</si>
  <si>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</si>
  <si>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</si>
  <si>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</si>
  <si>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</si>
  <si>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</si>
  <si>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</si>
  <si>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</si>
  <si>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</si>
  <si>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</si>
  <si>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</si>
  <si>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</si>
  <si>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</si>
  <si>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</si>
  <si>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</si>
  <si>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</si>
  <si>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</si>
  <si>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</si>
  <si>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</si>
  <si>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</si>
  <si>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</si>
  <si>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</si>
  <si>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</si>
  <si>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</si>
  <si>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</si>
  <si>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</si>
  <si>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</si>
  <si>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</si>
  <si>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</si>
  <si>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</si>
  <si>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</si>
  <si>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</si>
  <si>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</si>
  <si>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</si>
  <si>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</si>
  <si>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</si>
  <si>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</si>
  <si>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</si>
  <si>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</si>
  <si>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</si>
  <si>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</si>
  <si>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</si>
  <si>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</si>
  <si>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</si>
  <si>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</si>
  <si>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</si>
  <si>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</si>
  <si>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</si>
  <si>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</si>
  <si>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</si>
  <si>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</si>
  <si>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</si>
  <si>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</si>
  <si>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</si>
  <si>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</si>
  <si>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</si>
  <si>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</si>
  <si>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</si>
  <si>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</si>
  <si>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</si>
  <si>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</si>
  <si>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</si>
  <si>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</si>
  <si>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</si>
  <si>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</si>
  <si>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</si>
  <si>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</si>
  <si>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</si>
  <si>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</si>
  <si>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</si>
  <si>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</si>
  <si>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</si>
  <si>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</si>
  <si>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</si>
  <si>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</si>
  <si>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</si>
  <si>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</si>
  <si>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</si>
  <si>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</si>
  <si>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</si>
  <si>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</si>
  <si>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</si>
  <si>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</si>
  <si>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</si>
  <si>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</si>
  <si>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</si>
  <si>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</si>
  <si>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</si>
  <si>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</si>
  <si>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</si>
  <si>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</si>
  <si>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</si>
  <si>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</si>
  <si>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</si>
  <si>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</si>
  <si>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</si>
  <si>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</si>
  <si>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</si>
  <si>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</si>
  <si>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</si>
  <si>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</si>
  <si>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</si>
  <si>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</si>
  <si>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</si>
  <si>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</si>
  <si>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</si>
  <si>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</si>
  <si>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</si>
  <si>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</si>
  <si>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</si>
  <si>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</si>
  <si>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</si>
  <si>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</si>
  <si>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</si>
  <si>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</si>
  <si>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</si>
  <si>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</si>
  <si>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</si>
  <si>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</si>
  <si>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</si>
  <si>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</si>
  <si>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</si>
  <si>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</si>
  <si>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</si>
  <si>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</si>
  <si>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</si>
  <si>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</si>
  <si>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</si>
  <si>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</si>
  <si>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</si>
  <si>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</si>
  <si>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</si>
  <si>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</si>
  <si>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</si>
  <si>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</si>
  <si>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</si>
  <si>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</si>
  <si>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</si>
  <si>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</si>
  <si>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</si>
  <si>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</si>
  <si>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</si>
  <si>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</si>
  <si>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</si>
  <si>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</si>
  <si>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</si>
  <si>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</si>
  <si>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</si>
  <si>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</si>
  <si>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</si>
  <si>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</si>
  <si>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</si>
  <si>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</si>
  <si>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</si>
  <si>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</si>
  <si>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</si>
  <si>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</si>
  <si>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</si>
  <si>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</si>
  <si>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</si>
  <si>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</si>
  <si>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</si>
  <si>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</si>
  <si>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</si>
  <si>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</si>
  <si>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</si>
  <si>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</si>
  <si>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</si>
  <si>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</si>
  <si>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</si>
  <si>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</si>
  <si>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</si>
  <si>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</si>
  <si>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</si>
  <si>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</si>
  <si>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</si>
  <si>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</si>
  <si>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</si>
  <si>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</si>
  <si>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</si>
  <si>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</si>
  <si>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</si>
  <si>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</si>
  <si>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</si>
  <si>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</si>
  <si>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</si>
  <si>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</si>
  <si>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</si>
  <si>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</si>
  <si>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</si>
  <si>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</si>
  <si>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</si>
  <si>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</si>
  <si>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</si>
  <si>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</si>
  <si>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</si>
  <si>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</si>
  <si>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</si>
  <si>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</si>
  <si>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</si>
  <si>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</si>
  <si>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</si>
  <si>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</si>
  <si>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</si>
  <si>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</si>
  <si>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</si>
  <si>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</si>
  <si>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</si>
  <si>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</si>
  <si>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</si>
  <si>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</si>
  <si>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</si>
  <si>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</si>
  <si>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</si>
  <si>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</si>
  <si>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</si>
  <si>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</si>
  <si>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</si>
  <si>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</si>
  <si>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</si>
  <si>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</si>
  <si>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</si>
  <si>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</si>
  <si>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</si>
  <si>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</si>
  <si>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</si>
  <si>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</si>
  <si>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</si>
  <si>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</si>
  <si>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</si>
  <si>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</si>
  <si>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</si>
  <si>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</si>
  <si>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</si>
  <si>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</si>
  <si>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</si>
  <si>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</si>
  <si>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</si>
  <si>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</si>
  <si>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</si>
  <si>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</si>
  <si>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</si>
  <si>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</si>
  <si>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</si>
  <si>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</si>
  <si>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</si>
  <si>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</si>
  <si>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</si>
  <si>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</si>
  <si>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</si>
  <si>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</si>
  <si>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</si>
  <si>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</si>
  <si>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</si>
  <si>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</si>
  <si>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</si>
  <si>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</si>
  <si>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</si>
  <si>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</si>
  <si>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</si>
  <si>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</si>
  <si>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</si>
  <si>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</si>
  <si>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</si>
  <si>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</si>
  <si>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</si>
  <si>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</si>
  <si>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</si>
  <si>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</si>
  <si>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</si>
  <si>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</si>
  <si>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</si>
  <si>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</si>
  <si>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</si>
  <si>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</si>
  <si>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</si>
  <si>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</si>
  <si>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</si>
  <si>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</si>
  <si>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</si>
  <si>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</si>
  <si>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</si>
  <si>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</si>
  <si>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</si>
  <si>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</si>
  <si>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</si>
  <si>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</si>
  <si>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</si>
  <si>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</si>
  <si>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</si>
  <si>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</si>
  <si>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</si>
  <si>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</si>
  <si>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</si>
  <si>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</si>
  <si>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</si>
  <si>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</si>
  <si>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</si>
  <si>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</si>
  <si>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</si>
  <si>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</si>
  <si>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</si>
  <si>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</si>
  <si>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</si>
  <si>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</si>
  <si>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</si>
  <si>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</si>
  <si>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</si>
  <si>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</si>
  <si>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</si>
  <si>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</si>
  <si>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</si>
  <si>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</si>
  <si>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</si>
  <si>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</si>
  <si>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</si>
  <si>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</si>
  <si>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</si>
  <si>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</si>
  <si>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</si>
  <si>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</si>
  <si>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</si>
  <si>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</si>
  <si>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</si>
  <si>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</si>
  <si>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</si>
  <si>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</si>
  <si>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</si>
  <si>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</si>
  <si>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</si>
  <si>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</si>
  <si>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</si>
  <si>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</si>
  <si>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</si>
  <si>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</si>
  <si>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</si>
  <si>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</si>
  <si>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</si>
  <si>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</si>
  <si>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</si>
  <si>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</si>
  <si>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</si>
  <si>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</si>
  <si>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</si>
  <si>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</si>
  <si>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</si>
  <si>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</si>
  <si>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</si>
  <si>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</si>
  <si>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</si>
  <si>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</si>
  <si>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</si>
  <si>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</si>
  <si>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</si>
  <si>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</si>
  <si>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</si>
  <si>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</si>
  <si>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</si>
  <si>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</si>
  <si>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</si>
  <si>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</si>
  <si>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</si>
  <si>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</si>
  <si>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</si>
  <si>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</si>
  <si>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</si>
  <si>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</si>
  <si>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</si>
  <si>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</si>
  <si>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</si>
  <si>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</si>
  <si>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</si>
  <si>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</si>
  <si>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</si>
  <si>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</si>
  <si>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</si>
  <si>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</si>
  <si>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</si>
  <si>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</si>
  <si>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</si>
  <si>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</si>
  <si>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</si>
  <si>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</si>
  <si>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</si>
  <si>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</si>
  <si>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</si>
  <si>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</si>
  <si>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</si>
  <si>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</si>
  <si>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</si>
  <si>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</si>
  <si>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</si>
  <si>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</si>
  <si>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</si>
  <si>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</si>
  <si>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</si>
  <si>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</si>
  <si>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</si>
  <si>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</si>
  <si>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</si>
  <si>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</si>
  <si>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</si>
  <si>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</si>
  <si>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</si>
  <si>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</si>
  <si>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</si>
  <si>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</si>
  <si>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</si>
  <si>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</si>
  <si>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</si>
  <si>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</si>
  <si>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</si>
  <si>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</si>
  <si>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</si>
  <si>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</si>
  <si>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</si>
  <si>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</si>
  <si>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</si>
  <si>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</si>
  <si>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</si>
  <si>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</si>
  <si>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</si>
  <si>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</si>
  <si>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</si>
  <si>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</si>
  <si>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</si>
  <si>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</si>
  <si>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</si>
  <si>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</si>
  <si>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</si>
  <si>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</si>
  <si>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</si>
  <si>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</si>
  <si>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</si>
  <si>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</si>
  <si>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</si>
  <si>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</si>
  <si>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</si>
  <si>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</si>
  <si>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</si>
  <si>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</si>
  <si>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</si>
  <si>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</si>
  <si>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</si>
  <si>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</si>
  <si>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</si>
  <si>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</si>
  <si>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</si>
  <si>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</si>
  <si>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</si>
  <si>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</si>
  <si>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</si>
  <si>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</si>
  <si>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</si>
  <si>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</si>
  <si>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</si>
  <si>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</si>
  <si>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</si>
  <si>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</si>
  <si>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</si>
  <si>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</si>
  <si>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</si>
  <si>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</si>
  <si>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</si>
  <si>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</si>
  <si>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</si>
  <si>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</si>
  <si>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</si>
  <si>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</si>
  <si>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</si>
  <si>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</si>
  <si>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</si>
  <si>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</si>
  <si>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</si>
  <si>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</si>
  <si>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</si>
  <si>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</si>
  <si>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</si>
  <si>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</si>
  <si>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</si>
  <si>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</si>
  <si>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</si>
  <si>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</si>
  <si>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</si>
  <si>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</si>
  <si>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</si>
  <si>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</si>
  <si>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</si>
  <si>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</si>
  <si>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</si>
  <si>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</si>
  <si>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</si>
  <si>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</si>
  <si>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</si>
  <si>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</si>
  <si>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</si>
  <si>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</si>
  <si>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</si>
  <si>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</si>
  <si>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</si>
  <si>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</si>
  <si>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</si>
  <si>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</si>
  <si>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</si>
  <si>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</si>
  <si>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</si>
  <si>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</si>
  <si>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</si>
  <si>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</si>
  <si>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</si>
  <si>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</si>
  <si>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</si>
  <si>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</si>
  <si>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</si>
  <si>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</si>
  <si>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</si>
  <si>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</si>
  <si>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</si>
  <si>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</si>
  <si>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</si>
  <si>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</si>
  <si>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</si>
  <si>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</si>
  <si>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</si>
  <si>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</si>
  <si>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</si>
  <si>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</si>
  <si>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</si>
  <si>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</si>
  <si>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</si>
  <si>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</si>
  <si>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</si>
  <si>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</si>
  <si>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</si>
  <si>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</si>
  <si>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</si>
  <si>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</si>
  <si>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</si>
  <si>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</si>
  <si>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</si>
  <si>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</si>
  <si>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</si>
  <si>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</si>
  <si>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</si>
  <si>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</si>
  <si>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</si>
  <si>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</si>
  <si>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</si>
  <si>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</si>
  <si>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</si>
  <si>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</si>
  <si>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</si>
  <si>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</si>
  <si>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</si>
  <si>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</si>
  <si>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</si>
  <si>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</si>
  <si>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</si>
  <si>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</si>
  <si>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</si>
  <si>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</si>
  <si>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</si>
  <si>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</si>
  <si>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</si>
  <si>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</si>
  <si>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</si>
  <si>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</si>
  <si>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</si>
  <si>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</si>
  <si>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</si>
  <si>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</si>
  <si>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</si>
  <si>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</si>
  <si>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</si>
  <si>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</si>
  <si>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</si>
  <si>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</si>
  <si>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</si>
  <si>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</si>
  <si>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</si>
  <si>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</si>
  <si>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</si>
  <si>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</si>
  <si>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</si>
  <si>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</si>
  <si>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</si>
  <si>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</si>
  <si>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</si>
  <si>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</si>
  <si>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</si>
  <si>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</si>
  <si>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</si>
  <si>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</si>
  <si>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</si>
  <si>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</si>
  <si>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</si>
  <si>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</si>
  <si>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</si>
  <si>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</si>
  <si>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</si>
  <si>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</si>
  <si>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</si>
  <si>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</si>
  <si>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</si>
  <si>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</si>
  <si>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</si>
  <si>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</si>
  <si>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</si>
  <si>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</si>
  <si>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</si>
  <si>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</si>
  <si>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</si>
  <si>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</si>
  <si>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</si>
  <si>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</si>
  <si>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</si>
  <si>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</si>
  <si>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</si>
  <si>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</si>
  <si>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</si>
  <si>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</si>
  <si>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</si>
  <si>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</si>
  <si>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</si>
  <si>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</si>
  <si>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</si>
  <si>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</si>
  <si>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</si>
  <si>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</si>
  <si>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</si>
  <si>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</si>
  <si>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</si>
  <si>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</si>
  <si>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</si>
  <si>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</si>
  <si>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</si>
  <si>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</si>
  <si>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</si>
  <si>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</si>
  <si>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</si>
  <si>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</si>
  <si>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</si>
  <si>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</si>
  <si>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</si>
  <si>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</si>
  <si>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</si>
  <si>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</si>
  <si>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</si>
  <si>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</si>
  <si>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</si>
  <si>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</si>
  <si>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</si>
  <si>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</si>
  <si>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</si>
  <si>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</si>
  <si>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</si>
  <si>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</si>
  <si>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</si>
  <si>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</si>
  <si>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</si>
  <si>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</si>
  <si>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</si>
  <si>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</si>
  <si>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</si>
  <si>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</si>
  <si>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</si>
  <si>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</si>
  <si>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</si>
  <si>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</si>
  <si>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</si>
  <si>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</si>
  <si>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</si>
  <si>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</si>
  <si>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</si>
  <si>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</si>
  <si>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</si>
  <si>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</si>
  <si>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</si>
  <si>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</si>
  <si>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</si>
  <si>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</si>
  <si>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</si>
  <si>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</si>
  <si>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</si>
  <si>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</si>
  <si>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</si>
  <si>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</si>
  <si>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</si>
  <si>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</si>
  <si>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</si>
  <si>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</si>
  <si>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</si>
  <si>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</si>
  <si>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</si>
  <si>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</si>
  <si>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</si>
  <si>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</si>
  <si>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</si>
  <si>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</si>
  <si>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</si>
  <si>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</si>
  <si>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</si>
  <si>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</si>
  <si>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</si>
  <si>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</si>
  <si>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</si>
  <si>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</si>
  <si>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</si>
  <si>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</si>
  <si>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</si>
  <si>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</si>
  <si>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</si>
  <si>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</si>
  <si>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</si>
  <si>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</si>
  <si>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</si>
  <si>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</si>
  <si>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</si>
  <si>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</si>
  <si>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</si>
  <si>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</si>
  <si>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</si>
  <si>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</si>
  <si>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</si>
  <si>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</si>
  <si>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</si>
  <si>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</si>
  <si>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</si>
  <si>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</si>
  <si>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</si>
  <si>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</si>
  <si>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</si>
  <si>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</si>
  <si>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</si>
  <si>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</si>
  <si>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</si>
  <si>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</si>
  <si>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</si>
  <si>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</si>
  <si>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</si>
  <si>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</si>
  <si>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</si>
  <si>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</si>
  <si>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</si>
  <si>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</si>
  <si>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</si>
  <si>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</si>
  <si>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</si>
  <si>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</si>
  <si>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</si>
  <si>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</si>
  <si>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</si>
  <si>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</si>
  <si>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</si>
  <si>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</si>
  <si>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</si>
  <si>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</si>
  <si>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</si>
  <si>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</si>
  <si>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</si>
  <si>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</si>
  <si>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</si>
  <si>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</si>
  <si>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</si>
  <si>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</si>
  <si>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</si>
  <si>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</si>
  <si>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</si>
  <si>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</si>
  <si>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</si>
  <si>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</si>
  <si>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</si>
  <si>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</si>
  <si>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</si>
  <si>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</si>
  <si>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</si>
  <si>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</si>
  <si>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</si>
  <si>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</si>
  <si>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</si>
  <si>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</si>
  <si>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</si>
  <si>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</si>
  <si>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</si>
  <si>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</si>
  <si>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</si>
  <si>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</si>
  <si>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</si>
  <si>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</si>
  <si>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</si>
  <si>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</si>
  <si>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</si>
  <si>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</si>
  <si>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</si>
  <si>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</si>
  <si>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</si>
  <si>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</si>
  <si>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</si>
  <si>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</si>
  <si>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</si>
  <si>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</si>
  <si>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</si>
  <si>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</si>
  <si>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</si>
  <si>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</si>
  <si>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</si>
  <si>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</si>
  <si>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</si>
  <si>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</si>
  <si>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</si>
  <si>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</si>
  <si>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</si>
  <si>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</si>
  <si>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</si>
  <si>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</si>
  <si>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</si>
  <si>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</si>
  <si>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</si>
  <si>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</si>
  <si>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</si>
  <si>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</si>
  <si>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</si>
  <si>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</si>
  <si>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</si>
  <si>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</si>
  <si>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</si>
  <si>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</si>
  <si>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</si>
  <si>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</si>
  <si>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</si>
  <si>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</si>
  <si>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</si>
  <si>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</si>
  <si>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</si>
  <si>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</si>
  <si>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</si>
  <si>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</si>
  <si>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</si>
  <si>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</si>
  <si>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</si>
  <si>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</si>
  <si>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</si>
  <si>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</si>
  <si>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</si>
  <si>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</si>
  <si>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</si>
  <si>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</si>
  <si>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</si>
  <si>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</si>
  <si>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</si>
  <si>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</si>
  <si>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</si>
  <si>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Standard Deviation</t>
  </si>
  <si>
    <t>Sample Variance</t>
  </si>
  <si>
    <t>Minimum</t>
  </si>
  <si>
    <t>Maximum</t>
  </si>
  <si>
    <t>Sum</t>
  </si>
  <si>
    <t>Count</t>
  </si>
  <si>
    <t>Successful Outcome</t>
  </si>
  <si>
    <t>Failed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</si>
</sst>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0" fontId="0" fillId="0" borderId="0" xfId="0" applyFill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4-4995-ADB7-E2AA0E4CAB7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A4-4995-ADB7-E2AA0E4CAB7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4-4995-ADB7-E2AA0E4CAB7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A4-4995-ADB7-E2AA0E4C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218271"/>
        <c:axId val="764979807"/>
      </c:barChart>
      <c:catAx>
        <c:axId val="63321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79807"/>
        <c:crosses val="autoZero"/>
        <c:auto val="1"/>
        <c:lblAlgn val="ctr"/>
        <c:lblOffset val="100"/>
        <c:noMultiLvlLbl val="0"/>
      </c:catAx>
      <c:valAx>
        <c:axId val="764979807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1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D-412D-8629-4D0D48B48B1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AD-412D-8629-4D0D48B48B1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AD-412D-8629-4D0D48B48B1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AD-412D-8629-4D0D48B48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949951"/>
        <c:axId val="543262975"/>
      </c:barChart>
      <c:catAx>
        <c:axId val="98394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62975"/>
        <c:crosses val="autoZero"/>
        <c:auto val="1"/>
        <c:lblAlgn val="ctr"/>
        <c:lblOffset val="100"/>
        <c:noMultiLvlLbl val="0"/>
      </c:catAx>
      <c:valAx>
        <c:axId val="543262975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94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D-4CCA-A15A-EB87067063B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D-4CCA-A15A-EB87067063B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D-4CCA-A15A-EB870670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858063"/>
        <c:axId val="762046207"/>
      </c:lineChart>
      <c:catAx>
        <c:axId val="9948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46207"/>
        <c:crosses val="autoZero"/>
        <c:auto val="1"/>
        <c:lblAlgn val="ctr"/>
        <c:lblOffset val="100"/>
        <c:noMultiLvlLbl val="0"/>
      </c:catAx>
      <c:valAx>
        <c:axId val="76204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Goal Amount vs Project Success</a:t>
            </a:r>
            <a:r>
              <a:rPr lang="en-ZA" baseline="0"/>
              <a:t> Rate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7-4B32-ACD4-1E24CC1D0F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7-4B32-ACD4-1E24CC1D0F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7-4B32-ACD4-1E24CC1D0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170831"/>
        <c:axId val="762050783"/>
      </c:lineChart>
      <c:catAx>
        <c:axId val="8911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50783"/>
        <c:crosses val="autoZero"/>
        <c:auto val="1"/>
        <c:lblAlgn val="ctr"/>
        <c:lblOffset val="100"/>
        <c:noMultiLvlLbl val="0"/>
      </c:catAx>
      <c:valAx>
        <c:axId val="76205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15874</xdr:rowOff>
    </xdr:from>
    <xdr:to>
      <xdr:col>26</xdr:col>
      <xdr:colOff>19050</xdr:colOff>
      <xdr:row>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D50679-098B-43B2-90D0-5D6A51B51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180974</xdr:rowOff>
    </xdr:from>
    <xdr:to>
      <xdr:col>29</xdr:col>
      <xdr:colOff>584200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27F8F-C5C4-4206-85CF-8FB5E3D56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</xdr:row>
      <xdr:rowOff>15874</xdr:rowOff>
    </xdr:from>
    <xdr:to>
      <xdr:col>28</xdr:col>
      <xdr:colOff>6350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D4CD0-F297-4AD2-ADE1-57DE249F6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263524</xdr:colOff>
      <xdr:row>15</xdr:row>
      <xdr:rowOff>31750</xdr:rowOff>
    </xdr:from>
    <xdr:to>
      <xdr:col>14</xdr:col>
      <xdr:colOff>596900</xdr:colOff>
      <xdr:row>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4C27F-BAB1-48F8-966B-EDFB4EC8D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ni" refreshedDate="44172.509530208335" createdVersion="6" refreshedVersion="6" minRefreshableVersion="3" recordCount="4115" xr:uid="{6CD86640-294B-45F1-A47A-EFB61ACB6ACD}">
  <cacheSource type="worksheet">
    <worksheetSource ref="A1:S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ni" refreshedDate="44172.526314814815" createdVersion="6" refreshedVersion="6" minRefreshableVersion="3" recordCount="4115" xr:uid="{546D20E2-72BB-4020-B3DC-36FC54268138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ni" refreshedDate="44172.580342476853" createdVersion="6" refreshedVersion="6" minRefreshableVersion="3" recordCount="4115" xr:uid="{B28A810E-708D-41B5-8D4A-06C2EC58EB90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03/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05/17"/>
          <s v="Qtr1"/>
          <s v="Qtr2"/>
          <s v="Qtr3"/>
          <s v="Qtr4"/>
          <s v="&gt;2017/0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05/17"/>
          <s v="2009"/>
          <s v="2010"/>
          <s v="2011"/>
          <s v="2012"/>
          <s v="2013"/>
          <s v="2014"/>
          <s v="2015"/>
          <s v="2016"/>
          <s v="2017"/>
          <s v="&gt;2017/0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07.4090909090908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2.37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3.400000000000000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6.8999999999999992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8.461538461538467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55.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292.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6.4102564102564097E-2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0.28667813379201834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1.6666666666666668E-3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100.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3.3444444444444441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04.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1.06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0.8745454545454546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10.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55.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100.60706666666665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.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5.025641025641025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28.04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1.62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1.4133333333333333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0.82000000000000006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1.6714285714285713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11.7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116.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0.42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147.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138.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0.714285714285714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13.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.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2.725880551301685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114.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5.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1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95.37933333333334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42.472727272727276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00.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2E-3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107.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10.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5.1000000000000004E-2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9.285714285714286E-2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10.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114.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10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104.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107.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0.15227272727272728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0.66666666666666674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3.2499999999999999E-3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1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101.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133.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127.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2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239.4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17.666666666666668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16.514285714285716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0.2"/>
    <n v="1"/>
  </r>
  <r>
    <m/>
    <m/>
    <m/>
    <m/>
    <m/>
    <x v="4"/>
    <x v="21"/>
    <m/>
    <m/>
    <m/>
    <m/>
    <m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36208-EE40-41FC-A45A-FC4AA3B016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4BADD-44FB-4D58-8946-6A247821C9D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12091-F544-451E-9EAE-44E74F4235F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FF00"/>
      </a:accent1>
      <a:accent2>
        <a:srgbClr val="FF0000"/>
      </a:accent2>
      <a:accent3>
        <a:srgbClr val="0070C0"/>
      </a:accent3>
      <a:accent4>
        <a:srgbClr val="92D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70" zoomScaleNormal="70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8" width="41.140625" customWidth="1"/>
    <col min="19" max="19" width="30.5703125" style="12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si="5"/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7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si="9"/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si="13"/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si="17"/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si="21"/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si="25"/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si="29"/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7">
        <f t="shared" ref="P514:P577" si="33">E514/L514</f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si="33"/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7">
        <f t="shared" ref="P578:P641" si="37">E578/L578</f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si="37"/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si="41"/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7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si="45"/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7" t="e">
        <f t="shared" ref="P770:P833" si="49">E770/L770</f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si="49"/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si="53"/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si="57"/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si="61"/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7">
        <f t="shared" ref="P1026:P1089" si="65">E1026/L1026</f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si="65"/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7">
        <f t="shared" ref="P1090:P1153" si="69">E1090/L1090</f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si="69"/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si="73"/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si="77"/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si="81"/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si="85"/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7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si="89"/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si="93"/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7">
        <f t="shared" ref="P1538:P1601" si="97">E1538/L1538</f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si="97"/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si="101"/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si="105"/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si="109"/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si="113"/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si="117"/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si="121"/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si="125"/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si="129"/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si="133"/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si="137"/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si="141"/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si="145"/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7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si="149"/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si="153"/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7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si="157"/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7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si="161"/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7">
        <f t="shared" ref="P2626:P2689" si="165">E2626/L2626</f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si="165"/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7">
        <f t="shared" ref="P2690:P2753" si="169">E2690/L2690</f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si="169"/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si="173"/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si="177"/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7">
        <f t="shared" ref="P2882:P2945" si="181">E2882/L2882</f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si="181"/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7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si="185"/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si="189"/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si="193"/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7">
        <f t="shared" ref="P3138:P3201" si="197">E3138/L3138</f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si="197"/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7">
        <f t="shared" ref="P3202:P3265" si="201">E3202/L3202</f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si="201"/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7">
        <f t="shared" ref="P3266:P3329" si="205">E3266/L3266</f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si="205"/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7">
        <f t="shared" ref="P3330:P3393" si="209">E3330/L3330</f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si="209"/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7">
        <f t="shared" ref="P3394:P3457" si="213">E3394/L3394</f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si="213"/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7">
        <f t="shared" ref="P3458:P3521" si="217">E3458/L3458</f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si="217"/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7">
        <f t="shared" ref="P3522:P3585" si="221">E3522/L3522</f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si="221"/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7">
        <f t="shared" ref="P3586:P3649" si="225">E3586/L3586</f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si="225"/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7">
        <f t="shared" ref="P3650:P3713" si="229">E3650/L3650</f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si="229"/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7">
        <f t="shared" ref="P3714:P3777" si="233">E3714/L3714</f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si="233"/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7">
        <f t="shared" ref="P3778:P3841" si="237">E3778/L3778</f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si="237"/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7">
        <f t="shared" ref="P3842:P3905" si="241">E3842/L3842</f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si="241"/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7">
        <f t="shared" ref="P3906:P3969" si="245">E3906/L3906</f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si="245"/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7">
        <f t="shared" ref="P3970:P4033" si="249">E3970/L3970</f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si="249"/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7">
        <f t="shared" ref="P4034:P4097" si="253">E4034/L4034</f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si="253"/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7">
        <f t="shared" ref="P4098:P4115" si="257">E4098/L4098</f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C370-9012-494D-A30D-A51148B0BA4A}">
  <dimension ref="A1:F14"/>
  <sheetViews>
    <sheetView workbookViewId="0">
      <selection activeCell="AB26" sqref="AB26"/>
    </sheetView>
  </sheetViews>
  <sheetFormatPr defaultRowHeight="15" x14ac:dyDescent="0.25"/>
  <cols>
    <col min="1" max="1" width="12.85546875" bestFit="1" customWidth="1"/>
    <col min="2" max="2" width="17.85546875" customWidth="1"/>
    <col min="3" max="3" width="17.28515625" customWidth="1"/>
    <col min="4" max="4" width="15.140625" customWidth="1"/>
    <col min="5" max="5" width="20.5703125" customWidth="1"/>
    <col min="6" max="6" width="13.7109375" customWidth="1"/>
    <col min="7" max="7" width="10.710937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525F3-22C9-4032-818F-7EC5289A920C}">
  <dimension ref="A1:F47"/>
  <sheetViews>
    <sheetView topLeftCell="A26" workbookViewId="0">
      <selection activeCell="AA51" sqref="AA51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5.42578125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9863-6FEF-46E8-AAB1-F3536FF963C3}">
  <dimension ref="A1:E18"/>
  <sheetViews>
    <sheetView workbookViewId="0">
      <selection activeCell="AC43" sqref="AC43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9.140625" bestFit="1" customWidth="1"/>
    <col min="5" max="5" width="10.7109375" bestFit="1" customWidth="1"/>
    <col min="6" max="6" width="6.7109375" bestFit="1" customWidth="1"/>
    <col min="7" max="7" width="10.710937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8379</v>
      </c>
      <c r="B2" t="s">
        <v>8362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805E3-28A9-4972-BAA4-0EA76493E794}">
  <dimension ref="A1:I13"/>
  <sheetViews>
    <sheetView workbookViewId="0">
      <selection activeCell="D7" sqref="D7"/>
    </sheetView>
  </sheetViews>
  <sheetFormatPr defaultRowHeight="15" x14ac:dyDescent="0.25"/>
  <cols>
    <col min="1" max="1" width="26.8554687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.42578125" bestFit="1" customWidth="1"/>
    <col min="6" max="6" width="19.28515625" bestFit="1" customWidth="1"/>
    <col min="7" max="7" width="15.5703125" bestFit="1" customWidth="1"/>
    <col min="8" max="8" width="18.42578125" bestFit="1" customWidth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25">
      <c r="A2" t="s">
        <v>8388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B2+C2+D2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25">
      <c r="A3" t="s">
        <v>8389</v>
      </c>
      <c r="B3">
        <f>COUNTIFS(goal,"&gt;=1000",state,"successful")-COUNTIFS(goal,"&gt;=4999",state,"successful")</f>
        <v>931</v>
      </c>
      <c r="C3">
        <f>COUNTIFS(goal,"&gt;=1000",state,"failed")-COUNTIFS(goal,"&gt;=4999",state,"failed")</f>
        <v>420</v>
      </c>
      <c r="D3">
        <f>COUNTIFS(goal,"&gt;=1000",state,"canceled")-COUNTIFS(goal,"&gt;=4999",state,"canceled")</f>
        <v>60</v>
      </c>
      <c r="E3">
        <f t="shared" ref="E3:E13" si="0">B3+C3+D3</f>
        <v>1411</v>
      </c>
      <c r="F3" s="5">
        <f t="shared" ref="F3:F13" si="1">(B3/E3)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9" x14ac:dyDescent="0.25">
      <c r="A4" t="s">
        <v>8390</v>
      </c>
      <c r="B4" s="17">
        <f>COUNTIFS(goal,"&gt;=5000",state,"successful")-COUNTIFS(goal,"&gt;9999",state,"successful")</f>
        <v>381</v>
      </c>
      <c r="C4" s="17">
        <f>COUNTIFS(goal,"&gt;=5000",state,"failed")-COUNTIFS(goal,"&gt;9999",state,"failed")</f>
        <v>283</v>
      </c>
      <c r="D4" s="17">
        <f>COUNTIFS(goal,"&gt;=5000",state,"canceled")-COUNTIFS(goal,"&gt;9999",state,"canceled")</f>
        <v>52</v>
      </c>
      <c r="E4" s="17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25">
      <c r="A5" t="s">
        <v>8391</v>
      </c>
      <c r="B5">
        <f>COUNTIFS(goal,"&gt;=10000",state,"successful")-COUNTIFS(goal,"&gt;=14999",state,"successful")</f>
        <v>168</v>
      </c>
      <c r="C5">
        <f>COUNTIFS(goal,"&gt;=10000",state,"failed")-COUNTIFS(goal,"&gt;=14999",state,"failed")</f>
        <v>144</v>
      </c>
      <c r="D5">
        <f>COUNTIFS(goal,"&gt;=10000",state,"canceled")-COUNTIFS(goal,"&gt;=14999",state,"canceled")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25">
      <c r="A6" t="s">
        <v>8392</v>
      </c>
      <c r="B6">
        <f>COUNTIFS(goal,"&gt;=15000",state,"successful")-COUNTIFS(goal,"&gt;=19999",state,"successful")</f>
        <v>94</v>
      </c>
      <c r="C6">
        <f>COUNTIFS(goal,"&gt;=15000",state,"failed")-COUNTIFS(goal,"&gt;=19999",state,"failed")</f>
        <v>90</v>
      </c>
      <c r="D6">
        <f>COUNTIFS(goal,"&gt;=15000",state,"canceled")-COUNTIFS(goal,"&gt;=19999",state,"canceled")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25">
      <c r="A7" t="s">
        <v>8393</v>
      </c>
      <c r="B7">
        <f>COUNTIFS(goal,"&gt;=20000",state,"successful")-COUNTIFS(goal,"&gt;=24999",state,"successful")</f>
        <v>62</v>
      </c>
      <c r="C7">
        <f>COUNTIFS(goal,"&gt;=20000",state,"failed")-COUNTIFS(goal,"&gt;=24999",state,"failed")</f>
        <v>72</v>
      </c>
      <c r="D7">
        <f>COUNTIFS(goal,"&gt;=20000",state,"canceled")-COUNTIFS(goal,"&gt;=24999",state,"canceled")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25">
      <c r="A8" t="s">
        <v>8394</v>
      </c>
      <c r="B8">
        <f>COUNTIFS(goal,"&gt;=25000",state,"successful")-COUNTIFS(goal,"&gt;=29999",state,"successful")</f>
        <v>55</v>
      </c>
      <c r="C8">
        <f>COUNTIFS(goal,"&gt;=25000",state,"failed")-COUNTIFS(goal,"&gt;=29999",state,"failed")</f>
        <v>64</v>
      </c>
      <c r="D8">
        <f>COUNTIFS(goal,"&gt;=25000",state,"canceled")-COUNTIFS(goal,"&gt;=29999",state,"canceled")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25">
      <c r="A9" t="s">
        <v>8395</v>
      </c>
      <c r="B9">
        <f>COUNTIFS(goal,"&gt;=30000",state,"successful")-COUNTIFS(goal,"&gt;=34999",state,"successful")</f>
        <v>32</v>
      </c>
      <c r="C9">
        <f>COUNTIFS(goal,"&gt;=30000",state,"failed")-COUNTIFS(goal,"&gt;=34999",state,"failed")</f>
        <v>37</v>
      </c>
      <c r="D9">
        <f>COUNTIFS(goal,"&gt;=30000",state,"canceled")-COUNTIFS(goal,"&gt;=34999",state,"canceled")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25">
      <c r="A10" t="s">
        <v>8396</v>
      </c>
      <c r="B10">
        <f>COUNTIFS(goal,"&gt;=35000",state,"successful")-COUNTIFS(goal,"&gt;=39999",state,"successful")</f>
        <v>26</v>
      </c>
      <c r="C10">
        <f>COUNTIFS(goal,"&gt;=35000",state,"failed")-COUNTIFS(goal,"&gt;=39999",state,"failed")</f>
        <v>22</v>
      </c>
      <c r="D10">
        <f>COUNTIFS(goal,"&gt;=35000",state,"canceled")-COUNTIFS(goal,"&gt;=39999",state,"canceled")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25">
      <c r="A11" t="s">
        <v>8397</v>
      </c>
      <c r="B11">
        <f>COUNTIFS(goal,"&gt;=40000",state,"successful")-COUNTIFS(goal,"&gt;=44999",state,"successful")</f>
        <v>21</v>
      </c>
      <c r="C11">
        <f>COUNTIFS(goal,"&gt;=40000",state,"failed")-COUNTIFS(goal,"&gt;=44999",state,"failed")</f>
        <v>16</v>
      </c>
      <c r="D11">
        <f>COUNTIFS(goal,"&gt;=40000",state,"canceled")-COUNTIFS(goal,"&gt;=44999",state,"canceled")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25">
      <c r="A12" t="s">
        <v>8398</v>
      </c>
      <c r="B12">
        <f>COUNTIFS(goal,"&gt;=45000",state,"successful")-COUNTIFS(goal,"&gt;=49999",state,"successful")</f>
        <v>6</v>
      </c>
      <c r="C12">
        <f>COUNTIFS(goal,"&gt;=45000",state,"failed")-COUNTIFS(goal,"&gt;=49999",state,"failed")</f>
        <v>11</v>
      </c>
      <c r="D12">
        <f>COUNTIFS(goal,"&gt;=45000",state,"canceled")-COUNTIFS(goal,"&gt;=49999",state,"canceled")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2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0BBA6-2355-4524-8708-1481FDD8A3F8}">
  <dimension ref="A1:L2186"/>
  <sheetViews>
    <sheetView workbookViewId="0">
      <selection activeCell="L16" sqref="L16"/>
    </sheetView>
  </sheetViews>
  <sheetFormatPr defaultRowHeight="15" x14ac:dyDescent="0.25"/>
  <cols>
    <col min="1" max="1" width="8.5703125" bestFit="1" customWidth="1"/>
    <col min="2" max="2" width="13.140625" bestFit="1" customWidth="1"/>
    <col min="4" max="4" width="8.5703125" bestFit="1" customWidth="1"/>
    <col min="5" max="5" width="13.140625" bestFit="1" customWidth="1"/>
    <col min="8" max="8" width="16.85546875" bestFit="1" customWidth="1"/>
    <col min="11" max="11" width="16.85546875" bestFit="1" customWidth="1"/>
  </cols>
  <sheetData>
    <row r="1" spans="1:12" x14ac:dyDescent="0.25">
      <c r="A1" s="13" t="s">
        <v>8400</v>
      </c>
      <c r="B1" s="1" t="s">
        <v>8262</v>
      </c>
      <c r="D1" s="13" t="s">
        <v>8400</v>
      </c>
      <c r="E1" s="1" t="s">
        <v>8262</v>
      </c>
    </row>
    <row r="2" spans="1:12" ht="15.75" thickBot="1" x14ac:dyDescent="0.3">
      <c r="A2" t="s">
        <v>8219</v>
      </c>
      <c r="B2">
        <v>182</v>
      </c>
      <c r="D2" t="s">
        <v>8221</v>
      </c>
      <c r="E2">
        <v>0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6" t="s">
        <v>8409</v>
      </c>
      <c r="I3" s="16"/>
      <c r="K3" s="16" t="s">
        <v>8410</v>
      </c>
      <c r="L3" s="16"/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4"/>
      <c r="I4" s="14"/>
      <c r="K4" s="14"/>
      <c r="L4" s="14"/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4" t="s">
        <v>8401</v>
      </c>
      <c r="I5" s="14">
        <v>194.42517162471395</v>
      </c>
      <c r="K5" s="14" t="s">
        <v>8401</v>
      </c>
      <c r="L5" s="14">
        <v>17.709803921568628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4" t="s">
        <v>8402</v>
      </c>
      <c r="I6" s="14">
        <v>62</v>
      </c>
      <c r="K6" s="14" t="s">
        <v>8402</v>
      </c>
      <c r="L6" s="14">
        <v>4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4" t="s">
        <v>8403</v>
      </c>
      <c r="I7" s="14">
        <v>844.49237955591047</v>
      </c>
      <c r="K7" s="14" t="s">
        <v>8403</v>
      </c>
      <c r="L7" s="14">
        <v>61.446638959868842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H8" s="14" t="s">
        <v>8404</v>
      </c>
      <c r="I8" s="14">
        <v>713167.37912800396</v>
      </c>
      <c r="K8" s="14" t="s">
        <v>8404</v>
      </c>
      <c r="L8" s="14">
        <v>3775.6894394644714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  <c r="H9" s="14" t="s">
        <v>8405</v>
      </c>
      <c r="I9" s="14">
        <v>1</v>
      </c>
      <c r="K9" s="14" t="s">
        <v>8405</v>
      </c>
      <c r="L9" s="14">
        <v>0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  <c r="H10" s="14" t="s">
        <v>8406</v>
      </c>
      <c r="I10" s="14">
        <v>26457</v>
      </c>
      <c r="K10" s="14" t="s">
        <v>8406</v>
      </c>
      <c r="L10" s="14">
        <v>1293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  <c r="H11" s="14" t="s">
        <v>8407</v>
      </c>
      <c r="I11" s="14">
        <v>424819</v>
      </c>
      <c r="K11" s="14" t="s">
        <v>8407</v>
      </c>
      <c r="L11" s="14">
        <v>27096</v>
      </c>
    </row>
    <row r="12" spans="1:12" ht="15.75" thickBot="1" x14ac:dyDescent="0.3">
      <c r="A12" t="s">
        <v>8219</v>
      </c>
      <c r="B12">
        <v>19</v>
      </c>
      <c r="D12" t="s">
        <v>8221</v>
      </c>
      <c r="E12">
        <v>10</v>
      </c>
      <c r="H12" s="15" t="s">
        <v>8408</v>
      </c>
      <c r="I12" s="15">
        <v>2185</v>
      </c>
      <c r="K12" s="15" t="s">
        <v>8408</v>
      </c>
      <c r="L12" s="15">
        <v>1530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1046647">
    <cfRule type="containsText" dxfId="7" priority="11" operator="containsText" text="live">
      <formula>NOT(ISERROR(SEARCH("live",A2)))</formula>
    </cfRule>
    <cfRule type="containsText" dxfId="6" priority="12" operator="containsText" text="canceled">
      <formula>NOT(ISERROR(SEARCH("canceled",A2)))</formula>
    </cfRule>
    <cfRule type="containsText" dxfId="5" priority="13" operator="containsText" text="failed">
      <formula>NOT(ISERROR(SEARCH("failed",A2)))</formula>
    </cfRule>
    <cfRule type="containsText" dxfId="4" priority="14" operator="containsText" text="successful">
      <formula>NOT(ISERROR(SEARCH("successful",A2)))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5992">
    <cfRule type="containsText" dxfId="3" priority="16" operator="containsText" text="live">
      <formula>NOT(ISERROR(SEARCH("live",D2)))</formula>
    </cfRule>
    <cfRule type="containsText" dxfId="2" priority="17" operator="containsText" text="canceled">
      <formula>NOT(ISERROR(SEARCH("canceled",D2)))</formula>
    </cfRule>
    <cfRule type="containsText" dxfId="1" priority="18" operator="containsText" text="failed">
      <formula>NOT(ISERROR(SEARCH("failed",D2)))</formula>
    </cfRule>
    <cfRule type="containsText" dxfId="0" priority="19" operator="containsText" text="successful">
      <formula>NOT(ISERROR(SEARCH("successful",D2)))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WORKSHEET</vt:lpstr>
      <vt:lpstr>Category Pivot</vt:lpstr>
      <vt:lpstr>Sub-Category Pivot</vt:lpstr>
      <vt:lpstr>Date Pivot</vt:lpstr>
      <vt:lpstr>BONUS</vt:lpstr>
      <vt:lpstr>BONUS Statistical Analysis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Damini Patel</cp:lastModifiedBy>
  <dcterms:created xsi:type="dcterms:W3CDTF">2017-04-20T15:17:24Z</dcterms:created>
  <dcterms:modified xsi:type="dcterms:W3CDTF">2021-02-22T05:44:16Z</dcterms:modified>
</cp:coreProperties>
</file>