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Новая папка\"/>
    </mc:Choice>
  </mc:AlternateContent>
  <bookViews>
    <workbookView xWindow="90" yWindow="720" windowWidth="9390" windowHeight="10755"/>
  </bookViews>
  <sheets>
    <sheet name="потребность" sheetId="1" r:id="rId1"/>
    <sheet name="Лист2" sheetId="4" r:id="rId2"/>
  </sheets>
  <definedNames>
    <definedName name="_xlnm._FilterDatabase" localSheetId="0" hidden="1">потребность!$A$9:$BC$646</definedName>
    <definedName name="_xlnm.Print_Area" localSheetId="0">потребность!$A$1:$BX$649</definedName>
  </definedNames>
  <calcPr calcId="152511"/>
</workbook>
</file>

<file path=xl/calcChain.xml><?xml version="1.0" encoding="utf-8"?>
<calcChain xmlns="http://schemas.openxmlformats.org/spreadsheetml/2006/main">
  <c r="C4" i="4" l="1"/>
  <c r="C2" i="4"/>
  <c r="Q38" i="1" l="1"/>
  <c r="O370" i="1"/>
  <c r="BO400" i="1" l="1"/>
  <c r="BW2" i="1" l="1"/>
  <c r="AZ19" i="1" l="1"/>
  <c r="BB19" i="1"/>
  <c r="AZ20" i="1"/>
  <c r="BB20" i="1"/>
  <c r="AZ23" i="1"/>
  <c r="BB23" i="1"/>
  <c r="AZ24" i="1"/>
  <c r="BB24" i="1"/>
  <c r="AZ26" i="1"/>
  <c r="BB26" i="1"/>
  <c r="AZ31" i="1"/>
  <c r="BB31" i="1"/>
  <c r="AZ32" i="1"/>
  <c r="BB32" i="1"/>
  <c r="AZ37" i="1"/>
  <c r="BB37" i="1"/>
  <c r="AZ38" i="1"/>
  <c r="BB38" i="1"/>
  <c r="AZ41" i="1"/>
  <c r="BB41" i="1"/>
  <c r="AZ42" i="1"/>
  <c r="BB42" i="1"/>
  <c r="AZ70" i="1"/>
  <c r="BB70" i="1"/>
  <c r="AZ91" i="1"/>
  <c r="BB91" i="1"/>
  <c r="AZ92" i="1"/>
  <c r="BB92" i="1"/>
  <c r="AZ98" i="1"/>
  <c r="BB98" i="1"/>
  <c r="AZ133" i="1"/>
  <c r="BB133" i="1"/>
  <c r="AZ142" i="1"/>
  <c r="BB142" i="1"/>
  <c r="AZ160" i="1"/>
  <c r="BB160" i="1"/>
  <c r="AZ174" i="1"/>
  <c r="BB174" i="1"/>
  <c r="AZ176" i="1"/>
  <c r="BB176" i="1"/>
  <c r="AZ177" i="1"/>
  <c r="BB177" i="1"/>
  <c r="AZ181" i="1"/>
  <c r="BB181" i="1"/>
  <c r="AZ186" i="1"/>
  <c r="BB186" i="1"/>
  <c r="AZ187" i="1"/>
  <c r="BB187" i="1"/>
  <c r="AZ188" i="1"/>
  <c r="BB188" i="1"/>
  <c r="AZ189" i="1"/>
  <c r="BB189" i="1"/>
  <c r="AZ190" i="1"/>
  <c r="BB190" i="1"/>
  <c r="AZ191" i="1"/>
  <c r="BB191" i="1"/>
  <c r="AZ192" i="1"/>
  <c r="BB192" i="1"/>
  <c r="AZ193" i="1"/>
  <c r="BB193" i="1"/>
  <c r="AZ194" i="1"/>
  <c r="BB194" i="1"/>
  <c r="AZ195" i="1"/>
  <c r="BB195" i="1"/>
  <c r="AZ196" i="1"/>
  <c r="BB196" i="1"/>
  <c r="AZ197" i="1"/>
  <c r="BB197" i="1"/>
  <c r="AZ198" i="1"/>
  <c r="BB198" i="1"/>
  <c r="AZ199" i="1"/>
  <c r="BB199" i="1"/>
  <c r="AZ200" i="1"/>
  <c r="BB200" i="1"/>
  <c r="AZ201" i="1"/>
  <c r="BB201" i="1"/>
  <c r="AZ202" i="1"/>
  <c r="BB202" i="1"/>
  <c r="AZ203" i="1"/>
  <c r="BB203" i="1"/>
  <c r="AZ204" i="1"/>
  <c r="BB204" i="1"/>
  <c r="AZ205" i="1"/>
  <c r="BB205" i="1"/>
  <c r="AZ206" i="1"/>
  <c r="BB206" i="1"/>
  <c r="AZ207" i="1"/>
  <c r="BB207" i="1"/>
  <c r="AZ208" i="1"/>
  <c r="BB208" i="1"/>
  <c r="AZ209" i="1"/>
  <c r="BB209" i="1"/>
  <c r="AZ210" i="1"/>
  <c r="BB210" i="1"/>
  <c r="AZ211" i="1"/>
  <c r="BB211" i="1"/>
  <c r="AZ212" i="1"/>
  <c r="BB212" i="1"/>
  <c r="AZ213" i="1"/>
  <c r="BB213" i="1"/>
  <c r="AZ214" i="1"/>
  <c r="BB214" i="1"/>
  <c r="AZ215" i="1"/>
  <c r="BB215" i="1"/>
  <c r="AZ216" i="1"/>
  <c r="BB216" i="1"/>
  <c r="AZ217" i="1"/>
  <c r="BB217" i="1"/>
  <c r="AZ218" i="1"/>
  <c r="BB218" i="1"/>
  <c r="AZ219" i="1"/>
  <c r="BB219" i="1"/>
  <c r="AZ220" i="1"/>
  <c r="BB220" i="1"/>
  <c r="AZ221" i="1"/>
  <c r="BB221" i="1"/>
  <c r="AZ222" i="1"/>
  <c r="BB222" i="1"/>
  <c r="AZ223" i="1"/>
  <c r="BB223" i="1"/>
  <c r="AZ224" i="1"/>
  <c r="BB224" i="1"/>
  <c r="AZ225" i="1"/>
  <c r="BB225" i="1"/>
  <c r="AZ226" i="1"/>
  <c r="BB226" i="1"/>
  <c r="AZ227" i="1"/>
  <c r="BB227" i="1"/>
  <c r="AZ228" i="1"/>
  <c r="BB228" i="1"/>
  <c r="AZ229" i="1"/>
  <c r="BB229" i="1"/>
  <c r="AZ230" i="1"/>
  <c r="BB230" i="1"/>
  <c r="AZ231" i="1"/>
  <c r="BB231" i="1"/>
  <c r="AZ232" i="1"/>
  <c r="BB232" i="1"/>
  <c r="AZ233" i="1"/>
  <c r="BB233" i="1"/>
  <c r="AZ234" i="1"/>
  <c r="BB234" i="1"/>
  <c r="AZ235" i="1"/>
  <c r="BB235" i="1"/>
  <c r="AZ236" i="1"/>
  <c r="BB236" i="1"/>
  <c r="AZ237" i="1"/>
  <c r="BB237" i="1"/>
  <c r="AZ238" i="1"/>
  <c r="BB238" i="1"/>
  <c r="AZ239" i="1"/>
  <c r="BB239" i="1"/>
  <c r="AZ240" i="1"/>
  <c r="BB240" i="1"/>
  <c r="AZ241" i="1"/>
  <c r="BB241" i="1"/>
  <c r="AZ242" i="1"/>
  <c r="BB242" i="1"/>
  <c r="AZ243" i="1"/>
  <c r="BB243" i="1"/>
  <c r="AZ244" i="1"/>
  <c r="BB244" i="1"/>
  <c r="AZ245" i="1"/>
  <c r="BB245" i="1"/>
  <c r="AZ246" i="1"/>
  <c r="BB246" i="1"/>
  <c r="AZ247" i="1"/>
  <c r="BB247" i="1"/>
  <c r="AZ248" i="1"/>
  <c r="BB248" i="1"/>
  <c r="AZ249" i="1"/>
  <c r="BB249" i="1"/>
  <c r="AZ250" i="1"/>
  <c r="BB250" i="1"/>
  <c r="AZ251" i="1"/>
  <c r="BB251" i="1"/>
  <c r="AZ252" i="1"/>
  <c r="BB252" i="1"/>
  <c r="AZ253" i="1"/>
  <c r="BB253" i="1"/>
  <c r="AZ254" i="1"/>
  <c r="BB254" i="1"/>
  <c r="AZ255" i="1"/>
  <c r="BB255" i="1"/>
  <c r="AZ256" i="1"/>
  <c r="BB256" i="1"/>
  <c r="AZ257" i="1"/>
  <c r="BB257" i="1"/>
  <c r="AZ258" i="1"/>
  <c r="BB258" i="1"/>
  <c r="AZ259" i="1"/>
  <c r="BB259" i="1"/>
  <c r="AZ260" i="1"/>
  <c r="BB260" i="1"/>
  <c r="AZ261" i="1"/>
  <c r="BB261" i="1"/>
  <c r="AZ262" i="1"/>
  <c r="BB262" i="1"/>
  <c r="AZ263" i="1"/>
  <c r="BB263" i="1"/>
  <c r="AZ264" i="1"/>
  <c r="BB264" i="1"/>
  <c r="AZ265" i="1"/>
  <c r="BB265" i="1"/>
  <c r="AZ266" i="1"/>
  <c r="BB266" i="1"/>
  <c r="AZ267" i="1"/>
  <c r="BB267" i="1"/>
  <c r="AZ268" i="1"/>
  <c r="BB268" i="1"/>
  <c r="AZ269" i="1"/>
  <c r="BB269" i="1"/>
  <c r="AZ270" i="1"/>
  <c r="BB270" i="1"/>
  <c r="AZ271" i="1"/>
  <c r="BB271" i="1"/>
  <c r="AZ272" i="1"/>
  <c r="BB272" i="1"/>
  <c r="AZ273" i="1"/>
  <c r="BB273" i="1"/>
  <c r="AZ274" i="1"/>
  <c r="BB274" i="1"/>
  <c r="AZ275" i="1"/>
  <c r="BB275" i="1"/>
  <c r="AZ276" i="1"/>
  <c r="BB276" i="1"/>
  <c r="AZ277" i="1"/>
  <c r="BB277" i="1"/>
  <c r="AZ278" i="1"/>
  <c r="BB278" i="1"/>
  <c r="AZ279" i="1"/>
  <c r="BB279" i="1"/>
  <c r="AZ281" i="1"/>
  <c r="BB281" i="1"/>
  <c r="AZ282" i="1"/>
  <c r="BB282" i="1"/>
  <c r="AZ283" i="1"/>
  <c r="BB283" i="1"/>
  <c r="AZ284" i="1"/>
  <c r="BB284" i="1"/>
  <c r="AZ286" i="1"/>
  <c r="BB286" i="1"/>
  <c r="AZ287" i="1"/>
  <c r="BB287" i="1"/>
  <c r="AZ288" i="1"/>
  <c r="BB288" i="1"/>
  <c r="AZ289" i="1"/>
  <c r="BB289" i="1"/>
  <c r="AZ290" i="1"/>
  <c r="BB290" i="1"/>
  <c r="AZ291" i="1"/>
  <c r="BB291" i="1"/>
  <c r="AZ292" i="1"/>
  <c r="BB292" i="1"/>
  <c r="AZ293" i="1"/>
  <c r="BB293" i="1"/>
  <c r="AZ294" i="1"/>
  <c r="BB294" i="1"/>
  <c r="AZ295" i="1"/>
  <c r="BB295" i="1"/>
  <c r="AZ296" i="1"/>
  <c r="BB296" i="1"/>
  <c r="AZ297" i="1"/>
  <c r="BB297" i="1"/>
  <c r="AZ298" i="1"/>
  <c r="BB298" i="1"/>
  <c r="AZ299" i="1"/>
  <c r="BB299" i="1"/>
  <c r="AZ300" i="1"/>
  <c r="BB300" i="1"/>
  <c r="AZ301" i="1"/>
  <c r="BB301" i="1"/>
  <c r="AZ302" i="1"/>
  <c r="BB302" i="1"/>
  <c r="AZ303" i="1"/>
  <c r="BB303" i="1"/>
  <c r="AZ304" i="1"/>
  <c r="BB304" i="1"/>
  <c r="AZ305" i="1"/>
  <c r="BB305" i="1"/>
  <c r="AZ306" i="1"/>
  <c r="BB306" i="1"/>
  <c r="AZ307" i="1"/>
  <c r="BB307" i="1"/>
  <c r="AZ308" i="1"/>
  <c r="BB308" i="1"/>
  <c r="AZ309" i="1"/>
  <c r="BB309" i="1"/>
  <c r="AZ310" i="1"/>
  <c r="BB310" i="1"/>
  <c r="AZ311" i="1"/>
  <c r="BB311" i="1"/>
  <c r="AZ313" i="1"/>
  <c r="BB313" i="1"/>
  <c r="AZ314" i="1"/>
  <c r="BB314" i="1"/>
  <c r="AZ315" i="1"/>
  <c r="BB315" i="1"/>
  <c r="AZ316" i="1"/>
  <c r="BB316" i="1"/>
  <c r="AZ317" i="1"/>
  <c r="BB317" i="1"/>
  <c r="AZ318" i="1"/>
  <c r="BB318" i="1"/>
  <c r="AZ319" i="1"/>
  <c r="BB319" i="1"/>
  <c r="AZ320" i="1"/>
  <c r="BB320" i="1"/>
  <c r="AZ321" i="1"/>
  <c r="BB321" i="1"/>
  <c r="AZ322" i="1"/>
  <c r="BB322" i="1"/>
  <c r="AZ323" i="1"/>
  <c r="BB323" i="1"/>
  <c r="AZ324" i="1"/>
  <c r="BB324" i="1"/>
  <c r="AZ325" i="1"/>
  <c r="BB325" i="1"/>
  <c r="AZ326" i="1"/>
  <c r="BB326" i="1"/>
  <c r="AZ327" i="1"/>
  <c r="BB327" i="1"/>
  <c r="AZ328" i="1"/>
  <c r="BB328" i="1"/>
  <c r="AZ329" i="1"/>
  <c r="BB329" i="1"/>
  <c r="AZ330" i="1"/>
  <c r="BB330" i="1"/>
  <c r="AZ332" i="1"/>
  <c r="BB332" i="1"/>
  <c r="AZ333" i="1"/>
  <c r="BB333" i="1"/>
  <c r="AZ334" i="1"/>
  <c r="BB334" i="1"/>
  <c r="AZ335" i="1"/>
  <c r="BB335" i="1"/>
  <c r="AZ336" i="1"/>
  <c r="BB336" i="1"/>
  <c r="AZ337" i="1"/>
  <c r="BB337" i="1"/>
  <c r="AZ340" i="1"/>
  <c r="BB340" i="1"/>
  <c r="AZ341" i="1"/>
  <c r="BB341" i="1"/>
  <c r="AZ342" i="1"/>
  <c r="BB342" i="1"/>
  <c r="AZ343" i="1"/>
  <c r="BB343" i="1"/>
  <c r="AZ344" i="1"/>
  <c r="BB344" i="1"/>
  <c r="AZ345" i="1"/>
  <c r="BB345" i="1"/>
  <c r="AZ346" i="1"/>
  <c r="BB346" i="1"/>
  <c r="AZ347" i="1"/>
  <c r="BB347" i="1"/>
  <c r="AZ348" i="1"/>
  <c r="BB348" i="1"/>
  <c r="AZ349" i="1"/>
  <c r="BB349" i="1"/>
  <c r="AZ350" i="1"/>
  <c r="BB350" i="1"/>
  <c r="AZ351" i="1"/>
  <c r="BB351" i="1"/>
  <c r="AZ352" i="1"/>
  <c r="BB352" i="1"/>
  <c r="AZ353" i="1"/>
  <c r="BB353" i="1"/>
  <c r="AZ354" i="1"/>
  <c r="BB354" i="1"/>
  <c r="AZ355" i="1"/>
  <c r="BB355" i="1"/>
  <c r="AZ356" i="1"/>
  <c r="BB356" i="1"/>
  <c r="AZ357" i="1"/>
  <c r="BB357" i="1"/>
  <c r="AZ358" i="1"/>
  <c r="BB358" i="1"/>
  <c r="AZ359" i="1"/>
  <c r="BB359" i="1"/>
  <c r="AZ360" i="1"/>
  <c r="BB360" i="1"/>
  <c r="AZ361" i="1"/>
  <c r="BB361" i="1"/>
  <c r="AZ362" i="1"/>
  <c r="BB362" i="1"/>
  <c r="AZ363" i="1"/>
  <c r="BB363" i="1"/>
  <c r="AZ364" i="1"/>
  <c r="BB364" i="1"/>
  <c r="AZ365" i="1"/>
  <c r="BB365" i="1"/>
  <c r="AZ366" i="1"/>
  <c r="BB366" i="1"/>
  <c r="AZ367" i="1"/>
  <c r="BB367" i="1"/>
  <c r="AZ368" i="1"/>
  <c r="BB368" i="1"/>
  <c r="AZ369" i="1"/>
  <c r="BB369" i="1"/>
  <c r="AZ371" i="1"/>
  <c r="BB371" i="1"/>
  <c r="AZ372" i="1"/>
  <c r="BB372" i="1"/>
  <c r="AZ373" i="1"/>
  <c r="BB373" i="1"/>
  <c r="AZ374" i="1"/>
  <c r="BB374" i="1"/>
  <c r="AZ375" i="1"/>
  <c r="BB375" i="1"/>
  <c r="AZ376" i="1"/>
  <c r="BB376" i="1"/>
  <c r="AZ377" i="1"/>
  <c r="BB377" i="1"/>
  <c r="AZ378" i="1"/>
  <c r="BB378" i="1"/>
  <c r="AZ379" i="1"/>
  <c r="BB379" i="1"/>
  <c r="AZ380" i="1"/>
  <c r="BB380" i="1"/>
  <c r="AZ381" i="1"/>
  <c r="BB381" i="1"/>
  <c r="AZ382" i="1"/>
  <c r="BB382" i="1"/>
  <c r="AZ383" i="1"/>
  <c r="BB383" i="1"/>
  <c r="AZ384" i="1"/>
  <c r="BB384" i="1"/>
  <c r="AZ385" i="1"/>
  <c r="BB385" i="1"/>
  <c r="AZ386" i="1"/>
  <c r="BB386" i="1"/>
  <c r="AZ387" i="1"/>
  <c r="BB387" i="1"/>
  <c r="AZ388" i="1"/>
  <c r="BB388" i="1"/>
  <c r="AZ389" i="1"/>
  <c r="BB389" i="1"/>
  <c r="AZ390" i="1"/>
  <c r="BB390" i="1"/>
  <c r="AZ391" i="1"/>
  <c r="BB391" i="1"/>
  <c r="AZ392" i="1"/>
  <c r="BB392" i="1"/>
  <c r="AZ393" i="1"/>
  <c r="BB393" i="1"/>
  <c r="AZ394" i="1"/>
  <c r="BB394" i="1"/>
  <c r="AZ395" i="1"/>
  <c r="BB395" i="1"/>
  <c r="AZ396" i="1"/>
  <c r="BB396" i="1"/>
  <c r="AZ397" i="1"/>
  <c r="BB397" i="1"/>
  <c r="AZ398" i="1"/>
  <c r="BB398" i="1"/>
  <c r="AZ399" i="1"/>
  <c r="BB399" i="1"/>
  <c r="AZ400" i="1"/>
  <c r="BB400" i="1"/>
  <c r="AZ401" i="1"/>
  <c r="BB401" i="1"/>
  <c r="AZ402" i="1"/>
  <c r="BB402" i="1"/>
  <c r="AZ403" i="1"/>
  <c r="BB403" i="1"/>
  <c r="AZ404" i="1"/>
  <c r="BB404" i="1"/>
  <c r="AZ405" i="1"/>
  <c r="BB405" i="1"/>
  <c r="AZ406" i="1"/>
  <c r="BB406" i="1"/>
  <c r="AZ407" i="1"/>
  <c r="BB407" i="1"/>
  <c r="AZ408" i="1"/>
  <c r="BB408" i="1"/>
  <c r="AZ409" i="1"/>
  <c r="BB409" i="1"/>
  <c r="AZ410" i="1"/>
  <c r="BB410" i="1"/>
  <c r="AZ411" i="1"/>
  <c r="BB411" i="1"/>
  <c r="AZ412" i="1"/>
  <c r="BB412" i="1"/>
  <c r="AZ413" i="1"/>
  <c r="BB413" i="1"/>
  <c r="AZ414" i="1"/>
  <c r="BB414" i="1"/>
  <c r="AZ415" i="1"/>
  <c r="BB415" i="1"/>
  <c r="AZ416" i="1"/>
  <c r="BB416" i="1"/>
  <c r="AZ417" i="1"/>
  <c r="BB417" i="1"/>
  <c r="AZ418" i="1"/>
  <c r="BB418" i="1"/>
  <c r="AZ419" i="1"/>
  <c r="BB419" i="1"/>
  <c r="AZ420" i="1"/>
  <c r="BB420" i="1"/>
  <c r="AZ421" i="1"/>
  <c r="BB421" i="1"/>
  <c r="AZ422" i="1"/>
  <c r="BB422" i="1"/>
  <c r="AZ423" i="1"/>
  <c r="BB423" i="1"/>
  <c r="AZ424" i="1"/>
  <c r="BB424" i="1"/>
  <c r="AZ425" i="1"/>
  <c r="BB425" i="1"/>
  <c r="AZ426" i="1"/>
  <c r="BB426" i="1"/>
  <c r="AZ427" i="1"/>
  <c r="BB427" i="1"/>
  <c r="AZ428" i="1"/>
  <c r="BB428" i="1"/>
  <c r="AZ429" i="1"/>
  <c r="BB429" i="1"/>
  <c r="AZ430" i="1"/>
  <c r="BB430" i="1"/>
  <c r="AZ431" i="1"/>
  <c r="BB431" i="1"/>
  <c r="AZ432" i="1"/>
  <c r="BB432" i="1"/>
  <c r="AZ433" i="1"/>
  <c r="BB433" i="1"/>
  <c r="AZ434" i="1"/>
  <c r="BB434" i="1"/>
  <c r="AZ435" i="1"/>
  <c r="BB435" i="1"/>
  <c r="AZ436" i="1"/>
  <c r="BB436" i="1"/>
  <c r="AZ437" i="1"/>
  <c r="BB437" i="1"/>
  <c r="AZ438" i="1"/>
  <c r="BB438" i="1"/>
  <c r="AZ439" i="1"/>
  <c r="BB439" i="1"/>
  <c r="AZ440" i="1"/>
  <c r="BB440" i="1"/>
  <c r="AZ441" i="1"/>
  <c r="BB441" i="1"/>
  <c r="AZ442" i="1"/>
  <c r="BB442" i="1"/>
  <c r="AZ443" i="1"/>
  <c r="BB443" i="1"/>
  <c r="AZ444" i="1"/>
  <c r="BB444" i="1"/>
  <c r="AZ445" i="1"/>
  <c r="BB445" i="1"/>
  <c r="AZ446" i="1"/>
  <c r="BB446" i="1"/>
  <c r="AZ447" i="1"/>
  <c r="BB447" i="1"/>
  <c r="AZ448" i="1"/>
  <c r="BB448" i="1"/>
  <c r="AZ449" i="1"/>
  <c r="BB449" i="1"/>
  <c r="AZ450" i="1"/>
  <c r="BB450" i="1"/>
  <c r="AZ451" i="1"/>
  <c r="BB451" i="1"/>
  <c r="AZ452" i="1"/>
  <c r="BB452" i="1"/>
  <c r="AZ453" i="1"/>
  <c r="BB453" i="1"/>
  <c r="AZ454" i="1"/>
  <c r="BB454" i="1"/>
  <c r="AZ455" i="1"/>
  <c r="BB455" i="1"/>
  <c r="AZ456" i="1"/>
  <c r="BB456" i="1"/>
  <c r="AZ457" i="1"/>
  <c r="BB457" i="1"/>
  <c r="AZ458" i="1"/>
  <c r="BB458" i="1"/>
  <c r="AZ459" i="1"/>
  <c r="BB459" i="1"/>
  <c r="AZ460" i="1"/>
  <c r="BB460" i="1"/>
  <c r="AZ461" i="1"/>
  <c r="BB461" i="1"/>
  <c r="AZ462" i="1"/>
  <c r="BB462" i="1"/>
  <c r="AZ463" i="1"/>
  <c r="BB463" i="1"/>
  <c r="AZ464" i="1"/>
  <c r="BB464" i="1"/>
  <c r="AZ465" i="1"/>
  <c r="BB465" i="1"/>
  <c r="AZ466" i="1"/>
  <c r="BB466" i="1"/>
  <c r="AZ467" i="1"/>
  <c r="BB467" i="1"/>
  <c r="AZ468" i="1"/>
  <c r="BB468" i="1"/>
  <c r="AZ469" i="1"/>
  <c r="BB469" i="1"/>
  <c r="AZ470" i="1"/>
  <c r="BB470" i="1"/>
  <c r="AZ471" i="1"/>
  <c r="BB471" i="1"/>
  <c r="AZ472" i="1"/>
  <c r="BB472" i="1"/>
  <c r="AZ473" i="1"/>
  <c r="BB473" i="1"/>
  <c r="AZ474" i="1"/>
  <c r="BB474" i="1"/>
  <c r="AZ475" i="1"/>
  <c r="BB475" i="1"/>
  <c r="AZ476" i="1"/>
  <c r="BB476" i="1"/>
  <c r="AZ477" i="1"/>
  <c r="BB477" i="1"/>
  <c r="AZ478" i="1"/>
  <c r="BB478" i="1"/>
  <c r="AZ479" i="1"/>
  <c r="BB479" i="1"/>
  <c r="AZ480" i="1"/>
  <c r="BB480" i="1"/>
  <c r="AZ481" i="1"/>
  <c r="BB481" i="1"/>
  <c r="AZ482" i="1"/>
  <c r="BB482" i="1"/>
  <c r="AZ483" i="1"/>
  <c r="BB483" i="1"/>
  <c r="AZ484" i="1"/>
  <c r="BB484" i="1"/>
  <c r="AZ485" i="1"/>
  <c r="BB485" i="1"/>
  <c r="AZ486" i="1"/>
  <c r="BB486" i="1"/>
  <c r="AZ487" i="1"/>
  <c r="BB487" i="1"/>
  <c r="AZ488" i="1"/>
  <c r="BB488" i="1"/>
  <c r="AZ489" i="1"/>
  <c r="BB489" i="1"/>
  <c r="AZ490" i="1"/>
  <c r="BB490" i="1"/>
  <c r="AZ491" i="1"/>
  <c r="BB491" i="1"/>
  <c r="AZ494" i="1"/>
  <c r="BB494" i="1"/>
  <c r="AZ495" i="1"/>
  <c r="BB495" i="1"/>
  <c r="AZ496" i="1"/>
  <c r="BB496" i="1"/>
  <c r="AZ497" i="1"/>
  <c r="BB497" i="1"/>
  <c r="AZ498" i="1"/>
  <c r="BB498" i="1"/>
  <c r="AZ499" i="1"/>
  <c r="BB499" i="1"/>
  <c r="AZ500" i="1"/>
  <c r="BB500" i="1"/>
  <c r="AZ501" i="1"/>
  <c r="BB501" i="1"/>
  <c r="AZ502" i="1"/>
  <c r="BB502" i="1"/>
  <c r="AZ503" i="1"/>
  <c r="BB503" i="1"/>
  <c r="AZ504" i="1"/>
  <c r="BB504" i="1"/>
  <c r="AZ505" i="1"/>
  <c r="BB505" i="1"/>
  <c r="AZ506" i="1"/>
  <c r="BB506" i="1"/>
  <c r="AZ507" i="1"/>
  <c r="BB507" i="1"/>
  <c r="AZ508" i="1"/>
  <c r="BB508" i="1"/>
  <c r="AZ509" i="1"/>
  <c r="BB509" i="1"/>
  <c r="AZ510" i="1"/>
  <c r="BB510" i="1"/>
  <c r="AZ511" i="1"/>
  <c r="BB511" i="1"/>
  <c r="AZ512" i="1"/>
  <c r="BB512" i="1"/>
  <c r="AZ513" i="1"/>
  <c r="BB513" i="1"/>
  <c r="AZ514" i="1"/>
  <c r="BB514" i="1"/>
  <c r="AZ515" i="1"/>
  <c r="BB515" i="1"/>
  <c r="AZ516" i="1"/>
  <c r="BB516" i="1"/>
  <c r="AZ517" i="1"/>
  <c r="BB517" i="1"/>
  <c r="AZ518" i="1"/>
  <c r="BB518" i="1"/>
  <c r="AZ519" i="1"/>
  <c r="BB519" i="1"/>
  <c r="AZ520" i="1"/>
  <c r="BA520" i="1" s="1"/>
  <c r="BB520" i="1"/>
  <c r="AZ521" i="1"/>
  <c r="BB521" i="1"/>
  <c r="AZ522" i="1"/>
  <c r="BB522" i="1"/>
  <c r="AZ523" i="1"/>
  <c r="BB523" i="1"/>
  <c r="AZ524" i="1"/>
  <c r="BB524" i="1"/>
  <c r="AZ525" i="1"/>
  <c r="BA525" i="1" s="1"/>
  <c r="BB525" i="1"/>
  <c r="AZ526" i="1"/>
  <c r="BB526" i="1"/>
  <c r="AZ527" i="1"/>
  <c r="BB527" i="1"/>
  <c r="AZ528" i="1"/>
  <c r="BB528" i="1"/>
  <c r="AZ529" i="1"/>
  <c r="BB529" i="1"/>
  <c r="AZ530" i="1"/>
  <c r="BB530" i="1"/>
  <c r="AZ531" i="1"/>
  <c r="BA531" i="1" s="1"/>
  <c r="BB531" i="1"/>
  <c r="AZ532" i="1"/>
  <c r="BB532" i="1"/>
  <c r="AZ533" i="1"/>
  <c r="BB533" i="1"/>
  <c r="AZ534" i="1"/>
  <c r="BB534" i="1"/>
  <c r="AZ535" i="1"/>
  <c r="BB535" i="1"/>
  <c r="AZ536" i="1"/>
  <c r="BB536" i="1"/>
  <c r="AZ537" i="1"/>
  <c r="BB537" i="1"/>
  <c r="AZ538" i="1"/>
  <c r="BB538" i="1"/>
  <c r="AZ539" i="1"/>
  <c r="BB539" i="1"/>
  <c r="AZ540" i="1"/>
  <c r="BA540" i="1" s="1"/>
  <c r="BB540" i="1"/>
  <c r="AZ541" i="1"/>
  <c r="BB541" i="1"/>
  <c r="AZ542" i="1"/>
  <c r="BB542" i="1"/>
  <c r="AZ543" i="1"/>
  <c r="BB543" i="1"/>
  <c r="AZ544" i="1"/>
  <c r="BB544" i="1"/>
  <c r="AZ545" i="1"/>
  <c r="BB545" i="1"/>
  <c r="AZ546" i="1"/>
  <c r="BB546" i="1"/>
  <c r="AZ547" i="1"/>
  <c r="BB547" i="1"/>
  <c r="AZ548" i="1"/>
  <c r="BB548" i="1"/>
  <c r="AZ549" i="1"/>
  <c r="BB549" i="1"/>
  <c r="AZ550" i="1"/>
  <c r="BB550" i="1"/>
  <c r="AZ551" i="1"/>
  <c r="BB551" i="1"/>
  <c r="AZ552" i="1"/>
  <c r="BB552" i="1"/>
  <c r="AZ553" i="1"/>
  <c r="BB553" i="1"/>
  <c r="AZ554" i="1"/>
  <c r="BB554" i="1"/>
  <c r="AZ555" i="1"/>
  <c r="BB555" i="1"/>
  <c r="AZ556" i="1"/>
  <c r="BB556" i="1"/>
  <c r="AZ557" i="1"/>
  <c r="BB557" i="1"/>
  <c r="AZ558" i="1"/>
  <c r="BB558" i="1"/>
  <c r="AZ559" i="1"/>
  <c r="BB559" i="1"/>
  <c r="AZ560" i="1"/>
  <c r="BB560" i="1"/>
  <c r="AZ561" i="1"/>
  <c r="BB561" i="1"/>
  <c r="AZ562" i="1"/>
  <c r="BB562" i="1"/>
  <c r="AZ563" i="1"/>
  <c r="BB563" i="1"/>
  <c r="AZ564" i="1"/>
  <c r="BB564" i="1"/>
  <c r="AZ565" i="1"/>
  <c r="BB565" i="1"/>
  <c r="AZ566" i="1"/>
  <c r="BB566" i="1"/>
  <c r="AZ567" i="1"/>
  <c r="BB567" i="1"/>
  <c r="AZ568" i="1"/>
  <c r="BB568" i="1"/>
  <c r="AZ569" i="1"/>
  <c r="BB569" i="1"/>
  <c r="AZ570" i="1"/>
  <c r="BB570" i="1"/>
  <c r="AZ571" i="1"/>
  <c r="BB571" i="1"/>
  <c r="AZ572" i="1"/>
  <c r="BB572" i="1"/>
  <c r="AZ573" i="1"/>
  <c r="BB573" i="1"/>
  <c r="AZ574" i="1"/>
  <c r="BB574" i="1"/>
  <c r="AZ575" i="1"/>
  <c r="BB575" i="1"/>
  <c r="AZ576" i="1"/>
  <c r="BB576" i="1"/>
  <c r="AZ577" i="1"/>
  <c r="BB577" i="1"/>
  <c r="AZ578" i="1"/>
  <c r="BB578" i="1"/>
  <c r="AZ579" i="1"/>
  <c r="BB579" i="1"/>
  <c r="AZ580" i="1"/>
  <c r="BB580" i="1"/>
  <c r="AZ581" i="1"/>
  <c r="BB581" i="1"/>
  <c r="AZ582" i="1"/>
  <c r="BB582" i="1"/>
  <c r="AZ583" i="1"/>
  <c r="BB583" i="1"/>
  <c r="AZ584" i="1"/>
  <c r="BB584" i="1"/>
  <c r="AZ585" i="1"/>
  <c r="BB585" i="1"/>
  <c r="AZ586" i="1"/>
  <c r="BB586" i="1"/>
  <c r="AZ587" i="1"/>
  <c r="BB587" i="1"/>
  <c r="AZ588" i="1"/>
  <c r="BB588" i="1"/>
  <c r="AZ589" i="1"/>
  <c r="BB589" i="1"/>
  <c r="AZ590" i="1"/>
  <c r="BB590" i="1"/>
  <c r="AZ591" i="1"/>
  <c r="BB591" i="1"/>
  <c r="AZ592" i="1"/>
  <c r="BB592" i="1"/>
  <c r="AZ593" i="1"/>
  <c r="BB593" i="1"/>
  <c r="AZ594" i="1"/>
  <c r="BB594" i="1"/>
  <c r="AZ595" i="1"/>
  <c r="BB595" i="1"/>
  <c r="AZ596" i="1"/>
  <c r="BB596" i="1"/>
  <c r="AZ597" i="1"/>
  <c r="BB597" i="1"/>
  <c r="AZ598" i="1"/>
  <c r="BB598" i="1"/>
  <c r="AZ599" i="1"/>
  <c r="BB599" i="1"/>
  <c r="AZ600" i="1"/>
  <c r="BB600" i="1"/>
  <c r="AZ601" i="1"/>
  <c r="BB601" i="1"/>
  <c r="AZ602" i="1"/>
  <c r="BB602" i="1"/>
  <c r="AZ603" i="1"/>
  <c r="BB603" i="1"/>
  <c r="AZ604" i="1"/>
  <c r="BB604" i="1"/>
  <c r="AZ605" i="1"/>
  <c r="BB605" i="1"/>
  <c r="AZ606" i="1"/>
  <c r="BB606" i="1"/>
  <c r="AZ607" i="1"/>
  <c r="BB607" i="1"/>
  <c r="AZ608" i="1"/>
  <c r="BB608" i="1"/>
  <c r="AZ609" i="1"/>
  <c r="BB609" i="1"/>
  <c r="AZ610" i="1"/>
  <c r="BB610" i="1"/>
  <c r="AZ611" i="1"/>
  <c r="BB611" i="1"/>
  <c r="AZ612" i="1"/>
  <c r="BB612" i="1"/>
  <c r="AZ613" i="1"/>
  <c r="BB613" i="1"/>
  <c r="AZ614" i="1"/>
  <c r="BB614" i="1"/>
  <c r="AZ615" i="1"/>
  <c r="BB615" i="1"/>
  <c r="AZ616" i="1"/>
  <c r="BB616" i="1"/>
  <c r="AZ617" i="1"/>
  <c r="BB617" i="1"/>
  <c r="AZ618" i="1"/>
  <c r="BB618" i="1"/>
  <c r="AZ619" i="1"/>
  <c r="BB619" i="1"/>
  <c r="AZ620" i="1"/>
  <c r="BB620" i="1"/>
  <c r="AZ621" i="1"/>
  <c r="BB621" i="1"/>
  <c r="AZ622" i="1"/>
  <c r="BB622" i="1"/>
  <c r="AZ623" i="1"/>
  <c r="BB623" i="1"/>
  <c r="AZ624" i="1"/>
  <c r="BB624" i="1"/>
  <c r="AZ625" i="1"/>
  <c r="BB625" i="1"/>
  <c r="AZ626" i="1"/>
  <c r="BB626" i="1"/>
  <c r="AZ627" i="1"/>
  <c r="BB627" i="1"/>
  <c r="AZ628" i="1"/>
  <c r="BB628" i="1"/>
  <c r="AZ629" i="1"/>
  <c r="BB629" i="1"/>
  <c r="AZ630" i="1"/>
  <c r="BB630" i="1"/>
  <c r="AZ631" i="1"/>
  <c r="BB631" i="1"/>
  <c r="AZ632" i="1"/>
  <c r="BB632" i="1"/>
  <c r="AZ633" i="1"/>
  <c r="BB633" i="1"/>
  <c r="AZ634" i="1"/>
  <c r="BB634" i="1"/>
  <c r="AZ635" i="1"/>
  <c r="BB635" i="1"/>
  <c r="AZ636" i="1"/>
  <c r="BB636" i="1"/>
  <c r="AZ637" i="1"/>
  <c r="BB637" i="1"/>
  <c r="AZ638" i="1"/>
  <c r="BB638" i="1"/>
  <c r="AZ639" i="1"/>
  <c r="BB639" i="1"/>
  <c r="AZ640" i="1"/>
  <c r="BB640" i="1"/>
  <c r="AZ641" i="1"/>
  <c r="BB641" i="1"/>
  <c r="AZ642" i="1"/>
  <c r="BB642" i="1"/>
  <c r="AZ643" i="1"/>
  <c r="BB643" i="1"/>
  <c r="AZ644" i="1"/>
  <c r="BB644" i="1"/>
  <c r="AZ645" i="1"/>
  <c r="BB645" i="1"/>
  <c r="AZ646" i="1"/>
  <c r="BB646" i="1"/>
  <c r="BC646" i="1" l="1"/>
  <c r="BU646" i="1" s="1"/>
  <c r="BC634" i="1"/>
  <c r="BU634" i="1" s="1"/>
  <c r="BC630" i="1"/>
  <c r="BU630" i="1" s="1"/>
  <c r="BC602" i="1"/>
  <c r="BU602" i="1" s="1"/>
  <c r="BC598" i="1"/>
  <c r="BU598" i="1" s="1"/>
  <c r="BC586" i="1"/>
  <c r="BT586" i="1" s="1"/>
  <c r="BC566" i="1"/>
  <c r="BU566" i="1" s="1"/>
  <c r="BC554" i="1"/>
  <c r="BU554" i="1" s="1"/>
  <c r="BC538" i="1"/>
  <c r="BU538" i="1" s="1"/>
  <c r="BC534" i="1"/>
  <c r="BU534" i="1" s="1"/>
  <c r="BC530" i="1"/>
  <c r="BV530" i="1" s="1"/>
  <c r="BC514" i="1"/>
  <c r="BV514" i="1" s="1"/>
  <c r="BC506" i="1"/>
  <c r="BC502" i="1"/>
  <c r="BV502" i="1" s="1"/>
  <c r="BC498" i="1"/>
  <c r="BT498" i="1" s="1"/>
  <c r="BC486" i="1"/>
  <c r="BT486" i="1" s="1"/>
  <c r="BC482" i="1"/>
  <c r="BC474" i="1"/>
  <c r="BT474" i="1" s="1"/>
  <c r="BC470" i="1"/>
  <c r="BT470" i="1" s="1"/>
  <c r="BC466" i="1"/>
  <c r="BT466" i="1" s="1"/>
  <c r="BC454" i="1"/>
  <c r="BT454" i="1" s="1"/>
  <c r="BC450" i="1"/>
  <c r="BT450" i="1" s="1"/>
  <c r="BC442" i="1"/>
  <c r="BT442" i="1" s="1"/>
  <c r="BC438" i="1"/>
  <c r="BT438" i="1" s="1"/>
  <c r="BC422" i="1"/>
  <c r="BT422" i="1" s="1"/>
  <c r="BC410" i="1"/>
  <c r="BT410" i="1" s="1"/>
  <c r="BC406" i="1"/>
  <c r="BT406" i="1" s="1"/>
  <c r="BC390" i="1"/>
  <c r="BT390" i="1" s="1"/>
  <c r="BC378" i="1"/>
  <c r="BT378" i="1" s="1"/>
  <c r="BC374" i="1"/>
  <c r="BT374" i="1" s="1"/>
  <c r="BC369" i="1"/>
  <c r="BT369" i="1" s="1"/>
  <c r="BC365" i="1"/>
  <c r="BT365" i="1" s="1"/>
  <c r="BC353" i="1"/>
  <c r="BT353" i="1" s="1"/>
  <c r="BC349" i="1"/>
  <c r="BT349" i="1" s="1"/>
  <c r="BC287" i="1"/>
  <c r="BT287" i="1" s="1"/>
  <c r="BC261" i="1"/>
  <c r="BU261" i="1" s="1"/>
  <c r="BC245" i="1"/>
  <c r="BU245" i="1" s="1"/>
  <c r="BC237" i="1"/>
  <c r="BU237" i="1" s="1"/>
  <c r="BC221" i="1"/>
  <c r="BT221" i="1" s="1"/>
  <c r="BC213" i="1"/>
  <c r="BU213" i="1" s="1"/>
  <c r="BC205" i="1"/>
  <c r="BT205" i="1" s="1"/>
  <c r="BC197" i="1"/>
  <c r="BT197" i="1" s="1"/>
  <c r="BC181" i="1"/>
  <c r="BC41" i="1"/>
  <c r="BC37" i="1"/>
  <c r="BT37" i="1" s="1"/>
  <c r="BC582" i="1"/>
  <c r="BT582" i="1" s="1"/>
  <c r="BC570" i="1"/>
  <c r="BU570" i="1" s="1"/>
  <c r="BC189" i="1"/>
  <c r="BT189" i="1" s="1"/>
  <c r="BC24" i="1"/>
  <c r="BC518" i="1"/>
  <c r="BV518" i="1" s="1"/>
  <c r="BC618" i="1"/>
  <c r="BU618" i="1" s="1"/>
  <c r="BC614" i="1"/>
  <c r="BU614" i="1" s="1"/>
  <c r="BC253" i="1"/>
  <c r="BT253" i="1" s="1"/>
  <c r="BC229" i="1"/>
  <c r="BT229" i="1" s="1"/>
  <c r="BC133" i="1"/>
  <c r="BT133" i="1" s="1"/>
  <c r="BC20" i="1"/>
  <c r="BT20" i="1" s="1"/>
  <c r="BC461" i="1"/>
  <c r="BT461" i="1" s="1"/>
  <c r="BC449" i="1"/>
  <c r="BT449" i="1" s="1"/>
  <c r="BC445" i="1"/>
  <c r="BT445" i="1" s="1"/>
  <c r="BC433" i="1"/>
  <c r="BT433" i="1" s="1"/>
  <c r="BC417" i="1"/>
  <c r="BT417" i="1" s="1"/>
  <c r="BC413" i="1"/>
  <c r="BT413" i="1" s="1"/>
  <c r="BC401" i="1"/>
  <c r="BT401" i="1" s="1"/>
  <c r="BC397" i="1"/>
  <c r="BT397" i="1" s="1"/>
  <c r="BC362" i="1"/>
  <c r="BT362" i="1" s="1"/>
  <c r="BC358" i="1"/>
  <c r="BV358" i="1" s="1"/>
  <c r="BC266" i="1"/>
  <c r="BU266" i="1" s="1"/>
  <c r="BC226" i="1"/>
  <c r="BT226" i="1" s="1"/>
  <c r="BC218" i="1"/>
  <c r="BU218" i="1" s="1"/>
  <c r="BC210" i="1"/>
  <c r="BT210" i="1" s="1"/>
  <c r="BC202" i="1"/>
  <c r="BU202" i="1" s="1"/>
  <c r="BC194" i="1"/>
  <c r="BU194" i="1" s="1"/>
  <c r="BC186" i="1"/>
  <c r="BC645" i="1"/>
  <c r="BU645" i="1" s="1"/>
  <c r="BC641" i="1"/>
  <c r="BU641" i="1" s="1"/>
  <c r="BC629" i="1"/>
  <c r="BU629" i="1" s="1"/>
  <c r="BC625" i="1"/>
  <c r="BC613" i="1"/>
  <c r="BU613" i="1" s="1"/>
  <c r="BC609" i="1"/>
  <c r="BU609" i="1" s="1"/>
  <c r="BC597" i="1"/>
  <c r="BU597" i="1" s="1"/>
  <c r="BC593" i="1"/>
  <c r="BU593" i="1" s="1"/>
  <c r="BC581" i="1"/>
  <c r="BT581" i="1" s="1"/>
  <c r="BC577" i="1"/>
  <c r="BU577" i="1" s="1"/>
  <c r="BC565" i="1"/>
  <c r="BU565" i="1" s="1"/>
  <c r="BC561" i="1"/>
  <c r="BU561" i="1" s="1"/>
  <c r="BC549" i="1"/>
  <c r="BT549" i="1" s="1"/>
  <c r="BC545" i="1"/>
  <c r="BU545" i="1" s="1"/>
  <c r="BC529" i="1"/>
  <c r="BV529" i="1" s="1"/>
  <c r="BC525" i="1"/>
  <c r="BC513" i="1"/>
  <c r="BV513" i="1" s="1"/>
  <c r="BC509" i="1"/>
  <c r="BV509" i="1" s="1"/>
  <c r="BC497" i="1"/>
  <c r="BV497" i="1" s="1"/>
  <c r="BC481" i="1"/>
  <c r="BC477" i="1"/>
  <c r="BC465" i="1"/>
  <c r="BT465" i="1" s="1"/>
  <c r="BC429" i="1"/>
  <c r="BT429" i="1" s="1"/>
  <c r="BC385" i="1"/>
  <c r="BT385" i="1" s="1"/>
  <c r="BC381" i="1"/>
  <c r="BT381" i="1" s="1"/>
  <c r="BC258" i="1"/>
  <c r="BT258" i="1" s="1"/>
  <c r="BC250" i="1"/>
  <c r="BU250" i="1" s="1"/>
  <c r="BC242" i="1"/>
  <c r="BT242" i="1" s="1"/>
  <c r="BC234" i="1"/>
  <c r="BT234" i="1" s="1"/>
  <c r="BC98" i="1"/>
  <c r="BU98" i="1" s="1"/>
  <c r="BC32" i="1"/>
  <c r="BC622" i="1"/>
  <c r="BU622" i="1" s="1"/>
  <c r="BC606" i="1"/>
  <c r="BU606" i="1" s="1"/>
  <c r="BC574" i="1"/>
  <c r="BT574" i="1" s="1"/>
  <c r="BC558" i="1"/>
  <c r="BU558" i="1" s="1"/>
  <c r="BC642" i="1"/>
  <c r="BU642" i="1" s="1"/>
  <c r="BC633" i="1"/>
  <c r="BU633" i="1" s="1"/>
  <c r="BC626" i="1"/>
  <c r="BU626" i="1" s="1"/>
  <c r="BC617" i="1"/>
  <c r="BU617" i="1" s="1"/>
  <c r="BC610" i="1"/>
  <c r="BU610" i="1" s="1"/>
  <c r="BC601" i="1"/>
  <c r="BU601" i="1" s="1"/>
  <c r="BC594" i="1"/>
  <c r="BU594" i="1" s="1"/>
  <c r="BC585" i="1"/>
  <c r="BT585" i="1" s="1"/>
  <c r="BC578" i="1"/>
  <c r="BT578" i="1" s="1"/>
  <c r="BC569" i="1"/>
  <c r="BU569" i="1" s="1"/>
  <c r="BC562" i="1"/>
  <c r="BU562" i="1" s="1"/>
  <c r="BC553" i="1"/>
  <c r="BU553" i="1" s="1"/>
  <c r="BC546" i="1"/>
  <c r="BU546" i="1" s="1"/>
  <c r="BC537" i="1"/>
  <c r="BU537" i="1" s="1"/>
  <c r="BC490" i="1"/>
  <c r="BC458" i="1"/>
  <c r="BT458" i="1" s="1"/>
  <c r="BC426" i="1"/>
  <c r="BT426" i="1" s="1"/>
  <c r="BC394" i="1"/>
  <c r="BT394" i="1" s="1"/>
  <c r="BC638" i="1"/>
  <c r="BU638" i="1" s="1"/>
  <c r="BC590" i="1"/>
  <c r="BU590" i="1" s="1"/>
  <c r="BC542" i="1"/>
  <c r="BU542" i="1" s="1"/>
  <c r="BC522" i="1"/>
  <c r="BU522" i="1" s="1"/>
  <c r="BC637" i="1"/>
  <c r="BU637" i="1" s="1"/>
  <c r="BC621" i="1"/>
  <c r="BU621" i="1" s="1"/>
  <c r="BC605" i="1"/>
  <c r="BU605" i="1" s="1"/>
  <c r="BC589" i="1"/>
  <c r="BT589" i="1" s="1"/>
  <c r="BC573" i="1"/>
  <c r="BU573" i="1" s="1"/>
  <c r="BC557" i="1"/>
  <c r="BT557" i="1" s="1"/>
  <c r="BC550" i="1"/>
  <c r="BT550" i="1" s="1"/>
  <c r="BC541" i="1"/>
  <c r="BU541" i="1" s="1"/>
  <c r="BC521" i="1"/>
  <c r="BU521" i="1" s="1"/>
  <c r="BC505" i="1"/>
  <c r="BV505" i="1" s="1"/>
  <c r="BC489" i="1"/>
  <c r="BT489" i="1" s="1"/>
  <c r="BC473" i="1"/>
  <c r="BT473" i="1" s="1"/>
  <c r="BC457" i="1"/>
  <c r="BC441" i="1"/>
  <c r="BT441" i="1" s="1"/>
  <c r="BC434" i="1"/>
  <c r="BT434" i="1" s="1"/>
  <c r="BC425" i="1"/>
  <c r="BT425" i="1" s="1"/>
  <c r="BC418" i="1"/>
  <c r="BT418" i="1" s="1"/>
  <c r="BC409" i="1"/>
  <c r="BT409" i="1" s="1"/>
  <c r="BC402" i="1"/>
  <c r="BT402" i="1" s="1"/>
  <c r="BC393" i="1"/>
  <c r="BT393" i="1" s="1"/>
  <c r="BC386" i="1"/>
  <c r="BT386" i="1" s="1"/>
  <c r="BC377" i="1"/>
  <c r="BT377" i="1" s="1"/>
  <c r="BC361" i="1"/>
  <c r="BT361" i="1" s="1"/>
  <c r="BC354" i="1"/>
  <c r="BC262" i="1"/>
  <c r="BU262" i="1" s="1"/>
  <c r="BC254" i="1"/>
  <c r="BU254" i="1" s="1"/>
  <c r="BC246" i="1"/>
  <c r="BT246" i="1" s="1"/>
  <c r="BC238" i="1"/>
  <c r="BT238" i="1" s="1"/>
  <c r="BC230" i="1"/>
  <c r="BT230" i="1" s="1"/>
  <c r="BC222" i="1"/>
  <c r="BT222" i="1" s="1"/>
  <c r="BC214" i="1"/>
  <c r="BU214" i="1" s="1"/>
  <c r="BC206" i="1"/>
  <c r="BU206" i="1" s="1"/>
  <c r="BC198" i="1"/>
  <c r="BU198" i="1" s="1"/>
  <c r="BC190" i="1"/>
  <c r="BU190" i="1" s="1"/>
  <c r="BC174" i="1"/>
  <c r="BC142" i="1"/>
  <c r="BC70" i="1"/>
  <c r="BC42" i="1"/>
  <c r="BT42" i="1" s="1"/>
  <c r="BC38" i="1"/>
  <c r="BT38" i="1" s="1"/>
  <c r="BC26" i="1"/>
  <c r="BT26" i="1" s="1"/>
  <c r="BC533" i="1"/>
  <c r="BU533" i="1" s="1"/>
  <c r="BC526" i="1"/>
  <c r="BV526" i="1" s="1"/>
  <c r="BC517" i="1"/>
  <c r="BV517" i="1" s="1"/>
  <c r="BC510" i="1"/>
  <c r="BV510" i="1" s="1"/>
  <c r="BC501" i="1"/>
  <c r="BV501" i="1" s="1"/>
  <c r="BC494" i="1"/>
  <c r="BC485" i="1"/>
  <c r="BT485" i="1" s="1"/>
  <c r="BC478" i="1"/>
  <c r="BC469" i="1"/>
  <c r="BT469" i="1" s="1"/>
  <c r="BC462" i="1"/>
  <c r="BT462" i="1" s="1"/>
  <c r="BC453" i="1"/>
  <c r="BT453" i="1" s="1"/>
  <c r="BC446" i="1"/>
  <c r="BT446" i="1" s="1"/>
  <c r="BC437" i="1"/>
  <c r="BT437" i="1" s="1"/>
  <c r="BC430" i="1"/>
  <c r="BT430" i="1" s="1"/>
  <c r="BC421" i="1"/>
  <c r="BT421" i="1" s="1"/>
  <c r="BC414" i="1"/>
  <c r="BT414" i="1" s="1"/>
  <c r="BC405" i="1"/>
  <c r="BT405" i="1" s="1"/>
  <c r="BC398" i="1"/>
  <c r="BT398" i="1" s="1"/>
  <c r="BC389" i="1"/>
  <c r="BT389" i="1" s="1"/>
  <c r="BC382" i="1"/>
  <c r="BT382" i="1" s="1"/>
  <c r="BC373" i="1"/>
  <c r="BT373" i="1" s="1"/>
  <c r="BC366" i="1"/>
  <c r="BT366" i="1" s="1"/>
  <c r="BC357" i="1"/>
  <c r="BT357" i="1" s="1"/>
  <c r="BC350" i="1"/>
  <c r="BT350" i="1" s="1"/>
  <c r="BC265" i="1"/>
  <c r="BU265" i="1" s="1"/>
  <c r="BC257" i="1"/>
  <c r="BT257" i="1" s="1"/>
  <c r="BC249" i="1"/>
  <c r="BT249" i="1" s="1"/>
  <c r="BC241" i="1"/>
  <c r="BT241" i="1" s="1"/>
  <c r="BC233" i="1"/>
  <c r="BT233" i="1" s="1"/>
  <c r="BC225" i="1"/>
  <c r="BU225" i="1" s="1"/>
  <c r="BC217" i="1"/>
  <c r="BT217" i="1" s="1"/>
  <c r="BC209" i="1"/>
  <c r="BT209" i="1" s="1"/>
  <c r="BC201" i="1"/>
  <c r="BT201" i="1" s="1"/>
  <c r="BC193" i="1"/>
  <c r="BT193" i="1" s="1"/>
  <c r="BC177" i="1"/>
  <c r="BC31" i="1"/>
  <c r="BC23" i="1"/>
  <c r="BT23" i="1" s="1"/>
  <c r="BC19" i="1"/>
  <c r="BT19" i="1" s="1"/>
  <c r="BC284" i="1"/>
  <c r="BT284" i="1" s="1"/>
  <c r="BC282" i="1"/>
  <c r="BT282" i="1" s="1"/>
  <c r="BC278" i="1"/>
  <c r="BT278" i="1" s="1"/>
  <c r="BC272" i="1"/>
  <c r="BU272" i="1" s="1"/>
  <c r="BC270" i="1"/>
  <c r="BU270" i="1" s="1"/>
  <c r="BC344" i="1"/>
  <c r="BT344" i="1" s="1"/>
  <c r="BC340" i="1"/>
  <c r="BT340" i="1" s="1"/>
  <c r="BC336" i="1"/>
  <c r="BT336" i="1" s="1"/>
  <c r="BC332" i="1"/>
  <c r="BT332" i="1" s="1"/>
  <c r="BC330" i="1"/>
  <c r="BT330" i="1" s="1"/>
  <c r="BC326" i="1"/>
  <c r="BT326" i="1" s="1"/>
  <c r="BC322" i="1"/>
  <c r="BT322" i="1" s="1"/>
  <c r="BC318" i="1"/>
  <c r="BT318" i="1" s="1"/>
  <c r="BC314" i="1"/>
  <c r="BT314" i="1" s="1"/>
  <c r="BC310" i="1"/>
  <c r="BT310" i="1" s="1"/>
  <c r="BC306" i="1"/>
  <c r="BT306" i="1" s="1"/>
  <c r="BC302" i="1"/>
  <c r="BT302" i="1" s="1"/>
  <c r="BC300" i="1"/>
  <c r="BT300" i="1" s="1"/>
  <c r="BC298" i="1"/>
  <c r="BT298" i="1" s="1"/>
  <c r="BC296" i="1"/>
  <c r="BT296" i="1" s="1"/>
  <c r="BC292" i="1"/>
  <c r="BT292" i="1" s="1"/>
  <c r="BC290" i="1"/>
  <c r="BT290" i="1" s="1"/>
  <c r="BC288" i="1"/>
  <c r="BT288" i="1" s="1"/>
  <c r="BC286" i="1"/>
  <c r="BT286" i="1" s="1"/>
  <c r="BC644" i="1"/>
  <c r="BU644" i="1" s="1"/>
  <c r="BC636" i="1"/>
  <c r="BU636" i="1" s="1"/>
  <c r="BC628" i="1"/>
  <c r="BU628" i="1" s="1"/>
  <c r="BC620" i="1"/>
  <c r="BU620" i="1" s="1"/>
  <c r="BC612" i="1"/>
  <c r="BU612" i="1" s="1"/>
  <c r="BC604" i="1"/>
  <c r="BU604" i="1" s="1"/>
  <c r="BC596" i="1"/>
  <c r="BU596" i="1" s="1"/>
  <c r="BC592" i="1"/>
  <c r="BU592" i="1" s="1"/>
  <c r="BC588" i="1"/>
  <c r="BT588" i="1" s="1"/>
  <c r="BC580" i="1"/>
  <c r="BT580" i="1" s="1"/>
  <c r="BC572" i="1"/>
  <c r="BU572" i="1" s="1"/>
  <c r="BC643" i="1"/>
  <c r="BU643" i="1" s="1"/>
  <c r="BC639" i="1"/>
  <c r="BU639" i="1" s="1"/>
  <c r="BC635" i="1"/>
  <c r="BU635" i="1" s="1"/>
  <c r="BC631" i="1"/>
  <c r="BU631" i="1" s="1"/>
  <c r="BC627" i="1"/>
  <c r="BU627" i="1" s="1"/>
  <c r="BC623" i="1"/>
  <c r="BU623" i="1" s="1"/>
  <c r="BC619" i="1"/>
  <c r="BU619" i="1" s="1"/>
  <c r="BC615" i="1"/>
  <c r="BU615" i="1" s="1"/>
  <c r="BC611" i="1"/>
  <c r="BU611" i="1" s="1"/>
  <c r="BC607" i="1"/>
  <c r="BU607" i="1" s="1"/>
  <c r="BC603" i="1"/>
  <c r="BU603" i="1" s="1"/>
  <c r="BC599" i="1"/>
  <c r="BU599" i="1" s="1"/>
  <c r="BC595" i="1"/>
  <c r="BU595" i="1" s="1"/>
  <c r="BC591" i="1"/>
  <c r="BU591" i="1" s="1"/>
  <c r="BC587" i="1"/>
  <c r="BT587" i="1" s="1"/>
  <c r="BC583" i="1"/>
  <c r="BT583" i="1" s="1"/>
  <c r="BC579" i="1"/>
  <c r="BU579" i="1" s="1"/>
  <c r="BC575" i="1"/>
  <c r="BU575" i="1" s="1"/>
  <c r="BC571" i="1"/>
  <c r="BU571" i="1" s="1"/>
  <c r="BC567" i="1"/>
  <c r="BU567" i="1" s="1"/>
  <c r="BC563" i="1"/>
  <c r="BU563" i="1" s="1"/>
  <c r="BC559" i="1"/>
  <c r="BU559" i="1" s="1"/>
  <c r="BC555" i="1"/>
  <c r="BU555" i="1" s="1"/>
  <c r="BC551" i="1"/>
  <c r="BU551" i="1" s="1"/>
  <c r="BC547" i="1"/>
  <c r="BU547" i="1" s="1"/>
  <c r="BC543" i="1"/>
  <c r="BU543" i="1" s="1"/>
  <c r="BC539" i="1"/>
  <c r="BU539" i="1" s="1"/>
  <c r="BC535" i="1"/>
  <c r="BU535" i="1" s="1"/>
  <c r="BC531" i="1"/>
  <c r="BC527" i="1"/>
  <c r="BV527" i="1" s="1"/>
  <c r="BC523" i="1"/>
  <c r="BU523" i="1" s="1"/>
  <c r="BC519" i="1"/>
  <c r="BV519" i="1" s="1"/>
  <c r="BC515" i="1"/>
  <c r="BV515" i="1" s="1"/>
  <c r="BC511" i="1"/>
  <c r="BV511" i="1" s="1"/>
  <c r="BC507" i="1"/>
  <c r="BV507" i="1" s="1"/>
  <c r="BC503" i="1"/>
  <c r="BV503" i="1" s="1"/>
  <c r="BC499" i="1"/>
  <c r="BU499" i="1" s="1"/>
  <c r="BC495" i="1"/>
  <c r="BV495" i="1" s="1"/>
  <c r="BC491" i="1"/>
  <c r="BT491" i="1" s="1"/>
  <c r="BC487" i="1"/>
  <c r="BT487" i="1" s="1"/>
  <c r="BC483" i="1"/>
  <c r="BT483" i="1" s="1"/>
  <c r="BC479" i="1"/>
  <c r="BT479" i="1" s="1"/>
  <c r="BC475" i="1"/>
  <c r="BT475" i="1" s="1"/>
  <c r="BC471" i="1"/>
  <c r="BT471" i="1" s="1"/>
  <c r="BC467" i="1"/>
  <c r="BT467" i="1" s="1"/>
  <c r="BC463" i="1"/>
  <c r="BT463" i="1" s="1"/>
  <c r="BC459" i="1"/>
  <c r="BT459" i="1" s="1"/>
  <c r="BC455" i="1"/>
  <c r="BT455" i="1" s="1"/>
  <c r="BC451" i="1"/>
  <c r="BT451" i="1" s="1"/>
  <c r="BC447" i="1"/>
  <c r="BT447" i="1" s="1"/>
  <c r="BC443" i="1"/>
  <c r="BT443" i="1" s="1"/>
  <c r="BC439" i="1"/>
  <c r="BT439" i="1" s="1"/>
  <c r="BC435" i="1"/>
  <c r="BT435" i="1" s="1"/>
  <c r="BC431" i="1"/>
  <c r="BT431" i="1" s="1"/>
  <c r="BC427" i="1"/>
  <c r="BT427" i="1" s="1"/>
  <c r="BC423" i="1"/>
  <c r="BC419" i="1"/>
  <c r="BT419" i="1" s="1"/>
  <c r="BC415" i="1"/>
  <c r="BT415" i="1" s="1"/>
  <c r="BC411" i="1"/>
  <c r="BT411" i="1" s="1"/>
  <c r="BC407" i="1"/>
  <c r="BT407" i="1" s="1"/>
  <c r="BC403" i="1"/>
  <c r="BC399" i="1"/>
  <c r="BC395" i="1"/>
  <c r="BT395" i="1" s="1"/>
  <c r="BC391" i="1"/>
  <c r="BT391" i="1" s="1"/>
  <c r="BC387" i="1"/>
  <c r="BC383" i="1"/>
  <c r="BT383" i="1" s="1"/>
  <c r="BC379" i="1"/>
  <c r="BT379" i="1" s="1"/>
  <c r="BC375" i="1"/>
  <c r="BT375" i="1" s="1"/>
  <c r="BC371" i="1"/>
  <c r="BC367" i="1"/>
  <c r="BT367" i="1" s="1"/>
  <c r="BC363" i="1"/>
  <c r="BT363" i="1" s="1"/>
  <c r="BC359" i="1"/>
  <c r="BT359" i="1" s="1"/>
  <c r="BC355" i="1"/>
  <c r="BC351" i="1"/>
  <c r="BT351" i="1" s="1"/>
  <c r="BC347" i="1"/>
  <c r="BT347" i="1" s="1"/>
  <c r="BC345" i="1"/>
  <c r="BT345" i="1" s="1"/>
  <c r="BC343" i="1"/>
  <c r="BT343" i="1" s="1"/>
  <c r="BC341" i="1"/>
  <c r="BT341" i="1" s="1"/>
  <c r="BC337" i="1"/>
  <c r="BT337" i="1" s="1"/>
  <c r="BC335" i="1"/>
  <c r="BC333" i="1"/>
  <c r="BT333" i="1" s="1"/>
  <c r="BC329" i="1"/>
  <c r="BT329" i="1" s="1"/>
  <c r="BC327" i="1"/>
  <c r="BT327" i="1" s="1"/>
  <c r="BC325" i="1"/>
  <c r="BT325" i="1" s="1"/>
  <c r="BC323" i="1"/>
  <c r="BT323" i="1" s="1"/>
  <c r="BC321" i="1"/>
  <c r="BT321" i="1" s="1"/>
  <c r="BC319" i="1"/>
  <c r="BT319" i="1" s="1"/>
  <c r="BC317" i="1"/>
  <c r="BT317" i="1" s="1"/>
  <c r="BC315" i="1"/>
  <c r="BC313" i="1"/>
  <c r="BC311" i="1"/>
  <c r="BT311" i="1" s="1"/>
  <c r="BC309" i="1"/>
  <c r="BT309" i="1" s="1"/>
  <c r="BC307" i="1"/>
  <c r="BT307" i="1" s="1"/>
  <c r="BC305" i="1"/>
  <c r="BT305" i="1" s="1"/>
  <c r="BC303" i="1"/>
  <c r="BT303" i="1" s="1"/>
  <c r="BC301" i="1"/>
  <c r="BT301" i="1" s="1"/>
  <c r="BC299" i="1"/>
  <c r="BT299" i="1" s="1"/>
  <c r="BC297" i="1"/>
  <c r="BT297" i="1" s="1"/>
  <c r="BC295" i="1"/>
  <c r="BC293" i="1"/>
  <c r="BT293" i="1" s="1"/>
  <c r="BC291" i="1"/>
  <c r="BT291" i="1" s="1"/>
  <c r="BC289" i="1"/>
  <c r="BT289" i="1" s="1"/>
  <c r="BC276" i="1"/>
  <c r="BT276" i="1" s="1"/>
  <c r="BC274" i="1"/>
  <c r="BU274" i="1" s="1"/>
  <c r="BC268" i="1"/>
  <c r="BU268" i="1" s="1"/>
  <c r="BC283" i="1"/>
  <c r="BT283" i="1" s="1"/>
  <c r="BC281" i="1"/>
  <c r="BT281" i="1" s="1"/>
  <c r="BC279" i="1"/>
  <c r="BT279" i="1" s="1"/>
  <c r="BC277" i="1"/>
  <c r="BC275" i="1"/>
  <c r="BC273" i="1"/>
  <c r="BU273" i="1" s="1"/>
  <c r="BC271" i="1"/>
  <c r="BU271" i="1" s="1"/>
  <c r="BC269" i="1"/>
  <c r="BU269" i="1" s="1"/>
  <c r="BC346" i="1"/>
  <c r="BT346" i="1" s="1"/>
  <c r="BC342" i="1"/>
  <c r="BT342" i="1" s="1"/>
  <c r="BC334" i="1"/>
  <c r="BT334" i="1" s="1"/>
  <c r="BC328" i="1"/>
  <c r="BT328" i="1" s="1"/>
  <c r="BC324" i="1"/>
  <c r="BT324" i="1" s="1"/>
  <c r="BC320" i="1"/>
  <c r="BT320" i="1" s="1"/>
  <c r="BC316" i="1"/>
  <c r="BT316" i="1" s="1"/>
  <c r="BC308" i="1"/>
  <c r="BT308" i="1" s="1"/>
  <c r="BC304" i="1"/>
  <c r="BT304" i="1" s="1"/>
  <c r="BC294" i="1"/>
  <c r="BT294" i="1" s="1"/>
  <c r="BC640" i="1"/>
  <c r="BU640" i="1" s="1"/>
  <c r="BC632" i="1"/>
  <c r="BU632" i="1" s="1"/>
  <c r="BC624" i="1"/>
  <c r="BU624" i="1" s="1"/>
  <c r="BC616" i="1"/>
  <c r="BU616" i="1" s="1"/>
  <c r="BC608" i="1"/>
  <c r="BU608" i="1" s="1"/>
  <c r="BC600" i="1"/>
  <c r="BU600" i="1" s="1"/>
  <c r="BC584" i="1"/>
  <c r="BT584" i="1" s="1"/>
  <c r="BC576" i="1"/>
  <c r="BU576" i="1" s="1"/>
  <c r="BC568" i="1"/>
  <c r="BU568" i="1" s="1"/>
  <c r="BC564" i="1"/>
  <c r="BU564" i="1" s="1"/>
  <c r="BC560" i="1"/>
  <c r="BU560" i="1" s="1"/>
  <c r="BC556" i="1"/>
  <c r="BU556" i="1" s="1"/>
  <c r="BC552" i="1"/>
  <c r="BU552" i="1" s="1"/>
  <c r="BC548" i="1"/>
  <c r="BT548" i="1" s="1"/>
  <c r="BC544" i="1"/>
  <c r="BU544" i="1" s="1"/>
  <c r="BC540" i="1"/>
  <c r="BC536" i="1"/>
  <c r="BU536" i="1" s="1"/>
  <c r="BC532" i="1"/>
  <c r="BU532" i="1" s="1"/>
  <c r="BC528" i="1"/>
  <c r="BU528" i="1" s="1"/>
  <c r="BC524" i="1"/>
  <c r="BU524" i="1" s="1"/>
  <c r="BC520" i="1"/>
  <c r="BC516" i="1"/>
  <c r="BV516" i="1" s="1"/>
  <c r="BC512" i="1"/>
  <c r="BV512" i="1" s="1"/>
  <c r="BC508" i="1"/>
  <c r="BV508" i="1" s="1"/>
  <c r="BC504" i="1"/>
  <c r="BV504" i="1" s="1"/>
  <c r="BC500" i="1"/>
  <c r="BV500" i="1" s="1"/>
  <c r="BC496" i="1"/>
  <c r="BV496" i="1" s="1"/>
  <c r="BC488" i="1"/>
  <c r="BT488" i="1" s="1"/>
  <c r="BC484" i="1"/>
  <c r="BT484" i="1" s="1"/>
  <c r="BC480" i="1"/>
  <c r="BT480" i="1" s="1"/>
  <c r="BC476" i="1"/>
  <c r="BT476" i="1" s="1"/>
  <c r="BC472" i="1"/>
  <c r="BT472" i="1" s="1"/>
  <c r="BC468" i="1"/>
  <c r="BT468" i="1" s="1"/>
  <c r="BC464" i="1"/>
  <c r="BT464" i="1" s="1"/>
  <c r="BC460" i="1"/>
  <c r="BT460" i="1" s="1"/>
  <c r="BC456" i="1"/>
  <c r="BC452" i="1"/>
  <c r="BT452" i="1" s="1"/>
  <c r="BC448" i="1"/>
  <c r="BC444" i="1"/>
  <c r="BT444" i="1" s="1"/>
  <c r="BC440" i="1"/>
  <c r="BT440" i="1" s="1"/>
  <c r="BC436" i="1"/>
  <c r="BT436" i="1" s="1"/>
  <c r="BC432" i="1"/>
  <c r="BT432" i="1" s="1"/>
  <c r="BC428" i="1"/>
  <c r="BT428" i="1" s="1"/>
  <c r="BC424" i="1"/>
  <c r="BT424" i="1" s="1"/>
  <c r="BC420" i="1"/>
  <c r="BT420" i="1" s="1"/>
  <c r="BC416" i="1"/>
  <c r="BT416" i="1" s="1"/>
  <c r="BC412" i="1"/>
  <c r="BT412" i="1" s="1"/>
  <c r="BC408" i="1"/>
  <c r="BT408" i="1" s="1"/>
  <c r="BC404" i="1"/>
  <c r="BT404" i="1" s="1"/>
  <c r="BC400" i="1"/>
  <c r="BC396" i="1"/>
  <c r="BT396" i="1" s="1"/>
  <c r="BC392" i="1"/>
  <c r="BT392" i="1" s="1"/>
  <c r="BC388" i="1"/>
  <c r="BT388" i="1" s="1"/>
  <c r="BC384" i="1"/>
  <c r="BT384" i="1" s="1"/>
  <c r="BC380" i="1"/>
  <c r="BT380" i="1" s="1"/>
  <c r="BC376" i="1"/>
  <c r="BC372" i="1"/>
  <c r="BT372" i="1" s="1"/>
  <c r="BC368" i="1"/>
  <c r="BT368" i="1" s="1"/>
  <c r="BC364" i="1"/>
  <c r="BT364" i="1" s="1"/>
  <c r="BC360" i="1"/>
  <c r="BT360" i="1" s="1"/>
  <c r="BC356" i="1"/>
  <c r="BC352" i="1"/>
  <c r="BT352" i="1" s="1"/>
  <c r="BC348" i="1"/>
  <c r="BT348" i="1" s="1"/>
  <c r="BC264" i="1"/>
  <c r="BU264" i="1" s="1"/>
  <c r="BC260" i="1"/>
  <c r="BU260" i="1" s="1"/>
  <c r="BC256" i="1"/>
  <c r="BU256" i="1" s="1"/>
  <c r="BC252" i="1"/>
  <c r="BU252" i="1" s="1"/>
  <c r="BC248" i="1"/>
  <c r="BU248" i="1" s="1"/>
  <c r="BC244" i="1"/>
  <c r="BC240" i="1"/>
  <c r="BU240" i="1" s="1"/>
  <c r="BC236" i="1"/>
  <c r="BU236" i="1" s="1"/>
  <c r="BC232" i="1"/>
  <c r="BU232" i="1" s="1"/>
  <c r="BC228" i="1"/>
  <c r="BT228" i="1" s="1"/>
  <c r="BC224" i="1"/>
  <c r="BU224" i="1" s="1"/>
  <c r="BC220" i="1"/>
  <c r="BU220" i="1" s="1"/>
  <c r="BC216" i="1"/>
  <c r="BT216" i="1" s="1"/>
  <c r="BC212" i="1"/>
  <c r="BU212" i="1" s="1"/>
  <c r="BC208" i="1"/>
  <c r="BU208" i="1" s="1"/>
  <c r="BC204" i="1"/>
  <c r="BT204" i="1" s="1"/>
  <c r="BC200" i="1"/>
  <c r="BU200" i="1" s="1"/>
  <c r="BC196" i="1"/>
  <c r="BT196" i="1" s="1"/>
  <c r="BC192" i="1"/>
  <c r="BU192" i="1" s="1"/>
  <c r="BC188" i="1"/>
  <c r="BU188" i="1" s="1"/>
  <c r="BC176" i="1"/>
  <c r="BC160" i="1"/>
  <c r="BT160" i="1" s="1"/>
  <c r="BC92" i="1"/>
  <c r="BT92" i="1" s="1"/>
  <c r="BC267" i="1"/>
  <c r="BU267" i="1" s="1"/>
  <c r="BC263" i="1"/>
  <c r="BU263" i="1" s="1"/>
  <c r="BC259" i="1"/>
  <c r="BT259" i="1" s="1"/>
  <c r="BC255" i="1"/>
  <c r="BT255" i="1" s="1"/>
  <c r="BC251" i="1"/>
  <c r="BU251" i="1" s="1"/>
  <c r="BC247" i="1"/>
  <c r="BU247" i="1" s="1"/>
  <c r="BC243" i="1"/>
  <c r="BU243" i="1" s="1"/>
  <c r="BC239" i="1"/>
  <c r="BU239" i="1" s="1"/>
  <c r="BC235" i="1"/>
  <c r="BT235" i="1" s="1"/>
  <c r="BC231" i="1"/>
  <c r="BT231" i="1" s="1"/>
  <c r="BC227" i="1"/>
  <c r="BT227" i="1" s="1"/>
  <c r="BC223" i="1"/>
  <c r="BU223" i="1" s="1"/>
  <c r="BC219" i="1"/>
  <c r="BU219" i="1" s="1"/>
  <c r="BC215" i="1"/>
  <c r="BU215" i="1" s="1"/>
  <c r="BC211" i="1"/>
  <c r="BU211" i="1" s="1"/>
  <c r="BC207" i="1"/>
  <c r="BT207" i="1" s="1"/>
  <c r="BC203" i="1"/>
  <c r="BU203" i="1" s="1"/>
  <c r="BC199" i="1"/>
  <c r="BU199" i="1" s="1"/>
  <c r="BC195" i="1"/>
  <c r="BT195" i="1" s="1"/>
  <c r="BC191" i="1"/>
  <c r="BT191" i="1" s="1"/>
  <c r="BC187" i="1"/>
  <c r="BC91" i="1"/>
  <c r="BT91" i="1" s="1"/>
  <c r="Q492" i="1"/>
  <c r="Q312" i="1"/>
  <c r="Q185" i="1"/>
  <c r="Q184" i="1"/>
  <c r="Q183" i="1"/>
  <c r="Q182" i="1"/>
  <c r="Q180" i="1"/>
  <c r="Q179" i="1"/>
  <c r="Q178" i="1"/>
  <c r="Q175" i="1"/>
  <c r="Q173" i="1"/>
  <c r="Q172" i="1"/>
  <c r="Q171" i="1"/>
  <c r="Q170" i="1"/>
  <c r="Q169" i="1"/>
  <c r="Q168" i="1"/>
  <c r="Q167" i="1"/>
  <c r="Q166" i="1"/>
  <c r="Q165" i="1"/>
  <c r="Q164" i="1"/>
  <c r="Q163" i="1"/>
  <c r="Q162" i="1"/>
  <c r="Q161" i="1"/>
  <c r="Q159" i="1"/>
  <c r="Q158" i="1"/>
  <c r="Q157" i="1"/>
  <c r="Q156" i="1"/>
  <c r="Q155" i="1"/>
  <c r="Q154" i="1"/>
  <c r="Q153" i="1"/>
  <c r="Q152" i="1"/>
  <c r="Q151" i="1"/>
  <c r="Q150" i="1"/>
  <c r="Q149" i="1"/>
  <c r="Q148" i="1"/>
  <c r="Q147" i="1"/>
  <c r="Q146" i="1"/>
  <c r="Q145" i="1"/>
  <c r="Q144" i="1"/>
  <c r="Q143" i="1"/>
  <c r="Q141" i="1"/>
  <c r="Q140" i="1"/>
  <c r="Q139" i="1"/>
  <c r="Q138" i="1"/>
  <c r="Q137" i="1"/>
  <c r="Q136" i="1"/>
  <c r="Q135" i="1"/>
  <c r="Q134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7" i="1"/>
  <c r="Q96" i="1"/>
  <c r="Q95" i="1"/>
  <c r="Q94" i="1"/>
  <c r="Q93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0" i="1"/>
  <c r="Q39" i="1"/>
  <c r="Q36" i="1"/>
  <c r="Q35" i="1"/>
  <c r="Q34" i="1"/>
  <c r="Q33" i="1"/>
  <c r="Q30" i="1"/>
  <c r="Q29" i="1"/>
  <c r="Q28" i="1"/>
  <c r="Q27" i="1"/>
  <c r="Q25" i="1"/>
  <c r="Q22" i="1"/>
  <c r="Q21" i="1"/>
  <c r="Q18" i="1"/>
  <c r="Q17" i="1"/>
  <c r="Q16" i="1"/>
  <c r="Q15" i="1"/>
  <c r="Q14" i="1"/>
  <c r="Q13" i="1"/>
  <c r="Q12" i="1"/>
  <c r="Q11" i="1"/>
  <c r="L339" i="1"/>
  <c r="L338" i="1"/>
  <c r="L331" i="1"/>
  <c r="L285" i="1"/>
  <c r="L280" i="1"/>
  <c r="J370" i="1"/>
  <c r="AZ28" i="1" l="1"/>
  <c r="BB28" i="1"/>
  <c r="BB54" i="1"/>
  <c r="AZ54" i="1"/>
  <c r="BB62" i="1"/>
  <c r="AZ62" i="1"/>
  <c r="AZ66" i="1"/>
  <c r="BB66" i="1"/>
  <c r="AZ75" i="1"/>
  <c r="BB75" i="1"/>
  <c r="BB79" i="1"/>
  <c r="AZ79" i="1"/>
  <c r="BB87" i="1"/>
  <c r="AZ87" i="1"/>
  <c r="AZ93" i="1"/>
  <c r="BB93" i="1"/>
  <c r="BB102" i="1"/>
  <c r="AZ102" i="1"/>
  <c r="BB110" i="1"/>
  <c r="AZ110" i="1"/>
  <c r="BB118" i="1"/>
  <c r="AZ118" i="1"/>
  <c r="AZ122" i="1"/>
  <c r="BB122" i="1"/>
  <c r="AZ130" i="1"/>
  <c r="BB130" i="1"/>
  <c r="AZ139" i="1"/>
  <c r="BB139" i="1"/>
  <c r="AZ152" i="1"/>
  <c r="BB152" i="1"/>
  <c r="BB169" i="1"/>
  <c r="AZ169" i="1"/>
  <c r="BB14" i="1"/>
  <c r="AZ14" i="1"/>
  <c r="BB27" i="1"/>
  <c r="AZ27" i="1"/>
  <c r="BB39" i="1"/>
  <c r="AZ39" i="1"/>
  <c r="AZ49" i="1"/>
  <c r="BB49" i="1"/>
  <c r="AZ57" i="1"/>
  <c r="BB57" i="1"/>
  <c r="AZ69" i="1"/>
  <c r="BB69" i="1"/>
  <c r="BB78" i="1"/>
  <c r="AZ78" i="1"/>
  <c r="BB86" i="1"/>
  <c r="AZ86" i="1"/>
  <c r="AZ96" i="1"/>
  <c r="BB96" i="1"/>
  <c r="BB105" i="1"/>
  <c r="AZ105" i="1"/>
  <c r="AZ117" i="1"/>
  <c r="BB117" i="1"/>
  <c r="BB129" i="1"/>
  <c r="AZ129" i="1"/>
  <c r="AZ151" i="1"/>
  <c r="BB151" i="1"/>
  <c r="AZ179" i="1"/>
  <c r="BB179" i="1"/>
  <c r="AZ493" i="1"/>
  <c r="BB493" i="1"/>
  <c r="AZ338" i="1"/>
  <c r="BB338" i="1"/>
  <c r="AZ25" i="1"/>
  <c r="BB25" i="1"/>
  <c r="AZ36" i="1"/>
  <c r="BB36" i="1"/>
  <c r="AZ44" i="1"/>
  <c r="BB44" i="1"/>
  <c r="AZ48" i="1"/>
  <c r="BB48" i="1"/>
  <c r="AZ52" i="1"/>
  <c r="BB52" i="1"/>
  <c r="AZ56" i="1"/>
  <c r="BB56" i="1"/>
  <c r="AZ60" i="1"/>
  <c r="BB60" i="1"/>
  <c r="AZ64" i="1"/>
  <c r="BB64" i="1"/>
  <c r="BB68" i="1"/>
  <c r="AZ68" i="1"/>
  <c r="BB73" i="1"/>
  <c r="AZ73" i="1"/>
  <c r="AZ77" i="1"/>
  <c r="BB77" i="1"/>
  <c r="BB81" i="1"/>
  <c r="AZ81" i="1"/>
  <c r="AZ85" i="1"/>
  <c r="BB85" i="1"/>
  <c r="BB89" i="1"/>
  <c r="AZ89" i="1"/>
  <c r="BB95" i="1"/>
  <c r="AZ95" i="1"/>
  <c r="BB100" i="1"/>
  <c r="AZ100" i="1"/>
  <c r="AZ104" i="1"/>
  <c r="BB104" i="1"/>
  <c r="AZ108" i="1"/>
  <c r="BB108" i="1"/>
  <c r="AZ112" i="1"/>
  <c r="BB112" i="1"/>
  <c r="BB116" i="1"/>
  <c r="AZ116" i="1"/>
  <c r="AZ120" i="1"/>
  <c r="BB120" i="1"/>
  <c r="AZ124" i="1"/>
  <c r="BB124" i="1"/>
  <c r="AZ128" i="1"/>
  <c r="BB128" i="1"/>
  <c r="AZ132" i="1"/>
  <c r="BB132" i="1"/>
  <c r="BB137" i="1"/>
  <c r="AZ137" i="1"/>
  <c r="AZ141" i="1"/>
  <c r="BB141" i="1"/>
  <c r="AZ146" i="1"/>
  <c r="BB146" i="1"/>
  <c r="BB150" i="1"/>
  <c r="AZ150" i="1"/>
  <c r="AZ154" i="1"/>
  <c r="BB154" i="1"/>
  <c r="BB158" i="1"/>
  <c r="AZ158" i="1"/>
  <c r="AZ163" i="1"/>
  <c r="BB163" i="1"/>
  <c r="AZ167" i="1"/>
  <c r="BB167" i="1"/>
  <c r="AZ171" i="1"/>
  <c r="BB171" i="1"/>
  <c r="AZ178" i="1"/>
  <c r="BB178" i="1"/>
  <c r="BB183" i="1"/>
  <c r="AZ183" i="1"/>
  <c r="BB492" i="1"/>
  <c r="AZ492" i="1"/>
  <c r="AZ285" i="1"/>
  <c r="BB285" i="1"/>
  <c r="AZ11" i="1"/>
  <c r="BB11" i="1"/>
  <c r="BB15" i="1"/>
  <c r="AZ15" i="1"/>
  <c r="AZ21" i="1"/>
  <c r="BB21" i="1"/>
  <c r="BB34" i="1"/>
  <c r="AZ34" i="1"/>
  <c r="AZ40" i="1"/>
  <c r="BB40" i="1"/>
  <c r="BB46" i="1"/>
  <c r="AZ46" i="1"/>
  <c r="BB50" i="1"/>
  <c r="AZ50" i="1"/>
  <c r="BB58" i="1"/>
  <c r="AZ58" i="1"/>
  <c r="BB71" i="1"/>
  <c r="AZ71" i="1"/>
  <c r="AZ83" i="1"/>
  <c r="BB83" i="1"/>
  <c r="BB97" i="1"/>
  <c r="AZ97" i="1"/>
  <c r="AZ106" i="1"/>
  <c r="BB106" i="1"/>
  <c r="AZ114" i="1"/>
  <c r="BB114" i="1"/>
  <c r="BB126" i="1"/>
  <c r="AZ126" i="1"/>
  <c r="BB135" i="1"/>
  <c r="AZ135" i="1"/>
  <c r="AZ144" i="1"/>
  <c r="BB144" i="1"/>
  <c r="AZ148" i="1"/>
  <c r="BB148" i="1"/>
  <c r="AZ156" i="1"/>
  <c r="BB156" i="1"/>
  <c r="BB161" i="1"/>
  <c r="AZ161" i="1"/>
  <c r="AZ165" i="1"/>
  <c r="BB165" i="1"/>
  <c r="AZ173" i="1"/>
  <c r="BB173" i="1"/>
  <c r="BB180" i="1"/>
  <c r="AZ180" i="1"/>
  <c r="BB185" i="1"/>
  <c r="AZ185" i="1"/>
  <c r="AZ280" i="1"/>
  <c r="BB280" i="1"/>
  <c r="AZ339" i="1"/>
  <c r="BB339" i="1"/>
  <c r="BB18" i="1"/>
  <c r="AZ18" i="1"/>
  <c r="AZ33" i="1"/>
  <c r="BB33" i="1"/>
  <c r="AZ45" i="1"/>
  <c r="BB45" i="1"/>
  <c r="AZ53" i="1"/>
  <c r="BB53" i="1"/>
  <c r="AZ61" i="1"/>
  <c r="BB61" i="1"/>
  <c r="BB65" i="1"/>
  <c r="AZ65" i="1"/>
  <c r="AZ74" i="1"/>
  <c r="BB74" i="1"/>
  <c r="AZ82" i="1"/>
  <c r="BB82" i="1"/>
  <c r="AZ90" i="1"/>
  <c r="BB90" i="1"/>
  <c r="AZ101" i="1"/>
  <c r="BB101" i="1"/>
  <c r="AZ109" i="1"/>
  <c r="BB109" i="1"/>
  <c r="BB113" i="1"/>
  <c r="AZ113" i="1"/>
  <c r="BB121" i="1"/>
  <c r="AZ121" i="1"/>
  <c r="AZ125" i="1"/>
  <c r="BB125" i="1"/>
  <c r="BB134" i="1"/>
  <c r="AZ134" i="1"/>
  <c r="AZ138" i="1"/>
  <c r="BB138" i="1"/>
  <c r="BB143" i="1"/>
  <c r="AZ143" i="1"/>
  <c r="AZ147" i="1"/>
  <c r="BB147" i="1"/>
  <c r="AZ155" i="1"/>
  <c r="BB155" i="1"/>
  <c r="BB159" i="1"/>
  <c r="AZ159" i="1"/>
  <c r="BB164" i="1"/>
  <c r="AZ164" i="1"/>
  <c r="BA164" i="1" s="1"/>
  <c r="AZ168" i="1"/>
  <c r="BB168" i="1"/>
  <c r="AZ172" i="1"/>
  <c r="BB172" i="1"/>
  <c r="AZ184" i="1"/>
  <c r="BB184" i="1"/>
  <c r="AZ370" i="1"/>
  <c r="BB370" i="1"/>
  <c r="AZ13" i="1"/>
  <c r="BB13" i="1"/>
  <c r="AZ17" i="1"/>
  <c r="BB17" i="1"/>
  <c r="BB30" i="1"/>
  <c r="AZ30" i="1"/>
  <c r="AZ331" i="1"/>
  <c r="BB331" i="1"/>
  <c r="AZ12" i="1"/>
  <c r="BB12" i="1"/>
  <c r="AZ16" i="1"/>
  <c r="BB16" i="1"/>
  <c r="BB22" i="1"/>
  <c r="AZ22" i="1"/>
  <c r="AZ29" i="1"/>
  <c r="BB29" i="1"/>
  <c r="BB35" i="1"/>
  <c r="AZ35" i="1"/>
  <c r="BB43" i="1"/>
  <c r="AZ43" i="1"/>
  <c r="BB47" i="1"/>
  <c r="AZ47" i="1"/>
  <c r="BB51" i="1"/>
  <c r="AZ51" i="1"/>
  <c r="BB55" i="1"/>
  <c r="AZ55" i="1"/>
  <c r="BB59" i="1"/>
  <c r="AZ59" i="1"/>
  <c r="AZ63" i="1"/>
  <c r="BB63" i="1"/>
  <c r="AZ67" i="1"/>
  <c r="BB67" i="1"/>
  <c r="AZ72" i="1"/>
  <c r="BB72" i="1"/>
  <c r="BB76" i="1"/>
  <c r="AZ76" i="1"/>
  <c r="AZ80" i="1"/>
  <c r="BB80" i="1"/>
  <c r="BB84" i="1"/>
  <c r="AZ84" i="1"/>
  <c r="AZ88" i="1"/>
  <c r="BB88" i="1"/>
  <c r="BB94" i="1"/>
  <c r="AZ94" i="1"/>
  <c r="AZ99" i="1"/>
  <c r="BB99" i="1"/>
  <c r="AZ103" i="1"/>
  <c r="BB103" i="1"/>
  <c r="AZ107" i="1"/>
  <c r="BB107" i="1"/>
  <c r="AZ111" i="1"/>
  <c r="BB111" i="1"/>
  <c r="AZ115" i="1"/>
  <c r="BB115" i="1"/>
  <c r="BB119" i="1"/>
  <c r="AZ119" i="1"/>
  <c r="AZ123" i="1"/>
  <c r="BB123" i="1"/>
  <c r="AZ127" i="1"/>
  <c r="BB127" i="1"/>
  <c r="AZ131" i="1"/>
  <c r="BB131" i="1"/>
  <c r="AZ136" i="1"/>
  <c r="BB136" i="1"/>
  <c r="BB140" i="1"/>
  <c r="AZ140" i="1"/>
  <c r="BB145" i="1"/>
  <c r="AZ145" i="1"/>
  <c r="AZ149" i="1"/>
  <c r="BB149" i="1"/>
  <c r="BB153" i="1"/>
  <c r="AZ153" i="1"/>
  <c r="AZ157" i="1"/>
  <c r="BB157" i="1"/>
  <c r="AZ162" i="1"/>
  <c r="BB162" i="1"/>
  <c r="BB166" i="1"/>
  <c r="AZ166" i="1"/>
  <c r="AZ170" i="1"/>
  <c r="BB170" i="1"/>
  <c r="BB175" i="1"/>
  <c r="AZ175" i="1"/>
  <c r="BB182" i="1"/>
  <c r="AZ182" i="1"/>
  <c r="BB312" i="1"/>
  <c r="AZ312" i="1"/>
  <c r="BC182" i="1" l="1"/>
  <c r="BU182" i="1" s="1"/>
  <c r="BC153" i="1"/>
  <c r="BV153" i="1" s="1"/>
  <c r="BC145" i="1"/>
  <c r="BT145" i="1" s="1"/>
  <c r="BC119" i="1"/>
  <c r="BU119" i="1" s="1"/>
  <c r="BC94" i="1"/>
  <c r="BV94" i="1" s="1"/>
  <c r="BC84" i="1"/>
  <c r="BV84" i="1" s="1"/>
  <c r="BC76" i="1"/>
  <c r="BV76" i="1" s="1"/>
  <c r="BC59" i="1"/>
  <c r="BT59" i="1" s="1"/>
  <c r="BC51" i="1"/>
  <c r="BT51" i="1" s="1"/>
  <c r="BC43" i="1"/>
  <c r="BU43" i="1" s="1"/>
  <c r="BC164" i="1"/>
  <c r="BC143" i="1"/>
  <c r="BC134" i="1"/>
  <c r="BU134" i="1" s="1"/>
  <c r="BC121" i="1"/>
  <c r="BU121" i="1" s="1"/>
  <c r="BC18" i="1"/>
  <c r="BT18" i="1" s="1"/>
  <c r="BC180" i="1"/>
  <c r="BT180" i="1" s="1"/>
  <c r="BC126" i="1"/>
  <c r="BU126" i="1" s="1"/>
  <c r="BC58" i="1"/>
  <c r="BT58" i="1" s="1"/>
  <c r="BC46" i="1"/>
  <c r="BT46" i="1" s="1"/>
  <c r="BC34" i="1"/>
  <c r="BT34" i="1" s="1"/>
  <c r="BC15" i="1"/>
  <c r="BT15" i="1" s="1"/>
  <c r="BC183" i="1"/>
  <c r="BV183" i="1" s="1"/>
  <c r="BC137" i="1"/>
  <c r="BT137" i="1" s="1"/>
  <c r="BC95" i="1"/>
  <c r="BU95" i="1" s="1"/>
  <c r="BC68" i="1"/>
  <c r="BT68" i="1" s="1"/>
  <c r="BC78" i="1"/>
  <c r="BT78" i="1" s="1"/>
  <c r="BC39" i="1"/>
  <c r="BT39" i="1" s="1"/>
  <c r="BC14" i="1"/>
  <c r="BT14" i="1" s="1"/>
  <c r="BC118" i="1"/>
  <c r="BU118" i="1" s="1"/>
  <c r="BC102" i="1"/>
  <c r="BV102" i="1" s="1"/>
  <c r="BC87" i="1"/>
  <c r="BV87" i="1" s="1"/>
  <c r="BC62" i="1"/>
  <c r="BT62" i="1" s="1"/>
  <c r="BC11" i="1"/>
  <c r="BT11" i="1" s="1"/>
  <c r="BC312" i="1"/>
  <c r="BC175" i="1"/>
  <c r="BV175" i="1" s="1"/>
  <c r="BC166" i="1"/>
  <c r="BU166" i="1" s="1"/>
  <c r="BC140" i="1"/>
  <c r="BT140" i="1" s="1"/>
  <c r="BC55" i="1"/>
  <c r="BT55" i="1" s="1"/>
  <c r="BC47" i="1"/>
  <c r="BT47" i="1" s="1"/>
  <c r="BC35" i="1"/>
  <c r="BT35" i="1" s="1"/>
  <c r="BC22" i="1"/>
  <c r="BT22" i="1" s="1"/>
  <c r="BC30" i="1"/>
  <c r="BV30" i="1" s="1"/>
  <c r="BC159" i="1"/>
  <c r="BU159" i="1" s="1"/>
  <c r="BC113" i="1"/>
  <c r="BT113" i="1" s="1"/>
  <c r="BC65" i="1"/>
  <c r="BT65" i="1" s="1"/>
  <c r="BC185" i="1"/>
  <c r="BT185" i="1" s="1"/>
  <c r="BC161" i="1"/>
  <c r="BU161" i="1" s="1"/>
  <c r="BC135" i="1"/>
  <c r="BU135" i="1" s="1"/>
  <c r="BC97" i="1"/>
  <c r="BU97" i="1" s="1"/>
  <c r="BC71" i="1"/>
  <c r="BT71" i="1" s="1"/>
  <c r="BC50" i="1"/>
  <c r="BU50" i="1" s="1"/>
  <c r="BC492" i="1"/>
  <c r="BC158" i="1"/>
  <c r="BC150" i="1"/>
  <c r="BV150" i="1" s="1"/>
  <c r="BC116" i="1"/>
  <c r="BC100" i="1"/>
  <c r="BU100" i="1" s="1"/>
  <c r="BC89" i="1"/>
  <c r="BV89" i="1" s="1"/>
  <c r="BC81" i="1"/>
  <c r="BT81" i="1" s="1"/>
  <c r="BC73" i="1"/>
  <c r="BT73" i="1" s="1"/>
  <c r="BC129" i="1"/>
  <c r="BU129" i="1" s="1"/>
  <c r="BC105" i="1"/>
  <c r="BC86" i="1"/>
  <c r="BV86" i="1" s="1"/>
  <c r="BC27" i="1"/>
  <c r="BT27" i="1" s="1"/>
  <c r="BC169" i="1"/>
  <c r="BT169" i="1" s="1"/>
  <c r="BC110" i="1"/>
  <c r="BU110" i="1" s="1"/>
  <c r="BC79" i="1"/>
  <c r="BT79" i="1" s="1"/>
  <c r="BC54" i="1"/>
  <c r="BT54" i="1" s="1"/>
  <c r="BC162" i="1"/>
  <c r="BU162" i="1" s="1"/>
  <c r="BC127" i="1"/>
  <c r="BU127" i="1" s="1"/>
  <c r="BC111" i="1"/>
  <c r="BC29" i="1"/>
  <c r="BT29" i="1" s="1"/>
  <c r="BC16" i="1"/>
  <c r="BV16" i="1" s="1"/>
  <c r="BC17" i="1"/>
  <c r="BT17" i="1" s="1"/>
  <c r="BC90" i="1"/>
  <c r="BT90" i="1" s="1"/>
  <c r="BC74" i="1"/>
  <c r="BV74" i="1" s="1"/>
  <c r="BC45" i="1"/>
  <c r="BT45" i="1" s="1"/>
  <c r="BC280" i="1"/>
  <c r="BT280" i="1" s="1"/>
  <c r="BC165" i="1"/>
  <c r="BC144" i="1"/>
  <c r="BT144" i="1" s="1"/>
  <c r="BC106" i="1"/>
  <c r="BC163" i="1"/>
  <c r="BU163" i="1" s="1"/>
  <c r="BC146" i="1"/>
  <c r="BU146" i="1" s="1"/>
  <c r="BC128" i="1"/>
  <c r="BU128" i="1" s="1"/>
  <c r="BC112" i="1"/>
  <c r="BC77" i="1"/>
  <c r="BT77" i="1" s="1"/>
  <c r="BC60" i="1"/>
  <c r="BT60" i="1" s="1"/>
  <c r="BC44" i="1"/>
  <c r="BT44" i="1" s="1"/>
  <c r="BC493" i="1"/>
  <c r="BT493" i="1" s="1"/>
  <c r="BC117" i="1"/>
  <c r="BC96" i="1"/>
  <c r="BU96" i="1" s="1"/>
  <c r="BC57" i="1"/>
  <c r="BT57" i="1" s="1"/>
  <c r="BC130" i="1"/>
  <c r="BU130" i="1" s="1"/>
  <c r="BC75" i="1"/>
  <c r="BV75" i="1" s="1"/>
  <c r="BC170" i="1"/>
  <c r="BT170" i="1" s="1"/>
  <c r="BC136" i="1"/>
  <c r="BT136" i="1" s="1"/>
  <c r="BC103" i="1"/>
  <c r="BC67" i="1"/>
  <c r="BT67" i="1" s="1"/>
  <c r="BC331" i="1"/>
  <c r="BT331" i="1" s="1"/>
  <c r="BC370" i="1"/>
  <c r="BT370" i="1" s="1"/>
  <c r="BC172" i="1"/>
  <c r="BV172" i="1" s="1"/>
  <c r="BC155" i="1"/>
  <c r="BT155" i="1" s="1"/>
  <c r="BC109" i="1"/>
  <c r="BV109" i="1" s="1"/>
  <c r="BC61" i="1"/>
  <c r="BT61" i="1" s="1"/>
  <c r="BC156" i="1"/>
  <c r="BT156" i="1" s="1"/>
  <c r="BC83" i="1"/>
  <c r="BV83" i="1" s="1"/>
  <c r="BC285" i="1"/>
  <c r="BT285" i="1" s="1"/>
  <c r="BC171" i="1"/>
  <c r="BT171" i="1" s="1"/>
  <c r="BC154" i="1"/>
  <c r="BT154" i="1" s="1"/>
  <c r="BC120" i="1"/>
  <c r="BU120" i="1" s="1"/>
  <c r="BC104" i="1"/>
  <c r="BC85" i="1"/>
  <c r="BV85" i="1" s="1"/>
  <c r="BC52" i="1"/>
  <c r="BU52" i="1" s="1"/>
  <c r="BC25" i="1"/>
  <c r="BV25" i="1" s="1"/>
  <c r="BC151" i="1"/>
  <c r="BT151" i="1" s="1"/>
  <c r="BC152" i="1"/>
  <c r="BT152" i="1" s="1"/>
  <c r="BC28" i="1"/>
  <c r="BT28" i="1" s="1"/>
  <c r="BC157" i="1"/>
  <c r="BT157" i="1" s="1"/>
  <c r="BC149" i="1"/>
  <c r="BT149" i="1" s="1"/>
  <c r="BC131" i="1"/>
  <c r="BT131" i="1" s="1"/>
  <c r="BC123" i="1"/>
  <c r="BU123" i="1" s="1"/>
  <c r="BC115" i="1"/>
  <c r="BC107" i="1"/>
  <c r="BT107" i="1" s="1"/>
  <c r="BC99" i="1"/>
  <c r="BU99" i="1" s="1"/>
  <c r="BC88" i="1"/>
  <c r="BV88" i="1" s="1"/>
  <c r="BC80" i="1"/>
  <c r="BT80" i="1" s="1"/>
  <c r="BC72" i="1"/>
  <c r="BT72" i="1" s="1"/>
  <c r="BC63" i="1"/>
  <c r="BT63" i="1" s="1"/>
  <c r="BC12" i="1"/>
  <c r="BT12" i="1" s="1"/>
  <c r="BC13" i="1"/>
  <c r="BT13" i="1" s="1"/>
  <c r="BC184" i="1"/>
  <c r="BT184" i="1" s="1"/>
  <c r="BC168" i="1"/>
  <c r="BT168" i="1" s="1"/>
  <c r="BC147" i="1"/>
  <c r="BT147" i="1" s="1"/>
  <c r="BC138" i="1"/>
  <c r="BT138" i="1" s="1"/>
  <c r="BC125" i="1"/>
  <c r="BU125" i="1" s="1"/>
  <c r="BC101" i="1"/>
  <c r="BU101" i="1" s="1"/>
  <c r="BC82" i="1"/>
  <c r="BV82" i="1" s="1"/>
  <c r="BC53" i="1"/>
  <c r="BT53" i="1" s="1"/>
  <c r="BC33" i="1"/>
  <c r="BT33" i="1" s="1"/>
  <c r="BC339" i="1"/>
  <c r="BT339" i="1" s="1"/>
  <c r="BC173" i="1"/>
  <c r="BV173" i="1" s="1"/>
  <c r="BC148" i="1"/>
  <c r="BT148" i="1" s="1"/>
  <c r="BC114" i="1"/>
  <c r="BT114" i="1" s="1"/>
  <c r="BC40" i="1"/>
  <c r="BT40" i="1" s="1"/>
  <c r="BC21" i="1"/>
  <c r="BT21" i="1" s="1"/>
  <c r="BC178" i="1"/>
  <c r="BT178" i="1" s="1"/>
  <c r="BC167" i="1"/>
  <c r="BT167" i="1" s="1"/>
  <c r="BC141" i="1"/>
  <c r="BT141" i="1" s="1"/>
  <c r="BC132" i="1"/>
  <c r="BT132" i="1" s="1"/>
  <c r="BC124" i="1"/>
  <c r="BU124" i="1" s="1"/>
  <c r="BC108" i="1"/>
  <c r="BT108" i="1" s="1"/>
  <c r="BC64" i="1"/>
  <c r="BT64" i="1" s="1"/>
  <c r="BC56" i="1"/>
  <c r="BT56" i="1" s="1"/>
  <c r="BC48" i="1"/>
  <c r="BU48" i="1" s="1"/>
  <c r="BC36" i="1"/>
  <c r="BT36" i="1" s="1"/>
  <c r="BC338" i="1"/>
  <c r="BT338" i="1" s="1"/>
  <c r="BC179" i="1"/>
  <c r="BT179" i="1" s="1"/>
  <c r="BC69" i="1"/>
  <c r="BT69" i="1" s="1"/>
  <c r="BC49" i="1"/>
  <c r="BT49" i="1" s="1"/>
  <c r="BC139" i="1"/>
  <c r="BV139" i="1" s="1"/>
  <c r="BC122" i="1"/>
  <c r="BU122" i="1" s="1"/>
  <c r="BC93" i="1"/>
  <c r="BV93" i="1" s="1"/>
  <c r="BC66" i="1"/>
  <c r="BT66" i="1" s="1"/>
  <c r="BU104" i="1" l="1"/>
  <c r="BU111" i="1"/>
  <c r="BU115" i="1"/>
  <c r="BU117" i="1"/>
  <c r="BU105" i="1"/>
  <c r="BU158" i="1"/>
  <c r="BU116" i="1"/>
  <c r="BU103" i="1"/>
  <c r="BU112" i="1"/>
  <c r="BU106" i="1"/>
  <c r="BV2" i="1"/>
  <c r="R12" i="1"/>
  <c r="S12" i="1" s="1"/>
  <c r="T12" i="1"/>
  <c r="V12" i="1"/>
  <c r="X12" i="1"/>
  <c r="Z12" i="1"/>
  <c r="AB12" i="1"/>
  <c r="AD12" i="1"/>
  <c r="AF12" i="1"/>
  <c r="AH12" i="1"/>
  <c r="AJ12" i="1"/>
  <c r="AL12" i="1"/>
  <c r="AN12" i="1"/>
  <c r="AP12" i="1"/>
  <c r="AR12" i="1"/>
  <c r="AT12" i="1"/>
  <c r="AV12" i="1"/>
  <c r="AX12" i="1"/>
  <c r="BA12" i="1" s="1"/>
  <c r="BS12" i="1" s="1"/>
  <c r="R13" i="1"/>
  <c r="S13" i="1" s="1"/>
  <c r="T13" i="1"/>
  <c r="V13" i="1"/>
  <c r="X13" i="1"/>
  <c r="Z13" i="1"/>
  <c r="AB13" i="1"/>
  <c r="AD13" i="1"/>
  <c r="AF13" i="1"/>
  <c r="AH13" i="1"/>
  <c r="AJ13" i="1"/>
  <c r="AL13" i="1"/>
  <c r="AN13" i="1"/>
  <c r="AP13" i="1"/>
  <c r="AR13" i="1"/>
  <c r="AT13" i="1"/>
  <c r="AV13" i="1"/>
  <c r="AX13" i="1"/>
  <c r="BA13" i="1" s="1"/>
  <c r="BS13" i="1" s="1"/>
  <c r="R14" i="1"/>
  <c r="S14" i="1" s="1"/>
  <c r="T14" i="1"/>
  <c r="V14" i="1"/>
  <c r="X14" i="1"/>
  <c r="Z14" i="1"/>
  <c r="AB14" i="1"/>
  <c r="AD14" i="1"/>
  <c r="AF14" i="1"/>
  <c r="AH14" i="1"/>
  <c r="AJ14" i="1"/>
  <c r="AL14" i="1"/>
  <c r="AN14" i="1"/>
  <c r="AP14" i="1"/>
  <c r="AR14" i="1"/>
  <c r="AT14" i="1"/>
  <c r="AV14" i="1"/>
  <c r="AX14" i="1"/>
  <c r="BA14" i="1" s="1"/>
  <c r="BS14" i="1" s="1"/>
  <c r="R15" i="1"/>
  <c r="S15" i="1" s="1"/>
  <c r="T15" i="1"/>
  <c r="V15" i="1"/>
  <c r="X15" i="1"/>
  <c r="Z15" i="1"/>
  <c r="AB15" i="1"/>
  <c r="AD15" i="1"/>
  <c r="AF15" i="1"/>
  <c r="AH15" i="1"/>
  <c r="AJ15" i="1"/>
  <c r="AL15" i="1"/>
  <c r="AN15" i="1"/>
  <c r="AP15" i="1"/>
  <c r="AR15" i="1"/>
  <c r="AT15" i="1"/>
  <c r="AV15" i="1"/>
  <c r="AX15" i="1"/>
  <c r="BA15" i="1" s="1"/>
  <c r="R16" i="1"/>
  <c r="S16" i="1" s="1"/>
  <c r="T16" i="1"/>
  <c r="V16" i="1"/>
  <c r="X16" i="1"/>
  <c r="Z16" i="1"/>
  <c r="AB16" i="1"/>
  <c r="AD16" i="1"/>
  <c r="AF16" i="1"/>
  <c r="AH16" i="1"/>
  <c r="AJ16" i="1"/>
  <c r="AL16" i="1"/>
  <c r="AN16" i="1"/>
  <c r="AP16" i="1"/>
  <c r="AR16" i="1"/>
  <c r="AT16" i="1"/>
  <c r="AV16" i="1"/>
  <c r="AX16" i="1"/>
  <c r="BA16" i="1" s="1"/>
  <c r="BU16" i="1" s="1"/>
  <c r="R17" i="1"/>
  <c r="S17" i="1" s="1"/>
  <c r="T17" i="1"/>
  <c r="V17" i="1"/>
  <c r="X17" i="1"/>
  <c r="Z17" i="1"/>
  <c r="AB17" i="1"/>
  <c r="AD17" i="1"/>
  <c r="AF17" i="1"/>
  <c r="AH17" i="1"/>
  <c r="AJ17" i="1"/>
  <c r="AL17" i="1"/>
  <c r="AN17" i="1"/>
  <c r="AP17" i="1"/>
  <c r="AR17" i="1"/>
  <c r="AT17" i="1"/>
  <c r="AV17" i="1"/>
  <c r="AX17" i="1"/>
  <c r="BA17" i="1" s="1"/>
  <c r="BS17" i="1" s="1"/>
  <c r="R18" i="1"/>
  <c r="S18" i="1" s="1"/>
  <c r="T18" i="1"/>
  <c r="V18" i="1"/>
  <c r="X18" i="1"/>
  <c r="Z18" i="1"/>
  <c r="AB18" i="1"/>
  <c r="AD18" i="1"/>
  <c r="AF18" i="1"/>
  <c r="AH18" i="1"/>
  <c r="AJ18" i="1"/>
  <c r="AL18" i="1"/>
  <c r="AN18" i="1"/>
  <c r="AP18" i="1"/>
  <c r="AR18" i="1"/>
  <c r="AT18" i="1"/>
  <c r="AV18" i="1"/>
  <c r="AX18" i="1"/>
  <c r="BA18" i="1" s="1"/>
  <c r="BS18" i="1" s="1"/>
  <c r="R19" i="1"/>
  <c r="S19" i="1" s="1"/>
  <c r="T19" i="1"/>
  <c r="V19" i="1"/>
  <c r="X19" i="1"/>
  <c r="Z19" i="1"/>
  <c r="AB19" i="1"/>
  <c r="AD19" i="1"/>
  <c r="AF19" i="1"/>
  <c r="AH19" i="1"/>
  <c r="AJ19" i="1"/>
  <c r="AL19" i="1"/>
  <c r="AN19" i="1"/>
  <c r="AP19" i="1"/>
  <c r="AR19" i="1"/>
  <c r="AT19" i="1"/>
  <c r="AV19" i="1"/>
  <c r="AX19" i="1"/>
  <c r="BA19" i="1" s="1"/>
  <c r="BS19" i="1" s="1"/>
  <c r="R20" i="1"/>
  <c r="T20" i="1"/>
  <c r="V20" i="1"/>
  <c r="X20" i="1"/>
  <c r="Z20" i="1"/>
  <c r="AB20" i="1"/>
  <c r="AD20" i="1"/>
  <c r="AF20" i="1"/>
  <c r="AH20" i="1"/>
  <c r="AJ20" i="1"/>
  <c r="AL20" i="1"/>
  <c r="AN20" i="1"/>
  <c r="AP20" i="1"/>
  <c r="AR20" i="1"/>
  <c r="AT20" i="1"/>
  <c r="AV20" i="1"/>
  <c r="AX20" i="1"/>
  <c r="BA20" i="1" s="1"/>
  <c r="BS20" i="1" s="1"/>
  <c r="R21" i="1"/>
  <c r="S21" i="1" s="1"/>
  <c r="T21" i="1"/>
  <c r="V21" i="1"/>
  <c r="X21" i="1"/>
  <c r="Z21" i="1"/>
  <c r="AB21" i="1"/>
  <c r="AD21" i="1"/>
  <c r="AF21" i="1"/>
  <c r="AH21" i="1"/>
  <c r="AJ21" i="1"/>
  <c r="AL21" i="1"/>
  <c r="AN21" i="1"/>
  <c r="AP21" i="1"/>
  <c r="AR21" i="1"/>
  <c r="AT21" i="1"/>
  <c r="AV21" i="1"/>
  <c r="AX21" i="1"/>
  <c r="BA21" i="1" s="1"/>
  <c r="BS21" i="1" s="1"/>
  <c r="R22" i="1"/>
  <c r="S22" i="1" s="1"/>
  <c r="T22" i="1"/>
  <c r="V22" i="1"/>
  <c r="X22" i="1"/>
  <c r="Z22" i="1"/>
  <c r="AB22" i="1"/>
  <c r="AD22" i="1"/>
  <c r="AF22" i="1"/>
  <c r="AH22" i="1"/>
  <c r="AJ22" i="1"/>
  <c r="AL22" i="1"/>
  <c r="AN22" i="1"/>
  <c r="AP22" i="1"/>
  <c r="AR22" i="1"/>
  <c r="AT22" i="1"/>
  <c r="AV22" i="1"/>
  <c r="AX22" i="1"/>
  <c r="BA22" i="1" s="1"/>
  <c r="BS22" i="1" s="1"/>
  <c r="R23" i="1"/>
  <c r="S23" i="1" s="1"/>
  <c r="T23" i="1"/>
  <c r="V23" i="1"/>
  <c r="X23" i="1"/>
  <c r="Z23" i="1"/>
  <c r="AB23" i="1"/>
  <c r="AD23" i="1"/>
  <c r="AF23" i="1"/>
  <c r="AH23" i="1"/>
  <c r="AJ23" i="1"/>
  <c r="AL23" i="1"/>
  <c r="AN23" i="1"/>
  <c r="AP23" i="1"/>
  <c r="AR23" i="1"/>
  <c r="AT23" i="1"/>
  <c r="AV23" i="1"/>
  <c r="AX23" i="1"/>
  <c r="BA23" i="1" s="1"/>
  <c r="BS23" i="1" s="1"/>
  <c r="R24" i="1"/>
  <c r="S24" i="1" s="1"/>
  <c r="T24" i="1"/>
  <c r="V24" i="1"/>
  <c r="X24" i="1"/>
  <c r="Z24" i="1"/>
  <c r="AB24" i="1"/>
  <c r="AD24" i="1"/>
  <c r="AF24" i="1"/>
  <c r="AH24" i="1"/>
  <c r="AJ24" i="1"/>
  <c r="AL24" i="1"/>
  <c r="AN24" i="1"/>
  <c r="AP24" i="1"/>
  <c r="AR24" i="1"/>
  <c r="AT24" i="1"/>
  <c r="AV24" i="1"/>
  <c r="AX24" i="1"/>
  <c r="BA24" i="1" s="1"/>
  <c r="R25" i="1"/>
  <c r="S25" i="1" s="1"/>
  <c r="T25" i="1"/>
  <c r="V25" i="1"/>
  <c r="X25" i="1"/>
  <c r="Z25" i="1"/>
  <c r="AB25" i="1"/>
  <c r="AD25" i="1"/>
  <c r="AF25" i="1"/>
  <c r="AH25" i="1"/>
  <c r="AJ25" i="1"/>
  <c r="AL25" i="1"/>
  <c r="AN25" i="1"/>
  <c r="AP25" i="1"/>
  <c r="AR25" i="1"/>
  <c r="AT25" i="1"/>
  <c r="AV25" i="1"/>
  <c r="AX25" i="1"/>
  <c r="BA25" i="1" s="1"/>
  <c r="BU25" i="1" s="1"/>
  <c r="R26" i="1"/>
  <c r="S26" i="1" s="1"/>
  <c r="T26" i="1"/>
  <c r="V26" i="1"/>
  <c r="X26" i="1"/>
  <c r="Z26" i="1"/>
  <c r="AB26" i="1"/>
  <c r="AD26" i="1"/>
  <c r="AF26" i="1"/>
  <c r="AH26" i="1"/>
  <c r="AJ26" i="1"/>
  <c r="AL26" i="1"/>
  <c r="AN26" i="1"/>
  <c r="AP26" i="1"/>
  <c r="AR26" i="1"/>
  <c r="AT26" i="1"/>
  <c r="AV26" i="1"/>
  <c r="AX26" i="1"/>
  <c r="BA26" i="1" s="1"/>
  <c r="BS26" i="1" s="1"/>
  <c r="R27" i="1"/>
  <c r="S27" i="1" s="1"/>
  <c r="T27" i="1"/>
  <c r="V27" i="1"/>
  <c r="X27" i="1"/>
  <c r="Z27" i="1"/>
  <c r="AB27" i="1"/>
  <c r="AD27" i="1"/>
  <c r="AF27" i="1"/>
  <c r="AH27" i="1"/>
  <c r="AJ27" i="1"/>
  <c r="AL27" i="1"/>
  <c r="AN27" i="1"/>
  <c r="AP27" i="1"/>
  <c r="AR27" i="1"/>
  <c r="AT27" i="1"/>
  <c r="AV27" i="1"/>
  <c r="AX27" i="1"/>
  <c r="BA27" i="1" s="1"/>
  <c r="BS27" i="1" s="1"/>
  <c r="R28" i="1"/>
  <c r="T28" i="1"/>
  <c r="V28" i="1"/>
  <c r="X28" i="1"/>
  <c r="Z28" i="1"/>
  <c r="AB28" i="1"/>
  <c r="AD28" i="1"/>
  <c r="AF28" i="1"/>
  <c r="AH28" i="1"/>
  <c r="AJ28" i="1"/>
  <c r="AL28" i="1"/>
  <c r="AN28" i="1"/>
  <c r="AP28" i="1"/>
  <c r="AR28" i="1"/>
  <c r="AT28" i="1"/>
  <c r="AV28" i="1"/>
  <c r="AX28" i="1"/>
  <c r="BA28" i="1" s="1"/>
  <c r="BS28" i="1" s="1"/>
  <c r="R29" i="1"/>
  <c r="S29" i="1" s="1"/>
  <c r="T29" i="1"/>
  <c r="V29" i="1"/>
  <c r="X29" i="1"/>
  <c r="Z29" i="1"/>
  <c r="AB29" i="1"/>
  <c r="AD29" i="1"/>
  <c r="AF29" i="1"/>
  <c r="AH29" i="1"/>
  <c r="AJ29" i="1"/>
  <c r="AL29" i="1"/>
  <c r="AN29" i="1"/>
  <c r="AP29" i="1"/>
  <c r="AR29" i="1"/>
  <c r="AT29" i="1"/>
  <c r="AV29" i="1"/>
  <c r="AX29" i="1"/>
  <c r="BA29" i="1" s="1"/>
  <c r="BS29" i="1" s="1"/>
  <c r="R30" i="1"/>
  <c r="S30" i="1" s="1"/>
  <c r="T30" i="1"/>
  <c r="V30" i="1"/>
  <c r="X30" i="1"/>
  <c r="Z30" i="1"/>
  <c r="AB30" i="1"/>
  <c r="AD30" i="1"/>
  <c r="AF30" i="1"/>
  <c r="AH30" i="1"/>
  <c r="AJ30" i="1"/>
  <c r="AL30" i="1"/>
  <c r="AN30" i="1"/>
  <c r="AP30" i="1"/>
  <c r="AR30" i="1"/>
  <c r="AT30" i="1"/>
  <c r="AV30" i="1"/>
  <c r="AX30" i="1"/>
  <c r="BA30" i="1" s="1"/>
  <c r="BU30" i="1" s="1"/>
  <c r="R31" i="1"/>
  <c r="S31" i="1" s="1"/>
  <c r="T31" i="1"/>
  <c r="V31" i="1"/>
  <c r="X31" i="1"/>
  <c r="Z31" i="1"/>
  <c r="AB31" i="1"/>
  <c r="AD31" i="1"/>
  <c r="AF31" i="1"/>
  <c r="AH31" i="1"/>
  <c r="AJ31" i="1"/>
  <c r="AL31" i="1"/>
  <c r="AN31" i="1"/>
  <c r="AP31" i="1"/>
  <c r="AR31" i="1"/>
  <c r="AT31" i="1"/>
  <c r="AV31" i="1"/>
  <c r="AX31" i="1"/>
  <c r="BA31" i="1" s="1"/>
  <c r="R32" i="1"/>
  <c r="S32" i="1" s="1"/>
  <c r="T32" i="1"/>
  <c r="V32" i="1"/>
  <c r="X32" i="1"/>
  <c r="Z32" i="1"/>
  <c r="AB32" i="1"/>
  <c r="AD32" i="1"/>
  <c r="AF32" i="1"/>
  <c r="AH32" i="1"/>
  <c r="AJ32" i="1"/>
  <c r="AL32" i="1"/>
  <c r="AN32" i="1"/>
  <c r="AP32" i="1"/>
  <c r="AR32" i="1"/>
  <c r="AT32" i="1"/>
  <c r="AV32" i="1"/>
  <c r="AX32" i="1"/>
  <c r="BA32" i="1" s="1"/>
  <c r="R33" i="1"/>
  <c r="S33" i="1" s="1"/>
  <c r="T33" i="1"/>
  <c r="V33" i="1"/>
  <c r="X33" i="1"/>
  <c r="Z33" i="1"/>
  <c r="AB33" i="1"/>
  <c r="AD33" i="1"/>
  <c r="AF33" i="1"/>
  <c r="AH33" i="1"/>
  <c r="AJ33" i="1"/>
  <c r="AL33" i="1"/>
  <c r="AN33" i="1"/>
  <c r="AP33" i="1"/>
  <c r="AR33" i="1"/>
  <c r="AT33" i="1"/>
  <c r="AV33" i="1"/>
  <c r="AX33" i="1"/>
  <c r="BA33" i="1" s="1"/>
  <c r="BS33" i="1" s="1"/>
  <c r="R34" i="1"/>
  <c r="S34" i="1" s="1"/>
  <c r="T34" i="1"/>
  <c r="V34" i="1"/>
  <c r="X34" i="1"/>
  <c r="Z34" i="1"/>
  <c r="AB34" i="1"/>
  <c r="AD34" i="1"/>
  <c r="AF34" i="1"/>
  <c r="AH34" i="1"/>
  <c r="AJ34" i="1"/>
  <c r="AL34" i="1"/>
  <c r="AN34" i="1"/>
  <c r="AP34" i="1"/>
  <c r="AR34" i="1"/>
  <c r="AT34" i="1"/>
  <c r="AV34" i="1"/>
  <c r="AX34" i="1"/>
  <c r="BA34" i="1" s="1"/>
  <c r="BS34" i="1" s="1"/>
  <c r="R35" i="1"/>
  <c r="S35" i="1" s="1"/>
  <c r="T35" i="1"/>
  <c r="V35" i="1"/>
  <c r="X35" i="1"/>
  <c r="Z35" i="1"/>
  <c r="AB35" i="1"/>
  <c r="AD35" i="1"/>
  <c r="AF35" i="1"/>
  <c r="AH35" i="1"/>
  <c r="AJ35" i="1"/>
  <c r="AL35" i="1"/>
  <c r="AN35" i="1"/>
  <c r="AP35" i="1"/>
  <c r="AR35" i="1"/>
  <c r="AT35" i="1"/>
  <c r="AV35" i="1"/>
  <c r="AX35" i="1"/>
  <c r="BA35" i="1" s="1"/>
  <c r="BS35" i="1" s="1"/>
  <c r="R36" i="1"/>
  <c r="T36" i="1"/>
  <c r="V36" i="1"/>
  <c r="X36" i="1"/>
  <c r="Z36" i="1"/>
  <c r="AB36" i="1"/>
  <c r="AD36" i="1"/>
  <c r="AF36" i="1"/>
  <c r="AH36" i="1"/>
  <c r="AJ36" i="1"/>
  <c r="AL36" i="1"/>
  <c r="AN36" i="1"/>
  <c r="AP36" i="1"/>
  <c r="AR36" i="1"/>
  <c r="AT36" i="1"/>
  <c r="AV36" i="1"/>
  <c r="AX36" i="1"/>
  <c r="BA36" i="1" s="1"/>
  <c r="BS36" i="1" s="1"/>
  <c r="R37" i="1"/>
  <c r="S37" i="1" s="1"/>
  <c r="T37" i="1"/>
  <c r="V37" i="1"/>
  <c r="X37" i="1"/>
  <c r="Z37" i="1"/>
  <c r="AB37" i="1"/>
  <c r="AD37" i="1"/>
  <c r="AF37" i="1"/>
  <c r="AH37" i="1"/>
  <c r="AJ37" i="1"/>
  <c r="AL37" i="1"/>
  <c r="AN37" i="1"/>
  <c r="AP37" i="1"/>
  <c r="AR37" i="1"/>
  <c r="AT37" i="1"/>
  <c r="AV37" i="1"/>
  <c r="AX37" i="1"/>
  <c r="BA37" i="1" s="1"/>
  <c r="BS37" i="1" s="1"/>
  <c r="R38" i="1"/>
  <c r="S38" i="1" s="1"/>
  <c r="T38" i="1"/>
  <c r="V38" i="1"/>
  <c r="X38" i="1"/>
  <c r="Z38" i="1"/>
  <c r="AB38" i="1"/>
  <c r="AD38" i="1"/>
  <c r="AF38" i="1"/>
  <c r="AH38" i="1"/>
  <c r="AJ38" i="1"/>
  <c r="AL38" i="1"/>
  <c r="AN38" i="1"/>
  <c r="AP38" i="1"/>
  <c r="AR38" i="1"/>
  <c r="AT38" i="1"/>
  <c r="AV38" i="1"/>
  <c r="AX38" i="1"/>
  <c r="BA38" i="1" s="1"/>
  <c r="BS38" i="1" s="1"/>
  <c r="R41" i="1"/>
  <c r="S41" i="1" s="1"/>
  <c r="T41" i="1"/>
  <c r="V41" i="1"/>
  <c r="X41" i="1"/>
  <c r="Z41" i="1"/>
  <c r="AB41" i="1"/>
  <c r="AD41" i="1"/>
  <c r="AF41" i="1"/>
  <c r="AH41" i="1"/>
  <c r="AJ41" i="1"/>
  <c r="AL41" i="1"/>
  <c r="AN41" i="1"/>
  <c r="AP41" i="1"/>
  <c r="AR41" i="1"/>
  <c r="AT41" i="1"/>
  <c r="AV41" i="1"/>
  <c r="AX41" i="1"/>
  <c r="BA41" i="1" s="1"/>
  <c r="R42" i="1"/>
  <c r="S42" i="1" s="1"/>
  <c r="T42" i="1"/>
  <c r="V42" i="1"/>
  <c r="X42" i="1"/>
  <c r="Z42" i="1"/>
  <c r="AB42" i="1"/>
  <c r="AD42" i="1"/>
  <c r="AF42" i="1"/>
  <c r="AH42" i="1"/>
  <c r="AJ42" i="1"/>
  <c r="AL42" i="1"/>
  <c r="AN42" i="1"/>
  <c r="AP42" i="1"/>
  <c r="AR42" i="1"/>
  <c r="AT42" i="1"/>
  <c r="AV42" i="1"/>
  <c r="AX42" i="1"/>
  <c r="BA42" i="1" s="1"/>
  <c r="BS42" i="1" s="1"/>
  <c r="R43" i="1"/>
  <c r="S43" i="1" s="1"/>
  <c r="T43" i="1"/>
  <c r="V43" i="1"/>
  <c r="X43" i="1"/>
  <c r="Z43" i="1"/>
  <c r="AB43" i="1"/>
  <c r="AD43" i="1"/>
  <c r="AF43" i="1"/>
  <c r="AH43" i="1"/>
  <c r="AJ43" i="1"/>
  <c r="AL43" i="1"/>
  <c r="AN43" i="1"/>
  <c r="AP43" i="1"/>
  <c r="AR43" i="1"/>
  <c r="AT43" i="1"/>
  <c r="AV43" i="1"/>
  <c r="AX43" i="1"/>
  <c r="BA43" i="1" s="1"/>
  <c r="BT43" i="1" s="1"/>
  <c r="R44" i="1"/>
  <c r="S44" i="1" s="1"/>
  <c r="T44" i="1"/>
  <c r="V44" i="1"/>
  <c r="X44" i="1"/>
  <c r="Z44" i="1"/>
  <c r="AB44" i="1"/>
  <c r="AD44" i="1"/>
  <c r="AF44" i="1"/>
  <c r="AH44" i="1"/>
  <c r="AJ44" i="1"/>
  <c r="AL44" i="1"/>
  <c r="AN44" i="1"/>
  <c r="AP44" i="1"/>
  <c r="AR44" i="1"/>
  <c r="AT44" i="1"/>
  <c r="AV44" i="1"/>
  <c r="AX44" i="1"/>
  <c r="BA44" i="1" s="1"/>
  <c r="BS44" i="1" s="1"/>
  <c r="R45" i="1"/>
  <c r="S45" i="1" s="1"/>
  <c r="T45" i="1"/>
  <c r="V45" i="1"/>
  <c r="X45" i="1"/>
  <c r="Z45" i="1"/>
  <c r="AB45" i="1"/>
  <c r="AD45" i="1"/>
  <c r="AF45" i="1"/>
  <c r="AH45" i="1"/>
  <c r="AJ45" i="1"/>
  <c r="AL45" i="1"/>
  <c r="AN45" i="1"/>
  <c r="AP45" i="1"/>
  <c r="AR45" i="1"/>
  <c r="AT45" i="1"/>
  <c r="AV45" i="1"/>
  <c r="AX45" i="1"/>
  <c r="BA45" i="1" s="1"/>
  <c r="BS45" i="1" s="1"/>
  <c r="R46" i="1"/>
  <c r="S46" i="1" s="1"/>
  <c r="T46" i="1"/>
  <c r="V46" i="1"/>
  <c r="X46" i="1"/>
  <c r="Z46" i="1"/>
  <c r="AB46" i="1"/>
  <c r="AD46" i="1"/>
  <c r="AF46" i="1"/>
  <c r="AH46" i="1"/>
  <c r="AJ46" i="1"/>
  <c r="AL46" i="1"/>
  <c r="AN46" i="1"/>
  <c r="AP46" i="1"/>
  <c r="AR46" i="1"/>
  <c r="AT46" i="1"/>
  <c r="AV46" i="1"/>
  <c r="AX46" i="1"/>
  <c r="BA46" i="1" s="1"/>
  <c r="BS46" i="1" s="1"/>
  <c r="R47" i="1"/>
  <c r="S47" i="1" s="1"/>
  <c r="T47" i="1"/>
  <c r="V47" i="1"/>
  <c r="X47" i="1"/>
  <c r="Z47" i="1"/>
  <c r="AB47" i="1"/>
  <c r="AD47" i="1"/>
  <c r="AF47" i="1"/>
  <c r="AH47" i="1"/>
  <c r="AJ47" i="1"/>
  <c r="AL47" i="1"/>
  <c r="AN47" i="1"/>
  <c r="AP47" i="1"/>
  <c r="AR47" i="1"/>
  <c r="AT47" i="1"/>
  <c r="AV47" i="1"/>
  <c r="AX47" i="1"/>
  <c r="BA47" i="1" s="1"/>
  <c r="BS47" i="1" s="1"/>
  <c r="R48" i="1"/>
  <c r="S48" i="1" s="1"/>
  <c r="T48" i="1"/>
  <c r="V48" i="1"/>
  <c r="X48" i="1"/>
  <c r="Z48" i="1"/>
  <c r="AB48" i="1"/>
  <c r="AD48" i="1"/>
  <c r="AF48" i="1"/>
  <c r="AH48" i="1"/>
  <c r="AJ48" i="1"/>
  <c r="AL48" i="1"/>
  <c r="AN48" i="1"/>
  <c r="AP48" i="1"/>
  <c r="AR48" i="1"/>
  <c r="AT48" i="1"/>
  <c r="AV48" i="1"/>
  <c r="AX48" i="1"/>
  <c r="BA48" i="1" s="1"/>
  <c r="BT48" i="1" s="1"/>
  <c r="R49" i="1"/>
  <c r="T49" i="1"/>
  <c r="V49" i="1"/>
  <c r="X49" i="1"/>
  <c r="Z49" i="1"/>
  <c r="AB49" i="1"/>
  <c r="AD49" i="1"/>
  <c r="AF49" i="1"/>
  <c r="AH49" i="1"/>
  <c r="AJ49" i="1"/>
  <c r="AL49" i="1"/>
  <c r="AN49" i="1"/>
  <c r="AP49" i="1"/>
  <c r="AR49" i="1"/>
  <c r="AT49" i="1"/>
  <c r="AV49" i="1"/>
  <c r="AX49" i="1"/>
  <c r="BA49" i="1" s="1"/>
  <c r="BS49" i="1" s="1"/>
  <c r="R50" i="1"/>
  <c r="S50" i="1" s="1"/>
  <c r="T50" i="1"/>
  <c r="V50" i="1"/>
  <c r="X50" i="1"/>
  <c r="Z50" i="1"/>
  <c r="AB50" i="1"/>
  <c r="AD50" i="1"/>
  <c r="AF50" i="1"/>
  <c r="AH50" i="1"/>
  <c r="AJ50" i="1"/>
  <c r="AL50" i="1"/>
  <c r="AN50" i="1"/>
  <c r="AP50" i="1"/>
  <c r="AR50" i="1"/>
  <c r="AT50" i="1"/>
  <c r="AV50" i="1"/>
  <c r="AX50" i="1"/>
  <c r="BA50" i="1" s="1"/>
  <c r="BT50" i="1" s="1"/>
  <c r="R51" i="1"/>
  <c r="S51" i="1" s="1"/>
  <c r="T51" i="1"/>
  <c r="V51" i="1"/>
  <c r="X51" i="1"/>
  <c r="Z51" i="1"/>
  <c r="AB51" i="1"/>
  <c r="AD51" i="1"/>
  <c r="AF51" i="1"/>
  <c r="AH51" i="1"/>
  <c r="AJ51" i="1"/>
  <c r="AL51" i="1"/>
  <c r="AN51" i="1"/>
  <c r="AP51" i="1"/>
  <c r="AR51" i="1"/>
  <c r="AT51" i="1"/>
  <c r="AV51" i="1"/>
  <c r="AX51" i="1"/>
  <c r="BA51" i="1" s="1"/>
  <c r="BS51" i="1" s="1"/>
  <c r="R52" i="1"/>
  <c r="S52" i="1" s="1"/>
  <c r="T52" i="1"/>
  <c r="V52" i="1"/>
  <c r="X52" i="1"/>
  <c r="Z52" i="1"/>
  <c r="AB52" i="1"/>
  <c r="AD52" i="1"/>
  <c r="AF52" i="1"/>
  <c r="AH52" i="1"/>
  <c r="AJ52" i="1"/>
  <c r="AL52" i="1"/>
  <c r="AN52" i="1"/>
  <c r="AP52" i="1"/>
  <c r="AR52" i="1"/>
  <c r="AT52" i="1"/>
  <c r="AV52" i="1"/>
  <c r="AX52" i="1"/>
  <c r="BA52" i="1" s="1"/>
  <c r="BT52" i="1" s="1"/>
  <c r="R53" i="1"/>
  <c r="S53" i="1" s="1"/>
  <c r="T53" i="1"/>
  <c r="V53" i="1"/>
  <c r="X53" i="1"/>
  <c r="Z53" i="1"/>
  <c r="AB53" i="1"/>
  <c r="AD53" i="1"/>
  <c r="AF53" i="1"/>
  <c r="AH53" i="1"/>
  <c r="AJ53" i="1"/>
  <c r="AL53" i="1"/>
  <c r="AN53" i="1"/>
  <c r="AP53" i="1"/>
  <c r="AR53" i="1"/>
  <c r="AT53" i="1"/>
  <c r="AV53" i="1"/>
  <c r="AX53" i="1"/>
  <c r="BA53" i="1" s="1"/>
  <c r="BS53" i="1" s="1"/>
  <c r="R55" i="1"/>
  <c r="S55" i="1" s="1"/>
  <c r="T55" i="1"/>
  <c r="V55" i="1"/>
  <c r="X55" i="1"/>
  <c r="Z55" i="1"/>
  <c r="AB55" i="1"/>
  <c r="AD55" i="1"/>
  <c r="AF55" i="1"/>
  <c r="AH55" i="1"/>
  <c r="AJ55" i="1"/>
  <c r="AL55" i="1"/>
  <c r="AN55" i="1"/>
  <c r="AP55" i="1"/>
  <c r="AR55" i="1"/>
  <c r="AT55" i="1"/>
  <c r="AV55" i="1"/>
  <c r="AX55" i="1"/>
  <c r="BA55" i="1" s="1"/>
  <c r="BS55" i="1" s="1"/>
  <c r="R56" i="1"/>
  <c r="S56" i="1" s="1"/>
  <c r="T56" i="1"/>
  <c r="V56" i="1"/>
  <c r="X56" i="1"/>
  <c r="Z56" i="1"/>
  <c r="AB56" i="1"/>
  <c r="AD56" i="1"/>
  <c r="AF56" i="1"/>
  <c r="AH56" i="1"/>
  <c r="AJ56" i="1"/>
  <c r="AL56" i="1"/>
  <c r="AN56" i="1"/>
  <c r="AP56" i="1"/>
  <c r="AR56" i="1"/>
  <c r="AT56" i="1"/>
  <c r="AV56" i="1"/>
  <c r="AX56" i="1"/>
  <c r="BA56" i="1" s="1"/>
  <c r="BS56" i="1" s="1"/>
  <c r="R57" i="1"/>
  <c r="T57" i="1"/>
  <c r="V57" i="1"/>
  <c r="X57" i="1"/>
  <c r="Z57" i="1"/>
  <c r="AB57" i="1"/>
  <c r="AD57" i="1"/>
  <c r="AF57" i="1"/>
  <c r="AH57" i="1"/>
  <c r="AJ57" i="1"/>
  <c r="AL57" i="1"/>
  <c r="AN57" i="1"/>
  <c r="AP57" i="1"/>
  <c r="AR57" i="1"/>
  <c r="AT57" i="1"/>
  <c r="AV57" i="1"/>
  <c r="AX57" i="1"/>
  <c r="BA57" i="1" s="1"/>
  <c r="BS57" i="1" s="1"/>
  <c r="R58" i="1"/>
  <c r="S58" i="1" s="1"/>
  <c r="T58" i="1"/>
  <c r="V58" i="1"/>
  <c r="X58" i="1"/>
  <c r="Z58" i="1"/>
  <c r="AB58" i="1"/>
  <c r="AD58" i="1"/>
  <c r="AF58" i="1"/>
  <c r="AH58" i="1"/>
  <c r="AJ58" i="1"/>
  <c r="AL58" i="1"/>
  <c r="AN58" i="1"/>
  <c r="AP58" i="1"/>
  <c r="AR58" i="1"/>
  <c r="AT58" i="1"/>
  <c r="AV58" i="1"/>
  <c r="AX58" i="1"/>
  <c r="BA58" i="1" s="1"/>
  <c r="BS58" i="1" s="1"/>
  <c r="R59" i="1"/>
  <c r="S59" i="1" s="1"/>
  <c r="T59" i="1"/>
  <c r="V59" i="1"/>
  <c r="X59" i="1"/>
  <c r="Z59" i="1"/>
  <c r="AB59" i="1"/>
  <c r="AD59" i="1"/>
  <c r="AF59" i="1"/>
  <c r="AH59" i="1"/>
  <c r="AJ59" i="1"/>
  <c r="AL59" i="1"/>
  <c r="AN59" i="1"/>
  <c r="AP59" i="1"/>
  <c r="AR59" i="1"/>
  <c r="AT59" i="1"/>
  <c r="AV59" i="1"/>
  <c r="AX59" i="1"/>
  <c r="BA59" i="1" s="1"/>
  <c r="BS59" i="1" s="1"/>
  <c r="R60" i="1"/>
  <c r="S60" i="1" s="1"/>
  <c r="T60" i="1"/>
  <c r="V60" i="1"/>
  <c r="X60" i="1"/>
  <c r="Z60" i="1"/>
  <c r="AB60" i="1"/>
  <c r="AD60" i="1"/>
  <c r="AF60" i="1"/>
  <c r="AH60" i="1"/>
  <c r="AJ60" i="1"/>
  <c r="AL60" i="1"/>
  <c r="AN60" i="1"/>
  <c r="AP60" i="1"/>
  <c r="AR60" i="1"/>
  <c r="AT60" i="1"/>
  <c r="AV60" i="1"/>
  <c r="AX60" i="1"/>
  <c r="BA60" i="1" s="1"/>
  <c r="BS60" i="1" s="1"/>
  <c r="R61" i="1"/>
  <c r="S61" i="1" s="1"/>
  <c r="T61" i="1"/>
  <c r="V61" i="1"/>
  <c r="X61" i="1"/>
  <c r="Z61" i="1"/>
  <c r="AB61" i="1"/>
  <c r="AD61" i="1"/>
  <c r="AF61" i="1"/>
  <c r="AH61" i="1"/>
  <c r="AJ61" i="1"/>
  <c r="AL61" i="1"/>
  <c r="AN61" i="1"/>
  <c r="AP61" i="1"/>
  <c r="AR61" i="1"/>
  <c r="AT61" i="1"/>
  <c r="AV61" i="1"/>
  <c r="AX61" i="1"/>
  <c r="BA61" i="1" s="1"/>
  <c r="BS61" i="1" s="1"/>
  <c r="R62" i="1"/>
  <c r="S62" i="1" s="1"/>
  <c r="T62" i="1"/>
  <c r="V62" i="1"/>
  <c r="X62" i="1"/>
  <c r="Z62" i="1"/>
  <c r="AB62" i="1"/>
  <c r="AD62" i="1"/>
  <c r="AF62" i="1"/>
  <c r="AH62" i="1"/>
  <c r="AJ62" i="1"/>
  <c r="AL62" i="1"/>
  <c r="AN62" i="1"/>
  <c r="AP62" i="1"/>
  <c r="AR62" i="1"/>
  <c r="AT62" i="1"/>
  <c r="AV62" i="1"/>
  <c r="AX62" i="1"/>
  <c r="BA62" i="1" s="1"/>
  <c r="BS62" i="1" s="1"/>
  <c r="R63" i="1"/>
  <c r="S63" i="1" s="1"/>
  <c r="T63" i="1"/>
  <c r="V63" i="1"/>
  <c r="X63" i="1"/>
  <c r="Z63" i="1"/>
  <c r="AB63" i="1"/>
  <c r="AD63" i="1"/>
  <c r="AF63" i="1"/>
  <c r="AH63" i="1"/>
  <c r="AJ63" i="1"/>
  <c r="AL63" i="1"/>
  <c r="AN63" i="1"/>
  <c r="AP63" i="1"/>
  <c r="AR63" i="1"/>
  <c r="AT63" i="1"/>
  <c r="AV63" i="1"/>
  <c r="AX63" i="1"/>
  <c r="BA63" i="1" s="1"/>
  <c r="BS63" i="1" s="1"/>
  <c r="R64" i="1"/>
  <c r="S64" i="1" s="1"/>
  <c r="T64" i="1"/>
  <c r="V64" i="1"/>
  <c r="X64" i="1"/>
  <c r="Z64" i="1"/>
  <c r="AB64" i="1"/>
  <c r="AD64" i="1"/>
  <c r="AF64" i="1"/>
  <c r="AH64" i="1"/>
  <c r="AJ64" i="1"/>
  <c r="AL64" i="1"/>
  <c r="AN64" i="1"/>
  <c r="AP64" i="1"/>
  <c r="AR64" i="1"/>
  <c r="AT64" i="1"/>
  <c r="AV64" i="1"/>
  <c r="AX64" i="1"/>
  <c r="BA64" i="1" s="1"/>
  <c r="BS64" i="1" s="1"/>
  <c r="R65" i="1"/>
  <c r="S65" i="1" s="1"/>
  <c r="T65" i="1"/>
  <c r="V65" i="1"/>
  <c r="X65" i="1"/>
  <c r="Z65" i="1"/>
  <c r="AB65" i="1"/>
  <c r="AD65" i="1"/>
  <c r="AF65" i="1"/>
  <c r="AH65" i="1"/>
  <c r="AJ65" i="1"/>
  <c r="AL65" i="1"/>
  <c r="AN65" i="1"/>
  <c r="AP65" i="1"/>
  <c r="AR65" i="1"/>
  <c r="AT65" i="1"/>
  <c r="AV65" i="1"/>
  <c r="AX65" i="1"/>
  <c r="BA65" i="1" s="1"/>
  <c r="BS65" i="1" s="1"/>
  <c r="R66" i="1"/>
  <c r="S66" i="1" s="1"/>
  <c r="T66" i="1"/>
  <c r="V66" i="1"/>
  <c r="X66" i="1"/>
  <c r="Z66" i="1"/>
  <c r="AB66" i="1"/>
  <c r="AD66" i="1"/>
  <c r="AF66" i="1"/>
  <c r="AH66" i="1"/>
  <c r="AJ66" i="1"/>
  <c r="AL66" i="1"/>
  <c r="AN66" i="1"/>
  <c r="AP66" i="1"/>
  <c r="AR66" i="1"/>
  <c r="AT66" i="1"/>
  <c r="AV66" i="1"/>
  <c r="AX66" i="1"/>
  <c r="BA66" i="1" s="1"/>
  <c r="BS66" i="1" s="1"/>
  <c r="R67" i="1"/>
  <c r="S67" i="1" s="1"/>
  <c r="T67" i="1"/>
  <c r="V67" i="1"/>
  <c r="X67" i="1"/>
  <c r="Z67" i="1"/>
  <c r="AB67" i="1"/>
  <c r="AD67" i="1"/>
  <c r="AF67" i="1"/>
  <c r="AH67" i="1"/>
  <c r="AJ67" i="1"/>
  <c r="AL67" i="1"/>
  <c r="AN67" i="1"/>
  <c r="AP67" i="1"/>
  <c r="AR67" i="1"/>
  <c r="AT67" i="1"/>
  <c r="AV67" i="1"/>
  <c r="AX67" i="1"/>
  <c r="BA67" i="1" s="1"/>
  <c r="BS67" i="1" s="1"/>
  <c r="R68" i="1"/>
  <c r="S68" i="1" s="1"/>
  <c r="T68" i="1"/>
  <c r="V68" i="1"/>
  <c r="X68" i="1"/>
  <c r="Z68" i="1"/>
  <c r="AB68" i="1"/>
  <c r="AD68" i="1"/>
  <c r="AF68" i="1"/>
  <c r="AH68" i="1"/>
  <c r="AJ68" i="1"/>
  <c r="AL68" i="1"/>
  <c r="AN68" i="1"/>
  <c r="AP68" i="1"/>
  <c r="AR68" i="1"/>
  <c r="AT68" i="1"/>
  <c r="AV68" i="1"/>
  <c r="AX68" i="1"/>
  <c r="BA68" i="1" s="1"/>
  <c r="BS68" i="1" s="1"/>
  <c r="R69" i="1"/>
  <c r="S69" i="1" s="1"/>
  <c r="T69" i="1"/>
  <c r="V69" i="1"/>
  <c r="X69" i="1"/>
  <c r="Z69" i="1"/>
  <c r="AB69" i="1"/>
  <c r="AD69" i="1"/>
  <c r="AF69" i="1"/>
  <c r="AH69" i="1"/>
  <c r="AJ69" i="1"/>
  <c r="AL69" i="1"/>
  <c r="AN69" i="1"/>
  <c r="AP69" i="1"/>
  <c r="AR69" i="1"/>
  <c r="AT69" i="1"/>
  <c r="AV69" i="1"/>
  <c r="AX69" i="1"/>
  <c r="BA69" i="1" s="1"/>
  <c r="BS69" i="1" s="1"/>
  <c r="R70" i="1"/>
  <c r="S70" i="1" s="1"/>
  <c r="T70" i="1"/>
  <c r="V70" i="1"/>
  <c r="X70" i="1"/>
  <c r="Z70" i="1"/>
  <c r="AB70" i="1"/>
  <c r="AD70" i="1"/>
  <c r="AF70" i="1"/>
  <c r="AH70" i="1"/>
  <c r="AJ70" i="1"/>
  <c r="AL70" i="1"/>
  <c r="AN70" i="1"/>
  <c r="AP70" i="1"/>
  <c r="AR70" i="1"/>
  <c r="AT70" i="1"/>
  <c r="AV70" i="1"/>
  <c r="AX70" i="1"/>
  <c r="BA70" i="1" s="1"/>
  <c r="R71" i="1"/>
  <c r="S71" i="1" s="1"/>
  <c r="T71" i="1"/>
  <c r="V71" i="1"/>
  <c r="X71" i="1"/>
  <c r="Z71" i="1"/>
  <c r="AB71" i="1"/>
  <c r="AD71" i="1"/>
  <c r="AF71" i="1"/>
  <c r="AH71" i="1"/>
  <c r="AJ71" i="1"/>
  <c r="AL71" i="1"/>
  <c r="AN71" i="1"/>
  <c r="AP71" i="1"/>
  <c r="AR71" i="1"/>
  <c r="AT71" i="1"/>
  <c r="AV71" i="1"/>
  <c r="AX71" i="1"/>
  <c r="BA71" i="1" s="1"/>
  <c r="BS71" i="1" s="1"/>
  <c r="R72" i="1"/>
  <c r="S72" i="1" s="1"/>
  <c r="T72" i="1"/>
  <c r="V72" i="1"/>
  <c r="X72" i="1"/>
  <c r="Z72" i="1"/>
  <c r="AB72" i="1"/>
  <c r="AD72" i="1"/>
  <c r="AF72" i="1"/>
  <c r="AH72" i="1"/>
  <c r="AJ72" i="1"/>
  <c r="AL72" i="1"/>
  <c r="AN72" i="1"/>
  <c r="AP72" i="1"/>
  <c r="AR72" i="1"/>
  <c r="AT72" i="1"/>
  <c r="AV72" i="1"/>
  <c r="AX72" i="1"/>
  <c r="BA72" i="1" s="1"/>
  <c r="BS72" i="1" s="1"/>
  <c r="R73" i="1"/>
  <c r="S73" i="1" s="1"/>
  <c r="T73" i="1"/>
  <c r="V73" i="1"/>
  <c r="X73" i="1"/>
  <c r="Z73" i="1"/>
  <c r="AB73" i="1"/>
  <c r="AD73" i="1"/>
  <c r="AF73" i="1"/>
  <c r="AH73" i="1"/>
  <c r="AJ73" i="1"/>
  <c r="AL73" i="1"/>
  <c r="AN73" i="1"/>
  <c r="AP73" i="1"/>
  <c r="AR73" i="1"/>
  <c r="AT73" i="1"/>
  <c r="AV73" i="1"/>
  <c r="AX73" i="1"/>
  <c r="BA73" i="1" s="1"/>
  <c r="BS73" i="1" s="1"/>
  <c r="R74" i="1"/>
  <c r="S74" i="1" s="1"/>
  <c r="T74" i="1"/>
  <c r="V74" i="1"/>
  <c r="X74" i="1"/>
  <c r="Z74" i="1"/>
  <c r="AB74" i="1"/>
  <c r="AD74" i="1"/>
  <c r="AF74" i="1"/>
  <c r="AH74" i="1"/>
  <c r="AJ74" i="1"/>
  <c r="AL74" i="1"/>
  <c r="AN74" i="1"/>
  <c r="AP74" i="1"/>
  <c r="AR74" i="1"/>
  <c r="AT74" i="1"/>
  <c r="AV74" i="1"/>
  <c r="AX74" i="1"/>
  <c r="BA74" i="1" s="1"/>
  <c r="BU74" i="1" s="1"/>
  <c r="R75" i="1"/>
  <c r="S75" i="1" s="1"/>
  <c r="T75" i="1"/>
  <c r="V75" i="1"/>
  <c r="X75" i="1"/>
  <c r="Z75" i="1"/>
  <c r="AB75" i="1"/>
  <c r="AD75" i="1"/>
  <c r="AF75" i="1"/>
  <c r="AH75" i="1"/>
  <c r="AJ75" i="1"/>
  <c r="AL75" i="1"/>
  <c r="AN75" i="1"/>
  <c r="AP75" i="1"/>
  <c r="AR75" i="1"/>
  <c r="AT75" i="1"/>
  <c r="AV75" i="1"/>
  <c r="AX75" i="1"/>
  <c r="BA75" i="1" s="1"/>
  <c r="BU75" i="1" s="1"/>
  <c r="R76" i="1"/>
  <c r="S76" i="1" s="1"/>
  <c r="T76" i="1"/>
  <c r="V76" i="1"/>
  <c r="X76" i="1"/>
  <c r="Z76" i="1"/>
  <c r="AB76" i="1"/>
  <c r="AD76" i="1"/>
  <c r="AF76" i="1"/>
  <c r="AH76" i="1"/>
  <c r="AJ76" i="1"/>
  <c r="AL76" i="1"/>
  <c r="AN76" i="1"/>
  <c r="AP76" i="1"/>
  <c r="AR76" i="1"/>
  <c r="AT76" i="1"/>
  <c r="AV76" i="1"/>
  <c r="AX76" i="1"/>
  <c r="BA76" i="1" s="1"/>
  <c r="BU76" i="1" s="1"/>
  <c r="R77" i="1"/>
  <c r="S77" i="1" s="1"/>
  <c r="T77" i="1"/>
  <c r="V77" i="1"/>
  <c r="X77" i="1"/>
  <c r="Z77" i="1"/>
  <c r="AB77" i="1"/>
  <c r="AD77" i="1"/>
  <c r="AF77" i="1"/>
  <c r="AH77" i="1"/>
  <c r="AJ77" i="1"/>
  <c r="AL77" i="1"/>
  <c r="AN77" i="1"/>
  <c r="AP77" i="1"/>
  <c r="AR77" i="1"/>
  <c r="AT77" i="1"/>
  <c r="AV77" i="1"/>
  <c r="AX77" i="1"/>
  <c r="BA77" i="1" s="1"/>
  <c r="BS77" i="1" s="1"/>
  <c r="R78" i="1"/>
  <c r="S78" i="1" s="1"/>
  <c r="T78" i="1"/>
  <c r="V78" i="1"/>
  <c r="X78" i="1"/>
  <c r="Z78" i="1"/>
  <c r="AB78" i="1"/>
  <c r="AD78" i="1"/>
  <c r="AF78" i="1"/>
  <c r="AH78" i="1"/>
  <c r="AJ78" i="1"/>
  <c r="AL78" i="1"/>
  <c r="AN78" i="1"/>
  <c r="AP78" i="1"/>
  <c r="AR78" i="1"/>
  <c r="AT78" i="1"/>
  <c r="AV78" i="1"/>
  <c r="AX78" i="1"/>
  <c r="BA78" i="1" s="1"/>
  <c r="BS78" i="1" s="1"/>
  <c r="R79" i="1"/>
  <c r="S79" i="1" s="1"/>
  <c r="T79" i="1"/>
  <c r="V79" i="1"/>
  <c r="X79" i="1"/>
  <c r="Z79" i="1"/>
  <c r="AB79" i="1"/>
  <c r="AD79" i="1"/>
  <c r="AF79" i="1"/>
  <c r="AH79" i="1"/>
  <c r="AJ79" i="1"/>
  <c r="AL79" i="1"/>
  <c r="AN79" i="1"/>
  <c r="AP79" i="1"/>
  <c r="AR79" i="1"/>
  <c r="AT79" i="1"/>
  <c r="AV79" i="1"/>
  <c r="AX79" i="1"/>
  <c r="BA79" i="1" s="1"/>
  <c r="BS79" i="1" s="1"/>
  <c r="R80" i="1"/>
  <c r="S80" i="1" s="1"/>
  <c r="T80" i="1"/>
  <c r="V80" i="1"/>
  <c r="X80" i="1"/>
  <c r="Z80" i="1"/>
  <c r="AB80" i="1"/>
  <c r="AD80" i="1"/>
  <c r="AF80" i="1"/>
  <c r="AH80" i="1"/>
  <c r="AJ80" i="1"/>
  <c r="AL80" i="1"/>
  <c r="AN80" i="1"/>
  <c r="AP80" i="1"/>
  <c r="AR80" i="1"/>
  <c r="AT80" i="1"/>
  <c r="AV80" i="1"/>
  <c r="AX80" i="1"/>
  <c r="BA80" i="1" s="1"/>
  <c r="BS80" i="1" s="1"/>
  <c r="R81" i="1"/>
  <c r="T81" i="1"/>
  <c r="V81" i="1"/>
  <c r="X81" i="1"/>
  <c r="Z81" i="1"/>
  <c r="AB81" i="1"/>
  <c r="AD81" i="1"/>
  <c r="AF81" i="1"/>
  <c r="AH81" i="1"/>
  <c r="AJ81" i="1"/>
  <c r="AL81" i="1"/>
  <c r="AN81" i="1"/>
  <c r="AP81" i="1"/>
  <c r="AR81" i="1"/>
  <c r="AT81" i="1"/>
  <c r="AV81" i="1"/>
  <c r="AX81" i="1"/>
  <c r="BA81" i="1" s="1"/>
  <c r="BS81" i="1" s="1"/>
  <c r="R82" i="1"/>
  <c r="S82" i="1" s="1"/>
  <c r="T82" i="1"/>
  <c r="V82" i="1"/>
  <c r="X82" i="1"/>
  <c r="Z82" i="1"/>
  <c r="AB82" i="1"/>
  <c r="AD82" i="1"/>
  <c r="AF82" i="1"/>
  <c r="AH82" i="1"/>
  <c r="AJ82" i="1"/>
  <c r="AL82" i="1"/>
  <c r="AN82" i="1"/>
  <c r="AP82" i="1"/>
  <c r="AR82" i="1"/>
  <c r="AT82" i="1"/>
  <c r="AV82" i="1"/>
  <c r="AX82" i="1"/>
  <c r="BA82" i="1" s="1"/>
  <c r="BU82" i="1" s="1"/>
  <c r="R83" i="1"/>
  <c r="S83" i="1" s="1"/>
  <c r="T83" i="1"/>
  <c r="V83" i="1"/>
  <c r="X83" i="1"/>
  <c r="Z83" i="1"/>
  <c r="AB83" i="1"/>
  <c r="AD83" i="1"/>
  <c r="AF83" i="1"/>
  <c r="AH83" i="1"/>
  <c r="AJ83" i="1"/>
  <c r="AL83" i="1"/>
  <c r="AN83" i="1"/>
  <c r="AP83" i="1"/>
  <c r="AR83" i="1"/>
  <c r="AT83" i="1"/>
  <c r="AV83" i="1"/>
  <c r="AX83" i="1"/>
  <c r="BA83" i="1" s="1"/>
  <c r="BU83" i="1" s="1"/>
  <c r="R84" i="1"/>
  <c r="S84" i="1" s="1"/>
  <c r="T84" i="1"/>
  <c r="V84" i="1"/>
  <c r="X84" i="1"/>
  <c r="Z84" i="1"/>
  <c r="AB84" i="1"/>
  <c r="AD84" i="1"/>
  <c r="AF84" i="1"/>
  <c r="AH84" i="1"/>
  <c r="AJ84" i="1"/>
  <c r="AL84" i="1"/>
  <c r="AN84" i="1"/>
  <c r="AP84" i="1"/>
  <c r="AR84" i="1"/>
  <c r="AT84" i="1"/>
  <c r="AV84" i="1"/>
  <c r="AX84" i="1"/>
  <c r="BA84" i="1" s="1"/>
  <c r="BU84" i="1" s="1"/>
  <c r="R85" i="1"/>
  <c r="S85" i="1" s="1"/>
  <c r="T85" i="1"/>
  <c r="V85" i="1"/>
  <c r="X85" i="1"/>
  <c r="Z85" i="1"/>
  <c r="AB85" i="1"/>
  <c r="AD85" i="1"/>
  <c r="AF85" i="1"/>
  <c r="AH85" i="1"/>
  <c r="AJ85" i="1"/>
  <c r="AL85" i="1"/>
  <c r="AN85" i="1"/>
  <c r="AP85" i="1"/>
  <c r="AR85" i="1"/>
  <c r="AT85" i="1"/>
  <c r="AV85" i="1"/>
  <c r="AX85" i="1"/>
  <c r="BA85" i="1" s="1"/>
  <c r="BU85" i="1" s="1"/>
  <c r="R86" i="1"/>
  <c r="S86" i="1" s="1"/>
  <c r="T86" i="1"/>
  <c r="V86" i="1"/>
  <c r="X86" i="1"/>
  <c r="Z86" i="1"/>
  <c r="AB86" i="1"/>
  <c r="AD86" i="1"/>
  <c r="AF86" i="1"/>
  <c r="AH86" i="1"/>
  <c r="AJ86" i="1"/>
  <c r="AL86" i="1"/>
  <c r="AN86" i="1"/>
  <c r="AP86" i="1"/>
  <c r="AR86" i="1"/>
  <c r="AT86" i="1"/>
  <c r="AV86" i="1"/>
  <c r="AX86" i="1"/>
  <c r="BA86" i="1" s="1"/>
  <c r="BU86" i="1" s="1"/>
  <c r="R87" i="1"/>
  <c r="S87" i="1" s="1"/>
  <c r="T87" i="1"/>
  <c r="V87" i="1"/>
  <c r="X87" i="1"/>
  <c r="Z87" i="1"/>
  <c r="AB87" i="1"/>
  <c r="AD87" i="1"/>
  <c r="AF87" i="1"/>
  <c r="AH87" i="1"/>
  <c r="AJ87" i="1"/>
  <c r="AL87" i="1"/>
  <c r="AN87" i="1"/>
  <c r="AP87" i="1"/>
  <c r="AR87" i="1"/>
  <c r="AT87" i="1"/>
  <c r="AV87" i="1"/>
  <c r="AX87" i="1"/>
  <c r="BA87" i="1" s="1"/>
  <c r="BU87" i="1" s="1"/>
  <c r="R88" i="1"/>
  <c r="S88" i="1" s="1"/>
  <c r="T88" i="1"/>
  <c r="V88" i="1"/>
  <c r="X88" i="1"/>
  <c r="Z88" i="1"/>
  <c r="AB88" i="1"/>
  <c r="AD88" i="1"/>
  <c r="AF88" i="1"/>
  <c r="AH88" i="1"/>
  <c r="AJ88" i="1"/>
  <c r="AL88" i="1"/>
  <c r="AN88" i="1"/>
  <c r="AP88" i="1"/>
  <c r="AR88" i="1"/>
  <c r="AT88" i="1"/>
  <c r="AV88" i="1"/>
  <c r="AX88" i="1"/>
  <c r="BA88" i="1" s="1"/>
  <c r="BU88" i="1" s="1"/>
  <c r="R89" i="1"/>
  <c r="S89" i="1" s="1"/>
  <c r="T89" i="1"/>
  <c r="V89" i="1"/>
  <c r="X89" i="1"/>
  <c r="Z89" i="1"/>
  <c r="AB89" i="1"/>
  <c r="AD89" i="1"/>
  <c r="AF89" i="1"/>
  <c r="AH89" i="1"/>
  <c r="AJ89" i="1"/>
  <c r="AL89" i="1"/>
  <c r="AN89" i="1"/>
  <c r="AP89" i="1"/>
  <c r="AR89" i="1"/>
  <c r="AT89" i="1"/>
  <c r="AV89" i="1"/>
  <c r="AX89" i="1"/>
  <c r="BA89" i="1" s="1"/>
  <c r="BU89" i="1" s="1"/>
  <c r="R90" i="1"/>
  <c r="S90" i="1" s="1"/>
  <c r="T90" i="1"/>
  <c r="V90" i="1"/>
  <c r="X90" i="1"/>
  <c r="Z90" i="1"/>
  <c r="AB90" i="1"/>
  <c r="AD90" i="1"/>
  <c r="AF90" i="1"/>
  <c r="AH90" i="1"/>
  <c r="AJ90" i="1"/>
  <c r="AL90" i="1"/>
  <c r="AN90" i="1"/>
  <c r="AP90" i="1"/>
  <c r="AR90" i="1"/>
  <c r="AT90" i="1"/>
  <c r="AV90" i="1"/>
  <c r="AX90" i="1"/>
  <c r="BA90" i="1" s="1"/>
  <c r="BS90" i="1" s="1"/>
  <c r="R91" i="1"/>
  <c r="S91" i="1" s="1"/>
  <c r="T91" i="1"/>
  <c r="V91" i="1"/>
  <c r="X91" i="1"/>
  <c r="Z91" i="1"/>
  <c r="AB91" i="1"/>
  <c r="AD91" i="1"/>
  <c r="AF91" i="1"/>
  <c r="AH91" i="1"/>
  <c r="AJ91" i="1"/>
  <c r="AL91" i="1"/>
  <c r="AN91" i="1"/>
  <c r="AP91" i="1"/>
  <c r="AR91" i="1"/>
  <c r="AT91" i="1"/>
  <c r="AV91" i="1"/>
  <c r="AX91" i="1"/>
  <c r="BA91" i="1" s="1"/>
  <c r="BS91" i="1" s="1"/>
  <c r="R92" i="1"/>
  <c r="S92" i="1" s="1"/>
  <c r="T92" i="1"/>
  <c r="V92" i="1"/>
  <c r="X92" i="1"/>
  <c r="Z92" i="1"/>
  <c r="AB92" i="1"/>
  <c r="AD92" i="1"/>
  <c r="AF92" i="1"/>
  <c r="AH92" i="1"/>
  <c r="AJ92" i="1"/>
  <c r="AL92" i="1"/>
  <c r="AN92" i="1"/>
  <c r="AP92" i="1"/>
  <c r="AR92" i="1"/>
  <c r="AT92" i="1"/>
  <c r="AV92" i="1"/>
  <c r="AX92" i="1"/>
  <c r="BA92" i="1" s="1"/>
  <c r="BS92" i="1" s="1"/>
  <c r="R93" i="1"/>
  <c r="S93" i="1" s="1"/>
  <c r="T93" i="1"/>
  <c r="V93" i="1"/>
  <c r="X93" i="1"/>
  <c r="Z93" i="1"/>
  <c r="AB93" i="1"/>
  <c r="AD93" i="1"/>
  <c r="AF93" i="1"/>
  <c r="AH93" i="1"/>
  <c r="AJ93" i="1"/>
  <c r="AL93" i="1"/>
  <c r="AN93" i="1"/>
  <c r="AP93" i="1"/>
  <c r="AR93" i="1"/>
  <c r="AT93" i="1"/>
  <c r="AV93" i="1"/>
  <c r="AX93" i="1"/>
  <c r="BA93" i="1" s="1"/>
  <c r="BU93" i="1" s="1"/>
  <c r="R94" i="1"/>
  <c r="S94" i="1" s="1"/>
  <c r="T94" i="1"/>
  <c r="V94" i="1"/>
  <c r="X94" i="1"/>
  <c r="Z94" i="1"/>
  <c r="AB94" i="1"/>
  <c r="AD94" i="1"/>
  <c r="AF94" i="1"/>
  <c r="AH94" i="1"/>
  <c r="AJ94" i="1"/>
  <c r="AL94" i="1"/>
  <c r="AN94" i="1"/>
  <c r="AP94" i="1"/>
  <c r="AR94" i="1"/>
  <c r="AT94" i="1"/>
  <c r="AV94" i="1"/>
  <c r="AX94" i="1"/>
  <c r="BA94" i="1" s="1"/>
  <c r="BU94" i="1" s="1"/>
  <c r="R95" i="1"/>
  <c r="S95" i="1" s="1"/>
  <c r="T95" i="1"/>
  <c r="V95" i="1"/>
  <c r="X95" i="1"/>
  <c r="Z95" i="1"/>
  <c r="AB95" i="1"/>
  <c r="AD95" i="1"/>
  <c r="AF95" i="1"/>
  <c r="AH95" i="1"/>
  <c r="AJ95" i="1"/>
  <c r="AL95" i="1"/>
  <c r="AN95" i="1"/>
  <c r="AP95" i="1"/>
  <c r="AR95" i="1"/>
  <c r="AT95" i="1"/>
  <c r="AV95" i="1"/>
  <c r="AX95" i="1"/>
  <c r="BA95" i="1" s="1"/>
  <c r="BT95" i="1" s="1"/>
  <c r="R96" i="1"/>
  <c r="S96" i="1" s="1"/>
  <c r="T96" i="1"/>
  <c r="V96" i="1"/>
  <c r="X96" i="1"/>
  <c r="Z96" i="1"/>
  <c r="AB96" i="1"/>
  <c r="AD96" i="1"/>
  <c r="AF96" i="1"/>
  <c r="AH96" i="1"/>
  <c r="AJ96" i="1"/>
  <c r="AL96" i="1"/>
  <c r="AN96" i="1"/>
  <c r="AP96" i="1"/>
  <c r="AR96" i="1"/>
  <c r="AT96" i="1"/>
  <c r="AV96" i="1"/>
  <c r="AX96" i="1"/>
  <c r="BA96" i="1" s="1"/>
  <c r="BT96" i="1" s="1"/>
  <c r="R97" i="1"/>
  <c r="S97" i="1" s="1"/>
  <c r="T97" i="1"/>
  <c r="V97" i="1"/>
  <c r="X97" i="1"/>
  <c r="Z97" i="1"/>
  <c r="AB97" i="1"/>
  <c r="AD97" i="1"/>
  <c r="AF97" i="1"/>
  <c r="AH97" i="1"/>
  <c r="AJ97" i="1"/>
  <c r="AL97" i="1"/>
  <c r="AN97" i="1"/>
  <c r="AP97" i="1"/>
  <c r="AR97" i="1"/>
  <c r="AT97" i="1"/>
  <c r="AV97" i="1"/>
  <c r="AX97" i="1"/>
  <c r="BA97" i="1" s="1"/>
  <c r="BT97" i="1" s="1"/>
  <c r="R98" i="1"/>
  <c r="S98" i="1" s="1"/>
  <c r="T98" i="1"/>
  <c r="V98" i="1"/>
  <c r="X98" i="1"/>
  <c r="Z98" i="1"/>
  <c r="AB98" i="1"/>
  <c r="AD98" i="1"/>
  <c r="AF98" i="1"/>
  <c r="AH98" i="1"/>
  <c r="AJ98" i="1"/>
  <c r="AL98" i="1"/>
  <c r="AN98" i="1"/>
  <c r="AP98" i="1"/>
  <c r="AR98" i="1"/>
  <c r="AT98" i="1"/>
  <c r="AV98" i="1"/>
  <c r="AX98" i="1"/>
  <c r="BA98" i="1" s="1"/>
  <c r="BT98" i="1" s="1"/>
  <c r="R99" i="1"/>
  <c r="S99" i="1" s="1"/>
  <c r="T99" i="1"/>
  <c r="V99" i="1"/>
  <c r="X99" i="1"/>
  <c r="Z99" i="1"/>
  <c r="AB99" i="1"/>
  <c r="AD99" i="1"/>
  <c r="AF99" i="1"/>
  <c r="AH99" i="1"/>
  <c r="AJ99" i="1"/>
  <c r="AL99" i="1"/>
  <c r="AN99" i="1"/>
  <c r="AP99" i="1"/>
  <c r="AR99" i="1"/>
  <c r="AT99" i="1"/>
  <c r="AV99" i="1"/>
  <c r="AX99" i="1"/>
  <c r="BA99" i="1" s="1"/>
  <c r="BT99" i="1" s="1"/>
  <c r="R100" i="1"/>
  <c r="S100" i="1" s="1"/>
  <c r="T100" i="1"/>
  <c r="V100" i="1"/>
  <c r="X100" i="1"/>
  <c r="Z100" i="1"/>
  <c r="AB100" i="1"/>
  <c r="AD100" i="1"/>
  <c r="AF100" i="1"/>
  <c r="AH100" i="1"/>
  <c r="AJ100" i="1"/>
  <c r="AL100" i="1"/>
  <c r="AN100" i="1"/>
  <c r="AP100" i="1"/>
  <c r="AR100" i="1"/>
  <c r="AT100" i="1"/>
  <c r="AV100" i="1"/>
  <c r="AX100" i="1"/>
  <c r="BA100" i="1" s="1"/>
  <c r="BT100" i="1" s="1"/>
  <c r="R101" i="1"/>
  <c r="S101" i="1" s="1"/>
  <c r="T101" i="1"/>
  <c r="V101" i="1"/>
  <c r="X101" i="1"/>
  <c r="Z101" i="1"/>
  <c r="AB101" i="1"/>
  <c r="AD101" i="1"/>
  <c r="AF101" i="1"/>
  <c r="AH101" i="1"/>
  <c r="AJ101" i="1"/>
  <c r="AL101" i="1"/>
  <c r="AN101" i="1"/>
  <c r="AP101" i="1"/>
  <c r="AR101" i="1"/>
  <c r="AT101" i="1"/>
  <c r="AV101" i="1"/>
  <c r="AX101" i="1"/>
  <c r="BA101" i="1" s="1"/>
  <c r="BT101" i="1" s="1"/>
  <c r="R102" i="1"/>
  <c r="S102" i="1" s="1"/>
  <c r="T102" i="1"/>
  <c r="V102" i="1"/>
  <c r="X102" i="1"/>
  <c r="Z102" i="1"/>
  <c r="AB102" i="1"/>
  <c r="AD102" i="1"/>
  <c r="AF102" i="1"/>
  <c r="AH102" i="1"/>
  <c r="AJ102" i="1"/>
  <c r="AL102" i="1"/>
  <c r="AN102" i="1"/>
  <c r="AP102" i="1"/>
  <c r="AR102" i="1"/>
  <c r="AT102" i="1"/>
  <c r="AV102" i="1"/>
  <c r="AX102" i="1"/>
  <c r="BA102" i="1" s="1"/>
  <c r="BU102" i="1" s="1"/>
  <c r="R103" i="1"/>
  <c r="S103" i="1" s="1"/>
  <c r="T103" i="1"/>
  <c r="V103" i="1"/>
  <c r="X103" i="1"/>
  <c r="Z103" i="1"/>
  <c r="AB103" i="1"/>
  <c r="AD103" i="1"/>
  <c r="AF103" i="1"/>
  <c r="AH103" i="1"/>
  <c r="AJ103" i="1"/>
  <c r="AL103" i="1"/>
  <c r="AN103" i="1"/>
  <c r="AP103" i="1"/>
  <c r="AR103" i="1"/>
  <c r="AT103" i="1"/>
  <c r="AV103" i="1"/>
  <c r="AX103" i="1"/>
  <c r="BA103" i="1" s="1"/>
  <c r="R104" i="1"/>
  <c r="S104" i="1" s="1"/>
  <c r="T104" i="1"/>
  <c r="V104" i="1"/>
  <c r="X104" i="1"/>
  <c r="Z104" i="1"/>
  <c r="AB104" i="1"/>
  <c r="AD104" i="1"/>
  <c r="AF104" i="1"/>
  <c r="AH104" i="1"/>
  <c r="AJ104" i="1"/>
  <c r="AL104" i="1"/>
  <c r="AN104" i="1"/>
  <c r="AP104" i="1"/>
  <c r="AR104" i="1"/>
  <c r="AT104" i="1"/>
  <c r="AV104" i="1"/>
  <c r="AX104" i="1"/>
  <c r="BA104" i="1" s="1"/>
  <c r="BT104" i="1" s="1"/>
  <c r="R105" i="1"/>
  <c r="S105" i="1" s="1"/>
  <c r="T105" i="1"/>
  <c r="V105" i="1"/>
  <c r="X105" i="1"/>
  <c r="Z105" i="1"/>
  <c r="AB105" i="1"/>
  <c r="AD105" i="1"/>
  <c r="AF105" i="1"/>
  <c r="AH105" i="1"/>
  <c r="AJ105" i="1"/>
  <c r="AL105" i="1"/>
  <c r="AN105" i="1"/>
  <c r="AP105" i="1"/>
  <c r="AR105" i="1"/>
  <c r="AT105" i="1"/>
  <c r="AV105" i="1"/>
  <c r="AX105" i="1"/>
  <c r="BA105" i="1" s="1"/>
  <c r="BT105" i="1" s="1"/>
  <c r="R106" i="1"/>
  <c r="S106" i="1" s="1"/>
  <c r="T106" i="1"/>
  <c r="V106" i="1"/>
  <c r="X106" i="1"/>
  <c r="Z106" i="1"/>
  <c r="AB106" i="1"/>
  <c r="AD106" i="1"/>
  <c r="AF106" i="1"/>
  <c r="AH106" i="1"/>
  <c r="AJ106" i="1"/>
  <c r="AL106" i="1"/>
  <c r="AN106" i="1"/>
  <c r="AP106" i="1"/>
  <c r="AR106" i="1"/>
  <c r="AT106" i="1"/>
  <c r="AV106" i="1"/>
  <c r="AX106" i="1"/>
  <c r="BA106" i="1" s="1"/>
  <c r="BT106" i="1" s="1"/>
  <c r="R107" i="1"/>
  <c r="S107" i="1" s="1"/>
  <c r="T107" i="1"/>
  <c r="V107" i="1"/>
  <c r="X107" i="1"/>
  <c r="Z107" i="1"/>
  <c r="AB107" i="1"/>
  <c r="AD107" i="1"/>
  <c r="AF107" i="1"/>
  <c r="AH107" i="1"/>
  <c r="AJ107" i="1"/>
  <c r="AL107" i="1"/>
  <c r="AN107" i="1"/>
  <c r="AP107" i="1"/>
  <c r="AR107" i="1"/>
  <c r="AT107" i="1"/>
  <c r="AV107" i="1"/>
  <c r="AX107" i="1"/>
  <c r="BA107" i="1" s="1"/>
  <c r="BS107" i="1" s="1"/>
  <c r="R108" i="1"/>
  <c r="S108" i="1" s="1"/>
  <c r="T108" i="1"/>
  <c r="V108" i="1"/>
  <c r="X108" i="1"/>
  <c r="Z108" i="1"/>
  <c r="AB108" i="1"/>
  <c r="AD108" i="1"/>
  <c r="AF108" i="1"/>
  <c r="AH108" i="1"/>
  <c r="AJ108" i="1"/>
  <c r="AL108" i="1"/>
  <c r="AN108" i="1"/>
  <c r="AP108" i="1"/>
  <c r="AR108" i="1"/>
  <c r="AT108" i="1"/>
  <c r="AV108" i="1"/>
  <c r="AX108" i="1"/>
  <c r="BA108" i="1" s="1"/>
  <c r="BS108" i="1" s="1"/>
  <c r="R109" i="1"/>
  <c r="S109" i="1" s="1"/>
  <c r="T109" i="1"/>
  <c r="V109" i="1"/>
  <c r="X109" i="1"/>
  <c r="Z109" i="1"/>
  <c r="AB109" i="1"/>
  <c r="AD109" i="1"/>
  <c r="AF109" i="1"/>
  <c r="AH109" i="1"/>
  <c r="AJ109" i="1"/>
  <c r="AL109" i="1"/>
  <c r="AN109" i="1"/>
  <c r="AP109" i="1"/>
  <c r="AR109" i="1"/>
  <c r="AT109" i="1"/>
  <c r="AV109" i="1"/>
  <c r="AX109" i="1"/>
  <c r="BA109" i="1" s="1"/>
  <c r="BU109" i="1" s="1"/>
  <c r="R110" i="1"/>
  <c r="S110" i="1" s="1"/>
  <c r="T110" i="1"/>
  <c r="V110" i="1"/>
  <c r="X110" i="1"/>
  <c r="Z110" i="1"/>
  <c r="AB110" i="1"/>
  <c r="AD110" i="1"/>
  <c r="AF110" i="1"/>
  <c r="AH110" i="1"/>
  <c r="AJ110" i="1"/>
  <c r="AL110" i="1"/>
  <c r="AN110" i="1"/>
  <c r="AP110" i="1"/>
  <c r="AR110" i="1"/>
  <c r="AT110" i="1"/>
  <c r="AV110" i="1"/>
  <c r="AX110" i="1"/>
  <c r="BA110" i="1" s="1"/>
  <c r="BT110" i="1" s="1"/>
  <c r="R111" i="1"/>
  <c r="S111" i="1" s="1"/>
  <c r="T111" i="1"/>
  <c r="V111" i="1"/>
  <c r="X111" i="1"/>
  <c r="Z111" i="1"/>
  <c r="AB111" i="1"/>
  <c r="AD111" i="1"/>
  <c r="AF111" i="1"/>
  <c r="AH111" i="1"/>
  <c r="AJ111" i="1"/>
  <c r="AL111" i="1"/>
  <c r="AN111" i="1"/>
  <c r="AP111" i="1"/>
  <c r="AR111" i="1"/>
  <c r="AT111" i="1"/>
  <c r="AV111" i="1"/>
  <c r="AX111" i="1"/>
  <c r="BA111" i="1" s="1"/>
  <c r="BT111" i="1" s="1"/>
  <c r="R112" i="1"/>
  <c r="S112" i="1" s="1"/>
  <c r="T112" i="1"/>
  <c r="V112" i="1"/>
  <c r="X112" i="1"/>
  <c r="Z112" i="1"/>
  <c r="AB112" i="1"/>
  <c r="AD112" i="1"/>
  <c r="AF112" i="1"/>
  <c r="AH112" i="1"/>
  <c r="AJ112" i="1"/>
  <c r="AL112" i="1"/>
  <c r="AN112" i="1"/>
  <c r="AP112" i="1"/>
  <c r="AR112" i="1"/>
  <c r="AT112" i="1"/>
  <c r="AV112" i="1"/>
  <c r="AX112" i="1"/>
  <c r="BA112" i="1" s="1"/>
  <c r="BT112" i="1" s="1"/>
  <c r="R113" i="1"/>
  <c r="S113" i="1" s="1"/>
  <c r="T113" i="1"/>
  <c r="V113" i="1"/>
  <c r="X113" i="1"/>
  <c r="Z113" i="1"/>
  <c r="AB113" i="1"/>
  <c r="AD113" i="1"/>
  <c r="AF113" i="1"/>
  <c r="AH113" i="1"/>
  <c r="AJ113" i="1"/>
  <c r="AL113" i="1"/>
  <c r="AN113" i="1"/>
  <c r="AP113" i="1"/>
  <c r="AR113" i="1"/>
  <c r="AT113" i="1"/>
  <c r="AV113" i="1"/>
  <c r="AX113" i="1"/>
  <c r="BA113" i="1" s="1"/>
  <c r="BS113" i="1" s="1"/>
  <c r="R114" i="1"/>
  <c r="S114" i="1" s="1"/>
  <c r="T114" i="1"/>
  <c r="V114" i="1"/>
  <c r="X114" i="1"/>
  <c r="Z114" i="1"/>
  <c r="AB114" i="1"/>
  <c r="AD114" i="1"/>
  <c r="AF114" i="1"/>
  <c r="AH114" i="1"/>
  <c r="AJ114" i="1"/>
  <c r="AL114" i="1"/>
  <c r="AN114" i="1"/>
  <c r="AP114" i="1"/>
  <c r="AR114" i="1"/>
  <c r="AT114" i="1"/>
  <c r="AV114" i="1"/>
  <c r="AX114" i="1"/>
  <c r="BA114" i="1" s="1"/>
  <c r="BS114" i="1" s="1"/>
  <c r="R115" i="1"/>
  <c r="S115" i="1" s="1"/>
  <c r="T115" i="1"/>
  <c r="V115" i="1"/>
  <c r="X115" i="1"/>
  <c r="Z115" i="1"/>
  <c r="AB115" i="1"/>
  <c r="AD115" i="1"/>
  <c r="AF115" i="1"/>
  <c r="AH115" i="1"/>
  <c r="AJ115" i="1"/>
  <c r="AL115" i="1"/>
  <c r="AN115" i="1"/>
  <c r="AP115" i="1"/>
  <c r="AR115" i="1"/>
  <c r="AT115" i="1"/>
  <c r="AV115" i="1"/>
  <c r="AX115" i="1"/>
  <c r="BA115" i="1" s="1"/>
  <c r="BT115" i="1" s="1"/>
  <c r="R116" i="1"/>
  <c r="S116" i="1" s="1"/>
  <c r="T116" i="1"/>
  <c r="V116" i="1"/>
  <c r="X116" i="1"/>
  <c r="Z116" i="1"/>
  <c r="AB116" i="1"/>
  <c r="AD116" i="1"/>
  <c r="AF116" i="1"/>
  <c r="AH116" i="1"/>
  <c r="AJ116" i="1"/>
  <c r="AL116" i="1"/>
  <c r="AN116" i="1"/>
  <c r="AP116" i="1"/>
  <c r="AR116" i="1"/>
  <c r="AT116" i="1"/>
  <c r="AV116" i="1"/>
  <c r="AX116" i="1"/>
  <c r="BA116" i="1" s="1"/>
  <c r="BT116" i="1" s="1"/>
  <c r="R117" i="1"/>
  <c r="S117" i="1" s="1"/>
  <c r="T117" i="1"/>
  <c r="V117" i="1"/>
  <c r="X117" i="1"/>
  <c r="Z117" i="1"/>
  <c r="AB117" i="1"/>
  <c r="AD117" i="1"/>
  <c r="AF117" i="1"/>
  <c r="AH117" i="1"/>
  <c r="AJ117" i="1"/>
  <c r="AL117" i="1"/>
  <c r="AN117" i="1"/>
  <c r="AP117" i="1"/>
  <c r="AR117" i="1"/>
  <c r="AT117" i="1"/>
  <c r="AV117" i="1"/>
  <c r="AX117" i="1"/>
  <c r="BA117" i="1" s="1"/>
  <c r="BT117" i="1" s="1"/>
  <c r="R118" i="1"/>
  <c r="S118" i="1" s="1"/>
  <c r="T118" i="1"/>
  <c r="V118" i="1"/>
  <c r="X118" i="1"/>
  <c r="Z118" i="1"/>
  <c r="AB118" i="1"/>
  <c r="AD118" i="1"/>
  <c r="AF118" i="1"/>
  <c r="AH118" i="1"/>
  <c r="AJ118" i="1"/>
  <c r="AL118" i="1"/>
  <c r="AN118" i="1"/>
  <c r="AP118" i="1"/>
  <c r="AR118" i="1"/>
  <c r="AT118" i="1"/>
  <c r="AV118" i="1"/>
  <c r="AX118" i="1"/>
  <c r="BA118" i="1" s="1"/>
  <c r="BT118" i="1" s="1"/>
  <c r="R119" i="1"/>
  <c r="S119" i="1" s="1"/>
  <c r="T119" i="1"/>
  <c r="V119" i="1"/>
  <c r="X119" i="1"/>
  <c r="Z119" i="1"/>
  <c r="AB119" i="1"/>
  <c r="AD119" i="1"/>
  <c r="AF119" i="1"/>
  <c r="AH119" i="1"/>
  <c r="AJ119" i="1"/>
  <c r="AL119" i="1"/>
  <c r="AN119" i="1"/>
  <c r="AP119" i="1"/>
  <c r="AR119" i="1"/>
  <c r="AT119" i="1"/>
  <c r="AV119" i="1"/>
  <c r="AX119" i="1"/>
  <c r="BA119" i="1" s="1"/>
  <c r="BT119" i="1" s="1"/>
  <c r="R120" i="1"/>
  <c r="S120" i="1" s="1"/>
  <c r="T120" i="1"/>
  <c r="V120" i="1"/>
  <c r="X120" i="1"/>
  <c r="Z120" i="1"/>
  <c r="AB120" i="1"/>
  <c r="AD120" i="1"/>
  <c r="AF120" i="1"/>
  <c r="AH120" i="1"/>
  <c r="AJ120" i="1"/>
  <c r="AL120" i="1"/>
  <c r="AN120" i="1"/>
  <c r="AP120" i="1"/>
  <c r="AR120" i="1"/>
  <c r="AT120" i="1"/>
  <c r="AV120" i="1"/>
  <c r="AX120" i="1"/>
  <c r="BA120" i="1" s="1"/>
  <c r="BT120" i="1" s="1"/>
  <c r="R121" i="1"/>
  <c r="S121" i="1" s="1"/>
  <c r="T121" i="1"/>
  <c r="V121" i="1"/>
  <c r="X121" i="1"/>
  <c r="Z121" i="1"/>
  <c r="AB121" i="1"/>
  <c r="AD121" i="1"/>
  <c r="AF121" i="1"/>
  <c r="AH121" i="1"/>
  <c r="AJ121" i="1"/>
  <c r="AL121" i="1"/>
  <c r="AN121" i="1"/>
  <c r="AP121" i="1"/>
  <c r="AR121" i="1"/>
  <c r="AT121" i="1"/>
  <c r="AV121" i="1"/>
  <c r="AX121" i="1"/>
  <c r="BA121" i="1" s="1"/>
  <c r="BT121" i="1" s="1"/>
  <c r="R122" i="1"/>
  <c r="S122" i="1" s="1"/>
  <c r="T122" i="1"/>
  <c r="V122" i="1"/>
  <c r="X122" i="1"/>
  <c r="Z122" i="1"/>
  <c r="AB122" i="1"/>
  <c r="AD122" i="1"/>
  <c r="AF122" i="1"/>
  <c r="AH122" i="1"/>
  <c r="AJ122" i="1"/>
  <c r="AL122" i="1"/>
  <c r="AN122" i="1"/>
  <c r="AP122" i="1"/>
  <c r="AR122" i="1"/>
  <c r="AT122" i="1"/>
  <c r="AV122" i="1"/>
  <c r="AX122" i="1"/>
  <c r="BA122" i="1" s="1"/>
  <c r="BT122" i="1" s="1"/>
  <c r="R123" i="1"/>
  <c r="S123" i="1" s="1"/>
  <c r="T123" i="1"/>
  <c r="V123" i="1"/>
  <c r="X123" i="1"/>
  <c r="Z123" i="1"/>
  <c r="AB123" i="1"/>
  <c r="AD123" i="1"/>
  <c r="AF123" i="1"/>
  <c r="AH123" i="1"/>
  <c r="AJ123" i="1"/>
  <c r="AL123" i="1"/>
  <c r="AN123" i="1"/>
  <c r="AP123" i="1"/>
  <c r="AR123" i="1"/>
  <c r="AT123" i="1"/>
  <c r="AV123" i="1"/>
  <c r="AX123" i="1"/>
  <c r="BA123" i="1" s="1"/>
  <c r="BT123" i="1" s="1"/>
  <c r="R124" i="1"/>
  <c r="S124" i="1" s="1"/>
  <c r="T124" i="1"/>
  <c r="V124" i="1"/>
  <c r="X124" i="1"/>
  <c r="Z124" i="1"/>
  <c r="AB124" i="1"/>
  <c r="AD124" i="1"/>
  <c r="AF124" i="1"/>
  <c r="AH124" i="1"/>
  <c r="AJ124" i="1"/>
  <c r="AL124" i="1"/>
  <c r="AN124" i="1"/>
  <c r="AP124" i="1"/>
  <c r="AR124" i="1"/>
  <c r="AT124" i="1"/>
  <c r="AV124" i="1"/>
  <c r="AX124" i="1"/>
  <c r="BA124" i="1" s="1"/>
  <c r="BT124" i="1" s="1"/>
  <c r="R125" i="1"/>
  <c r="S125" i="1" s="1"/>
  <c r="T125" i="1"/>
  <c r="V125" i="1"/>
  <c r="X125" i="1"/>
  <c r="Z125" i="1"/>
  <c r="AB125" i="1"/>
  <c r="AD125" i="1"/>
  <c r="AF125" i="1"/>
  <c r="AH125" i="1"/>
  <c r="AJ125" i="1"/>
  <c r="AL125" i="1"/>
  <c r="AN125" i="1"/>
  <c r="AP125" i="1"/>
  <c r="AR125" i="1"/>
  <c r="AT125" i="1"/>
  <c r="AV125" i="1"/>
  <c r="AX125" i="1"/>
  <c r="BA125" i="1" s="1"/>
  <c r="BT125" i="1" s="1"/>
  <c r="R126" i="1"/>
  <c r="S126" i="1" s="1"/>
  <c r="T126" i="1"/>
  <c r="V126" i="1"/>
  <c r="X126" i="1"/>
  <c r="Z126" i="1"/>
  <c r="AB126" i="1"/>
  <c r="AD126" i="1"/>
  <c r="AF126" i="1"/>
  <c r="AH126" i="1"/>
  <c r="AJ126" i="1"/>
  <c r="AL126" i="1"/>
  <c r="AN126" i="1"/>
  <c r="AP126" i="1"/>
  <c r="AR126" i="1"/>
  <c r="AT126" i="1"/>
  <c r="AV126" i="1"/>
  <c r="AX126" i="1"/>
  <c r="BA126" i="1" s="1"/>
  <c r="BT126" i="1" s="1"/>
  <c r="R127" i="1"/>
  <c r="S127" i="1" s="1"/>
  <c r="T127" i="1"/>
  <c r="V127" i="1"/>
  <c r="X127" i="1"/>
  <c r="Z127" i="1"/>
  <c r="AB127" i="1"/>
  <c r="AD127" i="1"/>
  <c r="AF127" i="1"/>
  <c r="AH127" i="1"/>
  <c r="AJ127" i="1"/>
  <c r="AL127" i="1"/>
  <c r="AN127" i="1"/>
  <c r="AP127" i="1"/>
  <c r="AR127" i="1"/>
  <c r="AT127" i="1"/>
  <c r="AV127" i="1"/>
  <c r="AX127" i="1"/>
  <c r="BA127" i="1" s="1"/>
  <c r="BT127" i="1" s="1"/>
  <c r="R128" i="1"/>
  <c r="S128" i="1" s="1"/>
  <c r="T128" i="1"/>
  <c r="V128" i="1"/>
  <c r="X128" i="1"/>
  <c r="Z128" i="1"/>
  <c r="AB128" i="1"/>
  <c r="AD128" i="1"/>
  <c r="AF128" i="1"/>
  <c r="AH128" i="1"/>
  <c r="AJ128" i="1"/>
  <c r="AL128" i="1"/>
  <c r="AN128" i="1"/>
  <c r="AP128" i="1"/>
  <c r="AR128" i="1"/>
  <c r="AT128" i="1"/>
  <c r="AV128" i="1"/>
  <c r="AX128" i="1"/>
  <c r="BA128" i="1" s="1"/>
  <c r="BT128" i="1" s="1"/>
  <c r="R129" i="1"/>
  <c r="S129" i="1" s="1"/>
  <c r="T129" i="1"/>
  <c r="V129" i="1"/>
  <c r="X129" i="1"/>
  <c r="Z129" i="1"/>
  <c r="AB129" i="1"/>
  <c r="AD129" i="1"/>
  <c r="AF129" i="1"/>
  <c r="AH129" i="1"/>
  <c r="AJ129" i="1"/>
  <c r="AL129" i="1"/>
  <c r="AN129" i="1"/>
  <c r="AP129" i="1"/>
  <c r="AR129" i="1"/>
  <c r="AT129" i="1"/>
  <c r="AV129" i="1"/>
  <c r="AX129" i="1"/>
  <c r="BA129" i="1" s="1"/>
  <c r="BT129" i="1" s="1"/>
  <c r="R130" i="1"/>
  <c r="T130" i="1"/>
  <c r="V130" i="1"/>
  <c r="X130" i="1"/>
  <c r="Z130" i="1"/>
  <c r="AB130" i="1"/>
  <c r="AD130" i="1"/>
  <c r="AF130" i="1"/>
  <c r="AH130" i="1"/>
  <c r="AJ130" i="1"/>
  <c r="AL130" i="1"/>
  <c r="AN130" i="1"/>
  <c r="AP130" i="1"/>
  <c r="AR130" i="1"/>
  <c r="AT130" i="1"/>
  <c r="AV130" i="1"/>
  <c r="AX130" i="1"/>
  <c r="BA130" i="1" s="1"/>
  <c r="BT130" i="1" s="1"/>
  <c r="R131" i="1"/>
  <c r="S131" i="1" s="1"/>
  <c r="T131" i="1"/>
  <c r="V131" i="1"/>
  <c r="X131" i="1"/>
  <c r="Z131" i="1"/>
  <c r="AB131" i="1"/>
  <c r="AD131" i="1"/>
  <c r="AF131" i="1"/>
  <c r="AH131" i="1"/>
  <c r="AJ131" i="1"/>
  <c r="AL131" i="1"/>
  <c r="AN131" i="1"/>
  <c r="AP131" i="1"/>
  <c r="AR131" i="1"/>
  <c r="AT131" i="1"/>
  <c r="AV131" i="1"/>
  <c r="AX131" i="1"/>
  <c r="BA131" i="1" s="1"/>
  <c r="BS131" i="1" s="1"/>
  <c r="R132" i="1"/>
  <c r="T132" i="1"/>
  <c r="V132" i="1"/>
  <c r="X132" i="1"/>
  <c r="Z132" i="1"/>
  <c r="AB132" i="1"/>
  <c r="AD132" i="1"/>
  <c r="AF132" i="1"/>
  <c r="AH132" i="1"/>
  <c r="AJ132" i="1"/>
  <c r="AL132" i="1"/>
  <c r="AN132" i="1"/>
  <c r="AP132" i="1"/>
  <c r="AR132" i="1"/>
  <c r="AT132" i="1"/>
  <c r="AV132" i="1"/>
  <c r="AX132" i="1"/>
  <c r="BA132" i="1" s="1"/>
  <c r="BS132" i="1" s="1"/>
  <c r="R133" i="1"/>
  <c r="S133" i="1" s="1"/>
  <c r="T133" i="1"/>
  <c r="V133" i="1"/>
  <c r="X133" i="1"/>
  <c r="Z133" i="1"/>
  <c r="AB133" i="1"/>
  <c r="AD133" i="1"/>
  <c r="AF133" i="1"/>
  <c r="AH133" i="1"/>
  <c r="AJ133" i="1"/>
  <c r="AL133" i="1"/>
  <c r="AN133" i="1"/>
  <c r="AP133" i="1"/>
  <c r="AR133" i="1"/>
  <c r="AT133" i="1"/>
  <c r="AV133" i="1"/>
  <c r="AX133" i="1"/>
  <c r="BA133" i="1" s="1"/>
  <c r="BS133" i="1" s="1"/>
  <c r="R134" i="1"/>
  <c r="S134" i="1" s="1"/>
  <c r="T134" i="1"/>
  <c r="V134" i="1"/>
  <c r="X134" i="1"/>
  <c r="Z134" i="1"/>
  <c r="AB134" i="1"/>
  <c r="AD134" i="1"/>
  <c r="AF134" i="1"/>
  <c r="AH134" i="1"/>
  <c r="AJ134" i="1"/>
  <c r="AL134" i="1"/>
  <c r="AN134" i="1"/>
  <c r="AP134" i="1"/>
  <c r="AR134" i="1"/>
  <c r="AT134" i="1"/>
  <c r="AV134" i="1"/>
  <c r="AX134" i="1"/>
  <c r="BA134" i="1" s="1"/>
  <c r="BT134" i="1" s="1"/>
  <c r="R135" i="1"/>
  <c r="S135" i="1" s="1"/>
  <c r="T135" i="1"/>
  <c r="V135" i="1"/>
  <c r="X135" i="1"/>
  <c r="Z135" i="1"/>
  <c r="AB135" i="1"/>
  <c r="AD135" i="1"/>
  <c r="AF135" i="1"/>
  <c r="AH135" i="1"/>
  <c r="AJ135" i="1"/>
  <c r="AL135" i="1"/>
  <c r="AN135" i="1"/>
  <c r="AP135" i="1"/>
  <c r="AR135" i="1"/>
  <c r="AT135" i="1"/>
  <c r="AV135" i="1"/>
  <c r="AX135" i="1"/>
  <c r="BA135" i="1" s="1"/>
  <c r="BT135" i="1" s="1"/>
  <c r="R137" i="1"/>
  <c r="S137" i="1" s="1"/>
  <c r="T137" i="1"/>
  <c r="V137" i="1"/>
  <c r="X137" i="1"/>
  <c r="Z137" i="1"/>
  <c r="AB137" i="1"/>
  <c r="AD137" i="1"/>
  <c r="AF137" i="1"/>
  <c r="AH137" i="1"/>
  <c r="AJ137" i="1"/>
  <c r="AL137" i="1"/>
  <c r="AN137" i="1"/>
  <c r="AP137" i="1"/>
  <c r="AR137" i="1"/>
  <c r="AT137" i="1"/>
  <c r="AV137" i="1"/>
  <c r="AX137" i="1"/>
  <c r="BA137" i="1" s="1"/>
  <c r="BS137" i="1" s="1"/>
  <c r="R138" i="1"/>
  <c r="T138" i="1"/>
  <c r="V138" i="1"/>
  <c r="X138" i="1"/>
  <c r="Z138" i="1"/>
  <c r="AB138" i="1"/>
  <c r="AD138" i="1"/>
  <c r="AF138" i="1"/>
  <c r="AH138" i="1"/>
  <c r="AJ138" i="1"/>
  <c r="AL138" i="1"/>
  <c r="AN138" i="1"/>
  <c r="AP138" i="1"/>
  <c r="AR138" i="1"/>
  <c r="AT138" i="1"/>
  <c r="AV138" i="1"/>
  <c r="AX138" i="1"/>
  <c r="BA138" i="1" s="1"/>
  <c r="BS138" i="1" s="1"/>
  <c r="R139" i="1"/>
  <c r="S139" i="1" s="1"/>
  <c r="T139" i="1"/>
  <c r="V139" i="1"/>
  <c r="X139" i="1"/>
  <c r="Z139" i="1"/>
  <c r="AB139" i="1"/>
  <c r="AD139" i="1"/>
  <c r="AF139" i="1"/>
  <c r="AH139" i="1"/>
  <c r="AJ139" i="1"/>
  <c r="AL139" i="1"/>
  <c r="AN139" i="1"/>
  <c r="AP139" i="1"/>
  <c r="AR139" i="1"/>
  <c r="AT139" i="1"/>
  <c r="AV139" i="1"/>
  <c r="AX139" i="1"/>
  <c r="BA139" i="1" s="1"/>
  <c r="BU139" i="1" s="1"/>
  <c r="R140" i="1"/>
  <c r="S140" i="1" s="1"/>
  <c r="T140" i="1"/>
  <c r="V140" i="1"/>
  <c r="X140" i="1"/>
  <c r="Z140" i="1"/>
  <c r="AB140" i="1"/>
  <c r="AD140" i="1"/>
  <c r="AF140" i="1"/>
  <c r="AH140" i="1"/>
  <c r="AJ140" i="1"/>
  <c r="AL140" i="1"/>
  <c r="AN140" i="1"/>
  <c r="AP140" i="1"/>
  <c r="AR140" i="1"/>
  <c r="AT140" i="1"/>
  <c r="AV140" i="1"/>
  <c r="AX140" i="1"/>
  <c r="BA140" i="1" s="1"/>
  <c r="BS140" i="1" s="1"/>
  <c r="R141" i="1"/>
  <c r="S141" i="1" s="1"/>
  <c r="T141" i="1"/>
  <c r="V141" i="1"/>
  <c r="X141" i="1"/>
  <c r="Z141" i="1"/>
  <c r="AB141" i="1"/>
  <c r="AD141" i="1"/>
  <c r="AF141" i="1"/>
  <c r="AH141" i="1"/>
  <c r="AJ141" i="1"/>
  <c r="AL141" i="1"/>
  <c r="AN141" i="1"/>
  <c r="AP141" i="1"/>
  <c r="AR141" i="1"/>
  <c r="AT141" i="1"/>
  <c r="AV141" i="1"/>
  <c r="AX141" i="1"/>
  <c r="BA141" i="1" s="1"/>
  <c r="BS141" i="1" s="1"/>
  <c r="R142" i="1"/>
  <c r="S142" i="1" s="1"/>
  <c r="T142" i="1"/>
  <c r="V142" i="1"/>
  <c r="X142" i="1"/>
  <c r="Z142" i="1"/>
  <c r="AB142" i="1"/>
  <c r="AD142" i="1"/>
  <c r="AF142" i="1"/>
  <c r="AH142" i="1"/>
  <c r="AJ142" i="1"/>
  <c r="AL142" i="1"/>
  <c r="AN142" i="1"/>
  <c r="AP142" i="1"/>
  <c r="AR142" i="1"/>
  <c r="AT142" i="1"/>
  <c r="AV142" i="1"/>
  <c r="AX142" i="1"/>
  <c r="BA142" i="1" s="1"/>
  <c r="R143" i="1"/>
  <c r="S143" i="1" s="1"/>
  <c r="T143" i="1"/>
  <c r="V143" i="1"/>
  <c r="X143" i="1"/>
  <c r="Z143" i="1"/>
  <c r="AB143" i="1"/>
  <c r="AD143" i="1"/>
  <c r="AF143" i="1"/>
  <c r="AH143" i="1"/>
  <c r="AJ143" i="1"/>
  <c r="AL143" i="1"/>
  <c r="AN143" i="1"/>
  <c r="AP143" i="1"/>
  <c r="AR143" i="1"/>
  <c r="AT143" i="1"/>
  <c r="AV143" i="1"/>
  <c r="AX143" i="1"/>
  <c r="BA143" i="1" s="1"/>
  <c r="R144" i="1"/>
  <c r="S144" i="1" s="1"/>
  <c r="T144" i="1"/>
  <c r="V144" i="1"/>
  <c r="X144" i="1"/>
  <c r="Z144" i="1"/>
  <c r="AB144" i="1"/>
  <c r="AD144" i="1"/>
  <c r="AF144" i="1"/>
  <c r="AH144" i="1"/>
  <c r="AJ144" i="1"/>
  <c r="AL144" i="1"/>
  <c r="AN144" i="1"/>
  <c r="AP144" i="1"/>
  <c r="AR144" i="1"/>
  <c r="AT144" i="1"/>
  <c r="AV144" i="1"/>
  <c r="AX144" i="1"/>
  <c r="BA144" i="1" s="1"/>
  <c r="R145" i="1"/>
  <c r="S145" i="1" s="1"/>
  <c r="T145" i="1"/>
  <c r="V145" i="1"/>
  <c r="X145" i="1"/>
  <c r="Z145" i="1"/>
  <c r="AB145" i="1"/>
  <c r="AD145" i="1"/>
  <c r="AF145" i="1"/>
  <c r="AH145" i="1"/>
  <c r="AJ145" i="1"/>
  <c r="AL145" i="1"/>
  <c r="AN145" i="1"/>
  <c r="AP145" i="1"/>
  <c r="AR145" i="1"/>
  <c r="AT145" i="1"/>
  <c r="AV145" i="1"/>
  <c r="AX145" i="1"/>
  <c r="BA145" i="1" s="1"/>
  <c r="R146" i="1"/>
  <c r="T146" i="1"/>
  <c r="V146" i="1"/>
  <c r="X146" i="1"/>
  <c r="Z146" i="1"/>
  <c r="AB146" i="1"/>
  <c r="AD146" i="1"/>
  <c r="AF146" i="1"/>
  <c r="AH146" i="1"/>
  <c r="AJ146" i="1"/>
  <c r="AL146" i="1"/>
  <c r="AN146" i="1"/>
  <c r="AP146" i="1"/>
  <c r="AR146" i="1"/>
  <c r="AT146" i="1"/>
  <c r="AV146" i="1"/>
  <c r="AX146" i="1"/>
  <c r="BA146" i="1" s="1"/>
  <c r="BT146" i="1" s="1"/>
  <c r="R147" i="1"/>
  <c r="S147" i="1" s="1"/>
  <c r="T147" i="1"/>
  <c r="V147" i="1"/>
  <c r="X147" i="1"/>
  <c r="Z147" i="1"/>
  <c r="AB147" i="1"/>
  <c r="AD147" i="1"/>
  <c r="AF147" i="1"/>
  <c r="AH147" i="1"/>
  <c r="AJ147" i="1"/>
  <c r="AL147" i="1"/>
  <c r="AN147" i="1"/>
  <c r="AP147" i="1"/>
  <c r="AR147" i="1"/>
  <c r="AT147" i="1"/>
  <c r="AV147" i="1"/>
  <c r="AX147" i="1"/>
  <c r="BA147" i="1" s="1"/>
  <c r="BS147" i="1" s="1"/>
  <c r="R148" i="1"/>
  <c r="S148" i="1" s="1"/>
  <c r="T148" i="1"/>
  <c r="V148" i="1"/>
  <c r="X148" i="1"/>
  <c r="Z148" i="1"/>
  <c r="AB148" i="1"/>
  <c r="AD148" i="1"/>
  <c r="AF148" i="1"/>
  <c r="AH148" i="1"/>
  <c r="AJ148" i="1"/>
  <c r="AL148" i="1"/>
  <c r="AN148" i="1"/>
  <c r="AP148" i="1"/>
  <c r="AR148" i="1"/>
  <c r="AT148" i="1"/>
  <c r="AV148" i="1"/>
  <c r="AX148" i="1"/>
  <c r="BA148" i="1" s="1"/>
  <c r="BS148" i="1" s="1"/>
  <c r="R149" i="1"/>
  <c r="S149" i="1" s="1"/>
  <c r="T149" i="1"/>
  <c r="V149" i="1"/>
  <c r="X149" i="1"/>
  <c r="Z149" i="1"/>
  <c r="AB149" i="1"/>
  <c r="AD149" i="1"/>
  <c r="AF149" i="1"/>
  <c r="AH149" i="1"/>
  <c r="AJ149" i="1"/>
  <c r="AL149" i="1"/>
  <c r="AN149" i="1"/>
  <c r="AP149" i="1"/>
  <c r="AR149" i="1"/>
  <c r="AT149" i="1"/>
  <c r="AV149" i="1"/>
  <c r="AX149" i="1"/>
  <c r="BA149" i="1" s="1"/>
  <c r="BS149" i="1" s="1"/>
  <c r="R150" i="1"/>
  <c r="S150" i="1" s="1"/>
  <c r="T150" i="1"/>
  <c r="V150" i="1"/>
  <c r="X150" i="1"/>
  <c r="Z150" i="1"/>
  <c r="AB150" i="1"/>
  <c r="AD150" i="1"/>
  <c r="AF150" i="1"/>
  <c r="AH150" i="1"/>
  <c r="AJ150" i="1"/>
  <c r="AL150" i="1"/>
  <c r="AN150" i="1"/>
  <c r="AP150" i="1"/>
  <c r="AR150" i="1"/>
  <c r="AT150" i="1"/>
  <c r="AV150" i="1"/>
  <c r="AX150" i="1"/>
  <c r="BA150" i="1" s="1"/>
  <c r="BU150" i="1" s="1"/>
  <c r="R151" i="1"/>
  <c r="S151" i="1" s="1"/>
  <c r="T151" i="1"/>
  <c r="V151" i="1"/>
  <c r="X151" i="1"/>
  <c r="Z151" i="1"/>
  <c r="AB151" i="1"/>
  <c r="AD151" i="1"/>
  <c r="AF151" i="1"/>
  <c r="AH151" i="1"/>
  <c r="AJ151" i="1"/>
  <c r="AL151" i="1"/>
  <c r="AN151" i="1"/>
  <c r="AP151" i="1"/>
  <c r="AR151" i="1"/>
  <c r="AT151" i="1"/>
  <c r="AV151" i="1"/>
  <c r="AX151" i="1"/>
  <c r="BA151" i="1" s="1"/>
  <c r="R152" i="1"/>
  <c r="S152" i="1" s="1"/>
  <c r="T152" i="1"/>
  <c r="V152" i="1"/>
  <c r="X152" i="1"/>
  <c r="Z152" i="1"/>
  <c r="AB152" i="1"/>
  <c r="AD152" i="1"/>
  <c r="AF152" i="1"/>
  <c r="AH152" i="1"/>
  <c r="AJ152" i="1"/>
  <c r="AL152" i="1"/>
  <c r="AN152" i="1"/>
  <c r="AP152" i="1"/>
  <c r="AR152" i="1"/>
  <c r="AT152" i="1"/>
  <c r="AV152" i="1"/>
  <c r="AX152" i="1"/>
  <c r="BA152" i="1" s="1"/>
  <c r="R153" i="1"/>
  <c r="S153" i="1" s="1"/>
  <c r="T153" i="1"/>
  <c r="V153" i="1"/>
  <c r="X153" i="1"/>
  <c r="Z153" i="1"/>
  <c r="AB153" i="1"/>
  <c r="AD153" i="1"/>
  <c r="AF153" i="1"/>
  <c r="AH153" i="1"/>
  <c r="AJ153" i="1"/>
  <c r="AL153" i="1"/>
  <c r="AN153" i="1"/>
  <c r="AP153" i="1"/>
  <c r="AR153" i="1"/>
  <c r="AT153" i="1"/>
  <c r="AV153" i="1"/>
  <c r="AX153" i="1"/>
  <c r="BA153" i="1" s="1"/>
  <c r="BU153" i="1" s="1"/>
  <c r="R154" i="1"/>
  <c r="T154" i="1"/>
  <c r="V154" i="1"/>
  <c r="X154" i="1"/>
  <c r="Z154" i="1"/>
  <c r="AB154" i="1"/>
  <c r="AD154" i="1"/>
  <c r="AF154" i="1"/>
  <c r="AH154" i="1"/>
  <c r="AJ154" i="1"/>
  <c r="AL154" i="1"/>
  <c r="AN154" i="1"/>
  <c r="AP154" i="1"/>
  <c r="AR154" i="1"/>
  <c r="AT154" i="1"/>
  <c r="AV154" i="1"/>
  <c r="AX154" i="1"/>
  <c r="BA154" i="1" s="1"/>
  <c r="BS154" i="1" s="1"/>
  <c r="R155" i="1"/>
  <c r="S155" i="1" s="1"/>
  <c r="T155" i="1"/>
  <c r="V155" i="1"/>
  <c r="X155" i="1"/>
  <c r="Z155" i="1"/>
  <c r="AB155" i="1"/>
  <c r="AD155" i="1"/>
  <c r="AF155" i="1"/>
  <c r="AH155" i="1"/>
  <c r="AJ155" i="1"/>
  <c r="AL155" i="1"/>
  <c r="AN155" i="1"/>
  <c r="AP155" i="1"/>
  <c r="AR155" i="1"/>
  <c r="AT155" i="1"/>
  <c r="AV155" i="1"/>
  <c r="AX155" i="1"/>
  <c r="BA155" i="1" s="1"/>
  <c r="BS155" i="1" s="1"/>
  <c r="R156" i="1"/>
  <c r="S156" i="1" s="1"/>
  <c r="T156" i="1"/>
  <c r="V156" i="1"/>
  <c r="X156" i="1"/>
  <c r="Z156" i="1"/>
  <c r="AB156" i="1"/>
  <c r="AD156" i="1"/>
  <c r="AF156" i="1"/>
  <c r="AH156" i="1"/>
  <c r="AJ156" i="1"/>
  <c r="AL156" i="1"/>
  <c r="AN156" i="1"/>
  <c r="AP156" i="1"/>
  <c r="AR156" i="1"/>
  <c r="AT156" i="1"/>
  <c r="AV156" i="1"/>
  <c r="AX156" i="1"/>
  <c r="BA156" i="1" s="1"/>
  <c r="BS156" i="1" s="1"/>
  <c r="R157" i="1"/>
  <c r="S157" i="1" s="1"/>
  <c r="T157" i="1"/>
  <c r="V157" i="1"/>
  <c r="X157" i="1"/>
  <c r="Z157" i="1"/>
  <c r="AB157" i="1"/>
  <c r="AD157" i="1"/>
  <c r="AF157" i="1"/>
  <c r="AH157" i="1"/>
  <c r="AJ157" i="1"/>
  <c r="AL157" i="1"/>
  <c r="AN157" i="1"/>
  <c r="AP157" i="1"/>
  <c r="AR157" i="1"/>
  <c r="AT157" i="1"/>
  <c r="AV157" i="1"/>
  <c r="AX157" i="1"/>
  <c r="BA157" i="1" s="1"/>
  <c r="BS157" i="1" s="1"/>
  <c r="R158" i="1"/>
  <c r="S158" i="1" s="1"/>
  <c r="T158" i="1"/>
  <c r="V158" i="1"/>
  <c r="X158" i="1"/>
  <c r="Z158" i="1"/>
  <c r="AB158" i="1"/>
  <c r="AD158" i="1"/>
  <c r="AF158" i="1"/>
  <c r="AH158" i="1"/>
  <c r="AJ158" i="1"/>
  <c r="AL158" i="1"/>
  <c r="AN158" i="1"/>
  <c r="AP158" i="1"/>
  <c r="AR158" i="1"/>
  <c r="AT158" i="1"/>
  <c r="AV158" i="1"/>
  <c r="AX158" i="1"/>
  <c r="BA158" i="1" s="1"/>
  <c r="BT158" i="1" s="1"/>
  <c r="R159" i="1"/>
  <c r="S159" i="1" s="1"/>
  <c r="T159" i="1"/>
  <c r="V159" i="1"/>
  <c r="X159" i="1"/>
  <c r="Z159" i="1"/>
  <c r="AB159" i="1"/>
  <c r="AD159" i="1"/>
  <c r="AF159" i="1"/>
  <c r="AH159" i="1"/>
  <c r="AJ159" i="1"/>
  <c r="AL159" i="1"/>
  <c r="AN159" i="1"/>
  <c r="AP159" i="1"/>
  <c r="AR159" i="1"/>
  <c r="AT159" i="1"/>
  <c r="AV159" i="1"/>
  <c r="AX159" i="1"/>
  <c r="BA159" i="1" s="1"/>
  <c r="BT159" i="1" s="1"/>
  <c r="R160" i="1"/>
  <c r="T160" i="1"/>
  <c r="V160" i="1"/>
  <c r="X160" i="1"/>
  <c r="Z160" i="1"/>
  <c r="AB160" i="1"/>
  <c r="AD160" i="1"/>
  <c r="AF160" i="1"/>
  <c r="AH160" i="1"/>
  <c r="AJ160" i="1"/>
  <c r="AL160" i="1"/>
  <c r="AN160" i="1"/>
  <c r="AP160" i="1"/>
  <c r="AR160" i="1"/>
  <c r="AT160" i="1"/>
  <c r="AV160" i="1"/>
  <c r="AX160" i="1"/>
  <c r="BA160" i="1" s="1"/>
  <c r="BS160" i="1" s="1"/>
  <c r="R161" i="1"/>
  <c r="T161" i="1"/>
  <c r="V161" i="1"/>
  <c r="X161" i="1"/>
  <c r="Z161" i="1"/>
  <c r="AB161" i="1"/>
  <c r="AD161" i="1"/>
  <c r="AF161" i="1"/>
  <c r="AH161" i="1"/>
  <c r="AJ161" i="1"/>
  <c r="AL161" i="1"/>
  <c r="AN161" i="1"/>
  <c r="AP161" i="1"/>
  <c r="AR161" i="1"/>
  <c r="AT161" i="1"/>
  <c r="AV161" i="1"/>
  <c r="AX161" i="1"/>
  <c r="BA161" i="1" s="1"/>
  <c r="BT161" i="1" s="1"/>
  <c r="R162" i="1"/>
  <c r="S162" i="1" s="1"/>
  <c r="T162" i="1"/>
  <c r="V162" i="1"/>
  <c r="X162" i="1"/>
  <c r="Z162" i="1"/>
  <c r="AB162" i="1"/>
  <c r="AD162" i="1"/>
  <c r="AF162" i="1"/>
  <c r="AH162" i="1"/>
  <c r="AJ162" i="1"/>
  <c r="AL162" i="1"/>
  <c r="AN162" i="1"/>
  <c r="AP162" i="1"/>
  <c r="AR162" i="1"/>
  <c r="AT162" i="1"/>
  <c r="AV162" i="1"/>
  <c r="AX162" i="1"/>
  <c r="BA162" i="1" s="1"/>
  <c r="BT162" i="1" s="1"/>
  <c r="R163" i="1"/>
  <c r="T163" i="1"/>
  <c r="V163" i="1"/>
  <c r="X163" i="1"/>
  <c r="Z163" i="1"/>
  <c r="AB163" i="1"/>
  <c r="AD163" i="1"/>
  <c r="AF163" i="1"/>
  <c r="AH163" i="1"/>
  <c r="AJ163" i="1"/>
  <c r="AL163" i="1"/>
  <c r="AN163" i="1"/>
  <c r="AP163" i="1"/>
  <c r="AR163" i="1"/>
  <c r="AT163" i="1"/>
  <c r="AV163" i="1"/>
  <c r="AX163" i="1"/>
  <c r="BA163" i="1" s="1"/>
  <c r="BT163" i="1" s="1"/>
  <c r="R165" i="1"/>
  <c r="S165" i="1" s="1"/>
  <c r="T165" i="1"/>
  <c r="V165" i="1"/>
  <c r="X165" i="1"/>
  <c r="Z165" i="1"/>
  <c r="AB165" i="1"/>
  <c r="AD165" i="1"/>
  <c r="AF165" i="1"/>
  <c r="AH165" i="1"/>
  <c r="AJ165" i="1"/>
  <c r="AL165" i="1"/>
  <c r="AN165" i="1"/>
  <c r="AP165" i="1"/>
  <c r="AR165" i="1"/>
  <c r="AT165" i="1"/>
  <c r="AV165" i="1"/>
  <c r="AX165" i="1"/>
  <c r="BA165" i="1" s="1"/>
  <c r="R166" i="1"/>
  <c r="S166" i="1" s="1"/>
  <c r="T166" i="1"/>
  <c r="V166" i="1"/>
  <c r="X166" i="1"/>
  <c r="Z166" i="1"/>
  <c r="AB166" i="1"/>
  <c r="AD166" i="1"/>
  <c r="AF166" i="1"/>
  <c r="AH166" i="1"/>
  <c r="AJ166" i="1"/>
  <c r="AL166" i="1"/>
  <c r="AN166" i="1"/>
  <c r="AP166" i="1"/>
  <c r="AR166" i="1"/>
  <c r="AT166" i="1"/>
  <c r="AV166" i="1"/>
  <c r="AX166" i="1"/>
  <c r="BA166" i="1" s="1"/>
  <c r="BT166" i="1" s="1"/>
  <c r="R167" i="1"/>
  <c r="T167" i="1"/>
  <c r="V167" i="1"/>
  <c r="X167" i="1"/>
  <c r="Z167" i="1"/>
  <c r="AB167" i="1"/>
  <c r="AD167" i="1"/>
  <c r="AF167" i="1"/>
  <c r="AH167" i="1"/>
  <c r="AJ167" i="1"/>
  <c r="AL167" i="1"/>
  <c r="AN167" i="1"/>
  <c r="AP167" i="1"/>
  <c r="AR167" i="1"/>
  <c r="AT167" i="1"/>
  <c r="AV167" i="1"/>
  <c r="AX167" i="1"/>
  <c r="BA167" i="1" s="1"/>
  <c r="BS167" i="1" s="1"/>
  <c r="R168" i="1"/>
  <c r="S168" i="1" s="1"/>
  <c r="T168" i="1"/>
  <c r="V168" i="1"/>
  <c r="X168" i="1"/>
  <c r="Z168" i="1"/>
  <c r="AB168" i="1"/>
  <c r="AD168" i="1"/>
  <c r="AF168" i="1"/>
  <c r="AH168" i="1"/>
  <c r="AJ168" i="1"/>
  <c r="AL168" i="1"/>
  <c r="AN168" i="1"/>
  <c r="AP168" i="1"/>
  <c r="AR168" i="1"/>
  <c r="AT168" i="1"/>
  <c r="AV168" i="1"/>
  <c r="AX168" i="1"/>
  <c r="BA168" i="1" s="1"/>
  <c r="BS168" i="1" s="1"/>
  <c r="R169" i="1"/>
  <c r="T169" i="1"/>
  <c r="V169" i="1"/>
  <c r="X169" i="1"/>
  <c r="Z169" i="1"/>
  <c r="AB169" i="1"/>
  <c r="AD169" i="1"/>
  <c r="AF169" i="1"/>
  <c r="AH169" i="1"/>
  <c r="AJ169" i="1"/>
  <c r="AL169" i="1"/>
  <c r="AN169" i="1"/>
  <c r="AP169" i="1"/>
  <c r="AR169" i="1"/>
  <c r="AT169" i="1"/>
  <c r="AV169" i="1"/>
  <c r="AX169" i="1"/>
  <c r="BA169" i="1" s="1"/>
  <c r="BS169" i="1" s="1"/>
  <c r="R170" i="1"/>
  <c r="S170" i="1" s="1"/>
  <c r="T170" i="1"/>
  <c r="V170" i="1"/>
  <c r="X170" i="1"/>
  <c r="Z170" i="1"/>
  <c r="AB170" i="1"/>
  <c r="AD170" i="1"/>
  <c r="AF170" i="1"/>
  <c r="AH170" i="1"/>
  <c r="AJ170" i="1"/>
  <c r="AL170" i="1"/>
  <c r="AN170" i="1"/>
  <c r="AP170" i="1"/>
  <c r="AR170" i="1"/>
  <c r="AT170" i="1"/>
  <c r="AV170" i="1"/>
  <c r="AX170" i="1"/>
  <c r="BA170" i="1" s="1"/>
  <c r="BS170" i="1" s="1"/>
  <c r="R171" i="1"/>
  <c r="S171" i="1" s="1"/>
  <c r="T171" i="1"/>
  <c r="V171" i="1"/>
  <c r="X171" i="1"/>
  <c r="Z171" i="1"/>
  <c r="AB171" i="1"/>
  <c r="AD171" i="1"/>
  <c r="AF171" i="1"/>
  <c r="AH171" i="1"/>
  <c r="AJ171" i="1"/>
  <c r="AL171" i="1"/>
  <c r="AN171" i="1"/>
  <c r="AP171" i="1"/>
  <c r="AR171" i="1"/>
  <c r="AT171" i="1"/>
  <c r="AV171" i="1"/>
  <c r="AX171" i="1"/>
  <c r="BA171" i="1" s="1"/>
  <c r="BS171" i="1" s="1"/>
  <c r="R172" i="1"/>
  <c r="S172" i="1" s="1"/>
  <c r="T172" i="1"/>
  <c r="V172" i="1"/>
  <c r="X172" i="1"/>
  <c r="Z172" i="1"/>
  <c r="AB172" i="1"/>
  <c r="AD172" i="1"/>
  <c r="AF172" i="1"/>
  <c r="AH172" i="1"/>
  <c r="AJ172" i="1"/>
  <c r="AL172" i="1"/>
  <c r="AN172" i="1"/>
  <c r="AP172" i="1"/>
  <c r="AR172" i="1"/>
  <c r="AT172" i="1"/>
  <c r="AV172" i="1"/>
  <c r="AX172" i="1"/>
  <c r="BA172" i="1" s="1"/>
  <c r="BU172" i="1" s="1"/>
  <c r="R173" i="1"/>
  <c r="S173" i="1" s="1"/>
  <c r="T173" i="1"/>
  <c r="V173" i="1"/>
  <c r="X173" i="1"/>
  <c r="Z173" i="1"/>
  <c r="AB173" i="1"/>
  <c r="AD173" i="1"/>
  <c r="AF173" i="1"/>
  <c r="AH173" i="1"/>
  <c r="AJ173" i="1"/>
  <c r="AL173" i="1"/>
  <c r="AN173" i="1"/>
  <c r="AP173" i="1"/>
  <c r="AR173" i="1"/>
  <c r="AT173" i="1"/>
  <c r="AV173" i="1"/>
  <c r="AX173" i="1"/>
  <c r="BA173" i="1" s="1"/>
  <c r="BU173" i="1" s="1"/>
  <c r="R174" i="1"/>
  <c r="S174" i="1" s="1"/>
  <c r="T174" i="1"/>
  <c r="V174" i="1"/>
  <c r="X174" i="1"/>
  <c r="Z174" i="1"/>
  <c r="AB174" i="1"/>
  <c r="AD174" i="1"/>
  <c r="AF174" i="1"/>
  <c r="AH174" i="1"/>
  <c r="AJ174" i="1"/>
  <c r="AL174" i="1"/>
  <c r="AN174" i="1"/>
  <c r="AP174" i="1"/>
  <c r="AR174" i="1"/>
  <c r="AT174" i="1"/>
  <c r="AV174" i="1"/>
  <c r="AX174" i="1"/>
  <c r="BA174" i="1" s="1"/>
  <c r="R175" i="1"/>
  <c r="T175" i="1"/>
  <c r="V175" i="1"/>
  <c r="X175" i="1"/>
  <c r="Z175" i="1"/>
  <c r="AB175" i="1"/>
  <c r="AD175" i="1"/>
  <c r="AF175" i="1"/>
  <c r="AH175" i="1"/>
  <c r="AJ175" i="1"/>
  <c r="AL175" i="1"/>
  <c r="AN175" i="1"/>
  <c r="AP175" i="1"/>
  <c r="AR175" i="1"/>
  <c r="AT175" i="1"/>
  <c r="AV175" i="1"/>
  <c r="AX175" i="1"/>
  <c r="BA175" i="1" s="1"/>
  <c r="BU175" i="1" s="1"/>
  <c r="R176" i="1"/>
  <c r="S176" i="1" s="1"/>
  <c r="T176" i="1"/>
  <c r="V176" i="1"/>
  <c r="X176" i="1"/>
  <c r="Z176" i="1"/>
  <c r="AB176" i="1"/>
  <c r="AD176" i="1"/>
  <c r="AF176" i="1"/>
  <c r="AH176" i="1"/>
  <c r="AJ176" i="1"/>
  <c r="AL176" i="1"/>
  <c r="AN176" i="1"/>
  <c r="AP176" i="1"/>
  <c r="AR176" i="1"/>
  <c r="AT176" i="1"/>
  <c r="AV176" i="1"/>
  <c r="AX176" i="1"/>
  <c r="BA176" i="1" s="1"/>
  <c r="R177" i="1"/>
  <c r="T177" i="1"/>
  <c r="V177" i="1"/>
  <c r="X177" i="1"/>
  <c r="Z177" i="1"/>
  <c r="AB177" i="1"/>
  <c r="AD177" i="1"/>
  <c r="AF177" i="1"/>
  <c r="AH177" i="1"/>
  <c r="AJ177" i="1"/>
  <c r="AL177" i="1"/>
  <c r="AN177" i="1"/>
  <c r="AP177" i="1"/>
  <c r="AR177" i="1"/>
  <c r="AT177" i="1"/>
  <c r="AV177" i="1"/>
  <c r="AX177" i="1"/>
  <c r="BA177" i="1" s="1"/>
  <c r="R178" i="1"/>
  <c r="S178" i="1" s="1"/>
  <c r="T178" i="1"/>
  <c r="V178" i="1"/>
  <c r="X178" i="1"/>
  <c r="Z178" i="1"/>
  <c r="AB178" i="1"/>
  <c r="AD178" i="1"/>
  <c r="AF178" i="1"/>
  <c r="AH178" i="1"/>
  <c r="AJ178" i="1"/>
  <c r="AL178" i="1"/>
  <c r="AN178" i="1"/>
  <c r="AP178" i="1"/>
  <c r="AR178" i="1"/>
  <c r="AT178" i="1"/>
  <c r="AV178" i="1"/>
  <c r="AX178" i="1"/>
  <c r="BA178" i="1" s="1"/>
  <c r="BS178" i="1" s="1"/>
  <c r="R179" i="1"/>
  <c r="S179" i="1" s="1"/>
  <c r="T179" i="1"/>
  <c r="V179" i="1"/>
  <c r="X179" i="1"/>
  <c r="Z179" i="1"/>
  <c r="AB179" i="1"/>
  <c r="AD179" i="1"/>
  <c r="AF179" i="1"/>
  <c r="AH179" i="1"/>
  <c r="AJ179" i="1"/>
  <c r="AL179" i="1"/>
  <c r="AN179" i="1"/>
  <c r="AP179" i="1"/>
  <c r="AR179" i="1"/>
  <c r="AT179" i="1"/>
  <c r="AV179" i="1"/>
  <c r="AX179" i="1"/>
  <c r="BA179" i="1" s="1"/>
  <c r="BS179" i="1" s="1"/>
  <c r="R180" i="1"/>
  <c r="S180" i="1" s="1"/>
  <c r="T180" i="1"/>
  <c r="V180" i="1"/>
  <c r="X180" i="1"/>
  <c r="Z180" i="1"/>
  <c r="AB180" i="1"/>
  <c r="AD180" i="1"/>
  <c r="AF180" i="1"/>
  <c r="AH180" i="1"/>
  <c r="AJ180" i="1"/>
  <c r="AL180" i="1"/>
  <c r="AN180" i="1"/>
  <c r="AP180" i="1"/>
  <c r="AR180" i="1"/>
  <c r="AT180" i="1"/>
  <c r="AV180" i="1"/>
  <c r="AX180" i="1"/>
  <c r="BA180" i="1" s="1"/>
  <c r="BS180" i="1" s="1"/>
  <c r="R181" i="1"/>
  <c r="T181" i="1"/>
  <c r="V181" i="1"/>
  <c r="X181" i="1"/>
  <c r="Z181" i="1"/>
  <c r="AB181" i="1"/>
  <c r="AD181" i="1"/>
  <c r="AF181" i="1"/>
  <c r="AH181" i="1"/>
  <c r="AJ181" i="1"/>
  <c r="AL181" i="1"/>
  <c r="AN181" i="1"/>
  <c r="AP181" i="1"/>
  <c r="AR181" i="1"/>
  <c r="AT181" i="1"/>
  <c r="AV181" i="1"/>
  <c r="AX181" i="1"/>
  <c r="BA181" i="1" s="1"/>
  <c r="R182" i="1"/>
  <c r="S182" i="1" s="1"/>
  <c r="T182" i="1"/>
  <c r="V182" i="1"/>
  <c r="X182" i="1"/>
  <c r="Z182" i="1"/>
  <c r="AB182" i="1"/>
  <c r="AD182" i="1"/>
  <c r="AF182" i="1"/>
  <c r="AH182" i="1"/>
  <c r="AJ182" i="1"/>
  <c r="AL182" i="1"/>
  <c r="AN182" i="1"/>
  <c r="AP182" i="1"/>
  <c r="AR182" i="1"/>
  <c r="AT182" i="1"/>
  <c r="AV182" i="1"/>
  <c r="AX182" i="1"/>
  <c r="BA182" i="1" s="1"/>
  <c r="BT182" i="1" s="1"/>
  <c r="R183" i="1"/>
  <c r="S183" i="1" s="1"/>
  <c r="T183" i="1"/>
  <c r="V183" i="1"/>
  <c r="X183" i="1"/>
  <c r="Z183" i="1"/>
  <c r="AB183" i="1"/>
  <c r="AD183" i="1"/>
  <c r="AF183" i="1"/>
  <c r="AH183" i="1"/>
  <c r="AJ183" i="1"/>
  <c r="AL183" i="1"/>
  <c r="AN183" i="1"/>
  <c r="AP183" i="1"/>
  <c r="AR183" i="1"/>
  <c r="AT183" i="1"/>
  <c r="AV183" i="1"/>
  <c r="AX183" i="1"/>
  <c r="BA183" i="1" s="1"/>
  <c r="BU183" i="1" s="1"/>
  <c r="R184" i="1"/>
  <c r="S184" i="1" s="1"/>
  <c r="T184" i="1"/>
  <c r="V184" i="1"/>
  <c r="X184" i="1"/>
  <c r="Z184" i="1"/>
  <c r="AB184" i="1"/>
  <c r="AD184" i="1"/>
  <c r="AF184" i="1"/>
  <c r="AH184" i="1"/>
  <c r="AJ184" i="1"/>
  <c r="AL184" i="1"/>
  <c r="AN184" i="1"/>
  <c r="AP184" i="1"/>
  <c r="AR184" i="1"/>
  <c r="AT184" i="1"/>
  <c r="AV184" i="1"/>
  <c r="AX184" i="1"/>
  <c r="BA184" i="1" s="1"/>
  <c r="BS184" i="1" s="1"/>
  <c r="R185" i="1"/>
  <c r="T185" i="1"/>
  <c r="V185" i="1"/>
  <c r="X185" i="1"/>
  <c r="Z185" i="1"/>
  <c r="AB185" i="1"/>
  <c r="AD185" i="1"/>
  <c r="AF185" i="1"/>
  <c r="AH185" i="1"/>
  <c r="AJ185" i="1"/>
  <c r="AL185" i="1"/>
  <c r="AN185" i="1"/>
  <c r="AP185" i="1"/>
  <c r="AR185" i="1"/>
  <c r="AT185" i="1"/>
  <c r="AV185" i="1"/>
  <c r="AX185" i="1"/>
  <c r="BA185" i="1" s="1"/>
  <c r="BS185" i="1" s="1"/>
  <c r="R186" i="1"/>
  <c r="S186" i="1" s="1"/>
  <c r="T186" i="1"/>
  <c r="V186" i="1"/>
  <c r="X186" i="1"/>
  <c r="Z186" i="1"/>
  <c r="AB186" i="1"/>
  <c r="AD186" i="1"/>
  <c r="AF186" i="1"/>
  <c r="AH186" i="1"/>
  <c r="AJ186" i="1"/>
  <c r="AL186" i="1"/>
  <c r="AN186" i="1"/>
  <c r="AP186" i="1"/>
  <c r="AR186" i="1"/>
  <c r="AT186" i="1"/>
  <c r="AV186" i="1"/>
  <c r="AX186" i="1"/>
  <c r="BA186" i="1" s="1"/>
  <c r="R187" i="1"/>
  <c r="S187" i="1" s="1"/>
  <c r="T187" i="1"/>
  <c r="V187" i="1"/>
  <c r="X187" i="1"/>
  <c r="Z187" i="1"/>
  <c r="AB187" i="1"/>
  <c r="AD187" i="1"/>
  <c r="AF187" i="1"/>
  <c r="AH187" i="1"/>
  <c r="AJ187" i="1"/>
  <c r="AL187" i="1"/>
  <c r="AN187" i="1"/>
  <c r="AP187" i="1"/>
  <c r="AR187" i="1"/>
  <c r="AT187" i="1"/>
  <c r="AV187" i="1"/>
  <c r="AX187" i="1"/>
  <c r="BA187" i="1" s="1"/>
  <c r="R188" i="1"/>
  <c r="S188" i="1" s="1"/>
  <c r="T188" i="1"/>
  <c r="V188" i="1"/>
  <c r="X188" i="1"/>
  <c r="Z188" i="1"/>
  <c r="AB188" i="1"/>
  <c r="AD188" i="1"/>
  <c r="AF188" i="1"/>
  <c r="AH188" i="1"/>
  <c r="AJ188" i="1"/>
  <c r="AL188" i="1"/>
  <c r="AN188" i="1"/>
  <c r="AP188" i="1"/>
  <c r="AR188" i="1"/>
  <c r="AT188" i="1"/>
  <c r="AV188" i="1"/>
  <c r="AX188" i="1"/>
  <c r="BA188" i="1" s="1"/>
  <c r="BT188" i="1" s="1"/>
  <c r="R189" i="1"/>
  <c r="T189" i="1"/>
  <c r="V189" i="1"/>
  <c r="X189" i="1"/>
  <c r="Z189" i="1"/>
  <c r="AB189" i="1"/>
  <c r="AD189" i="1"/>
  <c r="AF189" i="1"/>
  <c r="AH189" i="1"/>
  <c r="AJ189" i="1"/>
  <c r="AL189" i="1"/>
  <c r="AN189" i="1"/>
  <c r="AP189" i="1"/>
  <c r="AR189" i="1"/>
  <c r="AT189" i="1"/>
  <c r="AV189" i="1"/>
  <c r="AX189" i="1"/>
  <c r="BA189" i="1" s="1"/>
  <c r="BS189" i="1" s="1"/>
  <c r="R190" i="1"/>
  <c r="S190" i="1" s="1"/>
  <c r="T190" i="1"/>
  <c r="V190" i="1"/>
  <c r="X190" i="1"/>
  <c r="Z190" i="1"/>
  <c r="AB190" i="1"/>
  <c r="AD190" i="1"/>
  <c r="AF190" i="1"/>
  <c r="AH190" i="1"/>
  <c r="AJ190" i="1"/>
  <c r="AL190" i="1"/>
  <c r="AN190" i="1"/>
  <c r="AP190" i="1"/>
  <c r="AR190" i="1"/>
  <c r="AT190" i="1"/>
  <c r="AV190" i="1"/>
  <c r="AX190" i="1"/>
  <c r="BA190" i="1" s="1"/>
  <c r="BT190" i="1" s="1"/>
  <c r="R191" i="1"/>
  <c r="S191" i="1" s="1"/>
  <c r="T191" i="1"/>
  <c r="V191" i="1"/>
  <c r="X191" i="1"/>
  <c r="Z191" i="1"/>
  <c r="AB191" i="1"/>
  <c r="AD191" i="1"/>
  <c r="AF191" i="1"/>
  <c r="AH191" i="1"/>
  <c r="AJ191" i="1"/>
  <c r="AL191" i="1"/>
  <c r="AN191" i="1"/>
  <c r="AP191" i="1"/>
  <c r="AR191" i="1"/>
  <c r="AT191" i="1"/>
  <c r="AV191" i="1"/>
  <c r="AX191" i="1"/>
  <c r="BA191" i="1" s="1"/>
  <c r="BS191" i="1" s="1"/>
  <c r="R192" i="1"/>
  <c r="S192" i="1" s="1"/>
  <c r="T192" i="1"/>
  <c r="V192" i="1"/>
  <c r="X192" i="1"/>
  <c r="Z192" i="1"/>
  <c r="AB192" i="1"/>
  <c r="AD192" i="1"/>
  <c r="AF192" i="1"/>
  <c r="AH192" i="1"/>
  <c r="AJ192" i="1"/>
  <c r="AL192" i="1"/>
  <c r="AN192" i="1"/>
  <c r="AP192" i="1"/>
  <c r="AR192" i="1"/>
  <c r="AT192" i="1"/>
  <c r="AV192" i="1"/>
  <c r="AX192" i="1"/>
  <c r="BA192" i="1" s="1"/>
  <c r="BT192" i="1" s="1"/>
  <c r="R193" i="1"/>
  <c r="T193" i="1"/>
  <c r="V193" i="1"/>
  <c r="X193" i="1"/>
  <c r="Z193" i="1"/>
  <c r="AB193" i="1"/>
  <c r="AD193" i="1"/>
  <c r="AF193" i="1"/>
  <c r="AH193" i="1"/>
  <c r="AJ193" i="1"/>
  <c r="AL193" i="1"/>
  <c r="AN193" i="1"/>
  <c r="AP193" i="1"/>
  <c r="AR193" i="1"/>
  <c r="AT193" i="1"/>
  <c r="AV193" i="1"/>
  <c r="AX193" i="1"/>
  <c r="BA193" i="1" s="1"/>
  <c r="BS193" i="1" s="1"/>
  <c r="R194" i="1"/>
  <c r="S194" i="1" s="1"/>
  <c r="T194" i="1"/>
  <c r="V194" i="1"/>
  <c r="X194" i="1"/>
  <c r="Z194" i="1"/>
  <c r="AB194" i="1"/>
  <c r="AD194" i="1"/>
  <c r="AF194" i="1"/>
  <c r="AH194" i="1"/>
  <c r="AJ194" i="1"/>
  <c r="AL194" i="1"/>
  <c r="AN194" i="1"/>
  <c r="AP194" i="1"/>
  <c r="AR194" i="1"/>
  <c r="AT194" i="1"/>
  <c r="AV194" i="1"/>
  <c r="AX194" i="1"/>
  <c r="BA194" i="1" s="1"/>
  <c r="BT194" i="1" s="1"/>
  <c r="R195" i="1"/>
  <c r="S195" i="1" s="1"/>
  <c r="T195" i="1"/>
  <c r="V195" i="1"/>
  <c r="X195" i="1"/>
  <c r="Z195" i="1"/>
  <c r="AB195" i="1"/>
  <c r="AD195" i="1"/>
  <c r="AF195" i="1"/>
  <c r="AH195" i="1"/>
  <c r="AJ195" i="1"/>
  <c r="AL195" i="1"/>
  <c r="AN195" i="1"/>
  <c r="AP195" i="1"/>
  <c r="AR195" i="1"/>
  <c r="AT195" i="1"/>
  <c r="AV195" i="1"/>
  <c r="AX195" i="1"/>
  <c r="BA195" i="1" s="1"/>
  <c r="BS195" i="1" s="1"/>
  <c r="R196" i="1"/>
  <c r="S196" i="1" s="1"/>
  <c r="T196" i="1"/>
  <c r="V196" i="1"/>
  <c r="X196" i="1"/>
  <c r="Z196" i="1"/>
  <c r="AB196" i="1"/>
  <c r="AD196" i="1"/>
  <c r="AF196" i="1"/>
  <c r="AH196" i="1"/>
  <c r="AJ196" i="1"/>
  <c r="AL196" i="1"/>
  <c r="AN196" i="1"/>
  <c r="AP196" i="1"/>
  <c r="AR196" i="1"/>
  <c r="AT196" i="1"/>
  <c r="AV196" i="1"/>
  <c r="AX196" i="1"/>
  <c r="BA196" i="1" s="1"/>
  <c r="BS196" i="1" s="1"/>
  <c r="R197" i="1"/>
  <c r="S197" i="1" s="1"/>
  <c r="T197" i="1"/>
  <c r="V197" i="1"/>
  <c r="X197" i="1"/>
  <c r="Z197" i="1"/>
  <c r="AB197" i="1"/>
  <c r="AD197" i="1"/>
  <c r="AF197" i="1"/>
  <c r="AH197" i="1"/>
  <c r="AJ197" i="1"/>
  <c r="AL197" i="1"/>
  <c r="AN197" i="1"/>
  <c r="AP197" i="1"/>
  <c r="AR197" i="1"/>
  <c r="AT197" i="1"/>
  <c r="AV197" i="1"/>
  <c r="AX197" i="1"/>
  <c r="BA197" i="1" s="1"/>
  <c r="BS197" i="1" s="1"/>
  <c r="R198" i="1"/>
  <c r="S198" i="1" s="1"/>
  <c r="T198" i="1"/>
  <c r="V198" i="1"/>
  <c r="X198" i="1"/>
  <c r="Z198" i="1"/>
  <c r="AB198" i="1"/>
  <c r="AD198" i="1"/>
  <c r="AF198" i="1"/>
  <c r="AH198" i="1"/>
  <c r="AJ198" i="1"/>
  <c r="AL198" i="1"/>
  <c r="AN198" i="1"/>
  <c r="AP198" i="1"/>
  <c r="AR198" i="1"/>
  <c r="AT198" i="1"/>
  <c r="AV198" i="1"/>
  <c r="AX198" i="1"/>
  <c r="BA198" i="1" s="1"/>
  <c r="BT198" i="1" s="1"/>
  <c r="R199" i="1"/>
  <c r="S199" i="1" s="1"/>
  <c r="T199" i="1"/>
  <c r="V199" i="1"/>
  <c r="X199" i="1"/>
  <c r="Z199" i="1"/>
  <c r="AB199" i="1"/>
  <c r="AD199" i="1"/>
  <c r="AF199" i="1"/>
  <c r="AH199" i="1"/>
  <c r="AJ199" i="1"/>
  <c r="AL199" i="1"/>
  <c r="AN199" i="1"/>
  <c r="AP199" i="1"/>
  <c r="AR199" i="1"/>
  <c r="AT199" i="1"/>
  <c r="AV199" i="1"/>
  <c r="AX199" i="1"/>
  <c r="BA199" i="1" s="1"/>
  <c r="BT199" i="1" s="1"/>
  <c r="R200" i="1"/>
  <c r="S200" i="1" s="1"/>
  <c r="T200" i="1"/>
  <c r="V200" i="1"/>
  <c r="X200" i="1"/>
  <c r="Z200" i="1"/>
  <c r="AB200" i="1"/>
  <c r="AD200" i="1"/>
  <c r="AF200" i="1"/>
  <c r="AH200" i="1"/>
  <c r="AJ200" i="1"/>
  <c r="AL200" i="1"/>
  <c r="AN200" i="1"/>
  <c r="AP200" i="1"/>
  <c r="AR200" i="1"/>
  <c r="AT200" i="1"/>
  <c r="AV200" i="1"/>
  <c r="AX200" i="1"/>
  <c r="BA200" i="1" s="1"/>
  <c r="BT200" i="1" s="1"/>
  <c r="R201" i="1"/>
  <c r="T201" i="1"/>
  <c r="V201" i="1"/>
  <c r="X201" i="1"/>
  <c r="Z201" i="1"/>
  <c r="AB201" i="1"/>
  <c r="AD201" i="1"/>
  <c r="AF201" i="1"/>
  <c r="AH201" i="1"/>
  <c r="AJ201" i="1"/>
  <c r="AL201" i="1"/>
  <c r="AN201" i="1"/>
  <c r="AP201" i="1"/>
  <c r="AR201" i="1"/>
  <c r="AT201" i="1"/>
  <c r="AV201" i="1"/>
  <c r="AX201" i="1"/>
  <c r="BA201" i="1" s="1"/>
  <c r="BS201" i="1" s="1"/>
  <c r="R202" i="1"/>
  <c r="S202" i="1" s="1"/>
  <c r="T202" i="1"/>
  <c r="V202" i="1"/>
  <c r="X202" i="1"/>
  <c r="Z202" i="1"/>
  <c r="AB202" i="1"/>
  <c r="AD202" i="1"/>
  <c r="AF202" i="1"/>
  <c r="AH202" i="1"/>
  <c r="AJ202" i="1"/>
  <c r="AL202" i="1"/>
  <c r="AN202" i="1"/>
  <c r="AP202" i="1"/>
  <c r="AR202" i="1"/>
  <c r="AT202" i="1"/>
  <c r="AV202" i="1"/>
  <c r="AX202" i="1"/>
  <c r="BA202" i="1" s="1"/>
  <c r="BT202" i="1" s="1"/>
  <c r="R203" i="1"/>
  <c r="S203" i="1" s="1"/>
  <c r="T203" i="1"/>
  <c r="V203" i="1"/>
  <c r="X203" i="1"/>
  <c r="Z203" i="1"/>
  <c r="AB203" i="1"/>
  <c r="AD203" i="1"/>
  <c r="AF203" i="1"/>
  <c r="AH203" i="1"/>
  <c r="AJ203" i="1"/>
  <c r="AL203" i="1"/>
  <c r="AN203" i="1"/>
  <c r="AP203" i="1"/>
  <c r="AR203" i="1"/>
  <c r="AT203" i="1"/>
  <c r="AV203" i="1"/>
  <c r="AX203" i="1"/>
  <c r="BA203" i="1" s="1"/>
  <c r="BT203" i="1" s="1"/>
  <c r="R204" i="1"/>
  <c r="S204" i="1" s="1"/>
  <c r="T204" i="1"/>
  <c r="V204" i="1"/>
  <c r="X204" i="1"/>
  <c r="Z204" i="1"/>
  <c r="AB204" i="1"/>
  <c r="AD204" i="1"/>
  <c r="AF204" i="1"/>
  <c r="AH204" i="1"/>
  <c r="AJ204" i="1"/>
  <c r="AL204" i="1"/>
  <c r="AN204" i="1"/>
  <c r="AP204" i="1"/>
  <c r="AR204" i="1"/>
  <c r="AT204" i="1"/>
  <c r="AV204" i="1"/>
  <c r="AX204" i="1"/>
  <c r="BA204" i="1" s="1"/>
  <c r="BS204" i="1" s="1"/>
  <c r="R205" i="1"/>
  <c r="S205" i="1" s="1"/>
  <c r="T205" i="1"/>
  <c r="V205" i="1"/>
  <c r="X205" i="1"/>
  <c r="Z205" i="1"/>
  <c r="AB205" i="1"/>
  <c r="AD205" i="1"/>
  <c r="AF205" i="1"/>
  <c r="AH205" i="1"/>
  <c r="AJ205" i="1"/>
  <c r="AL205" i="1"/>
  <c r="AN205" i="1"/>
  <c r="AP205" i="1"/>
  <c r="AR205" i="1"/>
  <c r="AT205" i="1"/>
  <c r="AV205" i="1"/>
  <c r="AX205" i="1"/>
  <c r="BA205" i="1" s="1"/>
  <c r="BS205" i="1" s="1"/>
  <c r="R206" i="1"/>
  <c r="S206" i="1" s="1"/>
  <c r="T206" i="1"/>
  <c r="V206" i="1"/>
  <c r="X206" i="1"/>
  <c r="Z206" i="1"/>
  <c r="AB206" i="1"/>
  <c r="AD206" i="1"/>
  <c r="AF206" i="1"/>
  <c r="AH206" i="1"/>
  <c r="AJ206" i="1"/>
  <c r="AL206" i="1"/>
  <c r="AN206" i="1"/>
  <c r="AP206" i="1"/>
  <c r="AR206" i="1"/>
  <c r="AT206" i="1"/>
  <c r="AV206" i="1"/>
  <c r="AX206" i="1"/>
  <c r="BA206" i="1" s="1"/>
  <c r="BT206" i="1" s="1"/>
  <c r="R207" i="1"/>
  <c r="S207" i="1" s="1"/>
  <c r="T207" i="1"/>
  <c r="V207" i="1"/>
  <c r="X207" i="1"/>
  <c r="Z207" i="1"/>
  <c r="AB207" i="1"/>
  <c r="AD207" i="1"/>
  <c r="AF207" i="1"/>
  <c r="AH207" i="1"/>
  <c r="AJ207" i="1"/>
  <c r="AL207" i="1"/>
  <c r="AN207" i="1"/>
  <c r="AP207" i="1"/>
  <c r="AR207" i="1"/>
  <c r="AT207" i="1"/>
  <c r="AV207" i="1"/>
  <c r="AX207" i="1"/>
  <c r="BA207" i="1" s="1"/>
  <c r="BS207" i="1" s="1"/>
  <c r="R208" i="1"/>
  <c r="S208" i="1" s="1"/>
  <c r="T208" i="1"/>
  <c r="V208" i="1"/>
  <c r="X208" i="1"/>
  <c r="Z208" i="1"/>
  <c r="AB208" i="1"/>
  <c r="AD208" i="1"/>
  <c r="AF208" i="1"/>
  <c r="AH208" i="1"/>
  <c r="AJ208" i="1"/>
  <c r="AL208" i="1"/>
  <c r="AN208" i="1"/>
  <c r="AP208" i="1"/>
  <c r="AR208" i="1"/>
  <c r="AT208" i="1"/>
  <c r="AV208" i="1"/>
  <c r="AX208" i="1"/>
  <c r="BA208" i="1" s="1"/>
  <c r="BT208" i="1" s="1"/>
  <c r="R209" i="1"/>
  <c r="T209" i="1"/>
  <c r="V209" i="1"/>
  <c r="X209" i="1"/>
  <c r="Z209" i="1"/>
  <c r="AB209" i="1"/>
  <c r="AD209" i="1"/>
  <c r="AF209" i="1"/>
  <c r="AH209" i="1"/>
  <c r="AJ209" i="1"/>
  <c r="AL209" i="1"/>
  <c r="AN209" i="1"/>
  <c r="AP209" i="1"/>
  <c r="AR209" i="1"/>
  <c r="AT209" i="1"/>
  <c r="AV209" i="1"/>
  <c r="AX209" i="1"/>
  <c r="BA209" i="1" s="1"/>
  <c r="BS209" i="1" s="1"/>
  <c r="R210" i="1"/>
  <c r="S210" i="1" s="1"/>
  <c r="T210" i="1"/>
  <c r="V210" i="1"/>
  <c r="X210" i="1"/>
  <c r="Z210" i="1"/>
  <c r="AB210" i="1"/>
  <c r="AD210" i="1"/>
  <c r="AF210" i="1"/>
  <c r="AH210" i="1"/>
  <c r="AJ210" i="1"/>
  <c r="AL210" i="1"/>
  <c r="AN210" i="1"/>
  <c r="AP210" i="1"/>
  <c r="AR210" i="1"/>
  <c r="AT210" i="1"/>
  <c r="AV210" i="1"/>
  <c r="AX210" i="1"/>
  <c r="BA210" i="1" s="1"/>
  <c r="BS210" i="1" s="1"/>
  <c r="R211" i="1"/>
  <c r="S211" i="1" s="1"/>
  <c r="T211" i="1"/>
  <c r="V211" i="1"/>
  <c r="X211" i="1"/>
  <c r="Z211" i="1"/>
  <c r="AB211" i="1"/>
  <c r="AD211" i="1"/>
  <c r="AF211" i="1"/>
  <c r="AH211" i="1"/>
  <c r="AJ211" i="1"/>
  <c r="AL211" i="1"/>
  <c r="AN211" i="1"/>
  <c r="AP211" i="1"/>
  <c r="AR211" i="1"/>
  <c r="AT211" i="1"/>
  <c r="AV211" i="1"/>
  <c r="AX211" i="1"/>
  <c r="BA211" i="1" s="1"/>
  <c r="BT211" i="1" s="1"/>
  <c r="R212" i="1"/>
  <c r="S212" i="1" s="1"/>
  <c r="T212" i="1"/>
  <c r="V212" i="1"/>
  <c r="X212" i="1"/>
  <c r="Z212" i="1"/>
  <c r="AB212" i="1"/>
  <c r="AD212" i="1"/>
  <c r="AF212" i="1"/>
  <c r="AH212" i="1"/>
  <c r="AJ212" i="1"/>
  <c r="AL212" i="1"/>
  <c r="AN212" i="1"/>
  <c r="AP212" i="1"/>
  <c r="AR212" i="1"/>
  <c r="AT212" i="1"/>
  <c r="AV212" i="1"/>
  <c r="AX212" i="1"/>
  <c r="BA212" i="1" s="1"/>
  <c r="BT212" i="1" s="1"/>
  <c r="R213" i="1"/>
  <c r="S213" i="1" s="1"/>
  <c r="T213" i="1"/>
  <c r="V213" i="1"/>
  <c r="X213" i="1"/>
  <c r="Z213" i="1"/>
  <c r="AB213" i="1"/>
  <c r="AD213" i="1"/>
  <c r="AF213" i="1"/>
  <c r="AH213" i="1"/>
  <c r="AJ213" i="1"/>
  <c r="AL213" i="1"/>
  <c r="AN213" i="1"/>
  <c r="AP213" i="1"/>
  <c r="AR213" i="1"/>
  <c r="AT213" i="1"/>
  <c r="AV213" i="1"/>
  <c r="AX213" i="1"/>
  <c r="BA213" i="1" s="1"/>
  <c r="BT213" i="1" s="1"/>
  <c r="R214" i="1"/>
  <c r="S214" i="1" s="1"/>
  <c r="T214" i="1"/>
  <c r="V214" i="1"/>
  <c r="X214" i="1"/>
  <c r="Z214" i="1"/>
  <c r="AB214" i="1"/>
  <c r="AD214" i="1"/>
  <c r="AF214" i="1"/>
  <c r="AH214" i="1"/>
  <c r="AJ214" i="1"/>
  <c r="AL214" i="1"/>
  <c r="AN214" i="1"/>
  <c r="AP214" i="1"/>
  <c r="AR214" i="1"/>
  <c r="AT214" i="1"/>
  <c r="AV214" i="1"/>
  <c r="AX214" i="1"/>
  <c r="BA214" i="1" s="1"/>
  <c r="BT214" i="1" s="1"/>
  <c r="R215" i="1"/>
  <c r="T215" i="1"/>
  <c r="V215" i="1"/>
  <c r="X215" i="1"/>
  <c r="Z215" i="1"/>
  <c r="AB215" i="1"/>
  <c r="AD215" i="1"/>
  <c r="AF215" i="1"/>
  <c r="AH215" i="1"/>
  <c r="AJ215" i="1"/>
  <c r="AL215" i="1"/>
  <c r="AN215" i="1"/>
  <c r="AP215" i="1"/>
  <c r="AR215" i="1"/>
  <c r="AT215" i="1"/>
  <c r="AV215" i="1"/>
  <c r="AX215" i="1"/>
  <c r="BA215" i="1" s="1"/>
  <c r="BT215" i="1" s="1"/>
  <c r="X216" i="1"/>
  <c r="R217" i="1"/>
  <c r="T217" i="1"/>
  <c r="V217" i="1"/>
  <c r="X217" i="1"/>
  <c r="Z217" i="1"/>
  <c r="AB217" i="1"/>
  <c r="AD217" i="1"/>
  <c r="AF217" i="1"/>
  <c r="AH217" i="1"/>
  <c r="AJ217" i="1"/>
  <c r="AL217" i="1"/>
  <c r="AN217" i="1"/>
  <c r="AP217" i="1"/>
  <c r="AR217" i="1"/>
  <c r="AT217" i="1"/>
  <c r="AV217" i="1"/>
  <c r="AX217" i="1"/>
  <c r="BA217" i="1" s="1"/>
  <c r="BS217" i="1" s="1"/>
  <c r="R218" i="1"/>
  <c r="S218" i="1" s="1"/>
  <c r="T218" i="1"/>
  <c r="V218" i="1"/>
  <c r="X218" i="1"/>
  <c r="Z218" i="1"/>
  <c r="AB218" i="1"/>
  <c r="AD218" i="1"/>
  <c r="AF218" i="1"/>
  <c r="AH218" i="1"/>
  <c r="AJ218" i="1"/>
  <c r="AL218" i="1"/>
  <c r="AN218" i="1"/>
  <c r="AP218" i="1"/>
  <c r="AR218" i="1"/>
  <c r="AT218" i="1"/>
  <c r="AV218" i="1"/>
  <c r="AX218" i="1"/>
  <c r="BA218" i="1" s="1"/>
  <c r="BT218" i="1" s="1"/>
  <c r="R219" i="1"/>
  <c r="S219" i="1" s="1"/>
  <c r="T219" i="1"/>
  <c r="V219" i="1"/>
  <c r="X219" i="1"/>
  <c r="Z219" i="1"/>
  <c r="AB219" i="1"/>
  <c r="AD219" i="1"/>
  <c r="AF219" i="1"/>
  <c r="AH219" i="1"/>
  <c r="AJ219" i="1"/>
  <c r="AL219" i="1"/>
  <c r="AN219" i="1"/>
  <c r="AP219" i="1"/>
  <c r="AR219" i="1"/>
  <c r="AT219" i="1"/>
  <c r="AV219" i="1"/>
  <c r="AX219" i="1"/>
  <c r="BA219" i="1" s="1"/>
  <c r="BT219" i="1" s="1"/>
  <c r="R220" i="1"/>
  <c r="S220" i="1" s="1"/>
  <c r="T220" i="1"/>
  <c r="V220" i="1"/>
  <c r="X220" i="1"/>
  <c r="Z220" i="1"/>
  <c r="AB220" i="1"/>
  <c r="AD220" i="1"/>
  <c r="AF220" i="1"/>
  <c r="AH220" i="1"/>
  <c r="AJ220" i="1"/>
  <c r="AL220" i="1"/>
  <c r="AN220" i="1"/>
  <c r="AP220" i="1"/>
  <c r="AR220" i="1"/>
  <c r="AT220" i="1"/>
  <c r="AV220" i="1"/>
  <c r="AX220" i="1"/>
  <c r="BA220" i="1" s="1"/>
  <c r="BT220" i="1" s="1"/>
  <c r="R221" i="1"/>
  <c r="S221" i="1" s="1"/>
  <c r="T221" i="1"/>
  <c r="V221" i="1"/>
  <c r="X221" i="1"/>
  <c r="Z221" i="1"/>
  <c r="AB221" i="1"/>
  <c r="AD221" i="1"/>
  <c r="AF221" i="1"/>
  <c r="AH221" i="1"/>
  <c r="AJ221" i="1"/>
  <c r="AL221" i="1"/>
  <c r="AN221" i="1"/>
  <c r="AP221" i="1"/>
  <c r="AR221" i="1"/>
  <c r="AT221" i="1"/>
  <c r="AV221" i="1"/>
  <c r="AX221" i="1"/>
  <c r="BA221" i="1" s="1"/>
  <c r="BS221" i="1" s="1"/>
  <c r="R222" i="1"/>
  <c r="S222" i="1" s="1"/>
  <c r="T222" i="1"/>
  <c r="V222" i="1"/>
  <c r="X222" i="1"/>
  <c r="Z222" i="1"/>
  <c r="AB222" i="1"/>
  <c r="AD222" i="1"/>
  <c r="AF222" i="1"/>
  <c r="AH222" i="1"/>
  <c r="AJ222" i="1"/>
  <c r="AL222" i="1"/>
  <c r="AN222" i="1"/>
  <c r="AP222" i="1"/>
  <c r="AR222" i="1"/>
  <c r="AT222" i="1"/>
  <c r="AV222" i="1"/>
  <c r="AX222" i="1"/>
  <c r="BA222" i="1" s="1"/>
  <c r="BS222" i="1" s="1"/>
  <c r="R223" i="1"/>
  <c r="S223" i="1" s="1"/>
  <c r="T223" i="1"/>
  <c r="V223" i="1"/>
  <c r="X223" i="1"/>
  <c r="Z223" i="1"/>
  <c r="AB223" i="1"/>
  <c r="AD223" i="1"/>
  <c r="AF223" i="1"/>
  <c r="AH223" i="1"/>
  <c r="AJ223" i="1"/>
  <c r="AL223" i="1"/>
  <c r="AN223" i="1"/>
  <c r="AP223" i="1"/>
  <c r="AR223" i="1"/>
  <c r="AT223" i="1"/>
  <c r="AV223" i="1"/>
  <c r="AX223" i="1"/>
  <c r="BA223" i="1" s="1"/>
  <c r="BT223" i="1" s="1"/>
  <c r="R224" i="1"/>
  <c r="S224" i="1" s="1"/>
  <c r="T224" i="1"/>
  <c r="V224" i="1"/>
  <c r="X224" i="1"/>
  <c r="Z224" i="1"/>
  <c r="AB224" i="1"/>
  <c r="AD224" i="1"/>
  <c r="AF224" i="1"/>
  <c r="AH224" i="1"/>
  <c r="AJ224" i="1"/>
  <c r="AL224" i="1"/>
  <c r="AN224" i="1"/>
  <c r="AP224" i="1"/>
  <c r="AR224" i="1"/>
  <c r="AT224" i="1"/>
  <c r="AV224" i="1"/>
  <c r="AX224" i="1"/>
  <c r="BA224" i="1" s="1"/>
  <c r="BT224" i="1" s="1"/>
  <c r="R225" i="1"/>
  <c r="T225" i="1"/>
  <c r="V225" i="1"/>
  <c r="X225" i="1"/>
  <c r="Z225" i="1"/>
  <c r="AB225" i="1"/>
  <c r="AD225" i="1"/>
  <c r="AF225" i="1"/>
  <c r="AH225" i="1"/>
  <c r="AJ225" i="1"/>
  <c r="AL225" i="1"/>
  <c r="AN225" i="1"/>
  <c r="AP225" i="1"/>
  <c r="AR225" i="1"/>
  <c r="AT225" i="1"/>
  <c r="AV225" i="1"/>
  <c r="AX225" i="1"/>
  <c r="BA225" i="1" s="1"/>
  <c r="BT225" i="1" s="1"/>
  <c r="R226" i="1"/>
  <c r="S226" i="1" s="1"/>
  <c r="T226" i="1"/>
  <c r="V226" i="1"/>
  <c r="X226" i="1"/>
  <c r="Z226" i="1"/>
  <c r="AB226" i="1"/>
  <c r="AD226" i="1"/>
  <c r="AF226" i="1"/>
  <c r="AH226" i="1"/>
  <c r="AJ226" i="1"/>
  <c r="AL226" i="1"/>
  <c r="AN226" i="1"/>
  <c r="AP226" i="1"/>
  <c r="AR226" i="1"/>
  <c r="AT226" i="1"/>
  <c r="AV226" i="1"/>
  <c r="AX226" i="1"/>
  <c r="BA226" i="1" s="1"/>
  <c r="BS226" i="1" s="1"/>
  <c r="R227" i="1"/>
  <c r="S227" i="1" s="1"/>
  <c r="T227" i="1"/>
  <c r="V227" i="1"/>
  <c r="X227" i="1"/>
  <c r="Z227" i="1"/>
  <c r="AB227" i="1"/>
  <c r="AD227" i="1"/>
  <c r="AF227" i="1"/>
  <c r="AH227" i="1"/>
  <c r="AJ227" i="1"/>
  <c r="AL227" i="1"/>
  <c r="AN227" i="1"/>
  <c r="AP227" i="1"/>
  <c r="AR227" i="1"/>
  <c r="AT227" i="1"/>
  <c r="AV227" i="1"/>
  <c r="AX227" i="1"/>
  <c r="BA227" i="1" s="1"/>
  <c r="BS227" i="1" s="1"/>
  <c r="R228" i="1"/>
  <c r="S228" i="1" s="1"/>
  <c r="T228" i="1"/>
  <c r="V228" i="1"/>
  <c r="X228" i="1"/>
  <c r="Z228" i="1"/>
  <c r="AB228" i="1"/>
  <c r="AD228" i="1"/>
  <c r="AF228" i="1"/>
  <c r="AH228" i="1"/>
  <c r="AJ228" i="1"/>
  <c r="AL228" i="1"/>
  <c r="AN228" i="1"/>
  <c r="AP228" i="1"/>
  <c r="AR228" i="1"/>
  <c r="AT228" i="1"/>
  <c r="AV228" i="1"/>
  <c r="AX228" i="1"/>
  <c r="BA228" i="1" s="1"/>
  <c r="BS228" i="1" s="1"/>
  <c r="R229" i="1"/>
  <c r="T229" i="1"/>
  <c r="V229" i="1"/>
  <c r="X229" i="1"/>
  <c r="Z229" i="1"/>
  <c r="AB229" i="1"/>
  <c r="AD229" i="1"/>
  <c r="AF229" i="1"/>
  <c r="AH229" i="1"/>
  <c r="AJ229" i="1"/>
  <c r="AL229" i="1"/>
  <c r="AN229" i="1"/>
  <c r="AP229" i="1"/>
  <c r="AR229" i="1"/>
  <c r="AT229" i="1"/>
  <c r="AV229" i="1"/>
  <c r="AX229" i="1"/>
  <c r="BA229" i="1" s="1"/>
  <c r="BS229" i="1" s="1"/>
  <c r="R230" i="1"/>
  <c r="S230" i="1" s="1"/>
  <c r="T230" i="1"/>
  <c r="V230" i="1"/>
  <c r="X230" i="1"/>
  <c r="Z230" i="1"/>
  <c r="AB230" i="1"/>
  <c r="AD230" i="1"/>
  <c r="AF230" i="1"/>
  <c r="AH230" i="1"/>
  <c r="AJ230" i="1"/>
  <c r="AL230" i="1"/>
  <c r="AN230" i="1"/>
  <c r="AP230" i="1"/>
  <c r="AR230" i="1"/>
  <c r="AT230" i="1"/>
  <c r="AV230" i="1"/>
  <c r="AX230" i="1"/>
  <c r="BA230" i="1" s="1"/>
  <c r="BS230" i="1" s="1"/>
  <c r="R231" i="1"/>
  <c r="S231" i="1" s="1"/>
  <c r="T231" i="1"/>
  <c r="V231" i="1"/>
  <c r="X231" i="1"/>
  <c r="Z231" i="1"/>
  <c r="AB231" i="1"/>
  <c r="AD231" i="1"/>
  <c r="AF231" i="1"/>
  <c r="AH231" i="1"/>
  <c r="AJ231" i="1"/>
  <c r="AL231" i="1"/>
  <c r="AN231" i="1"/>
  <c r="AP231" i="1"/>
  <c r="AR231" i="1"/>
  <c r="AT231" i="1"/>
  <c r="AV231" i="1"/>
  <c r="AX231" i="1"/>
  <c r="BA231" i="1" s="1"/>
  <c r="BS231" i="1" s="1"/>
  <c r="R232" i="1"/>
  <c r="S232" i="1" s="1"/>
  <c r="T232" i="1"/>
  <c r="V232" i="1"/>
  <c r="X232" i="1"/>
  <c r="Z232" i="1"/>
  <c r="AB232" i="1"/>
  <c r="AD232" i="1"/>
  <c r="AF232" i="1"/>
  <c r="AH232" i="1"/>
  <c r="AJ232" i="1"/>
  <c r="AL232" i="1"/>
  <c r="AN232" i="1"/>
  <c r="AP232" i="1"/>
  <c r="AR232" i="1"/>
  <c r="AT232" i="1"/>
  <c r="AV232" i="1"/>
  <c r="AX232" i="1"/>
  <c r="BA232" i="1" s="1"/>
  <c r="BT232" i="1" s="1"/>
  <c r="R233" i="1"/>
  <c r="T233" i="1"/>
  <c r="V233" i="1"/>
  <c r="X233" i="1"/>
  <c r="Z233" i="1"/>
  <c r="AB233" i="1"/>
  <c r="AD233" i="1"/>
  <c r="AF233" i="1"/>
  <c r="AH233" i="1"/>
  <c r="AJ233" i="1"/>
  <c r="AL233" i="1"/>
  <c r="AN233" i="1"/>
  <c r="AP233" i="1"/>
  <c r="AR233" i="1"/>
  <c r="AT233" i="1"/>
  <c r="AV233" i="1"/>
  <c r="AX233" i="1"/>
  <c r="BA233" i="1" s="1"/>
  <c r="BS233" i="1" s="1"/>
  <c r="R234" i="1"/>
  <c r="S234" i="1" s="1"/>
  <c r="T234" i="1"/>
  <c r="V234" i="1"/>
  <c r="X234" i="1"/>
  <c r="Z234" i="1"/>
  <c r="AB234" i="1"/>
  <c r="AD234" i="1"/>
  <c r="AF234" i="1"/>
  <c r="AH234" i="1"/>
  <c r="AJ234" i="1"/>
  <c r="AL234" i="1"/>
  <c r="AN234" i="1"/>
  <c r="AP234" i="1"/>
  <c r="AR234" i="1"/>
  <c r="AT234" i="1"/>
  <c r="AV234" i="1"/>
  <c r="AX234" i="1"/>
  <c r="BA234" i="1" s="1"/>
  <c r="BS234" i="1" s="1"/>
  <c r="R235" i="1"/>
  <c r="S235" i="1" s="1"/>
  <c r="T235" i="1"/>
  <c r="V235" i="1"/>
  <c r="X235" i="1"/>
  <c r="Z235" i="1"/>
  <c r="AB235" i="1"/>
  <c r="AD235" i="1"/>
  <c r="AF235" i="1"/>
  <c r="AH235" i="1"/>
  <c r="AJ235" i="1"/>
  <c r="AL235" i="1"/>
  <c r="AN235" i="1"/>
  <c r="AP235" i="1"/>
  <c r="AR235" i="1"/>
  <c r="AT235" i="1"/>
  <c r="AV235" i="1"/>
  <c r="AX235" i="1"/>
  <c r="BA235" i="1" s="1"/>
  <c r="BS235" i="1" s="1"/>
  <c r="R236" i="1"/>
  <c r="S236" i="1" s="1"/>
  <c r="T236" i="1"/>
  <c r="V236" i="1"/>
  <c r="X236" i="1"/>
  <c r="Z236" i="1"/>
  <c r="AB236" i="1"/>
  <c r="AD236" i="1"/>
  <c r="AF236" i="1"/>
  <c r="AH236" i="1"/>
  <c r="AJ236" i="1"/>
  <c r="AL236" i="1"/>
  <c r="AN236" i="1"/>
  <c r="AP236" i="1"/>
  <c r="AR236" i="1"/>
  <c r="AT236" i="1"/>
  <c r="AV236" i="1"/>
  <c r="AX236" i="1"/>
  <c r="BA236" i="1" s="1"/>
  <c r="BT236" i="1" s="1"/>
  <c r="R237" i="1"/>
  <c r="S237" i="1" s="1"/>
  <c r="T237" i="1"/>
  <c r="V237" i="1"/>
  <c r="X237" i="1"/>
  <c r="Z237" i="1"/>
  <c r="AB237" i="1"/>
  <c r="AD237" i="1"/>
  <c r="AF237" i="1"/>
  <c r="AH237" i="1"/>
  <c r="AJ237" i="1"/>
  <c r="AL237" i="1"/>
  <c r="AN237" i="1"/>
  <c r="AP237" i="1"/>
  <c r="AR237" i="1"/>
  <c r="AT237" i="1"/>
  <c r="AV237" i="1"/>
  <c r="AX237" i="1"/>
  <c r="BA237" i="1" s="1"/>
  <c r="BT237" i="1" s="1"/>
  <c r="R238" i="1"/>
  <c r="S238" i="1" s="1"/>
  <c r="T238" i="1"/>
  <c r="V238" i="1"/>
  <c r="X238" i="1"/>
  <c r="Z238" i="1"/>
  <c r="AB238" i="1"/>
  <c r="AD238" i="1"/>
  <c r="AF238" i="1"/>
  <c r="AH238" i="1"/>
  <c r="AJ238" i="1"/>
  <c r="AL238" i="1"/>
  <c r="AN238" i="1"/>
  <c r="AP238" i="1"/>
  <c r="AR238" i="1"/>
  <c r="AT238" i="1"/>
  <c r="AV238" i="1"/>
  <c r="AX238" i="1"/>
  <c r="BA238" i="1" s="1"/>
  <c r="BS238" i="1" s="1"/>
  <c r="R239" i="1"/>
  <c r="T239" i="1"/>
  <c r="V239" i="1"/>
  <c r="X239" i="1"/>
  <c r="Z239" i="1"/>
  <c r="AB239" i="1"/>
  <c r="AD239" i="1"/>
  <c r="AF239" i="1"/>
  <c r="AH239" i="1"/>
  <c r="AJ239" i="1"/>
  <c r="AL239" i="1"/>
  <c r="AN239" i="1"/>
  <c r="AP239" i="1"/>
  <c r="AR239" i="1"/>
  <c r="AT239" i="1"/>
  <c r="AV239" i="1"/>
  <c r="AX239" i="1"/>
  <c r="BA239" i="1" s="1"/>
  <c r="BT239" i="1" s="1"/>
  <c r="R240" i="1"/>
  <c r="S240" i="1" s="1"/>
  <c r="T240" i="1"/>
  <c r="V240" i="1"/>
  <c r="X240" i="1"/>
  <c r="Z240" i="1"/>
  <c r="AB240" i="1"/>
  <c r="AD240" i="1"/>
  <c r="AF240" i="1"/>
  <c r="AH240" i="1"/>
  <c r="AJ240" i="1"/>
  <c r="AL240" i="1"/>
  <c r="AN240" i="1"/>
  <c r="AP240" i="1"/>
  <c r="AR240" i="1"/>
  <c r="AT240" i="1"/>
  <c r="AV240" i="1"/>
  <c r="AX240" i="1"/>
  <c r="BA240" i="1" s="1"/>
  <c r="BT240" i="1" s="1"/>
  <c r="R241" i="1"/>
  <c r="T241" i="1"/>
  <c r="V241" i="1"/>
  <c r="X241" i="1"/>
  <c r="Z241" i="1"/>
  <c r="AB241" i="1"/>
  <c r="AD241" i="1"/>
  <c r="AF241" i="1"/>
  <c r="AH241" i="1"/>
  <c r="AJ241" i="1"/>
  <c r="AL241" i="1"/>
  <c r="AN241" i="1"/>
  <c r="AP241" i="1"/>
  <c r="AR241" i="1"/>
  <c r="AT241" i="1"/>
  <c r="AV241" i="1"/>
  <c r="AX241" i="1"/>
  <c r="BA241" i="1" s="1"/>
  <c r="BS241" i="1" s="1"/>
  <c r="R242" i="1"/>
  <c r="S242" i="1" s="1"/>
  <c r="T242" i="1"/>
  <c r="V242" i="1"/>
  <c r="X242" i="1"/>
  <c r="Z242" i="1"/>
  <c r="AB242" i="1"/>
  <c r="AD242" i="1"/>
  <c r="AF242" i="1"/>
  <c r="AH242" i="1"/>
  <c r="AJ242" i="1"/>
  <c r="AL242" i="1"/>
  <c r="AN242" i="1"/>
  <c r="AP242" i="1"/>
  <c r="AR242" i="1"/>
  <c r="AT242" i="1"/>
  <c r="AV242" i="1"/>
  <c r="AX242" i="1"/>
  <c r="BA242" i="1" s="1"/>
  <c r="BS242" i="1" s="1"/>
  <c r="R243" i="1"/>
  <c r="S243" i="1" s="1"/>
  <c r="T243" i="1"/>
  <c r="V243" i="1"/>
  <c r="X243" i="1"/>
  <c r="Z243" i="1"/>
  <c r="AB243" i="1"/>
  <c r="AD243" i="1"/>
  <c r="AF243" i="1"/>
  <c r="AH243" i="1"/>
  <c r="AJ243" i="1"/>
  <c r="AL243" i="1"/>
  <c r="AN243" i="1"/>
  <c r="AP243" i="1"/>
  <c r="AR243" i="1"/>
  <c r="AT243" i="1"/>
  <c r="AV243" i="1"/>
  <c r="AX243" i="1"/>
  <c r="BA243" i="1" s="1"/>
  <c r="BT243" i="1" s="1"/>
  <c r="R244" i="1"/>
  <c r="S244" i="1" s="1"/>
  <c r="T244" i="1"/>
  <c r="V244" i="1"/>
  <c r="X244" i="1"/>
  <c r="Z244" i="1"/>
  <c r="AB244" i="1"/>
  <c r="AD244" i="1"/>
  <c r="AF244" i="1"/>
  <c r="AH244" i="1"/>
  <c r="AJ244" i="1"/>
  <c r="AL244" i="1"/>
  <c r="AN244" i="1"/>
  <c r="AP244" i="1"/>
  <c r="AR244" i="1"/>
  <c r="AT244" i="1"/>
  <c r="AV244" i="1"/>
  <c r="AX244" i="1"/>
  <c r="BA244" i="1" s="1"/>
  <c r="R245" i="1"/>
  <c r="S245" i="1" s="1"/>
  <c r="T245" i="1"/>
  <c r="V245" i="1"/>
  <c r="X245" i="1"/>
  <c r="Z245" i="1"/>
  <c r="AB245" i="1"/>
  <c r="AD245" i="1"/>
  <c r="AF245" i="1"/>
  <c r="AH245" i="1"/>
  <c r="AJ245" i="1"/>
  <c r="AL245" i="1"/>
  <c r="AN245" i="1"/>
  <c r="AP245" i="1"/>
  <c r="AR245" i="1"/>
  <c r="AT245" i="1"/>
  <c r="AV245" i="1"/>
  <c r="AX245" i="1"/>
  <c r="BA245" i="1" s="1"/>
  <c r="BT245" i="1" s="1"/>
  <c r="R246" i="1"/>
  <c r="S246" i="1" s="1"/>
  <c r="T246" i="1"/>
  <c r="V246" i="1"/>
  <c r="X246" i="1"/>
  <c r="Z246" i="1"/>
  <c r="AB246" i="1"/>
  <c r="AD246" i="1"/>
  <c r="AF246" i="1"/>
  <c r="AH246" i="1"/>
  <c r="AJ246" i="1"/>
  <c r="AL246" i="1"/>
  <c r="AN246" i="1"/>
  <c r="AP246" i="1"/>
  <c r="AR246" i="1"/>
  <c r="AT246" i="1"/>
  <c r="AV246" i="1"/>
  <c r="AX246" i="1"/>
  <c r="BA246" i="1" s="1"/>
  <c r="BS246" i="1" s="1"/>
  <c r="R247" i="1"/>
  <c r="S247" i="1" s="1"/>
  <c r="T247" i="1"/>
  <c r="V247" i="1"/>
  <c r="X247" i="1"/>
  <c r="Z247" i="1"/>
  <c r="AB247" i="1"/>
  <c r="AD247" i="1"/>
  <c r="AF247" i="1"/>
  <c r="AH247" i="1"/>
  <c r="AJ247" i="1"/>
  <c r="AL247" i="1"/>
  <c r="AN247" i="1"/>
  <c r="AP247" i="1"/>
  <c r="AR247" i="1"/>
  <c r="AT247" i="1"/>
  <c r="AV247" i="1"/>
  <c r="AX247" i="1"/>
  <c r="BA247" i="1" s="1"/>
  <c r="BT247" i="1" s="1"/>
  <c r="R248" i="1"/>
  <c r="S248" i="1" s="1"/>
  <c r="T248" i="1"/>
  <c r="V248" i="1"/>
  <c r="X248" i="1"/>
  <c r="Z248" i="1"/>
  <c r="AB248" i="1"/>
  <c r="AD248" i="1"/>
  <c r="AF248" i="1"/>
  <c r="AH248" i="1"/>
  <c r="AJ248" i="1"/>
  <c r="AL248" i="1"/>
  <c r="AN248" i="1"/>
  <c r="AP248" i="1"/>
  <c r="AR248" i="1"/>
  <c r="AT248" i="1"/>
  <c r="AV248" i="1"/>
  <c r="AX248" i="1"/>
  <c r="BA248" i="1" s="1"/>
  <c r="BT248" i="1" s="1"/>
  <c r="R249" i="1"/>
  <c r="T249" i="1"/>
  <c r="V249" i="1"/>
  <c r="X249" i="1"/>
  <c r="Z249" i="1"/>
  <c r="AB249" i="1"/>
  <c r="AD249" i="1"/>
  <c r="AF249" i="1"/>
  <c r="AH249" i="1"/>
  <c r="AJ249" i="1"/>
  <c r="AL249" i="1"/>
  <c r="AN249" i="1"/>
  <c r="AP249" i="1"/>
  <c r="AR249" i="1"/>
  <c r="AT249" i="1"/>
  <c r="AV249" i="1"/>
  <c r="AX249" i="1"/>
  <c r="BA249" i="1" s="1"/>
  <c r="BS249" i="1" s="1"/>
  <c r="R250" i="1"/>
  <c r="S250" i="1" s="1"/>
  <c r="T250" i="1"/>
  <c r="V250" i="1"/>
  <c r="X250" i="1"/>
  <c r="Z250" i="1"/>
  <c r="AB250" i="1"/>
  <c r="AD250" i="1"/>
  <c r="AF250" i="1"/>
  <c r="AH250" i="1"/>
  <c r="AJ250" i="1"/>
  <c r="AL250" i="1"/>
  <c r="AN250" i="1"/>
  <c r="AP250" i="1"/>
  <c r="AR250" i="1"/>
  <c r="AT250" i="1"/>
  <c r="AV250" i="1"/>
  <c r="AX250" i="1"/>
  <c r="BA250" i="1" s="1"/>
  <c r="BT250" i="1" s="1"/>
  <c r="R251" i="1"/>
  <c r="S251" i="1" s="1"/>
  <c r="T251" i="1"/>
  <c r="V251" i="1"/>
  <c r="X251" i="1"/>
  <c r="Z251" i="1"/>
  <c r="AB251" i="1"/>
  <c r="AD251" i="1"/>
  <c r="AF251" i="1"/>
  <c r="AH251" i="1"/>
  <c r="AJ251" i="1"/>
  <c r="AL251" i="1"/>
  <c r="AN251" i="1"/>
  <c r="AP251" i="1"/>
  <c r="AR251" i="1"/>
  <c r="AT251" i="1"/>
  <c r="AV251" i="1"/>
  <c r="AX251" i="1"/>
  <c r="BA251" i="1" s="1"/>
  <c r="BT251" i="1" s="1"/>
  <c r="R252" i="1"/>
  <c r="S252" i="1" s="1"/>
  <c r="T252" i="1"/>
  <c r="V252" i="1"/>
  <c r="X252" i="1"/>
  <c r="Z252" i="1"/>
  <c r="AB252" i="1"/>
  <c r="AD252" i="1"/>
  <c r="AF252" i="1"/>
  <c r="AH252" i="1"/>
  <c r="AJ252" i="1"/>
  <c r="AL252" i="1"/>
  <c r="AN252" i="1"/>
  <c r="AP252" i="1"/>
  <c r="AR252" i="1"/>
  <c r="AT252" i="1"/>
  <c r="AV252" i="1"/>
  <c r="AX252" i="1"/>
  <c r="BA252" i="1" s="1"/>
  <c r="BT252" i="1" s="1"/>
  <c r="R253" i="1"/>
  <c r="S253" i="1" s="1"/>
  <c r="T253" i="1"/>
  <c r="V253" i="1"/>
  <c r="X253" i="1"/>
  <c r="Z253" i="1"/>
  <c r="AB253" i="1"/>
  <c r="AD253" i="1"/>
  <c r="AF253" i="1"/>
  <c r="AH253" i="1"/>
  <c r="AJ253" i="1"/>
  <c r="AL253" i="1"/>
  <c r="AN253" i="1"/>
  <c r="AP253" i="1"/>
  <c r="AR253" i="1"/>
  <c r="AT253" i="1"/>
  <c r="AV253" i="1"/>
  <c r="AX253" i="1"/>
  <c r="BA253" i="1" s="1"/>
  <c r="BS253" i="1" s="1"/>
  <c r="R254" i="1"/>
  <c r="S254" i="1" s="1"/>
  <c r="T254" i="1"/>
  <c r="V254" i="1"/>
  <c r="X254" i="1"/>
  <c r="Z254" i="1"/>
  <c r="AB254" i="1"/>
  <c r="AD254" i="1"/>
  <c r="AF254" i="1"/>
  <c r="AH254" i="1"/>
  <c r="AJ254" i="1"/>
  <c r="AL254" i="1"/>
  <c r="AN254" i="1"/>
  <c r="AP254" i="1"/>
  <c r="AR254" i="1"/>
  <c r="AT254" i="1"/>
  <c r="AV254" i="1"/>
  <c r="AX254" i="1"/>
  <c r="BA254" i="1" s="1"/>
  <c r="BT254" i="1" s="1"/>
  <c r="R255" i="1"/>
  <c r="S255" i="1" s="1"/>
  <c r="T255" i="1"/>
  <c r="V255" i="1"/>
  <c r="X255" i="1"/>
  <c r="Z255" i="1"/>
  <c r="AB255" i="1"/>
  <c r="AD255" i="1"/>
  <c r="AF255" i="1"/>
  <c r="AH255" i="1"/>
  <c r="AJ255" i="1"/>
  <c r="AL255" i="1"/>
  <c r="AN255" i="1"/>
  <c r="AP255" i="1"/>
  <c r="AR255" i="1"/>
  <c r="AT255" i="1"/>
  <c r="AV255" i="1"/>
  <c r="AX255" i="1"/>
  <c r="BA255" i="1" s="1"/>
  <c r="BS255" i="1" s="1"/>
  <c r="R256" i="1"/>
  <c r="S256" i="1" s="1"/>
  <c r="T256" i="1"/>
  <c r="V256" i="1"/>
  <c r="X256" i="1"/>
  <c r="Z256" i="1"/>
  <c r="AB256" i="1"/>
  <c r="AD256" i="1"/>
  <c r="AF256" i="1"/>
  <c r="AH256" i="1"/>
  <c r="AJ256" i="1"/>
  <c r="AL256" i="1"/>
  <c r="AN256" i="1"/>
  <c r="AP256" i="1"/>
  <c r="AR256" i="1"/>
  <c r="AT256" i="1"/>
  <c r="AV256" i="1"/>
  <c r="AX256" i="1"/>
  <c r="BA256" i="1" s="1"/>
  <c r="BT256" i="1" s="1"/>
  <c r="R257" i="1"/>
  <c r="T257" i="1"/>
  <c r="V257" i="1"/>
  <c r="X257" i="1"/>
  <c r="Z257" i="1"/>
  <c r="AB257" i="1"/>
  <c r="AD257" i="1"/>
  <c r="AF257" i="1"/>
  <c r="AH257" i="1"/>
  <c r="AJ257" i="1"/>
  <c r="AL257" i="1"/>
  <c r="AN257" i="1"/>
  <c r="AP257" i="1"/>
  <c r="AR257" i="1"/>
  <c r="AT257" i="1"/>
  <c r="AV257" i="1"/>
  <c r="AX257" i="1"/>
  <c r="BA257" i="1" s="1"/>
  <c r="BS257" i="1" s="1"/>
  <c r="R258" i="1"/>
  <c r="S258" i="1" s="1"/>
  <c r="T258" i="1"/>
  <c r="V258" i="1"/>
  <c r="X258" i="1"/>
  <c r="Z258" i="1"/>
  <c r="AB258" i="1"/>
  <c r="AD258" i="1"/>
  <c r="AF258" i="1"/>
  <c r="AH258" i="1"/>
  <c r="AJ258" i="1"/>
  <c r="AL258" i="1"/>
  <c r="AN258" i="1"/>
  <c r="AP258" i="1"/>
  <c r="AR258" i="1"/>
  <c r="AT258" i="1"/>
  <c r="AV258" i="1"/>
  <c r="AX258" i="1"/>
  <c r="BA258" i="1" s="1"/>
  <c r="BS258" i="1" s="1"/>
  <c r="R259" i="1"/>
  <c r="S259" i="1" s="1"/>
  <c r="T259" i="1"/>
  <c r="V259" i="1"/>
  <c r="X259" i="1"/>
  <c r="Z259" i="1"/>
  <c r="AB259" i="1"/>
  <c r="AD259" i="1"/>
  <c r="AF259" i="1"/>
  <c r="AH259" i="1"/>
  <c r="AJ259" i="1"/>
  <c r="AL259" i="1"/>
  <c r="AN259" i="1"/>
  <c r="AP259" i="1"/>
  <c r="AR259" i="1"/>
  <c r="AT259" i="1"/>
  <c r="AV259" i="1"/>
  <c r="AX259" i="1"/>
  <c r="BA259" i="1" s="1"/>
  <c r="BS259" i="1" s="1"/>
  <c r="R260" i="1"/>
  <c r="S260" i="1" s="1"/>
  <c r="T260" i="1"/>
  <c r="V260" i="1"/>
  <c r="X260" i="1"/>
  <c r="Z260" i="1"/>
  <c r="AB260" i="1"/>
  <c r="AD260" i="1"/>
  <c r="AF260" i="1"/>
  <c r="AH260" i="1"/>
  <c r="AJ260" i="1"/>
  <c r="AL260" i="1"/>
  <c r="AN260" i="1"/>
  <c r="AP260" i="1"/>
  <c r="AR260" i="1"/>
  <c r="AT260" i="1"/>
  <c r="AV260" i="1"/>
  <c r="AX260" i="1"/>
  <c r="BA260" i="1" s="1"/>
  <c r="BT260" i="1" s="1"/>
  <c r="R261" i="1"/>
  <c r="T261" i="1"/>
  <c r="V261" i="1"/>
  <c r="X261" i="1"/>
  <c r="Z261" i="1"/>
  <c r="AB261" i="1"/>
  <c r="AD261" i="1"/>
  <c r="AF261" i="1"/>
  <c r="AH261" i="1"/>
  <c r="AJ261" i="1"/>
  <c r="AL261" i="1"/>
  <c r="AN261" i="1"/>
  <c r="AP261" i="1"/>
  <c r="AR261" i="1"/>
  <c r="AT261" i="1"/>
  <c r="AV261" i="1"/>
  <c r="AX261" i="1"/>
  <c r="BA261" i="1" s="1"/>
  <c r="BT261" i="1" s="1"/>
  <c r="R262" i="1"/>
  <c r="S262" i="1" s="1"/>
  <c r="T262" i="1"/>
  <c r="V262" i="1"/>
  <c r="X262" i="1"/>
  <c r="Z262" i="1"/>
  <c r="AB262" i="1"/>
  <c r="AD262" i="1"/>
  <c r="AF262" i="1"/>
  <c r="AH262" i="1"/>
  <c r="AJ262" i="1"/>
  <c r="AL262" i="1"/>
  <c r="AN262" i="1"/>
  <c r="AP262" i="1"/>
  <c r="AR262" i="1"/>
  <c r="AT262" i="1"/>
  <c r="AV262" i="1"/>
  <c r="AX262" i="1"/>
  <c r="BA262" i="1" s="1"/>
  <c r="BT262" i="1" s="1"/>
  <c r="R263" i="1"/>
  <c r="T263" i="1"/>
  <c r="V263" i="1"/>
  <c r="X263" i="1"/>
  <c r="Z263" i="1"/>
  <c r="AB263" i="1"/>
  <c r="AD263" i="1"/>
  <c r="AF263" i="1"/>
  <c r="AH263" i="1"/>
  <c r="AJ263" i="1"/>
  <c r="AL263" i="1"/>
  <c r="AN263" i="1"/>
  <c r="AP263" i="1"/>
  <c r="AR263" i="1"/>
  <c r="AT263" i="1"/>
  <c r="AV263" i="1"/>
  <c r="AX263" i="1"/>
  <c r="BA263" i="1" s="1"/>
  <c r="BT263" i="1" s="1"/>
  <c r="R265" i="1"/>
  <c r="S265" i="1" s="1"/>
  <c r="T265" i="1"/>
  <c r="V265" i="1"/>
  <c r="X265" i="1"/>
  <c r="Z265" i="1"/>
  <c r="AB265" i="1"/>
  <c r="AD265" i="1"/>
  <c r="AF265" i="1"/>
  <c r="AH265" i="1"/>
  <c r="AJ265" i="1"/>
  <c r="AL265" i="1"/>
  <c r="AN265" i="1"/>
  <c r="AP265" i="1"/>
  <c r="AR265" i="1"/>
  <c r="AT265" i="1"/>
  <c r="AV265" i="1"/>
  <c r="AX265" i="1"/>
  <c r="BA265" i="1" s="1"/>
  <c r="BT265" i="1" s="1"/>
  <c r="R266" i="1"/>
  <c r="S266" i="1" s="1"/>
  <c r="T266" i="1"/>
  <c r="V266" i="1"/>
  <c r="X266" i="1"/>
  <c r="Z266" i="1"/>
  <c r="AB266" i="1"/>
  <c r="AD266" i="1"/>
  <c r="AF266" i="1"/>
  <c r="AH266" i="1"/>
  <c r="AJ266" i="1"/>
  <c r="AL266" i="1"/>
  <c r="AN266" i="1"/>
  <c r="AP266" i="1"/>
  <c r="AR266" i="1"/>
  <c r="AT266" i="1"/>
  <c r="AV266" i="1"/>
  <c r="AX266" i="1"/>
  <c r="BA266" i="1" s="1"/>
  <c r="BT266" i="1" s="1"/>
  <c r="R267" i="1"/>
  <c r="S267" i="1" s="1"/>
  <c r="T267" i="1"/>
  <c r="V267" i="1"/>
  <c r="X267" i="1"/>
  <c r="Z267" i="1"/>
  <c r="AB267" i="1"/>
  <c r="AD267" i="1"/>
  <c r="AF267" i="1"/>
  <c r="AH267" i="1"/>
  <c r="AJ267" i="1"/>
  <c r="AL267" i="1"/>
  <c r="AN267" i="1"/>
  <c r="AP267" i="1"/>
  <c r="AR267" i="1"/>
  <c r="AT267" i="1"/>
  <c r="AV267" i="1"/>
  <c r="AX267" i="1"/>
  <c r="BA267" i="1" s="1"/>
  <c r="BT267" i="1" s="1"/>
  <c r="R268" i="1"/>
  <c r="S268" i="1" s="1"/>
  <c r="T268" i="1"/>
  <c r="V268" i="1"/>
  <c r="X268" i="1"/>
  <c r="Z268" i="1"/>
  <c r="AB268" i="1"/>
  <c r="AD268" i="1"/>
  <c r="AF268" i="1"/>
  <c r="AH268" i="1"/>
  <c r="AJ268" i="1"/>
  <c r="AL268" i="1"/>
  <c r="AN268" i="1"/>
  <c r="AP268" i="1"/>
  <c r="AR268" i="1"/>
  <c r="AT268" i="1"/>
  <c r="AV268" i="1"/>
  <c r="AX268" i="1"/>
  <c r="BA268" i="1" s="1"/>
  <c r="BT268" i="1" s="1"/>
  <c r="R269" i="1"/>
  <c r="T269" i="1"/>
  <c r="V269" i="1"/>
  <c r="X269" i="1"/>
  <c r="Z269" i="1"/>
  <c r="AB269" i="1"/>
  <c r="AD269" i="1"/>
  <c r="AF269" i="1"/>
  <c r="AH269" i="1"/>
  <c r="AJ269" i="1"/>
  <c r="AL269" i="1"/>
  <c r="AN269" i="1"/>
  <c r="AP269" i="1"/>
  <c r="AR269" i="1"/>
  <c r="AT269" i="1"/>
  <c r="AV269" i="1"/>
  <c r="AX269" i="1"/>
  <c r="BA269" i="1" s="1"/>
  <c r="BT269" i="1" s="1"/>
  <c r="R270" i="1"/>
  <c r="S270" i="1" s="1"/>
  <c r="T270" i="1"/>
  <c r="V270" i="1"/>
  <c r="X270" i="1"/>
  <c r="Z270" i="1"/>
  <c r="AB270" i="1"/>
  <c r="AD270" i="1"/>
  <c r="AF270" i="1"/>
  <c r="AH270" i="1"/>
  <c r="AJ270" i="1"/>
  <c r="AL270" i="1"/>
  <c r="AN270" i="1"/>
  <c r="AP270" i="1"/>
  <c r="AR270" i="1"/>
  <c r="AT270" i="1"/>
  <c r="AV270" i="1"/>
  <c r="AX270" i="1"/>
  <c r="BA270" i="1" s="1"/>
  <c r="BT270" i="1" s="1"/>
  <c r="R271" i="1"/>
  <c r="T271" i="1"/>
  <c r="V271" i="1"/>
  <c r="X271" i="1"/>
  <c r="Z271" i="1"/>
  <c r="AB271" i="1"/>
  <c r="AD271" i="1"/>
  <c r="AF271" i="1"/>
  <c r="AH271" i="1"/>
  <c r="AJ271" i="1"/>
  <c r="AL271" i="1"/>
  <c r="AN271" i="1"/>
  <c r="AP271" i="1"/>
  <c r="AR271" i="1"/>
  <c r="AT271" i="1"/>
  <c r="AV271" i="1"/>
  <c r="AX271" i="1"/>
  <c r="BA271" i="1" s="1"/>
  <c r="BT271" i="1" s="1"/>
  <c r="R272" i="1"/>
  <c r="S272" i="1" s="1"/>
  <c r="T272" i="1"/>
  <c r="V272" i="1"/>
  <c r="X272" i="1"/>
  <c r="Z272" i="1"/>
  <c r="AB272" i="1"/>
  <c r="AD272" i="1"/>
  <c r="AF272" i="1"/>
  <c r="AH272" i="1"/>
  <c r="AJ272" i="1"/>
  <c r="AL272" i="1"/>
  <c r="AN272" i="1"/>
  <c r="AP272" i="1"/>
  <c r="AR272" i="1"/>
  <c r="AT272" i="1"/>
  <c r="AV272" i="1"/>
  <c r="AX272" i="1"/>
  <c r="BA272" i="1" s="1"/>
  <c r="BT272" i="1" s="1"/>
  <c r="R273" i="1"/>
  <c r="S273" i="1" s="1"/>
  <c r="T273" i="1"/>
  <c r="V273" i="1"/>
  <c r="X273" i="1"/>
  <c r="Z273" i="1"/>
  <c r="AB273" i="1"/>
  <c r="AD273" i="1"/>
  <c r="AF273" i="1"/>
  <c r="AH273" i="1"/>
  <c r="AJ273" i="1"/>
  <c r="AL273" i="1"/>
  <c r="AN273" i="1"/>
  <c r="AP273" i="1"/>
  <c r="AR273" i="1"/>
  <c r="AT273" i="1"/>
  <c r="AV273" i="1"/>
  <c r="AX273" i="1"/>
  <c r="BA273" i="1" s="1"/>
  <c r="BT273" i="1" s="1"/>
  <c r="R274" i="1"/>
  <c r="S274" i="1" s="1"/>
  <c r="T274" i="1"/>
  <c r="V274" i="1"/>
  <c r="X274" i="1"/>
  <c r="Z274" i="1"/>
  <c r="AB274" i="1"/>
  <c r="AD274" i="1"/>
  <c r="AF274" i="1"/>
  <c r="AH274" i="1"/>
  <c r="AJ274" i="1"/>
  <c r="AL274" i="1"/>
  <c r="AN274" i="1"/>
  <c r="AP274" i="1"/>
  <c r="AR274" i="1"/>
  <c r="AT274" i="1"/>
  <c r="AV274" i="1"/>
  <c r="AX274" i="1"/>
  <c r="BA274" i="1" s="1"/>
  <c r="BT274" i="1" s="1"/>
  <c r="R275" i="1"/>
  <c r="S275" i="1" s="1"/>
  <c r="T275" i="1"/>
  <c r="V275" i="1"/>
  <c r="X275" i="1"/>
  <c r="Z275" i="1"/>
  <c r="AB275" i="1"/>
  <c r="AD275" i="1"/>
  <c r="AF275" i="1"/>
  <c r="AH275" i="1"/>
  <c r="AJ275" i="1"/>
  <c r="AL275" i="1"/>
  <c r="AN275" i="1"/>
  <c r="AP275" i="1"/>
  <c r="AR275" i="1"/>
  <c r="AT275" i="1"/>
  <c r="AV275" i="1"/>
  <c r="AX275" i="1"/>
  <c r="BA275" i="1" s="1"/>
  <c r="R277" i="1"/>
  <c r="T277" i="1"/>
  <c r="V277" i="1"/>
  <c r="X277" i="1"/>
  <c r="Z277" i="1"/>
  <c r="AB277" i="1"/>
  <c r="AD277" i="1"/>
  <c r="AF277" i="1"/>
  <c r="AH277" i="1"/>
  <c r="AJ277" i="1"/>
  <c r="AL277" i="1"/>
  <c r="AN277" i="1"/>
  <c r="AP277" i="1"/>
  <c r="AR277" i="1"/>
  <c r="AT277" i="1"/>
  <c r="AV277" i="1"/>
  <c r="AX277" i="1"/>
  <c r="BA277" i="1" s="1"/>
  <c r="R278" i="1"/>
  <c r="S278" i="1" s="1"/>
  <c r="T278" i="1"/>
  <c r="V278" i="1"/>
  <c r="X278" i="1"/>
  <c r="Z278" i="1"/>
  <c r="AB278" i="1"/>
  <c r="AD278" i="1"/>
  <c r="AF278" i="1"/>
  <c r="AH278" i="1"/>
  <c r="AJ278" i="1"/>
  <c r="AL278" i="1"/>
  <c r="AN278" i="1"/>
  <c r="AP278" i="1"/>
  <c r="AR278" i="1"/>
  <c r="AT278" i="1"/>
  <c r="AV278" i="1"/>
  <c r="AX278" i="1"/>
  <c r="BA278" i="1" s="1"/>
  <c r="BS278" i="1" s="1"/>
  <c r="R279" i="1"/>
  <c r="S279" i="1" s="1"/>
  <c r="T279" i="1"/>
  <c r="V279" i="1"/>
  <c r="X279" i="1"/>
  <c r="Z279" i="1"/>
  <c r="AB279" i="1"/>
  <c r="AD279" i="1"/>
  <c r="AF279" i="1"/>
  <c r="AH279" i="1"/>
  <c r="AJ279" i="1"/>
  <c r="AL279" i="1"/>
  <c r="AN279" i="1"/>
  <c r="AP279" i="1"/>
  <c r="AR279" i="1"/>
  <c r="AT279" i="1"/>
  <c r="AV279" i="1"/>
  <c r="AX279" i="1"/>
  <c r="BA279" i="1" s="1"/>
  <c r="BS279" i="1" s="1"/>
  <c r="R280" i="1"/>
  <c r="S280" i="1" s="1"/>
  <c r="T280" i="1"/>
  <c r="V280" i="1"/>
  <c r="X280" i="1"/>
  <c r="Z280" i="1"/>
  <c r="AB280" i="1"/>
  <c r="AD280" i="1"/>
  <c r="AF280" i="1"/>
  <c r="AH280" i="1"/>
  <c r="AJ280" i="1"/>
  <c r="AL280" i="1"/>
  <c r="AN280" i="1"/>
  <c r="AP280" i="1"/>
  <c r="AR280" i="1"/>
  <c r="AT280" i="1"/>
  <c r="AV280" i="1"/>
  <c r="AX280" i="1"/>
  <c r="BA280" i="1" s="1"/>
  <c r="BS280" i="1" s="1"/>
  <c r="R281" i="1"/>
  <c r="S281" i="1" s="1"/>
  <c r="T281" i="1"/>
  <c r="V281" i="1"/>
  <c r="X281" i="1"/>
  <c r="Z281" i="1"/>
  <c r="AB281" i="1"/>
  <c r="AD281" i="1"/>
  <c r="AF281" i="1"/>
  <c r="AH281" i="1"/>
  <c r="AJ281" i="1"/>
  <c r="AL281" i="1"/>
  <c r="AN281" i="1"/>
  <c r="AP281" i="1"/>
  <c r="AR281" i="1"/>
  <c r="AT281" i="1"/>
  <c r="AV281" i="1"/>
  <c r="AX281" i="1"/>
  <c r="BA281" i="1" s="1"/>
  <c r="BS281" i="1" s="1"/>
  <c r="R282" i="1"/>
  <c r="S282" i="1" s="1"/>
  <c r="T282" i="1"/>
  <c r="V282" i="1"/>
  <c r="X282" i="1"/>
  <c r="Z282" i="1"/>
  <c r="AB282" i="1"/>
  <c r="AD282" i="1"/>
  <c r="AF282" i="1"/>
  <c r="AH282" i="1"/>
  <c r="AJ282" i="1"/>
  <c r="AL282" i="1"/>
  <c r="AN282" i="1"/>
  <c r="AP282" i="1"/>
  <c r="AR282" i="1"/>
  <c r="AT282" i="1"/>
  <c r="AV282" i="1"/>
  <c r="AX282" i="1"/>
  <c r="BA282" i="1" s="1"/>
  <c r="BS282" i="1" s="1"/>
  <c r="R283" i="1"/>
  <c r="T283" i="1"/>
  <c r="V283" i="1"/>
  <c r="X283" i="1"/>
  <c r="Z283" i="1"/>
  <c r="AB283" i="1"/>
  <c r="AD283" i="1"/>
  <c r="AF283" i="1"/>
  <c r="AH283" i="1"/>
  <c r="AJ283" i="1"/>
  <c r="AL283" i="1"/>
  <c r="AN283" i="1"/>
  <c r="AP283" i="1"/>
  <c r="AR283" i="1"/>
  <c r="AT283" i="1"/>
  <c r="AV283" i="1"/>
  <c r="AX283" i="1"/>
  <c r="BA283" i="1" s="1"/>
  <c r="BS283" i="1" s="1"/>
  <c r="R284" i="1"/>
  <c r="S284" i="1" s="1"/>
  <c r="T284" i="1"/>
  <c r="V284" i="1"/>
  <c r="X284" i="1"/>
  <c r="Z284" i="1"/>
  <c r="AB284" i="1"/>
  <c r="AD284" i="1"/>
  <c r="AF284" i="1"/>
  <c r="AH284" i="1"/>
  <c r="AJ284" i="1"/>
  <c r="AL284" i="1"/>
  <c r="AN284" i="1"/>
  <c r="AP284" i="1"/>
  <c r="AR284" i="1"/>
  <c r="AT284" i="1"/>
  <c r="AV284" i="1"/>
  <c r="AX284" i="1"/>
  <c r="BA284" i="1" s="1"/>
  <c r="BS284" i="1" s="1"/>
  <c r="R285" i="1"/>
  <c r="R286" i="1"/>
  <c r="S286" i="1" s="1"/>
  <c r="T286" i="1"/>
  <c r="V286" i="1"/>
  <c r="X286" i="1"/>
  <c r="Z286" i="1"/>
  <c r="AB286" i="1"/>
  <c r="AD286" i="1"/>
  <c r="AF286" i="1"/>
  <c r="AH286" i="1"/>
  <c r="AJ286" i="1"/>
  <c r="AL286" i="1"/>
  <c r="AN286" i="1"/>
  <c r="AP286" i="1"/>
  <c r="AR286" i="1"/>
  <c r="AT286" i="1"/>
  <c r="AV286" i="1"/>
  <c r="AX286" i="1"/>
  <c r="BA286" i="1" s="1"/>
  <c r="BS286" i="1" s="1"/>
  <c r="R287" i="1"/>
  <c r="S287" i="1" s="1"/>
  <c r="T287" i="1"/>
  <c r="V287" i="1"/>
  <c r="X287" i="1"/>
  <c r="Z287" i="1"/>
  <c r="AB287" i="1"/>
  <c r="AD287" i="1"/>
  <c r="AF287" i="1"/>
  <c r="AH287" i="1"/>
  <c r="AJ287" i="1"/>
  <c r="AL287" i="1"/>
  <c r="AN287" i="1"/>
  <c r="AP287" i="1"/>
  <c r="AR287" i="1"/>
  <c r="AT287" i="1"/>
  <c r="AV287" i="1"/>
  <c r="AX287" i="1"/>
  <c r="BA287" i="1" s="1"/>
  <c r="BS287" i="1" s="1"/>
  <c r="R288" i="1"/>
  <c r="S288" i="1" s="1"/>
  <c r="T288" i="1"/>
  <c r="V288" i="1"/>
  <c r="X288" i="1"/>
  <c r="Z288" i="1"/>
  <c r="AB288" i="1"/>
  <c r="AD288" i="1"/>
  <c r="AF288" i="1"/>
  <c r="AH288" i="1"/>
  <c r="AJ288" i="1"/>
  <c r="AL288" i="1"/>
  <c r="AN288" i="1"/>
  <c r="AP288" i="1"/>
  <c r="AR288" i="1"/>
  <c r="AT288" i="1"/>
  <c r="AV288" i="1"/>
  <c r="AX288" i="1"/>
  <c r="BA288" i="1" s="1"/>
  <c r="BS288" i="1" s="1"/>
  <c r="R289" i="1"/>
  <c r="S289" i="1" s="1"/>
  <c r="T289" i="1"/>
  <c r="V289" i="1"/>
  <c r="X289" i="1"/>
  <c r="Z289" i="1"/>
  <c r="AB289" i="1"/>
  <c r="AD289" i="1"/>
  <c r="AF289" i="1"/>
  <c r="AH289" i="1"/>
  <c r="AJ289" i="1"/>
  <c r="AL289" i="1"/>
  <c r="AN289" i="1"/>
  <c r="AP289" i="1"/>
  <c r="AR289" i="1"/>
  <c r="AT289" i="1"/>
  <c r="AV289" i="1"/>
  <c r="AX289" i="1"/>
  <c r="BA289" i="1" s="1"/>
  <c r="BS289" i="1" s="1"/>
  <c r="R290" i="1"/>
  <c r="S290" i="1" s="1"/>
  <c r="T290" i="1"/>
  <c r="V290" i="1"/>
  <c r="X290" i="1"/>
  <c r="Z290" i="1"/>
  <c r="AB290" i="1"/>
  <c r="AD290" i="1"/>
  <c r="AF290" i="1"/>
  <c r="AH290" i="1"/>
  <c r="AJ290" i="1"/>
  <c r="AL290" i="1"/>
  <c r="AN290" i="1"/>
  <c r="AP290" i="1"/>
  <c r="AR290" i="1"/>
  <c r="AT290" i="1"/>
  <c r="AV290" i="1"/>
  <c r="AX290" i="1"/>
  <c r="BA290" i="1" s="1"/>
  <c r="BS290" i="1" s="1"/>
  <c r="R291" i="1"/>
  <c r="T291" i="1"/>
  <c r="V291" i="1"/>
  <c r="X291" i="1"/>
  <c r="Z291" i="1"/>
  <c r="AB291" i="1"/>
  <c r="AD291" i="1"/>
  <c r="AF291" i="1"/>
  <c r="AH291" i="1"/>
  <c r="AJ291" i="1"/>
  <c r="AL291" i="1"/>
  <c r="AN291" i="1"/>
  <c r="AP291" i="1"/>
  <c r="AR291" i="1"/>
  <c r="AT291" i="1"/>
  <c r="AV291" i="1"/>
  <c r="AX291" i="1"/>
  <c r="BA291" i="1" s="1"/>
  <c r="BS291" i="1" s="1"/>
  <c r="R292" i="1"/>
  <c r="S292" i="1" s="1"/>
  <c r="T292" i="1"/>
  <c r="V292" i="1"/>
  <c r="X292" i="1"/>
  <c r="Z292" i="1"/>
  <c r="AB292" i="1"/>
  <c r="AD292" i="1"/>
  <c r="AF292" i="1"/>
  <c r="AH292" i="1"/>
  <c r="AJ292" i="1"/>
  <c r="AL292" i="1"/>
  <c r="AN292" i="1"/>
  <c r="AP292" i="1"/>
  <c r="AR292" i="1"/>
  <c r="AT292" i="1"/>
  <c r="AV292" i="1"/>
  <c r="AX292" i="1"/>
  <c r="BA292" i="1" s="1"/>
  <c r="BS292" i="1" s="1"/>
  <c r="R293" i="1"/>
  <c r="T293" i="1"/>
  <c r="V293" i="1"/>
  <c r="X293" i="1"/>
  <c r="Z293" i="1"/>
  <c r="AB293" i="1"/>
  <c r="AD293" i="1"/>
  <c r="AF293" i="1"/>
  <c r="AH293" i="1"/>
  <c r="AJ293" i="1"/>
  <c r="AL293" i="1"/>
  <c r="AN293" i="1"/>
  <c r="AP293" i="1"/>
  <c r="AR293" i="1"/>
  <c r="AT293" i="1"/>
  <c r="AV293" i="1"/>
  <c r="AX293" i="1"/>
  <c r="BA293" i="1" s="1"/>
  <c r="BS293" i="1" s="1"/>
  <c r="R294" i="1"/>
  <c r="S294" i="1" s="1"/>
  <c r="T294" i="1"/>
  <c r="V294" i="1"/>
  <c r="X294" i="1"/>
  <c r="Z294" i="1"/>
  <c r="AB294" i="1"/>
  <c r="AD294" i="1"/>
  <c r="AF294" i="1"/>
  <c r="AH294" i="1"/>
  <c r="AJ294" i="1"/>
  <c r="AL294" i="1"/>
  <c r="AN294" i="1"/>
  <c r="AP294" i="1"/>
  <c r="AR294" i="1"/>
  <c r="AT294" i="1"/>
  <c r="AV294" i="1"/>
  <c r="AX294" i="1"/>
  <c r="BA294" i="1" s="1"/>
  <c r="BS294" i="1" s="1"/>
  <c r="R295" i="1"/>
  <c r="S295" i="1" s="1"/>
  <c r="T295" i="1"/>
  <c r="V295" i="1"/>
  <c r="X295" i="1"/>
  <c r="Z295" i="1"/>
  <c r="AB295" i="1"/>
  <c r="AD295" i="1"/>
  <c r="AF295" i="1"/>
  <c r="AH295" i="1"/>
  <c r="AJ295" i="1"/>
  <c r="AL295" i="1"/>
  <c r="AN295" i="1"/>
  <c r="AP295" i="1"/>
  <c r="AR295" i="1"/>
  <c r="AT295" i="1"/>
  <c r="AV295" i="1"/>
  <c r="AX295" i="1"/>
  <c r="BA295" i="1" s="1"/>
  <c r="R296" i="1"/>
  <c r="S296" i="1" s="1"/>
  <c r="T296" i="1"/>
  <c r="V296" i="1"/>
  <c r="X296" i="1"/>
  <c r="Z296" i="1"/>
  <c r="AB296" i="1"/>
  <c r="AD296" i="1"/>
  <c r="AF296" i="1"/>
  <c r="AH296" i="1"/>
  <c r="AJ296" i="1"/>
  <c r="AL296" i="1"/>
  <c r="AN296" i="1"/>
  <c r="AP296" i="1"/>
  <c r="AR296" i="1"/>
  <c r="AT296" i="1"/>
  <c r="AV296" i="1"/>
  <c r="AX296" i="1"/>
  <c r="BA296" i="1" s="1"/>
  <c r="BS296" i="1" s="1"/>
  <c r="R297" i="1"/>
  <c r="S297" i="1" s="1"/>
  <c r="T297" i="1"/>
  <c r="V297" i="1"/>
  <c r="X297" i="1"/>
  <c r="Z297" i="1"/>
  <c r="AB297" i="1"/>
  <c r="AD297" i="1"/>
  <c r="AF297" i="1"/>
  <c r="AH297" i="1"/>
  <c r="AJ297" i="1"/>
  <c r="AL297" i="1"/>
  <c r="AN297" i="1"/>
  <c r="AP297" i="1"/>
  <c r="AR297" i="1"/>
  <c r="AT297" i="1"/>
  <c r="AV297" i="1"/>
  <c r="AX297" i="1"/>
  <c r="BA297" i="1" s="1"/>
  <c r="BS297" i="1" s="1"/>
  <c r="R298" i="1"/>
  <c r="S298" i="1" s="1"/>
  <c r="T298" i="1"/>
  <c r="V298" i="1"/>
  <c r="X298" i="1"/>
  <c r="Z298" i="1"/>
  <c r="AB298" i="1"/>
  <c r="AD298" i="1"/>
  <c r="AF298" i="1"/>
  <c r="AH298" i="1"/>
  <c r="AJ298" i="1"/>
  <c r="AL298" i="1"/>
  <c r="AN298" i="1"/>
  <c r="AP298" i="1"/>
  <c r="AR298" i="1"/>
  <c r="AT298" i="1"/>
  <c r="AV298" i="1"/>
  <c r="AX298" i="1"/>
  <c r="BA298" i="1" s="1"/>
  <c r="BS298" i="1" s="1"/>
  <c r="R299" i="1"/>
  <c r="T299" i="1"/>
  <c r="V299" i="1"/>
  <c r="X299" i="1"/>
  <c r="Z299" i="1"/>
  <c r="AB299" i="1"/>
  <c r="AD299" i="1"/>
  <c r="AF299" i="1"/>
  <c r="AH299" i="1"/>
  <c r="AJ299" i="1"/>
  <c r="AL299" i="1"/>
  <c r="AN299" i="1"/>
  <c r="AP299" i="1"/>
  <c r="AR299" i="1"/>
  <c r="AT299" i="1"/>
  <c r="AV299" i="1"/>
  <c r="AX299" i="1"/>
  <c r="BA299" i="1" s="1"/>
  <c r="BS299" i="1" s="1"/>
  <c r="R300" i="1"/>
  <c r="S300" i="1" s="1"/>
  <c r="T300" i="1"/>
  <c r="V300" i="1"/>
  <c r="X300" i="1"/>
  <c r="Z300" i="1"/>
  <c r="AB300" i="1"/>
  <c r="AD300" i="1"/>
  <c r="AF300" i="1"/>
  <c r="AH300" i="1"/>
  <c r="AJ300" i="1"/>
  <c r="AL300" i="1"/>
  <c r="AN300" i="1"/>
  <c r="AP300" i="1"/>
  <c r="AR300" i="1"/>
  <c r="AT300" i="1"/>
  <c r="AV300" i="1"/>
  <c r="AX300" i="1"/>
  <c r="BA300" i="1" s="1"/>
  <c r="BS300" i="1" s="1"/>
  <c r="R301" i="1"/>
  <c r="T301" i="1"/>
  <c r="V301" i="1"/>
  <c r="X301" i="1"/>
  <c r="Z301" i="1"/>
  <c r="AB301" i="1"/>
  <c r="AD301" i="1"/>
  <c r="AF301" i="1"/>
  <c r="AH301" i="1"/>
  <c r="AJ301" i="1"/>
  <c r="AL301" i="1"/>
  <c r="AN301" i="1"/>
  <c r="AP301" i="1"/>
  <c r="AR301" i="1"/>
  <c r="AT301" i="1"/>
  <c r="AV301" i="1"/>
  <c r="AX301" i="1"/>
  <c r="BA301" i="1" s="1"/>
  <c r="BS301" i="1" s="1"/>
  <c r="R302" i="1"/>
  <c r="S302" i="1" s="1"/>
  <c r="T302" i="1"/>
  <c r="V302" i="1"/>
  <c r="X302" i="1"/>
  <c r="Z302" i="1"/>
  <c r="AB302" i="1"/>
  <c r="AD302" i="1"/>
  <c r="AF302" i="1"/>
  <c r="AH302" i="1"/>
  <c r="AJ302" i="1"/>
  <c r="AL302" i="1"/>
  <c r="AN302" i="1"/>
  <c r="AP302" i="1"/>
  <c r="AR302" i="1"/>
  <c r="AT302" i="1"/>
  <c r="AV302" i="1"/>
  <c r="AX302" i="1"/>
  <c r="BA302" i="1" s="1"/>
  <c r="BS302" i="1" s="1"/>
  <c r="R303" i="1"/>
  <c r="S303" i="1" s="1"/>
  <c r="T303" i="1"/>
  <c r="V303" i="1"/>
  <c r="X303" i="1"/>
  <c r="Z303" i="1"/>
  <c r="AB303" i="1"/>
  <c r="AD303" i="1"/>
  <c r="AF303" i="1"/>
  <c r="AH303" i="1"/>
  <c r="AJ303" i="1"/>
  <c r="AL303" i="1"/>
  <c r="AN303" i="1"/>
  <c r="AP303" i="1"/>
  <c r="AR303" i="1"/>
  <c r="AT303" i="1"/>
  <c r="AV303" i="1"/>
  <c r="AX303" i="1"/>
  <c r="BA303" i="1" s="1"/>
  <c r="BS303" i="1" s="1"/>
  <c r="R304" i="1"/>
  <c r="S304" i="1" s="1"/>
  <c r="T304" i="1"/>
  <c r="V304" i="1"/>
  <c r="X304" i="1"/>
  <c r="Z304" i="1"/>
  <c r="AB304" i="1"/>
  <c r="AD304" i="1"/>
  <c r="AF304" i="1"/>
  <c r="AH304" i="1"/>
  <c r="AJ304" i="1"/>
  <c r="AL304" i="1"/>
  <c r="AN304" i="1"/>
  <c r="AP304" i="1"/>
  <c r="AR304" i="1"/>
  <c r="AT304" i="1"/>
  <c r="AV304" i="1"/>
  <c r="AX304" i="1"/>
  <c r="BA304" i="1" s="1"/>
  <c r="BS304" i="1" s="1"/>
  <c r="R305" i="1"/>
  <c r="S305" i="1" s="1"/>
  <c r="T305" i="1"/>
  <c r="V305" i="1"/>
  <c r="X305" i="1"/>
  <c r="Z305" i="1"/>
  <c r="AB305" i="1"/>
  <c r="AD305" i="1"/>
  <c r="AF305" i="1"/>
  <c r="AH305" i="1"/>
  <c r="AJ305" i="1"/>
  <c r="AL305" i="1"/>
  <c r="AN305" i="1"/>
  <c r="AP305" i="1"/>
  <c r="AR305" i="1"/>
  <c r="AT305" i="1"/>
  <c r="AV305" i="1"/>
  <c r="AX305" i="1"/>
  <c r="BA305" i="1" s="1"/>
  <c r="BS305" i="1" s="1"/>
  <c r="R306" i="1"/>
  <c r="S306" i="1" s="1"/>
  <c r="T306" i="1"/>
  <c r="V306" i="1"/>
  <c r="X306" i="1"/>
  <c r="Z306" i="1"/>
  <c r="AB306" i="1"/>
  <c r="AD306" i="1"/>
  <c r="AF306" i="1"/>
  <c r="AH306" i="1"/>
  <c r="AJ306" i="1"/>
  <c r="AL306" i="1"/>
  <c r="AN306" i="1"/>
  <c r="AP306" i="1"/>
  <c r="AR306" i="1"/>
  <c r="AT306" i="1"/>
  <c r="AV306" i="1"/>
  <c r="AX306" i="1"/>
  <c r="BA306" i="1" s="1"/>
  <c r="BS306" i="1" s="1"/>
  <c r="R307" i="1"/>
  <c r="T307" i="1"/>
  <c r="V307" i="1"/>
  <c r="X307" i="1"/>
  <c r="Z307" i="1"/>
  <c r="AB307" i="1"/>
  <c r="AD307" i="1"/>
  <c r="AF307" i="1"/>
  <c r="AH307" i="1"/>
  <c r="AJ307" i="1"/>
  <c r="AL307" i="1"/>
  <c r="AN307" i="1"/>
  <c r="AP307" i="1"/>
  <c r="AR307" i="1"/>
  <c r="AT307" i="1"/>
  <c r="AV307" i="1"/>
  <c r="AX307" i="1"/>
  <c r="BA307" i="1" s="1"/>
  <c r="BS307" i="1" s="1"/>
  <c r="R308" i="1"/>
  <c r="S308" i="1" s="1"/>
  <c r="T308" i="1"/>
  <c r="V308" i="1"/>
  <c r="X308" i="1"/>
  <c r="Z308" i="1"/>
  <c r="AB308" i="1"/>
  <c r="AD308" i="1"/>
  <c r="AF308" i="1"/>
  <c r="AH308" i="1"/>
  <c r="AJ308" i="1"/>
  <c r="AL308" i="1"/>
  <c r="AN308" i="1"/>
  <c r="AP308" i="1"/>
  <c r="AR308" i="1"/>
  <c r="AT308" i="1"/>
  <c r="AV308" i="1"/>
  <c r="AX308" i="1"/>
  <c r="BA308" i="1" s="1"/>
  <c r="BS308" i="1" s="1"/>
  <c r="R309" i="1"/>
  <c r="T309" i="1"/>
  <c r="V309" i="1"/>
  <c r="X309" i="1"/>
  <c r="Z309" i="1"/>
  <c r="AB309" i="1"/>
  <c r="AD309" i="1"/>
  <c r="AF309" i="1"/>
  <c r="AH309" i="1"/>
  <c r="AJ309" i="1"/>
  <c r="AL309" i="1"/>
  <c r="AN309" i="1"/>
  <c r="AP309" i="1"/>
  <c r="AR309" i="1"/>
  <c r="AT309" i="1"/>
  <c r="AV309" i="1"/>
  <c r="AX309" i="1"/>
  <c r="BA309" i="1" s="1"/>
  <c r="BS309" i="1" s="1"/>
  <c r="R310" i="1"/>
  <c r="S310" i="1" s="1"/>
  <c r="T310" i="1"/>
  <c r="V310" i="1"/>
  <c r="X310" i="1"/>
  <c r="Z310" i="1"/>
  <c r="AB310" i="1"/>
  <c r="AD310" i="1"/>
  <c r="AF310" i="1"/>
  <c r="AH310" i="1"/>
  <c r="AJ310" i="1"/>
  <c r="AL310" i="1"/>
  <c r="AN310" i="1"/>
  <c r="AP310" i="1"/>
  <c r="AR310" i="1"/>
  <c r="AT310" i="1"/>
  <c r="AV310" i="1"/>
  <c r="AX310" i="1"/>
  <c r="BA310" i="1" s="1"/>
  <c r="BS310" i="1" s="1"/>
  <c r="R311" i="1"/>
  <c r="S311" i="1" s="1"/>
  <c r="T311" i="1"/>
  <c r="V311" i="1"/>
  <c r="X311" i="1"/>
  <c r="Z311" i="1"/>
  <c r="AB311" i="1"/>
  <c r="AD311" i="1"/>
  <c r="AF311" i="1"/>
  <c r="AH311" i="1"/>
  <c r="AJ311" i="1"/>
  <c r="AL311" i="1"/>
  <c r="AN311" i="1"/>
  <c r="AP311" i="1"/>
  <c r="AR311" i="1"/>
  <c r="AT311" i="1"/>
  <c r="AV311" i="1"/>
  <c r="AX311" i="1"/>
  <c r="BA311" i="1" s="1"/>
  <c r="BS311" i="1" s="1"/>
  <c r="R312" i="1"/>
  <c r="S312" i="1" s="1"/>
  <c r="T312" i="1"/>
  <c r="V312" i="1"/>
  <c r="X312" i="1"/>
  <c r="Z312" i="1"/>
  <c r="AB312" i="1"/>
  <c r="AD312" i="1"/>
  <c r="AF312" i="1"/>
  <c r="AH312" i="1"/>
  <c r="AJ312" i="1"/>
  <c r="AL312" i="1"/>
  <c r="AN312" i="1"/>
  <c r="AP312" i="1"/>
  <c r="AR312" i="1"/>
  <c r="AT312" i="1"/>
  <c r="AV312" i="1"/>
  <c r="AX312" i="1"/>
  <c r="BA312" i="1" s="1"/>
  <c r="R313" i="1"/>
  <c r="S313" i="1" s="1"/>
  <c r="T313" i="1"/>
  <c r="V313" i="1"/>
  <c r="X313" i="1"/>
  <c r="Z313" i="1"/>
  <c r="AB313" i="1"/>
  <c r="AD313" i="1"/>
  <c r="AF313" i="1"/>
  <c r="AH313" i="1"/>
  <c r="AJ313" i="1"/>
  <c r="AL313" i="1"/>
  <c r="AN313" i="1"/>
  <c r="AP313" i="1"/>
  <c r="AR313" i="1"/>
  <c r="AT313" i="1"/>
  <c r="AV313" i="1"/>
  <c r="AX313" i="1"/>
  <c r="BA313" i="1" s="1"/>
  <c r="R314" i="1"/>
  <c r="S314" i="1" s="1"/>
  <c r="T314" i="1"/>
  <c r="V314" i="1"/>
  <c r="X314" i="1"/>
  <c r="Z314" i="1"/>
  <c r="AB314" i="1"/>
  <c r="AD314" i="1"/>
  <c r="AF314" i="1"/>
  <c r="AH314" i="1"/>
  <c r="AJ314" i="1"/>
  <c r="AL314" i="1"/>
  <c r="AN314" i="1"/>
  <c r="AP314" i="1"/>
  <c r="AR314" i="1"/>
  <c r="AT314" i="1"/>
  <c r="AV314" i="1"/>
  <c r="AX314" i="1"/>
  <c r="BA314" i="1" s="1"/>
  <c r="BS314" i="1" s="1"/>
  <c r="R315" i="1"/>
  <c r="S315" i="1" s="1"/>
  <c r="T315" i="1"/>
  <c r="V315" i="1"/>
  <c r="X315" i="1"/>
  <c r="Z315" i="1"/>
  <c r="AB315" i="1"/>
  <c r="AD315" i="1"/>
  <c r="AF315" i="1"/>
  <c r="AH315" i="1"/>
  <c r="AJ315" i="1"/>
  <c r="AL315" i="1"/>
  <c r="AN315" i="1"/>
  <c r="AP315" i="1"/>
  <c r="AR315" i="1"/>
  <c r="AT315" i="1"/>
  <c r="AV315" i="1"/>
  <c r="AX315" i="1"/>
  <c r="BA315" i="1" s="1"/>
  <c r="R316" i="1"/>
  <c r="S316" i="1" s="1"/>
  <c r="T316" i="1"/>
  <c r="V316" i="1"/>
  <c r="X316" i="1"/>
  <c r="Z316" i="1"/>
  <c r="AB316" i="1"/>
  <c r="AD316" i="1"/>
  <c r="AF316" i="1"/>
  <c r="AH316" i="1"/>
  <c r="AJ316" i="1"/>
  <c r="AL316" i="1"/>
  <c r="AN316" i="1"/>
  <c r="AP316" i="1"/>
  <c r="AR316" i="1"/>
  <c r="AT316" i="1"/>
  <c r="AV316" i="1"/>
  <c r="AX316" i="1"/>
  <c r="BA316" i="1" s="1"/>
  <c r="BS316" i="1" s="1"/>
  <c r="R317" i="1"/>
  <c r="T317" i="1"/>
  <c r="V317" i="1"/>
  <c r="X317" i="1"/>
  <c r="Z317" i="1"/>
  <c r="AB317" i="1"/>
  <c r="AD317" i="1"/>
  <c r="AF317" i="1"/>
  <c r="AH317" i="1"/>
  <c r="AJ317" i="1"/>
  <c r="AL317" i="1"/>
  <c r="AN317" i="1"/>
  <c r="AP317" i="1"/>
  <c r="AR317" i="1"/>
  <c r="AT317" i="1"/>
  <c r="AV317" i="1"/>
  <c r="AX317" i="1"/>
  <c r="BA317" i="1" s="1"/>
  <c r="BS317" i="1" s="1"/>
  <c r="R318" i="1"/>
  <c r="S318" i="1" s="1"/>
  <c r="T318" i="1"/>
  <c r="V318" i="1"/>
  <c r="X318" i="1"/>
  <c r="Z318" i="1"/>
  <c r="AB318" i="1"/>
  <c r="AD318" i="1"/>
  <c r="AF318" i="1"/>
  <c r="AH318" i="1"/>
  <c r="AJ318" i="1"/>
  <c r="AL318" i="1"/>
  <c r="AN318" i="1"/>
  <c r="AP318" i="1"/>
  <c r="AR318" i="1"/>
  <c r="AT318" i="1"/>
  <c r="AV318" i="1"/>
  <c r="AX318" i="1"/>
  <c r="BA318" i="1" s="1"/>
  <c r="BS318" i="1" s="1"/>
  <c r="R319" i="1"/>
  <c r="S319" i="1" s="1"/>
  <c r="T319" i="1"/>
  <c r="V319" i="1"/>
  <c r="X319" i="1"/>
  <c r="Z319" i="1"/>
  <c r="AB319" i="1"/>
  <c r="AD319" i="1"/>
  <c r="AF319" i="1"/>
  <c r="AH319" i="1"/>
  <c r="AJ319" i="1"/>
  <c r="AL319" i="1"/>
  <c r="AN319" i="1"/>
  <c r="AP319" i="1"/>
  <c r="AR319" i="1"/>
  <c r="AT319" i="1"/>
  <c r="AV319" i="1"/>
  <c r="AX319" i="1"/>
  <c r="BA319" i="1" s="1"/>
  <c r="BS319" i="1" s="1"/>
  <c r="R320" i="1"/>
  <c r="S320" i="1" s="1"/>
  <c r="T320" i="1"/>
  <c r="V320" i="1"/>
  <c r="X320" i="1"/>
  <c r="Z320" i="1"/>
  <c r="AB320" i="1"/>
  <c r="AD320" i="1"/>
  <c r="AF320" i="1"/>
  <c r="AH320" i="1"/>
  <c r="AJ320" i="1"/>
  <c r="AL320" i="1"/>
  <c r="AN320" i="1"/>
  <c r="AP320" i="1"/>
  <c r="AR320" i="1"/>
  <c r="AT320" i="1"/>
  <c r="AV320" i="1"/>
  <c r="AX320" i="1"/>
  <c r="BA320" i="1" s="1"/>
  <c r="BS320" i="1" s="1"/>
  <c r="R321" i="1"/>
  <c r="T321" i="1"/>
  <c r="V321" i="1"/>
  <c r="X321" i="1"/>
  <c r="Z321" i="1"/>
  <c r="AB321" i="1"/>
  <c r="AD321" i="1"/>
  <c r="AF321" i="1"/>
  <c r="AH321" i="1"/>
  <c r="AJ321" i="1"/>
  <c r="AL321" i="1"/>
  <c r="AN321" i="1"/>
  <c r="AP321" i="1"/>
  <c r="AR321" i="1"/>
  <c r="AT321" i="1"/>
  <c r="AV321" i="1"/>
  <c r="AX321" i="1"/>
  <c r="BA321" i="1" s="1"/>
  <c r="BS321" i="1" s="1"/>
  <c r="R322" i="1"/>
  <c r="S322" i="1" s="1"/>
  <c r="T322" i="1"/>
  <c r="V322" i="1"/>
  <c r="X322" i="1"/>
  <c r="Z322" i="1"/>
  <c r="AB322" i="1"/>
  <c r="AD322" i="1"/>
  <c r="AF322" i="1"/>
  <c r="AH322" i="1"/>
  <c r="AJ322" i="1"/>
  <c r="AL322" i="1"/>
  <c r="AN322" i="1"/>
  <c r="AP322" i="1"/>
  <c r="AR322" i="1"/>
  <c r="AT322" i="1"/>
  <c r="AV322" i="1"/>
  <c r="AX322" i="1"/>
  <c r="BA322" i="1" s="1"/>
  <c r="BS322" i="1" s="1"/>
  <c r="R323" i="1"/>
  <c r="S323" i="1" s="1"/>
  <c r="T323" i="1"/>
  <c r="V323" i="1"/>
  <c r="X323" i="1"/>
  <c r="Z323" i="1"/>
  <c r="AB323" i="1"/>
  <c r="AD323" i="1"/>
  <c r="AF323" i="1"/>
  <c r="AH323" i="1"/>
  <c r="AJ323" i="1"/>
  <c r="AL323" i="1"/>
  <c r="AN323" i="1"/>
  <c r="AP323" i="1"/>
  <c r="AR323" i="1"/>
  <c r="AT323" i="1"/>
  <c r="AV323" i="1"/>
  <c r="AX323" i="1"/>
  <c r="BA323" i="1" s="1"/>
  <c r="BS323" i="1" s="1"/>
  <c r="R324" i="1"/>
  <c r="S324" i="1" s="1"/>
  <c r="T324" i="1"/>
  <c r="V324" i="1"/>
  <c r="X324" i="1"/>
  <c r="Z324" i="1"/>
  <c r="AB324" i="1"/>
  <c r="AD324" i="1"/>
  <c r="AF324" i="1"/>
  <c r="AH324" i="1"/>
  <c r="AJ324" i="1"/>
  <c r="AL324" i="1"/>
  <c r="AN324" i="1"/>
  <c r="AP324" i="1"/>
  <c r="AR324" i="1"/>
  <c r="AT324" i="1"/>
  <c r="AV324" i="1"/>
  <c r="AX324" i="1"/>
  <c r="BA324" i="1" s="1"/>
  <c r="BS324" i="1" s="1"/>
  <c r="R325" i="1"/>
  <c r="S325" i="1" s="1"/>
  <c r="T325" i="1"/>
  <c r="V325" i="1"/>
  <c r="X325" i="1"/>
  <c r="Z325" i="1"/>
  <c r="AB325" i="1"/>
  <c r="AD325" i="1"/>
  <c r="AF325" i="1"/>
  <c r="AH325" i="1"/>
  <c r="AJ325" i="1"/>
  <c r="AL325" i="1"/>
  <c r="AN325" i="1"/>
  <c r="AP325" i="1"/>
  <c r="AR325" i="1"/>
  <c r="AT325" i="1"/>
  <c r="AV325" i="1"/>
  <c r="AX325" i="1"/>
  <c r="BA325" i="1" s="1"/>
  <c r="BS325" i="1" s="1"/>
  <c r="R326" i="1"/>
  <c r="S326" i="1" s="1"/>
  <c r="T326" i="1"/>
  <c r="V326" i="1"/>
  <c r="X326" i="1"/>
  <c r="Z326" i="1"/>
  <c r="AB326" i="1"/>
  <c r="AD326" i="1"/>
  <c r="AF326" i="1"/>
  <c r="AH326" i="1"/>
  <c r="AJ326" i="1"/>
  <c r="AL326" i="1"/>
  <c r="AN326" i="1"/>
  <c r="AP326" i="1"/>
  <c r="AR326" i="1"/>
  <c r="AT326" i="1"/>
  <c r="AV326" i="1"/>
  <c r="AX326" i="1"/>
  <c r="BA326" i="1" s="1"/>
  <c r="BS326" i="1" s="1"/>
  <c r="R327" i="1"/>
  <c r="S327" i="1" s="1"/>
  <c r="T327" i="1"/>
  <c r="V327" i="1"/>
  <c r="X327" i="1"/>
  <c r="Z327" i="1"/>
  <c r="AB327" i="1"/>
  <c r="AD327" i="1"/>
  <c r="AF327" i="1"/>
  <c r="AH327" i="1"/>
  <c r="AJ327" i="1"/>
  <c r="AL327" i="1"/>
  <c r="AN327" i="1"/>
  <c r="AP327" i="1"/>
  <c r="AR327" i="1"/>
  <c r="AT327" i="1"/>
  <c r="AV327" i="1"/>
  <c r="AX327" i="1"/>
  <c r="BA327" i="1" s="1"/>
  <c r="BS327" i="1" s="1"/>
  <c r="R329" i="1"/>
  <c r="S329" i="1" s="1"/>
  <c r="T329" i="1"/>
  <c r="V329" i="1"/>
  <c r="X329" i="1"/>
  <c r="Z329" i="1"/>
  <c r="AB329" i="1"/>
  <c r="AD329" i="1"/>
  <c r="AF329" i="1"/>
  <c r="AH329" i="1"/>
  <c r="AJ329" i="1"/>
  <c r="AL329" i="1"/>
  <c r="AN329" i="1"/>
  <c r="AP329" i="1"/>
  <c r="AR329" i="1"/>
  <c r="AT329" i="1"/>
  <c r="AV329" i="1"/>
  <c r="AX329" i="1"/>
  <c r="BA329" i="1" s="1"/>
  <c r="BS329" i="1" s="1"/>
  <c r="R330" i="1"/>
  <c r="S330" i="1" s="1"/>
  <c r="T330" i="1"/>
  <c r="V330" i="1"/>
  <c r="X330" i="1"/>
  <c r="Z330" i="1"/>
  <c r="AB330" i="1"/>
  <c r="AD330" i="1"/>
  <c r="AF330" i="1"/>
  <c r="AH330" i="1"/>
  <c r="AJ330" i="1"/>
  <c r="AL330" i="1"/>
  <c r="AN330" i="1"/>
  <c r="AP330" i="1"/>
  <c r="AR330" i="1"/>
  <c r="AT330" i="1"/>
  <c r="AV330" i="1"/>
  <c r="AX330" i="1"/>
  <c r="BA330" i="1" s="1"/>
  <c r="BS330" i="1" s="1"/>
  <c r="R331" i="1"/>
  <c r="S331" i="1" s="1"/>
  <c r="T331" i="1"/>
  <c r="V331" i="1"/>
  <c r="X331" i="1"/>
  <c r="Z331" i="1"/>
  <c r="AB331" i="1"/>
  <c r="AD331" i="1"/>
  <c r="AF331" i="1"/>
  <c r="AH331" i="1"/>
  <c r="AJ331" i="1"/>
  <c r="AL331" i="1"/>
  <c r="AN331" i="1"/>
  <c r="AP331" i="1"/>
  <c r="AR331" i="1"/>
  <c r="AT331" i="1"/>
  <c r="AV331" i="1"/>
  <c r="AX331" i="1"/>
  <c r="BA331" i="1" s="1"/>
  <c r="BS331" i="1" s="1"/>
  <c r="R332" i="1"/>
  <c r="S332" i="1" s="1"/>
  <c r="T332" i="1"/>
  <c r="V332" i="1"/>
  <c r="X332" i="1"/>
  <c r="Z332" i="1"/>
  <c r="AB332" i="1"/>
  <c r="AD332" i="1"/>
  <c r="AF332" i="1"/>
  <c r="AH332" i="1"/>
  <c r="AJ332" i="1"/>
  <c r="AL332" i="1"/>
  <c r="AN332" i="1"/>
  <c r="AP332" i="1"/>
  <c r="AR332" i="1"/>
  <c r="AT332" i="1"/>
  <c r="AV332" i="1"/>
  <c r="AX332" i="1"/>
  <c r="BA332" i="1" s="1"/>
  <c r="BS332" i="1" s="1"/>
  <c r="R333" i="1"/>
  <c r="S333" i="1" s="1"/>
  <c r="T333" i="1"/>
  <c r="V333" i="1"/>
  <c r="X333" i="1"/>
  <c r="Z333" i="1"/>
  <c r="AB333" i="1"/>
  <c r="AD333" i="1"/>
  <c r="AF333" i="1"/>
  <c r="AH333" i="1"/>
  <c r="AJ333" i="1"/>
  <c r="AL333" i="1"/>
  <c r="AN333" i="1"/>
  <c r="AP333" i="1"/>
  <c r="AR333" i="1"/>
  <c r="AT333" i="1"/>
  <c r="AV333" i="1"/>
  <c r="AX333" i="1"/>
  <c r="BA333" i="1" s="1"/>
  <c r="BS333" i="1" s="1"/>
  <c r="R334" i="1"/>
  <c r="S334" i="1" s="1"/>
  <c r="T334" i="1"/>
  <c r="V334" i="1"/>
  <c r="X334" i="1"/>
  <c r="Z334" i="1"/>
  <c r="AB334" i="1"/>
  <c r="AD334" i="1"/>
  <c r="AF334" i="1"/>
  <c r="AH334" i="1"/>
  <c r="AJ334" i="1"/>
  <c r="AL334" i="1"/>
  <c r="AN334" i="1"/>
  <c r="AP334" i="1"/>
  <c r="AR334" i="1"/>
  <c r="AT334" i="1"/>
  <c r="AV334" i="1"/>
  <c r="AX334" i="1"/>
  <c r="BA334" i="1" s="1"/>
  <c r="BS334" i="1" s="1"/>
  <c r="R335" i="1"/>
  <c r="S335" i="1" s="1"/>
  <c r="T335" i="1"/>
  <c r="V335" i="1"/>
  <c r="X335" i="1"/>
  <c r="Z335" i="1"/>
  <c r="AB335" i="1"/>
  <c r="AD335" i="1"/>
  <c r="AF335" i="1"/>
  <c r="AH335" i="1"/>
  <c r="AJ335" i="1"/>
  <c r="AL335" i="1"/>
  <c r="AN335" i="1"/>
  <c r="AP335" i="1"/>
  <c r="AR335" i="1"/>
  <c r="AT335" i="1"/>
  <c r="AV335" i="1"/>
  <c r="AX335" i="1"/>
  <c r="BA335" i="1" s="1"/>
  <c r="R336" i="1"/>
  <c r="S336" i="1" s="1"/>
  <c r="T336" i="1"/>
  <c r="V336" i="1"/>
  <c r="X336" i="1"/>
  <c r="Z336" i="1"/>
  <c r="AB336" i="1"/>
  <c r="AD336" i="1"/>
  <c r="AF336" i="1"/>
  <c r="AH336" i="1"/>
  <c r="AJ336" i="1"/>
  <c r="AL336" i="1"/>
  <c r="AN336" i="1"/>
  <c r="AP336" i="1"/>
  <c r="AR336" i="1"/>
  <c r="AT336" i="1"/>
  <c r="AV336" i="1"/>
  <c r="AX336" i="1"/>
  <c r="BA336" i="1" s="1"/>
  <c r="BS336" i="1" s="1"/>
  <c r="R337" i="1"/>
  <c r="S337" i="1" s="1"/>
  <c r="T337" i="1"/>
  <c r="V337" i="1"/>
  <c r="X337" i="1"/>
  <c r="Z337" i="1"/>
  <c r="AB337" i="1"/>
  <c r="AD337" i="1"/>
  <c r="AF337" i="1"/>
  <c r="AH337" i="1"/>
  <c r="AJ337" i="1"/>
  <c r="AL337" i="1"/>
  <c r="AN337" i="1"/>
  <c r="AP337" i="1"/>
  <c r="AR337" i="1"/>
  <c r="AT337" i="1"/>
  <c r="AV337" i="1"/>
  <c r="AX337" i="1"/>
  <c r="BA337" i="1" s="1"/>
  <c r="BS337" i="1" s="1"/>
  <c r="R339" i="1"/>
  <c r="T339" i="1"/>
  <c r="V339" i="1"/>
  <c r="X339" i="1"/>
  <c r="Z339" i="1"/>
  <c r="AB339" i="1"/>
  <c r="AD339" i="1"/>
  <c r="AF339" i="1"/>
  <c r="AH339" i="1"/>
  <c r="AJ339" i="1"/>
  <c r="AL339" i="1"/>
  <c r="AN339" i="1"/>
  <c r="AP339" i="1"/>
  <c r="AR339" i="1"/>
  <c r="AT339" i="1"/>
  <c r="AV339" i="1"/>
  <c r="AX339" i="1"/>
  <c r="BA339" i="1" s="1"/>
  <c r="BS339" i="1" s="1"/>
  <c r="R340" i="1"/>
  <c r="S340" i="1" s="1"/>
  <c r="T340" i="1"/>
  <c r="V340" i="1"/>
  <c r="X340" i="1"/>
  <c r="Z340" i="1"/>
  <c r="AB340" i="1"/>
  <c r="AD340" i="1"/>
  <c r="AF340" i="1"/>
  <c r="AH340" i="1"/>
  <c r="AJ340" i="1"/>
  <c r="AL340" i="1"/>
  <c r="AN340" i="1"/>
  <c r="AP340" i="1"/>
  <c r="AR340" i="1"/>
  <c r="AT340" i="1"/>
  <c r="AV340" i="1"/>
  <c r="AX340" i="1"/>
  <c r="BA340" i="1" s="1"/>
  <c r="BS340" i="1" s="1"/>
  <c r="R341" i="1"/>
  <c r="S341" i="1" s="1"/>
  <c r="T341" i="1"/>
  <c r="V341" i="1"/>
  <c r="X341" i="1"/>
  <c r="Z341" i="1"/>
  <c r="AB341" i="1"/>
  <c r="AD341" i="1"/>
  <c r="AF341" i="1"/>
  <c r="AH341" i="1"/>
  <c r="AJ341" i="1"/>
  <c r="AL341" i="1"/>
  <c r="AN341" i="1"/>
  <c r="AP341" i="1"/>
  <c r="AR341" i="1"/>
  <c r="AT341" i="1"/>
  <c r="AV341" i="1"/>
  <c r="AX341" i="1"/>
  <c r="BA341" i="1" s="1"/>
  <c r="BS341" i="1" s="1"/>
  <c r="R342" i="1"/>
  <c r="S342" i="1" s="1"/>
  <c r="T342" i="1"/>
  <c r="V342" i="1"/>
  <c r="X342" i="1"/>
  <c r="Z342" i="1"/>
  <c r="AB342" i="1"/>
  <c r="AD342" i="1"/>
  <c r="AF342" i="1"/>
  <c r="AH342" i="1"/>
  <c r="AJ342" i="1"/>
  <c r="AL342" i="1"/>
  <c r="AN342" i="1"/>
  <c r="AP342" i="1"/>
  <c r="AR342" i="1"/>
  <c r="AT342" i="1"/>
  <c r="AV342" i="1"/>
  <c r="AX342" i="1"/>
  <c r="BA342" i="1" s="1"/>
  <c r="BS342" i="1" s="1"/>
  <c r="R343" i="1"/>
  <c r="S343" i="1" s="1"/>
  <c r="T343" i="1"/>
  <c r="V343" i="1"/>
  <c r="X343" i="1"/>
  <c r="Z343" i="1"/>
  <c r="AB343" i="1"/>
  <c r="AD343" i="1"/>
  <c r="AF343" i="1"/>
  <c r="AH343" i="1"/>
  <c r="AJ343" i="1"/>
  <c r="AL343" i="1"/>
  <c r="AN343" i="1"/>
  <c r="AP343" i="1"/>
  <c r="AR343" i="1"/>
  <c r="AT343" i="1"/>
  <c r="AV343" i="1"/>
  <c r="AX343" i="1"/>
  <c r="BA343" i="1" s="1"/>
  <c r="BS343" i="1" s="1"/>
  <c r="R344" i="1"/>
  <c r="S344" i="1" s="1"/>
  <c r="T344" i="1"/>
  <c r="V344" i="1"/>
  <c r="X344" i="1"/>
  <c r="Z344" i="1"/>
  <c r="AB344" i="1"/>
  <c r="AD344" i="1"/>
  <c r="AF344" i="1"/>
  <c r="AH344" i="1"/>
  <c r="AJ344" i="1"/>
  <c r="AL344" i="1"/>
  <c r="AN344" i="1"/>
  <c r="AP344" i="1"/>
  <c r="AR344" i="1"/>
  <c r="AT344" i="1"/>
  <c r="AV344" i="1"/>
  <c r="AX344" i="1"/>
  <c r="BA344" i="1" s="1"/>
  <c r="BS344" i="1" s="1"/>
  <c r="R345" i="1"/>
  <c r="S345" i="1" s="1"/>
  <c r="T345" i="1"/>
  <c r="V345" i="1"/>
  <c r="X345" i="1"/>
  <c r="Z345" i="1"/>
  <c r="AB345" i="1"/>
  <c r="AD345" i="1"/>
  <c r="AF345" i="1"/>
  <c r="AH345" i="1"/>
  <c r="AJ345" i="1"/>
  <c r="AL345" i="1"/>
  <c r="AN345" i="1"/>
  <c r="AP345" i="1"/>
  <c r="AR345" i="1"/>
  <c r="AT345" i="1"/>
  <c r="AV345" i="1"/>
  <c r="AX345" i="1"/>
  <c r="BA345" i="1" s="1"/>
  <c r="BS345" i="1" s="1"/>
  <c r="R346" i="1"/>
  <c r="S346" i="1" s="1"/>
  <c r="T346" i="1"/>
  <c r="V346" i="1"/>
  <c r="X346" i="1"/>
  <c r="Z346" i="1"/>
  <c r="AB346" i="1"/>
  <c r="AD346" i="1"/>
  <c r="AF346" i="1"/>
  <c r="AH346" i="1"/>
  <c r="AJ346" i="1"/>
  <c r="AL346" i="1"/>
  <c r="AN346" i="1"/>
  <c r="AP346" i="1"/>
  <c r="AR346" i="1"/>
  <c r="AT346" i="1"/>
  <c r="AV346" i="1"/>
  <c r="AX346" i="1"/>
  <c r="BA346" i="1" s="1"/>
  <c r="BS346" i="1" s="1"/>
  <c r="R347" i="1"/>
  <c r="T347" i="1"/>
  <c r="V347" i="1"/>
  <c r="X347" i="1"/>
  <c r="Z347" i="1"/>
  <c r="AB347" i="1"/>
  <c r="AD347" i="1"/>
  <c r="AF347" i="1"/>
  <c r="AH347" i="1"/>
  <c r="AJ347" i="1"/>
  <c r="AL347" i="1"/>
  <c r="AN347" i="1"/>
  <c r="AP347" i="1"/>
  <c r="AR347" i="1"/>
  <c r="AT347" i="1"/>
  <c r="AV347" i="1"/>
  <c r="AX347" i="1"/>
  <c r="BA347" i="1" s="1"/>
  <c r="BS347" i="1" s="1"/>
  <c r="R348" i="1"/>
  <c r="S348" i="1" s="1"/>
  <c r="T348" i="1"/>
  <c r="V348" i="1"/>
  <c r="X348" i="1"/>
  <c r="Z348" i="1"/>
  <c r="AB348" i="1"/>
  <c r="AD348" i="1"/>
  <c r="AF348" i="1"/>
  <c r="AH348" i="1"/>
  <c r="AJ348" i="1"/>
  <c r="AL348" i="1"/>
  <c r="AN348" i="1"/>
  <c r="AP348" i="1"/>
  <c r="AR348" i="1"/>
  <c r="AT348" i="1"/>
  <c r="AV348" i="1"/>
  <c r="AX348" i="1"/>
  <c r="BA348" i="1" s="1"/>
  <c r="BS348" i="1" s="1"/>
  <c r="R349" i="1"/>
  <c r="S349" i="1" s="1"/>
  <c r="T349" i="1"/>
  <c r="V349" i="1"/>
  <c r="X349" i="1"/>
  <c r="Z349" i="1"/>
  <c r="AB349" i="1"/>
  <c r="AD349" i="1"/>
  <c r="AF349" i="1"/>
  <c r="AH349" i="1"/>
  <c r="AJ349" i="1"/>
  <c r="AL349" i="1"/>
  <c r="AN349" i="1"/>
  <c r="AP349" i="1"/>
  <c r="AR349" i="1"/>
  <c r="AT349" i="1"/>
  <c r="AV349" i="1"/>
  <c r="AX349" i="1"/>
  <c r="BA349" i="1" s="1"/>
  <c r="BS349" i="1" s="1"/>
  <c r="R350" i="1"/>
  <c r="S350" i="1" s="1"/>
  <c r="T350" i="1"/>
  <c r="V350" i="1"/>
  <c r="X350" i="1"/>
  <c r="Z350" i="1"/>
  <c r="AB350" i="1"/>
  <c r="AD350" i="1"/>
  <c r="AF350" i="1"/>
  <c r="AH350" i="1"/>
  <c r="AJ350" i="1"/>
  <c r="AL350" i="1"/>
  <c r="AN350" i="1"/>
  <c r="AP350" i="1"/>
  <c r="AR350" i="1"/>
  <c r="AT350" i="1"/>
  <c r="AV350" i="1"/>
  <c r="AX350" i="1"/>
  <c r="BA350" i="1" s="1"/>
  <c r="BS350" i="1" s="1"/>
  <c r="R351" i="1"/>
  <c r="S351" i="1" s="1"/>
  <c r="T351" i="1"/>
  <c r="V351" i="1"/>
  <c r="X351" i="1"/>
  <c r="Z351" i="1"/>
  <c r="AB351" i="1"/>
  <c r="AD351" i="1"/>
  <c r="AF351" i="1"/>
  <c r="AH351" i="1"/>
  <c r="AJ351" i="1"/>
  <c r="AL351" i="1"/>
  <c r="AN351" i="1"/>
  <c r="AP351" i="1"/>
  <c r="AR351" i="1"/>
  <c r="AT351" i="1"/>
  <c r="AV351" i="1"/>
  <c r="AX351" i="1"/>
  <c r="BA351" i="1" s="1"/>
  <c r="BS351" i="1" s="1"/>
  <c r="R352" i="1"/>
  <c r="S352" i="1" s="1"/>
  <c r="T352" i="1"/>
  <c r="V352" i="1"/>
  <c r="X352" i="1"/>
  <c r="Z352" i="1"/>
  <c r="AB352" i="1"/>
  <c r="AD352" i="1"/>
  <c r="AF352" i="1"/>
  <c r="AH352" i="1"/>
  <c r="AJ352" i="1"/>
  <c r="AL352" i="1"/>
  <c r="AN352" i="1"/>
  <c r="AP352" i="1"/>
  <c r="AR352" i="1"/>
  <c r="AT352" i="1"/>
  <c r="AV352" i="1"/>
  <c r="AX352" i="1"/>
  <c r="BA352" i="1" s="1"/>
  <c r="BS352" i="1" s="1"/>
  <c r="R353" i="1"/>
  <c r="T353" i="1"/>
  <c r="V353" i="1"/>
  <c r="X353" i="1"/>
  <c r="Z353" i="1"/>
  <c r="AB353" i="1"/>
  <c r="AD353" i="1"/>
  <c r="AF353" i="1"/>
  <c r="AH353" i="1"/>
  <c r="AJ353" i="1"/>
  <c r="AL353" i="1"/>
  <c r="AN353" i="1"/>
  <c r="AP353" i="1"/>
  <c r="AR353" i="1"/>
  <c r="AT353" i="1"/>
  <c r="AV353" i="1"/>
  <c r="AX353" i="1"/>
  <c r="BA353" i="1" s="1"/>
  <c r="BS353" i="1" s="1"/>
  <c r="R354" i="1"/>
  <c r="S354" i="1" s="1"/>
  <c r="T354" i="1"/>
  <c r="V354" i="1"/>
  <c r="X354" i="1"/>
  <c r="Z354" i="1"/>
  <c r="AB354" i="1"/>
  <c r="AD354" i="1"/>
  <c r="AF354" i="1"/>
  <c r="AH354" i="1"/>
  <c r="AJ354" i="1"/>
  <c r="AL354" i="1"/>
  <c r="AN354" i="1"/>
  <c r="AP354" i="1"/>
  <c r="AR354" i="1"/>
  <c r="AT354" i="1"/>
  <c r="AV354" i="1"/>
  <c r="AX354" i="1"/>
  <c r="BA354" i="1" s="1"/>
  <c r="R355" i="1"/>
  <c r="S355" i="1" s="1"/>
  <c r="T355" i="1"/>
  <c r="V355" i="1"/>
  <c r="X355" i="1"/>
  <c r="Z355" i="1"/>
  <c r="AB355" i="1"/>
  <c r="AD355" i="1"/>
  <c r="AF355" i="1"/>
  <c r="AH355" i="1"/>
  <c r="AJ355" i="1"/>
  <c r="AL355" i="1"/>
  <c r="AN355" i="1"/>
  <c r="AP355" i="1"/>
  <c r="AR355" i="1"/>
  <c r="AT355" i="1"/>
  <c r="AV355" i="1"/>
  <c r="AX355" i="1"/>
  <c r="BA355" i="1" s="1"/>
  <c r="R356" i="1"/>
  <c r="S356" i="1" s="1"/>
  <c r="T356" i="1"/>
  <c r="V356" i="1"/>
  <c r="X356" i="1"/>
  <c r="Z356" i="1"/>
  <c r="AB356" i="1"/>
  <c r="AD356" i="1"/>
  <c r="AF356" i="1"/>
  <c r="AH356" i="1"/>
  <c r="AJ356" i="1"/>
  <c r="AL356" i="1"/>
  <c r="AN356" i="1"/>
  <c r="AP356" i="1"/>
  <c r="AR356" i="1"/>
  <c r="AT356" i="1"/>
  <c r="AV356" i="1"/>
  <c r="AX356" i="1"/>
  <c r="BA356" i="1" s="1"/>
  <c r="R357" i="1"/>
  <c r="S357" i="1" s="1"/>
  <c r="T357" i="1"/>
  <c r="V357" i="1"/>
  <c r="X357" i="1"/>
  <c r="Z357" i="1"/>
  <c r="AB357" i="1"/>
  <c r="AD357" i="1"/>
  <c r="AF357" i="1"/>
  <c r="AH357" i="1"/>
  <c r="AJ357" i="1"/>
  <c r="AL357" i="1"/>
  <c r="AN357" i="1"/>
  <c r="AP357" i="1"/>
  <c r="AR357" i="1"/>
  <c r="AT357" i="1"/>
  <c r="AV357" i="1"/>
  <c r="AX357" i="1"/>
  <c r="BA357" i="1" s="1"/>
  <c r="BS357" i="1" s="1"/>
  <c r="R358" i="1"/>
  <c r="S358" i="1" s="1"/>
  <c r="T358" i="1"/>
  <c r="V358" i="1"/>
  <c r="X358" i="1"/>
  <c r="Z358" i="1"/>
  <c r="AB358" i="1"/>
  <c r="AD358" i="1"/>
  <c r="AF358" i="1"/>
  <c r="AH358" i="1"/>
  <c r="AJ358" i="1"/>
  <c r="AL358" i="1"/>
  <c r="AN358" i="1"/>
  <c r="AP358" i="1"/>
  <c r="AR358" i="1"/>
  <c r="AT358" i="1"/>
  <c r="AV358" i="1"/>
  <c r="AX358" i="1"/>
  <c r="BA358" i="1" s="1"/>
  <c r="BU358" i="1" s="1"/>
  <c r="R359" i="1"/>
  <c r="S359" i="1" s="1"/>
  <c r="T359" i="1"/>
  <c r="V359" i="1"/>
  <c r="X359" i="1"/>
  <c r="Z359" i="1"/>
  <c r="AB359" i="1"/>
  <c r="AD359" i="1"/>
  <c r="AF359" i="1"/>
  <c r="AH359" i="1"/>
  <c r="AJ359" i="1"/>
  <c r="AL359" i="1"/>
  <c r="AN359" i="1"/>
  <c r="AP359" i="1"/>
  <c r="AR359" i="1"/>
  <c r="AT359" i="1"/>
  <c r="AV359" i="1"/>
  <c r="AX359" i="1"/>
  <c r="BA359" i="1" s="1"/>
  <c r="BS359" i="1" s="1"/>
  <c r="R360" i="1"/>
  <c r="S360" i="1" s="1"/>
  <c r="T360" i="1"/>
  <c r="V360" i="1"/>
  <c r="X360" i="1"/>
  <c r="Z360" i="1"/>
  <c r="AB360" i="1"/>
  <c r="AD360" i="1"/>
  <c r="AF360" i="1"/>
  <c r="AH360" i="1"/>
  <c r="AJ360" i="1"/>
  <c r="AL360" i="1"/>
  <c r="AN360" i="1"/>
  <c r="AP360" i="1"/>
  <c r="AR360" i="1"/>
  <c r="AT360" i="1"/>
  <c r="AV360" i="1"/>
  <c r="AX360" i="1"/>
  <c r="BA360" i="1" s="1"/>
  <c r="BS360" i="1" s="1"/>
  <c r="R361" i="1"/>
  <c r="S361" i="1" s="1"/>
  <c r="T361" i="1"/>
  <c r="V361" i="1"/>
  <c r="X361" i="1"/>
  <c r="Z361" i="1"/>
  <c r="AB361" i="1"/>
  <c r="AD361" i="1"/>
  <c r="AF361" i="1"/>
  <c r="AH361" i="1"/>
  <c r="AJ361" i="1"/>
  <c r="AL361" i="1"/>
  <c r="AN361" i="1"/>
  <c r="AP361" i="1"/>
  <c r="AR361" i="1"/>
  <c r="AT361" i="1"/>
  <c r="AV361" i="1"/>
  <c r="AX361" i="1"/>
  <c r="BA361" i="1" s="1"/>
  <c r="BS361" i="1" s="1"/>
  <c r="R362" i="1"/>
  <c r="S362" i="1" s="1"/>
  <c r="T362" i="1"/>
  <c r="V362" i="1"/>
  <c r="X362" i="1"/>
  <c r="Z362" i="1"/>
  <c r="AB362" i="1"/>
  <c r="AD362" i="1"/>
  <c r="AF362" i="1"/>
  <c r="AH362" i="1"/>
  <c r="AJ362" i="1"/>
  <c r="AL362" i="1"/>
  <c r="AN362" i="1"/>
  <c r="AP362" i="1"/>
  <c r="AR362" i="1"/>
  <c r="AT362" i="1"/>
  <c r="AV362" i="1"/>
  <c r="AX362" i="1"/>
  <c r="BA362" i="1" s="1"/>
  <c r="BS362" i="1" s="1"/>
  <c r="R363" i="1"/>
  <c r="S363" i="1" s="1"/>
  <c r="T363" i="1"/>
  <c r="V363" i="1"/>
  <c r="X363" i="1"/>
  <c r="Z363" i="1"/>
  <c r="AB363" i="1"/>
  <c r="AD363" i="1"/>
  <c r="AF363" i="1"/>
  <c r="AH363" i="1"/>
  <c r="AJ363" i="1"/>
  <c r="AL363" i="1"/>
  <c r="AN363" i="1"/>
  <c r="AP363" i="1"/>
  <c r="AR363" i="1"/>
  <c r="AT363" i="1"/>
  <c r="AV363" i="1"/>
  <c r="AX363" i="1"/>
  <c r="BA363" i="1" s="1"/>
  <c r="BS363" i="1" s="1"/>
  <c r="R364" i="1"/>
  <c r="S364" i="1" s="1"/>
  <c r="T364" i="1"/>
  <c r="V364" i="1"/>
  <c r="X364" i="1"/>
  <c r="Z364" i="1"/>
  <c r="AB364" i="1"/>
  <c r="AD364" i="1"/>
  <c r="AF364" i="1"/>
  <c r="AH364" i="1"/>
  <c r="AJ364" i="1"/>
  <c r="AL364" i="1"/>
  <c r="AN364" i="1"/>
  <c r="AP364" i="1"/>
  <c r="AR364" i="1"/>
  <c r="AT364" i="1"/>
  <c r="AV364" i="1"/>
  <c r="AX364" i="1"/>
  <c r="BA364" i="1" s="1"/>
  <c r="BS364" i="1" s="1"/>
  <c r="R365" i="1"/>
  <c r="S365" i="1" s="1"/>
  <c r="T365" i="1"/>
  <c r="V365" i="1"/>
  <c r="X365" i="1"/>
  <c r="Z365" i="1"/>
  <c r="AB365" i="1"/>
  <c r="AD365" i="1"/>
  <c r="AF365" i="1"/>
  <c r="AH365" i="1"/>
  <c r="AJ365" i="1"/>
  <c r="AL365" i="1"/>
  <c r="AN365" i="1"/>
  <c r="AP365" i="1"/>
  <c r="AR365" i="1"/>
  <c r="AT365" i="1"/>
  <c r="AV365" i="1"/>
  <c r="AX365" i="1"/>
  <c r="BA365" i="1" s="1"/>
  <c r="BS365" i="1" s="1"/>
  <c r="R366" i="1"/>
  <c r="S366" i="1" s="1"/>
  <c r="T366" i="1"/>
  <c r="V366" i="1"/>
  <c r="X366" i="1"/>
  <c r="Z366" i="1"/>
  <c r="AB366" i="1"/>
  <c r="AD366" i="1"/>
  <c r="AF366" i="1"/>
  <c r="AH366" i="1"/>
  <c r="AJ366" i="1"/>
  <c r="AL366" i="1"/>
  <c r="AN366" i="1"/>
  <c r="AP366" i="1"/>
  <c r="AR366" i="1"/>
  <c r="AT366" i="1"/>
  <c r="AV366" i="1"/>
  <c r="AX366" i="1"/>
  <c r="BA366" i="1" s="1"/>
  <c r="BS366" i="1" s="1"/>
  <c r="R367" i="1"/>
  <c r="S367" i="1" s="1"/>
  <c r="T367" i="1"/>
  <c r="V367" i="1"/>
  <c r="X367" i="1"/>
  <c r="Z367" i="1"/>
  <c r="AB367" i="1"/>
  <c r="AD367" i="1"/>
  <c r="AF367" i="1"/>
  <c r="AH367" i="1"/>
  <c r="AJ367" i="1"/>
  <c r="AL367" i="1"/>
  <c r="AN367" i="1"/>
  <c r="AP367" i="1"/>
  <c r="AR367" i="1"/>
  <c r="AT367" i="1"/>
  <c r="AV367" i="1"/>
  <c r="AX367" i="1"/>
  <c r="BA367" i="1" s="1"/>
  <c r="BS367" i="1" s="1"/>
  <c r="R368" i="1"/>
  <c r="S368" i="1" s="1"/>
  <c r="T368" i="1"/>
  <c r="V368" i="1"/>
  <c r="X368" i="1"/>
  <c r="Z368" i="1"/>
  <c r="AB368" i="1"/>
  <c r="AD368" i="1"/>
  <c r="AF368" i="1"/>
  <c r="AH368" i="1"/>
  <c r="AJ368" i="1"/>
  <c r="AL368" i="1"/>
  <c r="AN368" i="1"/>
  <c r="AP368" i="1"/>
  <c r="AR368" i="1"/>
  <c r="AT368" i="1"/>
  <c r="AV368" i="1"/>
  <c r="AX368" i="1"/>
  <c r="BA368" i="1" s="1"/>
  <c r="BS368" i="1" s="1"/>
  <c r="R369" i="1"/>
  <c r="S369" i="1" s="1"/>
  <c r="T369" i="1"/>
  <c r="V369" i="1"/>
  <c r="X369" i="1"/>
  <c r="Z369" i="1"/>
  <c r="AB369" i="1"/>
  <c r="AD369" i="1"/>
  <c r="AF369" i="1"/>
  <c r="AH369" i="1"/>
  <c r="AJ369" i="1"/>
  <c r="AL369" i="1"/>
  <c r="AN369" i="1"/>
  <c r="AP369" i="1"/>
  <c r="AR369" i="1"/>
  <c r="AT369" i="1"/>
  <c r="AV369" i="1"/>
  <c r="AX369" i="1"/>
  <c r="BA369" i="1" s="1"/>
  <c r="BS369" i="1" s="1"/>
  <c r="R371" i="1"/>
  <c r="S371" i="1" s="1"/>
  <c r="T371" i="1"/>
  <c r="V371" i="1"/>
  <c r="X371" i="1"/>
  <c r="Z371" i="1"/>
  <c r="AB371" i="1"/>
  <c r="AD371" i="1"/>
  <c r="AF371" i="1"/>
  <c r="AH371" i="1"/>
  <c r="AJ371" i="1"/>
  <c r="AL371" i="1"/>
  <c r="AN371" i="1"/>
  <c r="AP371" i="1"/>
  <c r="AR371" i="1"/>
  <c r="AT371" i="1"/>
  <c r="AV371" i="1"/>
  <c r="AX371" i="1"/>
  <c r="BA371" i="1" s="1"/>
  <c r="R372" i="1"/>
  <c r="S372" i="1" s="1"/>
  <c r="T372" i="1"/>
  <c r="V372" i="1"/>
  <c r="X372" i="1"/>
  <c r="Z372" i="1"/>
  <c r="AB372" i="1"/>
  <c r="AD372" i="1"/>
  <c r="AF372" i="1"/>
  <c r="AH372" i="1"/>
  <c r="AJ372" i="1"/>
  <c r="AL372" i="1"/>
  <c r="AN372" i="1"/>
  <c r="AP372" i="1"/>
  <c r="AR372" i="1"/>
  <c r="AT372" i="1"/>
  <c r="AV372" i="1"/>
  <c r="AX372" i="1"/>
  <c r="BA372" i="1" s="1"/>
  <c r="BS372" i="1" s="1"/>
  <c r="R373" i="1"/>
  <c r="S373" i="1" s="1"/>
  <c r="T373" i="1"/>
  <c r="V373" i="1"/>
  <c r="X373" i="1"/>
  <c r="Z373" i="1"/>
  <c r="AB373" i="1"/>
  <c r="AD373" i="1"/>
  <c r="AF373" i="1"/>
  <c r="AH373" i="1"/>
  <c r="AJ373" i="1"/>
  <c r="AL373" i="1"/>
  <c r="AN373" i="1"/>
  <c r="AP373" i="1"/>
  <c r="AR373" i="1"/>
  <c r="AT373" i="1"/>
  <c r="AV373" i="1"/>
  <c r="AX373" i="1"/>
  <c r="BA373" i="1" s="1"/>
  <c r="BS373" i="1" s="1"/>
  <c r="R374" i="1"/>
  <c r="S374" i="1" s="1"/>
  <c r="T374" i="1"/>
  <c r="V374" i="1"/>
  <c r="X374" i="1"/>
  <c r="Z374" i="1"/>
  <c r="AB374" i="1"/>
  <c r="AD374" i="1"/>
  <c r="AF374" i="1"/>
  <c r="AH374" i="1"/>
  <c r="AJ374" i="1"/>
  <c r="AL374" i="1"/>
  <c r="AN374" i="1"/>
  <c r="AP374" i="1"/>
  <c r="AR374" i="1"/>
  <c r="AT374" i="1"/>
  <c r="AV374" i="1"/>
  <c r="AX374" i="1"/>
  <c r="BA374" i="1" s="1"/>
  <c r="BS374" i="1" s="1"/>
  <c r="R376" i="1"/>
  <c r="S376" i="1" s="1"/>
  <c r="T376" i="1"/>
  <c r="V376" i="1"/>
  <c r="X376" i="1"/>
  <c r="Z376" i="1"/>
  <c r="AB376" i="1"/>
  <c r="AD376" i="1"/>
  <c r="AF376" i="1"/>
  <c r="AH376" i="1"/>
  <c r="AJ376" i="1"/>
  <c r="AL376" i="1"/>
  <c r="AN376" i="1"/>
  <c r="AP376" i="1"/>
  <c r="AR376" i="1"/>
  <c r="AT376" i="1"/>
  <c r="AV376" i="1"/>
  <c r="AX376" i="1"/>
  <c r="BA376" i="1" s="1"/>
  <c r="R377" i="1"/>
  <c r="S377" i="1" s="1"/>
  <c r="T377" i="1"/>
  <c r="V377" i="1"/>
  <c r="X377" i="1"/>
  <c r="Z377" i="1"/>
  <c r="AB377" i="1"/>
  <c r="AD377" i="1"/>
  <c r="AF377" i="1"/>
  <c r="AH377" i="1"/>
  <c r="AJ377" i="1"/>
  <c r="AL377" i="1"/>
  <c r="AN377" i="1"/>
  <c r="AP377" i="1"/>
  <c r="AR377" i="1"/>
  <c r="AT377" i="1"/>
  <c r="AV377" i="1"/>
  <c r="AX377" i="1"/>
  <c r="BA377" i="1" s="1"/>
  <c r="BS377" i="1" s="1"/>
  <c r="R378" i="1"/>
  <c r="S378" i="1" s="1"/>
  <c r="T378" i="1"/>
  <c r="V378" i="1"/>
  <c r="X378" i="1"/>
  <c r="Z378" i="1"/>
  <c r="AB378" i="1"/>
  <c r="AD378" i="1"/>
  <c r="AF378" i="1"/>
  <c r="AH378" i="1"/>
  <c r="AJ378" i="1"/>
  <c r="AL378" i="1"/>
  <c r="AN378" i="1"/>
  <c r="AP378" i="1"/>
  <c r="AR378" i="1"/>
  <c r="AT378" i="1"/>
  <c r="AV378" i="1"/>
  <c r="AX378" i="1"/>
  <c r="BA378" i="1" s="1"/>
  <c r="BS378" i="1" s="1"/>
  <c r="R379" i="1"/>
  <c r="S379" i="1" s="1"/>
  <c r="T379" i="1"/>
  <c r="V379" i="1"/>
  <c r="X379" i="1"/>
  <c r="Z379" i="1"/>
  <c r="AB379" i="1"/>
  <c r="AD379" i="1"/>
  <c r="AF379" i="1"/>
  <c r="AH379" i="1"/>
  <c r="AJ379" i="1"/>
  <c r="AL379" i="1"/>
  <c r="AN379" i="1"/>
  <c r="AP379" i="1"/>
  <c r="AR379" i="1"/>
  <c r="AT379" i="1"/>
  <c r="AV379" i="1"/>
  <c r="AX379" i="1"/>
  <c r="BA379" i="1" s="1"/>
  <c r="BS379" i="1" s="1"/>
  <c r="R380" i="1"/>
  <c r="S380" i="1" s="1"/>
  <c r="T380" i="1"/>
  <c r="V380" i="1"/>
  <c r="X380" i="1"/>
  <c r="Z380" i="1"/>
  <c r="AB380" i="1"/>
  <c r="AD380" i="1"/>
  <c r="AF380" i="1"/>
  <c r="AH380" i="1"/>
  <c r="AJ380" i="1"/>
  <c r="AL380" i="1"/>
  <c r="AN380" i="1"/>
  <c r="AP380" i="1"/>
  <c r="AR380" i="1"/>
  <c r="AT380" i="1"/>
  <c r="AV380" i="1"/>
  <c r="AX380" i="1"/>
  <c r="BA380" i="1" s="1"/>
  <c r="BS380" i="1" s="1"/>
  <c r="R381" i="1"/>
  <c r="S381" i="1" s="1"/>
  <c r="T381" i="1"/>
  <c r="V381" i="1"/>
  <c r="X381" i="1"/>
  <c r="Z381" i="1"/>
  <c r="AB381" i="1"/>
  <c r="AD381" i="1"/>
  <c r="AF381" i="1"/>
  <c r="AH381" i="1"/>
  <c r="AJ381" i="1"/>
  <c r="AL381" i="1"/>
  <c r="AN381" i="1"/>
  <c r="AP381" i="1"/>
  <c r="AR381" i="1"/>
  <c r="AT381" i="1"/>
  <c r="AV381" i="1"/>
  <c r="AX381" i="1"/>
  <c r="BA381" i="1" s="1"/>
  <c r="BS381" i="1" s="1"/>
  <c r="R382" i="1"/>
  <c r="S382" i="1" s="1"/>
  <c r="T382" i="1"/>
  <c r="V382" i="1"/>
  <c r="X382" i="1"/>
  <c r="Z382" i="1"/>
  <c r="AB382" i="1"/>
  <c r="AD382" i="1"/>
  <c r="AF382" i="1"/>
  <c r="AH382" i="1"/>
  <c r="AJ382" i="1"/>
  <c r="AL382" i="1"/>
  <c r="AN382" i="1"/>
  <c r="AP382" i="1"/>
  <c r="AR382" i="1"/>
  <c r="AT382" i="1"/>
  <c r="AV382" i="1"/>
  <c r="AX382" i="1"/>
  <c r="BA382" i="1" s="1"/>
  <c r="BS382" i="1" s="1"/>
  <c r="R383" i="1"/>
  <c r="S383" i="1" s="1"/>
  <c r="T383" i="1"/>
  <c r="V383" i="1"/>
  <c r="X383" i="1"/>
  <c r="Z383" i="1"/>
  <c r="AB383" i="1"/>
  <c r="AD383" i="1"/>
  <c r="AF383" i="1"/>
  <c r="AH383" i="1"/>
  <c r="AJ383" i="1"/>
  <c r="AL383" i="1"/>
  <c r="AN383" i="1"/>
  <c r="AP383" i="1"/>
  <c r="AR383" i="1"/>
  <c r="AT383" i="1"/>
  <c r="AV383" i="1"/>
  <c r="AX383" i="1"/>
  <c r="BA383" i="1" s="1"/>
  <c r="BS383" i="1" s="1"/>
  <c r="R384" i="1"/>
  <c r="S384" i="1" s="1"/>
  <c r="T384" i="1"/>
  <c r="V384" i="1"/>
  <c r="X384" i="1"/>
  <c r="Z384" i="1"/>
  <c r="AB384" i="1"/>
  <c r="AD384" i="1"/>
  <c r="AF384" i="1"/>
  <c r="AH384" i="1"/>
  <c r="AJ384" i="1"/>
  <c r="AL384" i="1"/>
  <c r="AN384" i="1"/>
  <c r="AP384" i="1"/>
  <c r="AR384" i="1"/>
  <c r="AT384" i="1"/>
  <c r="AV384" i="1"/>
  <c r="AX384" i="1"/>
  <c r="BA384" i="1" s="1"/>
  <c r="BS384" i="1" s="1"/>
  <c r="R385" i="1"/>
  <c r="S385" i="1" s="1"/>
  <c r="T385" i="1"/>
  <c r="V385" i="1"/>
  <c r="X385" i="1"/>
  <c r="Z385" i="1"/>
  <c r="AB385" i="1"/>
  <c r="AD385" i="1"/>
  <c r="AF385" i="1"/>
  <c r="AH385" i="1"/>
  <c r="AJ385" i="1"/>
  <c r="AL385" i="1"/>
  <c r="AN385" i="1"/>
  <c r="AP385" i="1"/>
  <c r="AR385" i="1"/>
  <c r="AT385" i="1"/>
  <c r="AV385" i="1"/>
  <c r="AX385" i="1"/>
  <c r="BA385" i="1" s="1"/>
  <c r="BS385" i="1" s="1"/>
  <c r="R386" i="1"/>
  <c r="S386" i="1" s="1"/>
  <c r="T386" i="1"/>
  <c r="V386" i="1"/>
  <c r="X386" i="1"/>
  <c r="Z386" i="1"/>
  <c r="AB386" i="1"/>
  <c r="AD386" i="1"/>
  <c r="AF386" i="1"/>
  <c r="AH386" i="1"/>
  <c r="AJ386" i="1"/>
  <c r="AL386" i="1"/>
  <c r="AN386" i="1"/>
  <c r="AP386" i="1"/>
  <c r="AR386" i="1"/>
  <c r="AT386" i="1"/>
  <c r="AV386" i="1"/>
  <c r="AX386" i="1"/>
  <c r="BA386" i="1" s="1"/>
  <c r="BS386" i="1" s="1"/>
  <c r="R387" i="1"/>
  <c r="S387" i="1" s="1"/>
  <c r="T387" i="1"/>
  <c r="V387" i="1"/>
  <c r="X387" i="1"/>
  <c r="Z387" i="1"/>
  <c r="AB387" i="1"/>
  <c r="AD387" i="1"/>
  <c r="AF387" i="1"/>
  <c r="AH387" i="1"/>
  <c r="AJ387" i="1"/>
  <c r="AL387" i="1"/>
  <c r="AN387" i="1"/>
  <c r="AP387" i="1"/>
  <c r="AR387" i="1"/>
  <c r="AT387" i="1"/>
  <c r="AV387" i="1"/>
  <c r="AX387" i="1"/>
  <c r="BA387" i="1" s="1"/>
  <c r="R388" i="1"/>
  <c r="S388" i="1" s="1"/>
  <c r="T388" i="1"/>
  <c r="V388" i="1"/>
  <c r="X388" i="1"/>
  <c r="Z388" i="1"/>
  <c r="AB388" i="1"/>
  <c r="AD388" i="1"/>
  <c r="AF388" i="1"/>
  <c r="AH388" i="1"/>
  <c r="AJ388" i="1"/>
  <c r="AL388" i="1"/>
  <c r="AN388" i="1"/>
  <c r="AP388" i="1"/>
  <c r="AR388" i="1"/>
  <c r="AT388" i="1"/>
  <c r="AV388" i="1"/>
  <c r="AX388" i="1"/>
  <c r="BA388" i="1" s="1"/>
  <c r="BS388" i="1" s="1"/>
  <c r="R389" i="1"/>
  <c r="T389" i="1"/>
  <c r="V389" i="1"/>
  <c r="X389" i="1"/>
  <c r="Z389" i="1"/>
  <c r="AB389" i="1"/>
  <c r="AD389" i="1"/>
  <c r="AF389" i="1"/>
  <c r="AH389" i="1"/>
  <c r="AJ389" i="1"/>
  <c r="AL389" i="1"/>
  <c r="AN389" i="1"/>
  <c r="AP389" i="1"/>
  <c r="AR389" i="1"/>
  <c r="AT389" i="1"/>
  <c r="AV389" i="1"/>
  <c r="AX389" i="1"/>
  <c r="BA389" i="1" s="1"/>
  <c r="BS389" i="1" s="1"/>
  <c r="R390" i="1"/>
  <c r="S390" i="1" s="1"/>
  <c r="T390" i="1"/>
  <c r="V390" i="1"/>
  <c r="X390" i="1"/>
  <c r="Z390" i="1"/>
  <c r="AB390" i="1"/>
  <c r="AD390" i="1"/>
  <c r="AF390" i="1"/>
  <c r="AH390" i="1"/>
  <c r="AJ390" i="1"/>
  <c r="AL390" i="1"/>
  <c r="AN390" i="1"/>
  <c r="AP390" i="1"/>
  <c r="AR390" i="1"/>
  <c r="AT390" i="1"/>
  <c r="AV390" i="1"/>
  <c r="AX390" i="1"/>
  <c r="BA390" i="1" s="1"/>
  <c r="BS390" i="1" s="1"/>
  <c r="R391" i="1"/>
  <c r="S391" i="1" s="1"/>
  <c r="T391" i="1"/>
  <c r="V391" i="1"/>
  <c r="X391" i="1"/>
  <c r="Z391" i="1"/>
  <c r="AB391" i="1"/>
  <c r="AD391" i="1"/>
  <c r="AF391" i="1"/>
  <c r="AH391" i="1"/>
  <c r="AJ391" i="1"/>
  <c r="AL391" i="1"/>
  <c r="AN391" i="1"/>
  <c r="AP391" i="1"/>
  <c r="AR391" i="1"/>
  <c r="AT391" i="1"/>
  <c r="AV391" i="1"/>
  <c r="AX391" i="1"/>
  <c r="BA391" i="1" s="1"/>
  <c r="BS391" i="1" s="1"/>
  <c r="R392" i="1"/>
  <c r="S392" i="1" s="1"/>
  <c r="T392" i="1"/>
  <c r="V392" i="1"/>
  <c r="X392" i="1"/>
  <c r="Z392" i="1"/>
  <c r="AB392" i="1"/>
  <c r="AD392" i="1"/>
  <c r="AF392" i="1"/>
  <c r="AH392" i="1"/>
  <c r="AJ392" i="1"/>
  <c r="AL392" i="1"/>
  <c r="AN392" i="1"/>
  <c r="AP392" i="1"/>
  <c r="AR392" i="1"/>
  <c r="AT392" i="1"/>
  <c r="AV392" i="1"/>
  <c r="AX392" i="1"/>
  <c r="BA392" i="1" s="1"/>
  <c r="BS392" i="1" s="1"/>
  <c r="R393" i="1"/>
  <c r="S393" i="1" s="1"/>
  <c r="T393" i="1"/>
  <c r="V393" i="1"/>
  <c r="X393" i="1"/>
  <c r="Z393" i="1"/>
  <c r="AB393" i="1"/>
  <c r="AD393" i="1"/>
  <c r="AF393" i="1"/>
  <c r="AH393" i="1"/>
  <c r="AJ393" i="1"/>
  <c r="AL393" i="1"/>
  <c r="AN393" i="1"/>
  <c r="AP393" i="1"/>
  <c r="AR393" i="1"/>
  <c r="AT393" i="1"/>
  <c r="AV393" i="1"/>
  <c r="AX393" i="1"/>
  <c r="BA393" i="1" s="1"/>
  <c r="BS393" i="1" s="1"/>
  <c r="R394" i="1"/>
  <c r="S394" i="1" s="1"/>
  <c r="T394" i="1"/>
  <c r="V394" i="1"/>
  <c r="X394" i="1"/>
  <c r="Z394" i="1"/>
  <c r="AB394" i="1"/>
  <c r="AD394" i="1"/>
  <c r="AF394" i="1"/>
  <c r="AH394" i="1"/>
  <c r="AJ394" i="1"/>
  <c r="AL394" i="1"/>
  <c r="AN394" i="1"/>
  <c r="AP394" i="1"/>
  <c r="AR394" i="1"/>
  <c r="AT394" i="1"/>
  <c r="AV394" i="1"/>
  <c r="AX394" i="1"/>
  <c r="BA394" i="1" s="1"/>
  <c r="BS394" i="1" s="1"/>
  <c r="R395" i="1"/>
  <c r="T395" i="1"/>
  <c r="V395" i="1"/>
  <c r="X395" i="1"/>
  <c r="Z395" i="1"/>
  <c r="AB395" i="1"/>
  <c r="AD395" i="1"/>
  <c r="AF395" i="1"/>
  <c r="AH395" i="1"/>
  <c r="AJ395" i="1"/>
  <c r="AL395" i="1"/>
  <c r="AN395" i="1"/>
  <c r="AP395" i="1"/>
  <c r="AR395" i="1"/>
  <c r="AT395" i="1"/>
  <c r="AV395" i="1"/>
  <c r="AX395" i="1"/>
  <c r="BA395" i="1" s="1"/>
  <c r="BS395" i="1" s="1"/>
  <c r="R396" i="1"/>
  <c r="S396" i="1" s="1"/>
  <c r="T396" i="1"/>
  <c r="V396" i="1"/>
  <c r="X396" i="1"/>
  <c r="Z396" i="1"/>
  <c r="AB396" i="1"/>
  <c r="AD396" i="1"/>
  <c r="AF396" i="1"/>
  <c r="AH396" i="1"/>
  <c r="AJ396" i="1"/>
  <c r="AL396" i="1"/>
  <c r="AN396" i="1"/>
  <c r="AP396" i="1"/>
  <c r="AR396" i="1"/>
  <c r="AT396" i="1"/>
  <c r="AV396" i="1"/>
  <c r="AX396" i="1"/>
  <c r="BA396" i="1" s="1"/>
  <c r="BS396" i="1" s="1"/>
  <c r="R397" i="1"/>
  <c r="T397" i="1"/>
  <c r="V397" i="1"/>
  <c r="X397" i="1"/>
  <c r="Z397" i="1"/>
  <c r="AB397" i="1"/>
  <c r="AD397" i="1"/>
  <c r="AF397" i="1"/>
  <c r="AH397" i="1"/>
  <c r="AJ397" i="1"/>
  <c r="AL397" i="1"/>
  <c r="AN397" i="1"/>
  <c r="AP397" i="1"/>
  <c r="AR397" i="1"/>
  <c r="AT397" i="1"/>
  <c r="AV397" i="1"/>
  <c r="AX397" i="1"/>
  <c r="BA397" i="1" s="1"/>
  <c r="BS397" i="1" s="1"/>
  <c r="R398" i="1"/>
  <c r="S398" i="1" s="1"/>
  <c r="T398" i="1"/>
  <c r="V398" i="1"/>
  <c r="X398" i="1"/>
  <c r="Z398" i="1"/>
  <c r="AB398" i="1"/>
  <c r="AD398" i="1"/>
  <c r="AF398" i="1"/>
  <c r="AH398" i="1"/>
  <c r="AJ398" i="1"/>
  <c r="AL398" i="1"/>
  <c r="AN398" i="1"/>
  <c r="AP398" i="1"/>
  <c r="AR398" i="1"/>
  <c r="AT398" i="1"/>
  <c r="AV398" i="1"/>
  <c r="AX398" i="1"/>
  <c r="BA398" i="1" s="1"/>
  <c r="BS398" i="1" s="1"/>
  <c r="R399" i="1"/>
  <c r="S399" i="1" s="1"/>
  <c r="T399" i="1"/>
  <c r="V399" i="1"/>
  <c r="X399" i="1"/>
  <c r="Z399" i="1"/>
  <c r="AB399" i="1"/>
  <c r="AD399" i="1"/>
  <c r="AF399" i="1"/>
  <c r="AH399" i="1"/>
  <c r="AJ399" i="1"/>
  <c r="AL399" i="1"/>
  <c r="AN399" i="1"/>
  <c r="AP399" i="1"/>
  <c r="AR399" i="1"/>
  <c r="AT399" i="1"/>
  <c r="AV399" i="1"/>
  <c r="AX399" i="1"/>
  <c r="BA399" i="1" s="1"/>
  <c r="R400" i="1"/>
  <c r="S400" i="1" s="1"/>
  <c r="T400" i="1"/>
  <c r="V400" i="1"/>
  <c r="X400" i="1"/>
  <c r="Z400" i="1"/>
  <c r="AB400" i="1"/>
  <c r="AD400" i="1"/>
  <c r="AF400" i="1"/>
  <c r="AH400" i="1"/>
  <c r="AJ400" i="1"/>
  <c r="AL400" i="1"/>
  <c r="AN400" i="1"/>
  <c r="AP400" i="1"/>
  <c r="AR400" i="1"/>
  <c r="AT400" i="1"/>
  <c r="AV400" i="1"/>
  <c r="AX400" i="1"/>
  <c r="BA400" i="1" s="1"/>
  <c r="R401" i="1"/>
  <c r="S401" i="1" s="1"/>
  <c r="T401" i="1"/>
  <c r="V401" i="1"/>
  <c r="X401" i="1"/>
  <c r="Z401" i="1"/>
  <c r="AB401" i="1"/>
  <c r="AD401" i="1"/>
  <c r="AF401" i="1"/>
  <c r="AH401" i="1"/>
  <c r="AJ401" i="1"/>
  <c r="AL401" i="1"/>
  <c r="AN401" i="1"/>
  <c r="AP401" i="1"/>
  <c r="AR401" i="1"/>
  <c r="AT401" i="1"/>
  <c r="AV401" i="1"/>
  <c r="AX401" i="1"/>
  <c r="BA401" i="1" s="1"/>
  <c r="BS401" i="1" s="1"/>
  <c r="R402" i="1"/>
  <c r="S402" i="1" s="1"/>
  <c r="T402" i="1"/>
  <c r="V402" i="1"/>
  <c r="X402" i="1"/>
  <c r="Z402" i="1"/>
  <c r="AB402" i="1"/>
  <c r="AD402" i="1"/>
  <c r="AF402" i="1"/>
  <c r="AH402" i="1"/>
  <c r="AJ402" i="1"/>
  <c r="AL402" i="1"/>
  <c r="AN402" i="1"/>
  <c r="AP402" i="1"/>
  <c r="AR402" i="1"/>
  <c r="AT402" i="1"/>
  <c r="AV402" i="1"/>
  <c r="AX402" i="1"/>
  <c r="BA402" i="1" s="1"/>
  <c r="BS402" i="1" s="1"/>
  <c r="R403" i="1"/>
  <c r="S403" i="1" s="1"/>
  <c r="T403" i="1"/>
  <c r="V403" i="1"/>
  <c r="X403" i="1"/>
  <c r="Z403" i="1"/>
  <c r="AB403" i="1"/>
  <c r="AD403" i="1"/>
  <c r="AF403" i="1"/>
  <c r="AH403" i="1"/>
  <c r="AJ403" i="1"/>
  <c r="AL403" i="1"/>
  <c r="AN403" i="1"/>
  <c r="AP403" i="1"/>
  <c r="AR403" i="1"/>
  <c r="AT403" i="1"/>
  <c r="AV403" i="1"/>
  <c r="AX403" i="1"/>
  <c r="BA403" i="1" s="1"/>
  <c r="R404" i="1"/>
  <c r="S404" i="1" s="1"/>
  <c r="T404" i="1"/>
  <c r="V404" i="1"/>
  <c r="X404" i="1"/>
  <c r="Z404" i="1"/>
  <c r="AB404" i="1"/>
  <c r="AD404" i="1"/>
  <c r="AF404" i="1"/>
  <c r="AH404" i="1"/>
  <c r="AJ404" i="1"/>
  <c r="AL404" i="1"/>
  <c r="AN404" i="1"/>
  <c r="AP404" i="1"/>
  <c r="AR404" i="1"/>
  <c r="AT404" i="1"/>
  <c r="AV404" i="1"/>
  <c r="AX404" i="1"/>
  <c r="BA404" i="1" s="1"/>
  <c r="BS404" i="1" s="1"/>
  <c r="R405" i="1"/>
  <c r="T405" i="1"/>
  <c r="V405" i="1"/>
  <c r="X405" i="1"/>
  <c r="Z405" i="1"/>
  <c r="AB405" i="1"/>
  <c r="AD405" i="1"/>
  <c r="AF405" i="1"/>
  <c r="AH405" i="1"/>
  <c r="AJ405" i="1"/>
  <c r="AL405" i="1"/>
  <c r="AN405" i="1"/>
  <c r="AP405" i="1"/>
  <c r="AR405" i="1"/>
  <c r="AT405" i="1"/>
  <c r="AV405" i="1"/>
  <c r="AX405" i="1"/>
  <c r="BA405" i="1" s="1"/>
  <c r="BS405" i="1" s="1"/>
  <c r="R406" i="1"/>
  <c r="S406" i="1" s="1"/>
  <c r="T406" i="1"/>
  <c r="V406" i="1"/>
  <c r="X406" i="1"/>
  <c r="Z406" i="1"/>
  <c r="AB406" i="1"/>
  <c r="AD406" i="1"/>
  <c r="AF406" i="1"/>
  <c r="AH406" i="1"/>
  <c r="AJ406" i="1"/>
  <c r="AL406" i="1"/>
  <c r="AN406" i="1"/>
  <c r="AP406" i="1"/>
  <c r="AR406" i="1"/>
  <c r="AT406" i="1"/>
  <c r="AV406" i="1"/>
  <c r="AX406" i="1"/>
  <c r="BA406" i="1" s="1"/>
  <c r="BS406" i="1" s="1"/>
  <c r="R407" i="1"/>
  <c r="S407" i="1" s="1"/>
  <c r="T407" i="1"/>
  <c r="V407" i="1"/>
  <c r="X407" i="1"/>
  <c r="Z407" i="1"/>
  <c r="AB407" i="1"/>
  <c r="AD407" i="1"/>
  <c r="AF407" i="1"/>
  <c r="AH407" i="1"/>
  <c r="AJ407" i="1"/>
  <c r="AL407" i="1"/>
  <c r="AN407" i="1"/>
  <c r="AP407" i="1"/>
  <c r="AR407" i="1"/>
  <c r="AT407" i="1"/>
  <c r="AV407" i="1"/>
  <c r="AX407" i="1"/>
  <c r="BA407" i="1" s="1"/>
  <c r="BS407" i="1" s="1"/>
  <c r="R408" i="1"/>
  <c r="S408" i="1" s="1"/>
  <c r="T408" i="1"/>
  <c r="V408" i="1"/>
  <c r="X408" i="1"/>
  <c r="Z408" i="1"/>
  <c r="AB408" i="1"/>
  <c r="AD408" i="1"/>
  <c r="AF408" i="1"/>
  <c r="AH408" i="1"/>
  <c r="AJ408" i="1"/>
  <c r="AL408" i="1"/>
  <c r="AN408" i="1"/>
  <c r="AP408" i="1"/>
  <c r="AR408" i="1"/>
  <c r="AT408" i="1"/>
  <c r="AV408" i="1"/>
  <c r="AX408" i="1"/>
  <c r="BA408" i="1" s="1"/>
  <c r="BS408" i="1" s="1"/>
  <c r="R409" i="1"/>
  <c r="S409" i="1" s="1"/>
  <c r="T409" i="1"/>
  <c r="V409" i="1"/>
  <c r="X409" i="1"/>
  <c r="Z409" i="1"/>
  <c r="AB409" i="1"/>
  <c r="AD409" i="1"/>
  <c r="AF409" i="1"/>
  <c r="AH409" i="1"/>
  <c r="AJ409" i="1"/>
  <c r="AL409" i="1"/>
  <c r="AN409" i="1"/>
  <c r="AP409" i="1"/>
  <c r="AR409" i="1"/>
  <c r="AT409" i="1"/>
  <c r="AV409" i="1"/>
  <c r="AX409" i="1"/>
  <c r="BA409" i="1" s="1"/>
  <c r="BS409" i="1" s="1"/>
  <c r="R410" i="1"/>
  <c r="S410" i="1" s="1"/>
  <c r="T410" i="1"/>
  <c r="V410" i="1"/>
  <c r="X410" i="1"/>
  <c r="Z410" i="1"/>
  <c r="AB410" i="1"/>
  <c r="AD410" i="1"/>
  <c r="AF410" i="1"/>
  <c r="AH410" i="1"/>
  <c r="AJ410" i="1"/>
  <c r="AL410" i="1"/>
  <c r="AN410" i="1"/>
  <c r="AP410" i="1"/>
  <c r="AR410" i="1"/>
  <c r="AT410" i="1"/>
  <c r="AV410" i="1"/>
  <c r="AX410" i="1"/>
  <c r="BA410" i="1" s="1"/>
  <c r="BS410" i="1" s="1"/>
  <c r="R411" i="1"/>
  <c r="S411" i="1" s="1"/>
  <c r="T411" i="1"/>
  <c r="V411" i="1"/>
  <c r="X411" i="1"/>
  <c r="Z411" i="1"/>
  <c r="AB411" i="1"/>
  <c r="AD411" i="1"/>
  <c r="AF411" i="1"/>
  <c r="AH411" i="1"/>
  <c r="AJ411" i="1"/>
  <c r="AL411" i="1"/>
  <c r="AN411" i="1"/>
  <c r="AP411" i="1"/>
  <c r="AR411" i="1"/>
  <c r="AT411" i="1"/>
  <c r="AV411" i="1"/>
  <c r="AX411" i="1"/>
  <c r="BA411" i="1" s="1"/>
  <c r="BS411" i="1" s="1"/>
  <c r="R412" i="1"/>
  <c r="S412" i="1" s="1"/>
  <c r="T412" i="1"/>
  <c r="V412" i="1"/>
  <c r="X412" i="1"/>
  <c r="Z412" i="1"/>
  <c r="AB412" i="1"/>
  <c r="AD412" i="1"/>
  <c r="AF412" i="1"/>
  <c r="AH412" i="1"/>
  <c r="AJ412" i="1"/>
  <c r="AL412" i="1"/>
  <c r="AN412" i="1"/>
  <c r="AP412" i="1"/>
  <c r="AR412" i="1"/>
  <c r="AT412" i="1"/>
  <c r="AV412" i="1"/>
  <c r="AX412" i="1"/>
  <c r="BA412" i="1" s="1"/>
  <c r="BS412" i="1" s="1"/>
  <c r="R413" i="1"/>
  <c r="T413" i="1"/>
  <c r="V413" i="1"/>
  <c r="X413" i="1"/>
  <c r="Z413" i="1"/>
  <c r="AB413" i="1"/>
  <c r="AD413" i="1"/>
  <c r="AF413" i="1"/>
  <c r="AH413" i="1"/>
  <c r="AJ413" i="1"/>
  <c r="AL413" i="1"/>
  <c r="AN413" i="1"/>
  <c r="AP413" i="1"/>
  <c r="AR413" i="1"/>
  <c r="AT413" i="1"/>
  <c r="AV413" i="1"/>
  <c r="AX413" i="1"/>
  <c r="BA413" i="1" s="1"/>
  <c r="BS413" i="1" s="1"/>
  <c r="R414" i="1"/>
  <c r="S414" i="1" s="1"/>
  <c r="T414" i="1"/>
  <c r="V414" i="1"/>
  <c r="X414" i="1"/>
  <c r="Z414" i="1"/>
  <c r="AB414" i="1"/>
  <c r="AD414" i="1"/>
  <c r="AF414" i="1"/>
  <c r="AH414" i="1"/>
  <c r="AJ414" i="1"/>
  <c r="AL414" i="1"/>
  <c r="AN414" i="1"/>
  <c r="AP414" i="1"/>
  <c r="AR414" i="1"/>
  <c r="AT414" i="1"/>
  <c r="AV414" i="1"/>
  <c r="AX414" i="1"/>
  <c r="BA414" i="1" s="1"/>
  <c r="BS414" i="1" s="1"/>
  <c r="R415" i="1"/>
  <c r="S415" i="1" s="1"/>
  <c r="T415" i="1"/>
  <c r="V415" i="1"/>
  <c r="X415" i="1"/>
  <c r="Z415" i="1"/>
  <c r="AB415" i="1"/>
  <c r="AD415" i="1"/>
  <c r="AF415" i="1"/>
  <c r="AH415" i="1"/>
  <c r="AJ415" i="1"/>
  <c r="AL415" i="1"/>
  <c r="AN415" i="1"/>
  <c r="AP415" i="1"/>
  <c r="AR415" i="1"/>
  <c r="AT415" i="1"/>
  <c r="AV415" i="1"/>
  <c r="AX415" i="1"/>
  <c r="BA415" i="1" s="1"/>
  <c r="BS415" i="1" s="1"/>
  <c r="R416" i="1"/>
  <c r="S416" i="1" s="1"/>
  <c r="T416" i="1"/>
  <c r="V416" i="1"/>
  <c r="X416" i="1"/>
  <c r="Z416" i="1"/>
  <c r="AB416" i="1"/>
  <c r="AD416" i="1"/>
  <c r="AF416" i="1"/>
  <c r="AH416" i="1"/>
  <c r="AJ416" i="1"/>
  <c r="AL416" i="1"/>
  <c r="AN416" i="1"/>
  <c r="AP416" i="1"/>
  <c r="AR416" i="1"/>
  <c r="AT416" i="1"/>
  <c r="AV416" i="1"/>
  <c r="AX416" i="1"/>
  <c r="BA416" i="1" s="1"/>
  <c r="BS416" i="1" s="1"/>
  <c r="R417" i="1"/>
  <c r="S417" i="1" s="1"/>
  <c r="T417" i="1"/>
  <c r="V417" i="1"/>
  <c r="X417" i="1"/>
  <c r="Z417" i="1"/>
  <c r="AB417" i="1"/>
  <c r="AD417" i="1"/>
  <c r="AF417" i="1"/>
  <c r="AH417" i="1"/>
  <c r="AJ417" i="1"/>
  <c r="AL417" i="1"/>
  <c r="AN417" i="1"/>
  <c r="AP417" i="1"/>
  <c r="AR417" i="1"/>
  <c r="AT417" i="1"/>
  <c r="AV417" i="1"/>
  <c r="AX417" i="1"/>
  <c r="BA417" i="1" s="1"/>
  <c r="BS417" i="1" s="1"/>
  <c r="R418" i="1"/>
  <c r="S418" i="1" s="1"/>
  <c r="T418" i="1"/>
  <c r="V418" i="1"/>
  <c r="X418" i="1"/>
  <c r="Z418" i="1"/>
  <c r="AB418" i="1"/>
  <c r="AD418" i="1"/>
  <c r="AF418" i="1"/>
  <c r="AH418" i="1"/>
  <c r="AJ418" i="1"/>
  <c r="AL418" i="1"/>
  <c r="AN418" i="1"/>
  <c r="AP418" i="1"/>
  <c r="AR418" i="1"/>
  <c r="AT418" i="1"/>
  <c r="AV418" i="1"/>
  <c r="AX418" i="1"/>
  <c r="BA418" i="1" s="1"/>
  <c r="BS418" i="1" s="1"/>
  <c r="R419" i="1"/>
  <c r="S419" i="1" s="1"/>
  <c r="T419" i="1"/>
  <c r="V419" i="1"/>
  <c r="X419" i="1"/>
  <c r="Z419" i="1"/>
  <c r="AB419" i="1"/>
  <c r="AD419" i="1"/>
  <c r="AF419" i="1"/>
  <c r="AH419" i="1"/>
  <c r="AJ419" i="1"/>
  <c r="AL419" i="1"/>
  <c r="AN419" i="1"/>
  <c r="AP419" i="1"/>
  <c r="AR419" i="1"/>
  <c r="AT419" i="1"/>
  <c r="AV419" i="1"/>
  <c r="AX419" i="1"/>
  <c r="BA419" i="1" s="1"/>
  <c r="BS419" i="1" s="1"/>
  <c r="R420" i="1"/>
  <c r="S420" i="1" s="1"/>
  <c r="T420" i="1"/>
  <c r="V420" i="1"/>
  <c r="X420" i="1"/>
  <c r="Z420" i="1"/>
  <c r="AB420" i="1"/>
  <c r="AD420" i="1"/>
  <c r="AF420" i="1"/>
  <c r="AH420" i="1"/>
  <c r="AJ420" i="1"/>
  <c r="AL420" i="1"/>
  <c r="AN420" i="1"/>
  <c r="AP420" i="1"/>
  <c r="AR420" i="1"/>
  <c r="AT420" i="1"/>
  <c r="AV420" i="1"/>
  <c r="AX420" i="1"/>
  <c r="BA420" i="1" s="1"/>
  <c r="BS420" i="1" s="1"/>
  <c r="R421" i="1"/>
  <c r="T421" i="1"/>
  <c r="V421" i="1"/>
  <c r="X421" i="1"/>
  <c r="Z421" i="1"/>
  <c r="AB421" i="1"/>
  <c r="AD421" i="1"/>
  <c r="AF421" i="1"/>
  <c r="AH421" i="1"/>
  <c r="AJ421" i="1"/>
  <c r="AL421" i="1"/>
  <c r="AN421" i="1"/>
  <c r="AP421" i="1"/>
  <c r="AR421" i="1"/>
  <c r="AT421" i="1"/>
  <c r="AV421" i="1"/>
  <c r="AX421" i="1"/>
  <c r="BA421" i="1" s="1"/>
  <c r="BS421" i="1" s="1"/>
  <c r="R422" i="1"/>
  <c r="S422" i="1" s="1"/>
  <c r="T422" i="1"/>
  <c r="V422" i="1"/>
  <c r="X422" i="1"/>
  <c r="Z422" i="1"/>
  <c r="AB422" i="1"/>
  <c r="AD422" i="1"/>
  <c r="AF422" i="1"/>
  <c r="AH422" i="1"/>
  <c r="AJ422" i="1"/>
  <c r="AL422" i="1"/>
  <c r="AN422" i="1"/>
  <c r="AP422" i="1"/>
  <c r="AR422" i="1"/>
  <c r="AT422" i="1"/>
  <c r="AV422" i="1"/>
  <c r="AX422" i="1"/>
  <c r="BA422" i="1" s="1"/>
  <c r="BS422" i="1" s="1"/>
  <c r="R423" i="1"/>
  <c r="S423" i="1" s="1"/>
  <c r="T423" i="1"/>
  <c r="V423" i="1"/>
  <c r="X423" i="1"/>
  <c r="Z423" i="1"/>
  <c r="AB423" i="1"/>
  <c r="AD423" i="1"/>
  <c r="AF423" i="1"/>
  <c r="AH423" i="1"/>
  <c r="AJ423" i="1"/>
  <c r="AL423" i="1"/>
  <c r="AN423" i="1"/>
  <c r="AP423" i="1"/>
  <c r="AR423" i="1"/>
  <c r="AT423" i="1"/>
  <c r="AV423" i="1"/>
  <c r="AX423" i="1"/>
  <c r="BA423" i="1" s="1"/>
  <c r="R424" i="1"/>
  <c r="S424" i="1" s="1"/>
  <c r="T424" i="1"/>
  <c r="V424" i="1"/>
  <c r="X424" i="1"/>
  <c r="Z424" i="1"/>
  <c r="AB424" i="1"/>
  <c r="AD424" i="1"/>
  <c r="AF424" i="1"/>
  <c r="AH424" i="1"/>
  <c r="AJ424" i="1"/>
  <c r="AL424" i="1"/>
  <c r="AN424" i="1"/>
  <c r="AP424" i="1"/>
  <c r="AR424" i="1"/>
  <c r="AT424" i="1"/>
  <c r="AV424" i="1"/>
  <c r="AX424" i="1"/>
  <c r="BA424" i="1" s="1"/>
  <c r="BS424" i="1" s="1"/>
  <c r="R425" i="1"/>
  <c r="S425" i="1" s="1"/>
  <c r="T425" i="1"/>
  <c r="V425" i="1"/>
  <c r="X425" i="1"/>
  <c r="Z425" i="1"/>
  <c r="AB425" i="1"/>
  <c r="AD425" i="1"/>
  <c r="AF425" i="1"/>
  <c r="AH425" i="1"/>
  <c r="AJ425" i="1"/>
  <c r="AL425" i="1"/>
  <c r="AN425" i="1"/>
  <c r="AP425" i="1"/>
  <c r="AR425" i="1"/>
  <c r="AT425" i="1"/>
  <c r="AV425" i="1"/>
  <c r="AX425" i="1"/>
  <c r="BA425" i="1" s="1"/>
  <c r="BS425" i="1" s="1"/>
  <c r="R426" i="1"/>
  <c r="S426" i="1" s="1"/>
  <c r="T426" i="1"/>
  <c r="V426" i="1"/>
  <c r="X426" i="1"/>
  <c r="Z426" i="1"/>
  <c r="AB426" i="1"/>
  <c r="AD426" i="1"/>
  <c r="AF426" i="1"/>
  <c r="AH426" i="1"/>
  <c r="AJ426" i="1"/>
  <c r="AL426" i="1"/>
  <c r="AN426" i="1"/>
  <c r="AP426" i="1"/>
  <c r="AR426" i="1"/>
  <c r="AT426" i="1"/>
  <c r="AV426" i="1"/>
  <c r="AX426" i="1"/>
  <c r="BA426" i="1" s="1"/>
  <c r="BS426" i="1" s="1"/>
  <c r="R427" i="1"/>
  <c r="S427" i="1" s="1"/>
  <c r="T427" i="1"/>
  <c r="V427" i="1"/>
  <c r="X427" i="1"/>
  <c r="Z427" i="1"/>
  <c r="AB427" i="1"/>
  <c r="AD427" i="1"/>
  <c r="AF427" i="1"/>
  <c r="AH427" i="1"/>
  <c r="AJ427" i="1"/>
  <c r="AL427" i="1"/>
  <c r="AN427" i="1"/>
  <c r="AP427" i="1"/>
  <c r="AR427" i="1"/>
  <c r="AT427" i="1"/>
  <c r="AV427" i="1"/>
  <c r="AX427" i="1"/>
  <c r="BA427" i="1" s="1"/>
  <c r="BS427" i="1" s="1"/>
  <c r="R428" i="1"/>
  <c r="S428" i="1" s="1"/>
  <c r="T428" i="1"/>
  <c r="V428" i="1"/>
  <c r="X428" i="1"/>
  <c r="Z428" i="1"/>
  <c r="AB428" i="1"/>
  <c r="AD428" i="1"/>
  <c r="AF428" i="1"/>
  <c r="AH428" i="1"/>
  <c r="AJ428" i="1"/>
  <c r="AL428" i="1"/>
  <c r="AN428" i="1"/>
  <c r="AP428" i="1"/>
  <c r="AR428" i="1"/>
  <c r="AT428" i="1"/>
  <c r="AV428" i="1"/>
  <c r="AX428" i="1"/>
  <c r="BA428" i="1" s="1"/>
  <c r="BS428" i="1" s="1"/>
  <c r="R429" i="1"/>
  <c r="T429" i="1"/>
  <c r="V429" i="1"/>
  <c r="X429" i="1"/>
  <c r="Z429" i="1"/>
  <c r="AB429" i="1"/>
  <c r="AD429" i="1"/>
  <c r="AF429" i="1"/>
  <c r="AH429" i="1"/>
  <c r="AJ429" i="1"/>
  <c r="AL429" i="1"/>
  <c r="AN429" i="1"/>
  <c r="AP429" i="1"/>
  <c r="AR429" i="1"/>
  <c r="AT429" i="1"/>
  <c r="AV429" i="1"/>
  <c r="AX429" i="1"/>
  <c r="BA429" i="1" s="1"/>
  <c r="BS429" i="1" s="1"/>
  <c r="R430" i="1"/>
  <c r="S430" i="1" s="1"/>
  <c r="T430" i="1"/>
  <c r="V430" i="1"/>
  <c r="X430" i="1"/>
  <c r="Z430" i="1"/>
  <c r="AB430" i="1"/>
  <c r="AD430" i="1"/>
  <c r="AF430" i="1"/>
  <c r="AH430" i="1"/>
  <c r="AJ430" i="1"/>
  <c r="AL430" i="1"/>
  <c r="AN430" i="1"/>
  <c r="AP430" i="1"/>
  <c r="AR430" i="1"/>
  <c r="AT430" i="1"/>
  <c r="AV430" i="1"/>
  <c r="AX430" i="1"/>
  <c r="BA430" i="1" s="1"/>
  <c r="BS430" i="1" s="1"/>
  <c r="R431" i="1"/>
  <c r="S431" i="1" s="1"/>
  <c r="T431" i="1"/>
  <c r="V431" i="1"/>
  <c r="X431" i="1"/>
  <c r="Z431" i="1"/>
  <c r="AB431" i="1"/>
  <c r="AD431" i="1"/>
  <c r="AF431" i="1"/>
  <c r="AH431" i="1"/>
  <c r="AJ431" i="1"/>
  <c r="AL431" i="1"/>
  <c r="AN431" i="1"/>
  <c r="AP431" i="1"/>
  <c r="AR431" i="1"/>
  <c r="AT431" i="1"/>
  <c r="AV431" i="1"/>
  <c r="AX431" i="1"/>
  <c r="BA431" i="1" s="1"/>
  <c r="BS431" i="1" s="1"/>
  <c r="R432" i="1"/>
  <c r="S432" i="1" s="1"/>
  <c r="T432" i="1"/>
  <c r="V432" i="1"/>
  <c r="X432" i="1"/>
  <c r="Z432" i="1"/>
  <c r="AB432" i="1"/>
  <c r="AD432" i="1"/>
  <c r="AF432" i="1"/>
  <c r="AH432" i="1"/>
  <c r="AJ432" i="1"/>
  <c r="AL432" i="1"/>
  <c r="AN432" i="1"/>
  <c r="AP432" i="1"/>
  <c r="AR432" i="1"/>
  <c r="AT432" i="1"/>
  <c r="AV432" i="1"/>
  <c r="AX432" i="1"/>
  <c r="BA432" i="1" s="1"/>
  <c r="BS432" i="1" s="1"/>
  <c r="R433" i="1"/>
  <c r="S433" i="1" s="1"/>
  <c r="T433" i="1"/>
  <c r="V433" i="1"/>
  <c r="X433" i="1"/>
  <c r="Z433" i="1"/>
  <c r="AB433" i="1"/>
  <c r="AD433" i="1"/>
  <c r="AF433" i="1"/>
  <c r="AH433" i="1"/>
  <c r="AJ433" i="1"/>
  <c r="AL433" i="1"/>
  <c r="AN433" i="1"/>
  <c r="AP433" i="1"/>
  <c r="AR433" i="1"/>
  <c r="AT433" i="1"/>
  <c r="AV433" i="1"/>
  <c r="AX433" i="1"/>
  <c r="BA433" i="1" s="1"/>
  <c r="BS433" i="1" s="1"/>
  <c r="R434" i="1"/>
  <c r="S434" i="1" s="1"/>
  <c r="T434" i="1"/>
  <c r="V434" i="1"/>
  <c r="X434" i="1"/>
  <c r="Z434" i="1"/>
  <c r="AB434" i="1"/>
  <c r="AD434" i="1"/>
  <c r="AF434" i="1"/>
  <c r="AH434" i="1"/>
  <c r="AJ434" i="1"/>
  <c r="AL434" i="1"/>
  <c r="AN434" i="1"/>
  <c r="AP434" i="1"/>
  <c r="AR434" i="1"/>
  <c r="AT434" i="1"/>
  <c r="AV434" i="1"/>
  <c r="AX434" i="1"/>
  <c r="BA434" i="1" s="1"/>
  <c r="BS434" i="1" s="1"/>
  <c r="R435" i="1"/>
  <c r="S435" i="1" s="1"/>
  <c r="T435" i="1"/>
  <c r="V435" i="1"/>
  <c r="X435" i="1"/>
  <c r="Z435" i="1"/>
  <c r="AB435" i="1"/>
  <c r="AD435" i="1"/>
  <c r="AF435" i="1"/>
  <c r="AH435" i="1"/>
  <c r="AJ435" i="1"/>
  <c r="AL435" i="1"/>
  <c r="AN435" i="1"/>
  <c r="AP435" i="1"/>
  <c r="AR435" i="1"/>
  <c r="AT435" i="1"/>
  <c r="AV435" i="1"/>
  <c r="AX435" i="1"/>
  <c r="BA435" i="1" s="1"/>
  <c r="BS435" i="1" s="1"/>
  <c r="R436" i="1"/>
  <c r="S436" i="1" s="1"/>
  <c r="T436" i="1"/>
  <c r="V436" i="1"/>
  <c r="X436" i="1"/>
  <c r="Z436" i="1"/>
  <c r="AB436" i="1"/>
  <c r="AD436" i="1"/>
  <c r="AF436" i="1"/>
  <c r="AH436" i="1"/>
  <c r="AJ436" i="1"/>
  <c r="AL436" i="1"/>
  <c r="AN436" i="1"/>
  <c r="AP436" i="1"/>
  <c r="AR436" i="1"/>
  <c r="AT436" i="1"/>
  <c r="AV436" i="1"/>
  <c r="AX436" i="1"/>
  <c r="BA436" i="1" s="1"/>
  <c r="BS436" i="1" s="1"/>
  <c r="R437" i="1"/>
  <c r="T437" i="1"/>
  <c r="V437" i="1"/>
  <c r="X437" i="1"/>
  <c r="Z437" i="1"/>
  <c r="AB437" i="1"/>
  <c r="AD437" i="1"/>
  <c r="AF437" i="1"/>
  <c r="AH437" i="1"/>
  <c r="AJ437" i="1"/>
  <c r="AL437" i="1"/>
  <c r="AN437" i="1"/>
  <c r="AP437" i="1"/>
  <c r="AR437" i="1"/>
  <c r="AT437" i="1"/>
  <c r="AV437" i="1"/>
  <c r="AX437" i="1"/>
  <c r="BA437" i="1" s="1"/>
  <c r="BS437" i="1" s="1"/>
  <c r="R438" i="1"/>
  <c r="S438" i="1" s="1"/>
  <c r="T438" i="1"/>
  <c r="V438" i="1"/>
  <c r="X438" i="1"/>
  <c r="Z438" i="1"/>
  <c r="AB438" i="1"/>
  <c r="AD438" i="1"/>
  <c r="AF438" i="1"/>
  <c r="AH438" i="1"/>
  <c r="AJ438" i="1"/>
  <c r="AL438" i="1"/>
  <c r="AN438" i="1"/>
  <c r="AP438" i="1"/>
  <c r="AR438" i="1"/>
  <c r="AT438" i="1"/>
  <c r="AV438" i="1"/>
  <c r="AX438" i="1"/>
  <c r="BA438" i="1" s="1"/>
  <c r="BS438" i="1" s="1"/>
  <c r="R439" i="1"/>
  <c r="S439" i="1" s="1"/>
  <c r="T439" i="1"/>
  <c r="V439" i="1"/>
  <c r="X439" i="1"/>
  <c r="Z439" i="1"/>
  <c r="AB439" i="1"/>
  <c r="AD439" i="1"/>
  <c r="AF439" i="1"/>
  <c r="AH439" i="1"/>
  <c r="AJ439" i="1"/>
  <c r="AL439" i="1"/>
  <c r="AN439" i="1"/>
  <c r="AP439" i="1"/>
  <c r="AR439" i="1"/>
  <c r="AT439" i="1"/>
  <c r="AV439" i="1"/>
  <c r="AX439" i="1"/>
  <c r="BA439" i="1" s="1"/>
  <c r="BS439" i="1" s="1"/>
  <c r="R440" i="1"/>
  <c r="S440" i="1" s="1"/>
  <c r="T440" i="1"/>
  <c r="V440" i="1"/>
  <c r="X440" i="1"/>
  <c r="Z440" i="1"/>
  <c r="AB440" i="1"/>
  <c r="AD440" i="1"/>
  <c r="AF440" i="1"/>
  <c r="AH440" i="1"/>
  <c r="AJ440" i="1"/>
  <c r="AL440" i="1"/>
  <c r="AN440" i="1"/>
  <c r="AP440" i="1"/>
  <c r="AR440" i="1"/>
  <c r="AT440" i="1"/>
  <c r="AV440" i="1"/>
  <c r="AX440" i="1"/>
  <c r="BA440" i="1" s="1"/>
  <c r="BS440" i="1" s="1"/>
  <c r="R441" i="1"/>
  <c r="S441" i="1" s="1"/>
  <c r="T441" i="1"/>
  <c r="V441" i="1"/>
  <c r="X441" i="1"/>
  <c r="Z441" i="1"/>
  <c r="AB441" i="1"/>
  <c r="AD441" i="1"/>
  <c r="AF441" i="1"/>
  <c r="AH441" i="1"/>
  <c r="AJ441" i="1"/>
  <c r="AL441" i="1"/>
  <c r="AN441" i="1"/>
  <c r="AP441" i="1"/>
  <c r="AR441" i="1"/>
  <c r="AT441" i="1"/>
  <c r="AV441" i="1"/>
  <c r="AX441" i="1"/>
  <c r="BA441" i="1" s="1"/>
  <c r="BS441" i="1" s="1"/>
  <c r="R442" i="1"/>
  <c r="S442" i="1" s="1"/>
  <c r="T442" i="1"/>
  <c r="V442" i="1"/>
  <c r="X442" i="1"/>
  <c r="Z442" i="1"/>
  <c r="AB442" i="1"/>
  <c r="AD442" i="1"/>
  <c r="AF442" i="1"/>
  <c r="AH442" i="1"/>
  <c r="AJ442" i="1"/>
  <c r="AL442" i="1"/>
  <c r="AN442" i="1"/>
  <c r="AP442" i="1"/>
  <c r="AR442" i="1"/>
  <c r="AT442" i="1"/>
  <c r="AV442" i="1"/>
  <c r="AX442" i="1"/>
  <c r="BA442" i="1" s="1"/>
  <c r="BS442" i="1" s="1"/>
  <c r="R443" i="1"/>
  <c r="S443" i="1" s="1"/>
  <c r="T443" i="1"/>
  <c r="V443" i="1"/>
  <c r="X443" i="1"/>
  <c r="Z443" i="1"/>
  <c r="AB443" i="1"/>
  <c r="AD443" i="1"/>
  <c r="AF443" i="1"/>
  <c r="AH443" i="1"/>
  <c r="AJ443" i="1"/>
  <c r="AL443" i="1"/>
  <c r="AN443" i="1"/>
  <c r="AP443" i="1"/>
  <c r="AR443" i="1"/>
  <c r="AT443" i="1"/>
  <c r="AV443" i="1"/>
  <c r="AX443" i="1"/>
  <c r="BA443" i="1" s="1"/>
  <c r="BS443" i="1" s="1"/>
  <c r="R444" i="1"/>
  <c r="S444" i="1" s="1"/>
  <c r="T444" i="1"/>
  <c r="V444" i="1"/>
  <c r="X444" i="1"/>
  <c r="Z444" i="1"/>
  <c r="AB444" i="1"/>
  <c r="AD444" i="1"/>
  <c r="AF444" i="1"/>
  <c r="AH444" i="1"/>
  <c r="AJ444" i="1"/>
  <c r="AL444" i="1"/>
  <c r="AN444" i="1"/>
  <c r="AP444" i="1"/>
  <c r="AR444" i="1"/>
  <c r="AT444" i="1"/>
  <c r="AV444" i="1"/>
  <c r="AX444" i="1"/>
  <c r="BA444" i="1" s="1"/>
  <c r="BS444" i="1" s="1"/>
  <c r="R445" i="1"/>
  <c r="S445" i="1" s="1"/>
  <c r="T445" i="1"/>
  <c r="V445" i="1"/>
  <c r="X445" i="1"/>
  <c r="Z445" i="1"/>
  <c r="AB445" i="1"/>
  <c r="AD445" i="1"/>
  <c r="AF445" i="1"/>
  <c r="AH445" i="1"/>
  <c r="AJ445" i="1"/>
  <c r="AL445" i="1"/>
  <c r="AN445" i="1"/>
  <c r="AP445" i="1"/>
  <c r="AR445" i="1"/>
  <c r="AT445" i="1"/>
  <c r="AV445" i="1"/>
  <c r="AX445" i="1"/>
  <c r="BA445" i="1" s="1"/>
  <c r="BS445" i="1" s="1"/>
  <c r="R446" i="1"/>
  <c r="S446" i="1" s="1"/>
  <c r="T446" i="1"/>
  <c r="V446" i="1"/>
  <c r="X446" i="1"/>
  <c r="Z446" i="1"/>
  <c r="AB446" i="1"/>
  <c r="AD446" i="1"/>
  <c r="AF446" i="1"/>
  <c r="AH446" i="1"/>
  <c r="AJ446" i="1"/>
  <c r="AL446" i="1"/>
  <c r="AN446" i="1"/>
  <c r="AP446" i="1"/>
  <c r="AR446" i="1"/>
  <c r="AT446" i="1"/>
  <c r="AV446" i="1"/>
  <c r="AX446" i="1"/>
  <c r="BA446" i="1" s="1"/>
  <c r="BS446" i="1" s="1"/>
  <c r="R447" i="1"/>
  <c r="S447" i="1" s="1"/>
  <c r="T447" i="1"/>
  <c r="V447" i="1"/>
  <c r="X447" i="1"/>
  <c r="Z447" i="1"/>
  <c r="AB447" i="1"/>
  <c r="AD447" i="1"/>
  <c r="AF447" i="1"/>
  <c r="AH447" i="1"/>
  <c r="AJ447" i="1"/>
  <c r="AL447" i="1"/>
  <c r="AN447" i="1"/>
  <c r="AP447" i="1"/>
  <c r="AR447" i="1"/>
  <c r="AT447" i="1"/>
  <c r="AV447" i="1"/>
  <c r="AX447" i="1"/>
  <c r="BA447" i="1" s="1"/>
  <c r="BS447" i="1" s="1"/>
  <c r="R448" i="1"/>
  <c r="S448" i="1" s="1"/>
  <c r="T448" i="1"/>
  <c r="V448" i="1"/>
  <c r="X448" i="1"/>
  <c r="Z448" i="1"/>
  <c r="AB448" i="1"/>
  <c r="AD448" i="1"/>
  <c r="AF448" i="1"/>
  <c r="AH448" i="1"/>
  <c r="AJ448" i="1"/>
  <c r="AL448" i="1"/>
  <c r="AN448" i="1"/>
  <c r="AP448" i="1"/>
  <c r="AR448" i="1"/>
  <c r="AT448" i="1"/>
  <c r="AV448" i="1"/>
  <c r="AX448" i="1"/>
  <c r="BA448" i="1" s="1"/>
  <c r="R449" i="1"/>
  <c r="S449" i="1" s="1"/>
  <c r="T449" i="1"/>
  <c r="V449" i="1"/>
  <c r="X449" i="1"/>
  <c r="Z449" i="1"/>
  <c r="AB449" i="1"/>
  <c r="AD449" i="1"/>
  <c r="AF449" i="1"/>
  <c r="AH449" i="1"/>
  <c r="AJ449" i="1"/>
  <c r="AL449" i="1"/>
  <c r="AN449" i="1"/>
  <c r="AP449" i="1"/>
  <c r="AR449" i="1"/>
  <c r="AT449" i="1"/>
  <c r="AV449" i="1"/>
  <c r="AX449" i="1"/>
  <c r="BA449" i="1" s="1"/>
  <c r="BS449" i="1" s="1"/>
  <c r="R450" i="1"/>
  <c r="S450" i="1" s="1"/>
  <c r="T450" i="1"/>
  <c r="V450" i="1"/>
  <c r="X450" i="1"/>
  <c r="Z450" i="1"/>
  <c r="AB450" i="1"/>
  <c r="AD450" i="1"/>
  <c r="AF450" i="1"/>
  <c r="AH450" i="1"/>
  <c r="AJ450" i="1"/>
  <c r="AL450" i="1"/>
  <c r="AN450" i="1"/>
  <c r="AP450" i="1"/>
  <c r="AR450" i="1"/>
  <c r="AT450" i="1"/>
  <c r="AV450" i="1"/>
  <c r="AX450" i="1"/>
  <c r="BA450" i="1" s="1"/>
  <c r="BS450" i="1" s="1"/>
  <c r="R451" i="1"/>
  <c r="S451" i="1" s="1"/>
  <c r="T451" i="1"/>
  <c r="V451" i="1"/>
  <c r="X451" i="1"/>
  <c r="Z451" i="1"/>
  <c r="AB451" i="1"/>
  <c r="AD451" i="1"/>
  <c r="AF451" i="1"/>
  <c r="AH451" i="1"/>
  <c r="AJ451" i="1"/>
  <c r="AL451" i="1"/>
  <c r="AN451" i="1"/>
  <c r="AP451" i="1"/>
  <c r="AR451" i="1"/>
  <c r="AT451" i="1"/>
  <c r="AV451" i="1"/>
  <c r="AX451" i="1"/>
  <c r="BA451" i="1" s="1"/>
  <c r="BS451" i="1" s="1"/>
  <c r="R452" i="1"/>
  <c r="S452" i="1" s="1"/>
  <c r="T452" i="1"/>
  <c r="V452" i="1"/>
  <c r="X452" i="1"/>
  <c r="Z452" i="1"/>
  <c r="AB452" i="1"/>
  <c r="AD452" i="1"/>
  <c r="AF452" i="1"/>
  <c r="AH452" i="1"/>
  <c r="AJ452" i="1"/>
  <c r="AL452" i="1"/>
  <c r="AN452" i="1"/>
  <c r="AP452" i="1"/>
  <c r="AR452" i="1"/>
  <c r="AT452" i="1"/>
  <c r="AV452" i="1"/>
  <c r="AX452" i="1"/>
  <c r="BA452" i="1" s="1"/>
  <c r="BS452" i="1" s="1"/>
  <c r="R453" i="1"/>
  <c r="S453" i="1" s="1"/>
  <c r="T453" i="1"/>
  <c r="V453" i="1"/>
  <c r="X453" i="1"/>
  <c r="Z453" i="1"/>
  <c r="AB453" i="1"/>
  <c r="AD453" i="1"/>
  <c r="AF453" i="1"/>
  <c r="AH453" i="1"/>
  <c r="AJ453" i="1"/>
  <c r="AL453" i="1"/>
  <c r="AN453" i="1"/>
  <c r="AP453" i="1"/>
  <c r="AR453" i="1"/>
  <c r="AT453" i="1"/>
  <c r="AV453" i="1"/>
  <c r="AX453" i="1"/>
  <c r="BA453" i="1" s="1"/>
  <c r="BS453" i="1" s="1"/>
  <c r="R454" i="1"/>
  <c r="S454" i="1" s="1"/>
  <c r="T454" i="1"/>
  <c r="V454" i="1"/>
  <c r="X454" i="1"/>
  <c r="Z454" i="1"/>
  <c r="AB454" i="1"/>
  <c r="AD454" i="1"/>
  <c r="AF454" i="1"/>
  <c r="AH454" i="1"/>
  <c r="AJ454" i="1"/>
  <c r="AL454" i="1"/>
  <c r="AN454" i="1"/>
  <c r="AP454" i="1"/>
  <c r="AR454" i="1"/>
  <c r="AT454" i="1"/>
  <c r="AV454" i="1"/>
  <c r="AX454" i="1"/>
  <c r="BA454" i="1" s="1"/>
  <c r="BS454" i="1" s="1"/>
  <c r="R455" i="1"/>
  <c r="S455" i="1" s="1"/>
  <c r="T455" i="1"/>
  <c r="V455" i="1"/>
  <c r="X455" i="1"/>
  <c r="Z455" i="1"/>
  <c r="AB455" i="1"/>
  <c r="AD455" i="1"/>
  <c r="AF455" i="1"/>
  <c r="AH455" i="1"/>
  <c r="AJ455" i="1"/>
  <c r="AL455" i="1"/>
  <c r="AN455" i="1"/>
  <c r="AP455" i="1"/>
  <c r="AR455" i="1"/>
  <c r="AT455" i="1"/>
  <c r="AV455" i="1"/>
  <c r="AX455" i="1"/>
  <c r="BA455" i="1" s="1"/>
  <c r="BS455" i="1" s="1"/>
  <c r="R456" i="1"/>
  <c r="S456" i="1" s="1"/>
  <c r="T456" i="1"/>
  <c r="V456" i="1"/>
  <c r="X456" i="1"/>
  <c r="Z456" i="1"/>
  <c r="AB456" i="1"/>
  <c r="AD456" i="1"/>
  <c r="AF456" i="1"/>
  <c r="AH456" i="1"/>
  <c r="AJ456" i="1"/>
  <c r="AL456" i="1"/>
  <c r="AN456" i="1"/>
  <c r="AP456" i="1"/>
  <c r="AR456" i="1"/>
  <c r="AT456" i="1"/>
  <c r="AV456" i="1"/>
  <c r="AX456" i="1"/>
  <c r="BA456" i="1" s="1"/>
  <c r="R457" i="1"/>
  <c r="S457" i="1" s="1"/>
  <c r="T457" i="1"/>
  <c r="V457" i="1"/>
  <c r="X457" i="1"/>
  <c r="Z457" i="1"/>
  <c r="AB457" i="1"/>
  <c r="AD457" i="1"/>
  <c r="AF457" i="1"/>
  <c r="AH457" i="1"/>
  <c r="AJ457" i="1"/>
  <c r="AL457" i="1"/>
  <c r="AN457" i="1"/>
  <c r="AP457" i="1"/>
  <c r="AR457" i="1"/>
  <c r="AT457" i="1"/>
  <c r="AV457" i="1"/>
  <c r="AX457" i="1"/>
  <c r="BA457" i="1" s="1"/>
  <c r="R458" i="1"/>
  <c r="S458" i="1" s="1"/>
  <c r="T458" i="1"/>
  <c r="V458" i="1"/>
  <c r="X458" i="1"/>
  <c r="Z458" i="1"/>
  <c r="AB458" i="1"/>
  <c r="AD458" i="1"/>
  <c r="AF458" i="1"/>
  <c r="AH458" i="1"/>
  <c r="AJ458" i="1"/>
  <c r="AL458" i="1"/>
  <c r="AN458" i="1"/>
  <c r="AP458" i="1"/>
  <c r="AR458" i="1"/>
  <c r="AT458" i="1"/>
  <c r="AV458" i="1"/>
  <c r="AX458" i="1"/>
  <c r="BA458" i="1" s="1"/>
  <c r="BS458" i="1" s="1"/>
  <c r="R459" i="1"/>
  <c r="S459" i="1" s="1"/>
  <c r="T459" i="1"/>
  <c r="V459" i="1"/>
  <c r="X459" i="1"/>
  <c r="Z459" i="1"/>
  <c r="AB459" i="1"/>
  <c r="AD459" i="1"/>
  <c r="AF459" i="1"/>
  <c r="AH459" i="1"/>
  <c r="AJ459" i="1"/>
  <c r="AL459" i="1"/>
  <c r="AN459" i="1"/>
  <c r="AP459" i="1"/>
  <c r="AR459" i="1"/>
  <c r="AT459" i="1"/>
  <c r="AV459" i="1"/>
  <c r="AX459" i="1"/>
  <c r="BA459" i="1" s="1"/>
  <c r="BS459" i="1" s="1"/>
  <c r="R460" i="1"/>
  <c r="S460" i="1" s="1"/>
  <c r="T460" i="1"/>
  <c r="V460" i="1"/>
  <c r="X460" i="1"/>
  <c r="Z460" i="1"/>
  <c r="AB460" i="1"/>
  <c r="AD460" i="1"/>
  <c r="AF460" i="1"/>
  <c r="AH460" i="1"/>
  <c r="AJ460" i="1"/>
  <c r="AL460" i="1"/>
  <c r="AN460" i="1"/>
  <c r="AP460" i="1"/>
  <c r="AR460" i="1"/>
  <c r="AT460" i="1"/>
  <c r="AV460" i="1"/>
  <c r="AX460" i="1"/>
  <c r="BA460" i="1" s="1"/>
  <c r="BS460" i="1" s="1"/>
  <c r="R461" i="1"/>
  <c r="S461" i="1" s="1"/>
  <c r="T461" i="1"/>
  <c r="V461" i="1"/>
  <c r="X461" i="1"/>
  <c r="Z461" i="1"/>
  <c r="AB461" i="1"/>
  <c r="AD461" i="1"/>
  <c r="AF461" i="1"/>
  <c r="AH461" i="1"/>
  <c r="AJ461" i="1"/>
  <c r="AL461" i="1"/>
  <c r="AN461" i="1"/>
  <c r="AP461" i="1"/>
  <c r="AR461" i="1"/>
  <c r="AT461" i="1"/>
  <c r="AV461" i="1"/>
  <c r="AX461" i="1"/>
  <c r="BA461" i="1" s="1"/>
  <c r="BS461" i="1" s="1"/>
  <c r="R462" i="1"/>
  <c r="S462" i="1" s="1"/>
  <c r="T462" i="1"/>
  <c r="V462" i="1"/>
  <c r="X462" i="1"/>
  <c r="Z462" i="1"/>
  <c r="AB462" i="1"/>
  <c r="AD462" i="1"/>
  <c r="AF462" i="1"/>
  <c r="AH462" i="1"/>
  <c r="AJ462" i="1"/>
  <c r="AL462" i="1"/>
  <c r="AN462" i="1"/>
  <c r="AP462" i="1"/>
  <c r="AR462" i="1"/>
  <c r="AT462" i="1"/>
  <c r="AV462" i="1"/>
  <c r="AX462" i="1"/>
  <c r="BA462" i="1" s="1"/>
  <c r="BS462" i="1" s="1"/>
  <c r="R463" i="1"/>
  <c r="S463" i="1" s="1"/>
  <c r="T463" i="1"/>
  <c r="V463" i="1"/>
  <c r="X463" i="1"/>
  <c r="Z463" i="1"/>
  <c r="AB463" i="1"/>
  <c r="AD463" i="1"/>
  <c r="AF463" i="1"/>
  <c r="AH463" i="1"/>
  <c r="AJ463" i="1"/>
  <c r="AL463" i="1"/>
  <c r="AN463" i="1"/>
  <c r="AP463" i="1"/>
  <c r="AR463" i="1"/>
  <c r="AT463" i="1"/>
  <c r="AV463" i="1"/>
  <c r="AX463" i="1"/>
  <c r="BA463" i="1" s="1"/>
  <c r="BS463" i="1" s="1"/>
  <c r="R464" i="1"/>
  <c r="S464" i="1" s="1"/>
  <c r="T464" i="1"/>
  <c r="V464" i="1"/>
  <c r="X464" i="1"/>
  <c r="Z464" i="1"/>
  <c r="AB464" i="1"/>
  <c r="AD464" i="1"/>
  <c r="AF464" i="1"/>
  <c r="AH464" i="1"/>
  <c r="AJ464" i="1"/>
  <c r="AL464" i="1"/>
  <c r="AN464" i="1"/>
  <c r="AP464" i="1"/>
  <c r="AR464" i="1"/>
  <c r="AT464" i="1"/>
  <c r="AV464" i="1"/>
  <c r="AX464" i="1"/>
  <c r="BA464" i="1" s="1"/>
  <c r="BS464" i="1" s="1"/>
  <c r="R465" i="1"/>
  <c r="S465" i="1" s="1"/>
  <c r="T465" i="1"/>
  <c r="V465" i="1"/>
  <c r="X465" i="1"/>
  <c r="Z465" i="1"/>
  <c r="AB465" i="1"/>
  <c r="AD465" i="1"/>
  <c r="AF465" i="1"/>
  <c r="AH465" i="1"/>
  <c r="AJ465" i="1"/>
  <c r="AL465" i="1"/>
  <c r="AN465" i="1"/>
  <c r="AP465" i="1"/>
  <c r="AR465" i="1"/>
  <c r="AT465" i="1"/>
  <c r="AV465" i="1"/>
  <c r="AX465" i="1"/>
  <c r="BA465" i="1" s="1"/>
  <c r="BS465" i="1" s="1"/>
  <c r="R466" i="1"/>
  <c r="S466" i="1" s="1"/>
  <c r="T466" i="1"/>
  <c r="V466" i="1"/>
  <c r="X466" i="1"/>
  <c r="Z466" i="1"/>
  <c r="AB466" i="1"/>
  <c r="AD466" i="1"/>
  <c r="AF466" i="1"/>
  <c r="AH466" i="1"/>
  <c r="AJ466" i="1"/>
  <c r="AL466" i="1"/>
  <c r="AN466" i="1"/>
  <c r="AP466" i="1"/>
  <c r="AR466" i="1"/>
  <c r="AT466" i="1"/>
  <c r="AV466" i="1"/>
  <c r="AX466" i="1"/>
  <c r="BA466" i="1" s="1"/>
  <c r="BS466" i="1" s="1"/>
  <c r="R467" i="1"/>
  <c r="S467" i="1" s="1"/>
  <c r="T467" i="1"/>
  <c r="V467" i="1"/>
  <c r="X467" i="1"/>
  <c r="Z467" i="1"/>
  <c r="AB467" i="1"/>
  <c r="AD467" i="1"/>
  <c r="AF467" i="1"/>
  <c r="AH467" i="1"/>
  <c r="AJ467" i="1"/>
  <c r="AL467" i="1"/>
  <c r="AN467" i="1"/>
  <c r="AP467" i="1"/>
  <c r="AR467" i="1"/>
  <c r="AT467" i="1"/>
  <c r="AV467" i="1"/>
  <c r="AX467" i="1"/>
  <c r="BA467" i="1" s="1"/>
  <c r="BS467" i="1" s="1"/>
  <c r="R468" i="1"/>
  <c r="S468" i="1" s="1"/>
  <c r="T468" i="1"/>
  <c r="V468" i="1"/>
  <c r="X468" i="1"/>
  <c r="Z468" i="1"/>
  <c r="AB468" i="1"/>
  <c r="AD468" i="1"/>
  <c r="AF468" i="1"/>
  <c r="AH468" i="1"/>
  <c r="AJ468" i="1"/>
  <c r="AL468" i="1"/>
  <c r="AN468" i="1"/>
  <c r="AP468" i="1"/>
  <c r="AR468" i="1"/>
  <c r="AT468" i="1"/>
  <c r="AV468" i="1"/>
  <c r="AX468" i="1"/>
  <c r="BA468" i="1" s="1"/>
  <c r="BS468" i="1" s="1"/>
  <c r="R469" i="1"/>
  <c r="S469" i="1" s="1"/>
  <c r="T469" i="1"/>
  <c r="V469" i="1"/>
  <c r="X469" i="1"/>
  <c r="Z469" i="1"/>
  <c r="AB469" i="1"/>
  <c r="AD469" i="1"/>
  <c r="AF469" i="1"/>
  <c r="AH469" i="1"/>
  <c r="AJ469" i="1"/>
  <c r="AL469" i="1"/>
  <c r="AN469" i="1"/>
  <c r="AP469" i="1"/>
  <c r="AR469" i="1"/>
  <c r="AT469" i="1"/>
  <c r="AV469" i="1"/>
  <c r="AX469" i="1"/>
  <c r="BA469" i="1" s="1"/>
  <c r="BS469" i="1" s="1"/>
  <c r="R470" i="1"/>
  <c r="S470" i="1" s="1"/>
  <c r="T470" i="1"/>
  <c r="V470" i="1"/>
  <c r="X470" i="1"/>
  <c r="Z470" i="1"/>
  <c r="AB470" i="1"/>
  <c r="AD470" i="1"/>
  <c r="AF470" i="1"/>
  <c r="AH470" i="1"/>
  <c r="AJ470" i="1"/>
  <c r="AL470" i="1"/>
  <c r="AN470" i="1"/>
  <c r="AP470" i="1"/>
  <c r="AR470" i="1"/>
  <c r="AT470" i="1"/>
  <c r="AV470" i="1"/>
  <c r="AX470" i="1"/>
  <c r="BA470" i="1" s="1"/>
  <c r="BS470" i="1" s="1"/>
  <c r="R471" i="1"/>
  <c r="S471" i="1" s="1"/>
  <c r="T471" i="1"/>
  <c r="V471" i="1"/>
  <c r="X471" i="1"/>
  <c r="Z471" i="1"/>
  <c r="AB471" i="1"/>
  <c r="AD471" i="1"/>
  <c r="AF471" i="1"/>
  <c r="AH471" i="1"/>
  <c r="AJ471" i="1"/>
  <c r="AL471" i="1"/>
  <c r="AN471" i="1"/>
  <c r="AP471" i="1"/>
  <c r="AR471" i="1"/>
  <c r="AT471" i="1"/>
  <c r="AV471" i="1"/>
  <c r="AX471" i="1"/>
  <c r="BA471" i="1" s="1"/>
  <c r="BS471" i="1" s="1"/>
  <c r="R472" i="1"/>
  <c r="S472" i="1" s="1"/>
  <c r="T472" i="1"/>
  <c r="V472" i="1"/>
  <c r="X472" i="1"/>
  <c r="Z472" i="1"/>
  <c r="AB472" i="1"/>
  <c r="AD472" i="1"/>
  <c r="AF472" i="1"/>
  <c r="AH472" i="1"/>
  <c r="AJ472" i="1"/>
  <c r="AL472" i="1"/>
  <c r="AN472" i="1"/>
  <c r="AP472" i="1"/>
  <c r="AR472" i="1"/>
  <c r="AT472" i="1"/>
  <c r="AV472" i="1"/>
  <c r="AX472" i="1"/>
  <c r="BA472" i="1" s="1"/>
  <c r="BS472" i="1" s="1"/>
  <c r="R473" i="1"/>
  <c r="S473" i="1" s="1"/>
  <c r="T473" i="1"/>
  <c r="V473" i="1"/>
  <c r="X473" i="1"/>
  <c r="Z473" i="1"/>
  <c r="AB473" i="1"/>
  <c r="AD473" i="1"/>
  <c r="AF473" i="1"/>
  <c r="AH473" i="1"/>
  <c r="AJ473" i="1"/>
  <c r="AL473" i="1"/>
  <c r="AN473" i="1"/>
  <c r="AP473" i="1"/>
  <c r="AR473" i="1"/>
  <c r="AT473" i="1"/>
  <c r="AV473" i="1"/>
  <c r="AX473" i="1"/>
  <c r="BA473" i="1" s="1"/>
  <c r="BS473" i="1" s="1"/>
  <c r="R474" i="1"/>
  <c r="S474" i="1" s="1"/>
  <c r="T474" i="1"/>
  <c r="V474" i="1"/>
  <c r="X474" i="1"/>
  <c r="Z474" i="1"/>
  <c r="AB474" i="1"/>
  <c r="AD474" i="1"/>
  <c r="AF474" i="1"/>
  <c r="AH474" i="1"/>
  <c r="AJ474" i="1"/>
  <c r="AL474" i="1"/>
  <c r="AN474" i="1"/>
  <c r="AP474" i="1"/>
  <c r="AR474" i="1"/>
  <c r="AT474" i="1"/>
  <c r="AV474" i="1"/>
  <c r="AX474" i="1"/>
  <c r="BA474" i="1" s="1"/>
  <c r="BS474" i="1" s="1"/>
  <c r="R475" i="1"/>
  <c r="S475" i="1" s="1"/>
  <c r="T475" i="1"/>
  <c r="V475" i="1"/>
  <c r="X475" i="1"/>
  <c r="Z475" i="1"/>
  <c r="AB475" i="1"/>
  <c r="AD475" i="1"/>
  <c r="AF475" i="1"/>
  <c r="AH475" i="1"/>
  <c r="AJ475" i="1"/>
  <c r="AL475" i="1"/>
  <c r="AN475" i="1"/>
  <c r="AP475" i="1"/>
  <c r="AR475" i="1"/>
  <c r="AT475" i="1"/>
  <c r="AV475" i="1"/>
  <c r="AX475" i="1"/>
  <c r="BA475" i="1" s="1"/>
  <c r="BS475" i="1" s="1"/>
  <c r="R476" i="1"/>
  <c r="S476" i="1" s="1"/>
  <c r="T476" i="1"/>
  <c r="V476" i="1"/>
  <c r="X476" i="1"/>
  <c r="Z476" i="1"/>
  <c r="AB476" i="1"/>
  <c r="AD476" i="1"/>
  <c r="AF476" i="1"/>
  <c r="AH476" i="1"/>
  <c r="AJ476" i="1"/>
  <c r="AL476" i="1"/>
  <c r="AN476" i="1"/>
  <c r="AP476" i="1"/>
  <c r="AR476" i="1"/>
  <c r="AT476" i="1"/>
  <c r="AV476" i="1"/>
  <c r="AX476" i="1"/>
  <c r="BA476" i="1" s="1"/>
  <c r="BS476" i="1" s="1"/>
  <c r="R477" i="1"/>
  <c r="S477" i="1" s="1"/>
  <c r="T477" i="1"/>
  <c r="V477" i="1"/>
  <c r="X477" i="1"/>
  <c r="Z477" i="1"/>
  <c r="AB477" i="1"/>
  <c r="AD477" i="1"/>
  <c r="AF477" i="1"/>
  <c r="AH477" i="1"/>
  <c r="AJ477" i="1"/>
  <c r="AL477" i="1"/>
  <c r="AN477" i="1"/>
  <c r="AP477" i="1"/>
  <c r="AR477" i="1"/>
  <c r="AT477" i="1"/>
  <c r="AV477" i="1"/>
  <c r="AX477" i="1"/>
  <c r="BA477" i="1" s="1"/>
  <c r="R478" i="1"/>
  <c r="S478" i="1" s="1"/>
  <c r="T478" i="1"/>
  <c r="V478" i="1"/>
  <c r="X478" i="1"/>
  <c r="Z478" i="1"/>
  <c r="AB478" i="1"/>
  <c r="AD478" i="1"/>
  <c r="AF478" i="1"/>
  <c r="AH478" i="1"/>
  <c r="AJ478" i="1"/>
  <c r="AL478" i="1"/>
  <c r="AN478" i="1"/>
  <c r="AP478" i="1"/>
  <c r="AR478" i="1"/>
  <c r="AT478" i="1"/>
  <c r="AV478" i="1"/>
  <c r="AX478" i="1"/>
  <c r="BA478" i="1" s="1"/>
  <c r="R479" i="1"/>
  <c r="S479" i="1" s="1"/>
  <c r="T479" i="1"/>
  <c r="V479" i="1"/>
  <c r="X479" i="1"/>
  <c r="Z479" i="1"/>
  <c r="AB479" i="1"/>
  <c r="AD479" i="1"/>
  <c r="AF479" i="1"/>
  <c r="AH479" i="1"/>
  <c r="AJ479" i="1"/>
  <c r="AL479" i="1"/>
  <c r="AN479" i="1"/>
  <c r="AP479" i="1"/>
  <c r="AR479" i="1"/>
  <c r="AT479" i="1"/>
  <c r="AV479" i="1"/>
  <c r="AX479" i="1"/>
  <c r="BA479" i="1" s="1"/>
  <c r="BS479" i="1" s="1"/>
  <c r="R480" i="1"/>
  <c r="S480" i="1" s="1"/>
  <c r="T480" i="1"/>
  <c r="V480" i="1"/>
  <c r="X480" i="1"/>
  <c r="Z480" i="1"/>
  <c r="AB480" i="1"/>
  <c r="AD480" i="1"/>
  <c r="AF480" i="1"/>
  <c r="AH480" i="1"/>
  <c r="AJ480" i="1"/>
  <c r="AL480" i="1"/>
  <c r="AN480" i="1"/>
  <c r="AP480" i="1"/>
  <c r="AR480" i="1"/>
  <c r="AT480" i="1"/>
  <c r="AV480" i="1"/>
  <c r="AX480" i="1"/>
  <c r="BA480" i="1" s="1"/>
  <c r="BS480" i="1" s="1"/>
  <c r="R481" i="1"/>
  <c r="S481" i="1" s="1"/>
  <c r="T481" i="1"/>
  <c r="V481" i="1"/>
  <c r="X481" i="1"/>
  <c r="Z481" i="1"/>
  <c r="AB481" i="1"/>
  <c r="AD481" i="1"/>
  <c r="AF481" i="1"/>
  <c r="AH481" i="1"/>
  <c r="AJ481" i="1"/>
  <c r="AL481" i="1"/>
  <c r="AN481" i="1"/>
  <c r="AP481" i="1"/>
  <c r="AR481" i="1"/>
  <c r="AT481" i="1"/>
  <c r="AV481" i="1"/>
  <c r="AX481" i="1"/>
  <c r="BA481" i="1" s="1"/>
  <c r="R482" i="1"/>
  <c r="S482" i="1" s="1"/>
  <c r="T482" i="1"/>
  <c r="V482" i="1"/>
  <c r="X482" i="1"/>
  <c r="Z482" i="1"/>
  <c r="AB482" i="1"/>
  <c r="AD482" i="1"/>
  <c r="AF482" i="1"/>
  <c r="AH482" i="1"/>
  <c r="AJ482" i="1"/>
  <c r="AL482" i="1"/>
  <c r="AN482" i="1"/>
  <c r="AP482" i="1"/>
  <c r="AR482" i="1"/>
  <c r="AT482" i="1"/>
  <c r="AV482" i="1"/>
  <c r="AX482" i="1"/>
  <c r="BA482" i="1" s="1"/>
  <c r="R483" i="1"/>
  <c r="S483" i="1" s="1"/>
  <c r="T483" i="1"/>
  <c r="V483" i="1"/>
  <c r="X483" i="1"/>
  <c r="Z483" i="1"/>
  <c r="AB483" i="1"/>
  <c r="AD483" i="1"/>
  <c r="AF483" i="1"/>
  <c r="AH483" i="1"/>
  <c r="AJ483" i="1"/>
  <c r="AL483" i="1"/>
  <c r="AN483" i="1"/>
  <c r="AP483" i="1"/>
  <c r="AR483" i="1"/>
  <c r="AT483" i="1"/>
  <c r="AV483" i="1"/>
  <c r="AX483" i="1"/>
  <c r="BA483" i="1" s="1"/>
  <c r="BS483" i="1" s="1"/>
  <c r="R484" i="1"/>
  <c r="S484" i="1" s="1"/>
  <c r="T484" i="1"/>
  <c r="V484" i="1"/>
  <c r="X484" i="1"/>
  <c r="Z484" i="1"/>
  <c r="AB484" i="1"/>
  <c r="AD484" i="1"/>
  <c r="AF484" i="1"/>
  <c r="AH484" i="1"/>
  <c r="AJ484" i="1"/>
  <c r="AL484" i="1"/>
  <c r="AN484" i="1"/>
  <c r="AP484" i="1"/>
  <c r="AR484" i="1"/>
  <c r="AT484" i="1"/>
  <c r="AV484" i="1"/>
  <c r="AX484" i="1"/>
  <c r="BA484" i="1" s="1"/>
  <c r="BS484" i="1" s="1"/>
  <c r="R485" i="1"/>
  <c r="S485" i="1" s="1"/>
  <c r="T485" i="1"/>
  <c r="V485" i="1"/>
  <c r="X485" i="1"/>
  <c r="Z485" i="1"/>
  <c r="AB485" i="1"/>
  <c r="AD485" i="1"/>
  <c r="AF485" i="1"/>
  <c r="AH485" i="1"/>
  <c r="AJ485" i="1"/>
  <c r="AL485" i="1"/>
  <c r="AN485" i="1"/>
  <c r="AP485" i="1"/>
  <c r="AR485" i="1"/>
  <c r="AT485" i="1"/>
  <c r="AV485" i="1"/>
  <c r="AX485" i="1"/>
  <c r="BA485" i="1" s="1"/>
  <c r="BS485" i="1" s="1"/>
  <c r="R486" i="1"/>
  <c r="S486" i="1" s="1"/>
  <c r="T486" i="1"/>
  <c r="V486" i="1"/>
  <c r="X486" i="1"/>
  <c r="Z486" i="1"/>
  <c r="AB486" i="1"/>
  <c r="AD486" i="1"/>
  <c r="AF486" i="1"/>
  <c r="AH486" i="1"/>
  <c r="AJ486" i="1"/>
  <c r="AL486" i="1"/>
  <c r="AN486" i="1"/>
  <c r="AP486" i="1"/>
  <c r="AR486" i="1"/>
  <c r="AT486" i="1"/>
  <c r="AV486" i="1"/>
  <c r="AX486" i="1"/>
  <c r="BA486" i="1" s="1"/>
  <c r="BS486" i="1" s="1"/>
  <c r="R487" i="1"/>
  <c r="S487" i="1" s="1"/>
  <c r="T487" i="1"/>
  <c r="V487" i="1"/>
  <c r="X487" i="1"/>
  <c r="Z487" i="1"/>
  <c r="AB487" i="1"/>
  <c r="AD487" i="1"/>
  <c r="AF487" i="1"/>
  <c r="AH487" i="1"/>
  <c r="AJ487" i="1"/>
  <c r="AL487" i="1"/>
  <c r="AN487" i="1"/>
  <c r="AP487" i="1"/>
  <c r="AR487" i="1"/>
  <c r="AT487" i="1"/>
  <c r="AV487" i="1"/>
  <c r="AX487" i="1"/>
  <c r="BA487" i="1" s="1"/>
  <c r="BS487" i="1" s="1"/>
  <c r="R488" i="1"/>
  <c r="S488" i="1" s="1"/>
  <c r="T488" i="1"/>
  <c r="V488" i="1"/>
  <c r="X488" i="1"/>
  <c r="Z488" i="1"/>
  <c r="AB488" i="1"/>
  <c r="AD488" i="1"/>
  <c r="AF488" i="1"/>
  <c r="AH488" i="1"/>
  <c r="AJ488" i="1"/>
  <c r="AL488" i="1"/>
  <c r="AN488" i="1"/>
  <c r="AP488" i="1"/>
  <c r="AR488" i="1"/>
  <c r="AT488" i="1"/>
  <c r="AV488" i="1"/>
  <c r="AX488" i="1"/>
  <c r="BA488" i="1" s="1"/>
  <c r="BS488" i="1" s="1"/>
  <c r="R489" i="1"/>
  <c r="S489" i="1" s="1"/>
  <c r="T489" i="1"/>
  <c r="V489" i="1"/>
  <c r="X489" i="1"/>
  <c r="Z489" i="1"/>
  <c r="AB489" i="1"/>
  <c r="AD489" i="1"/>
  <c r="AF489" i="1"/>
  <c r="AH489" i="1"/>
  <c r="AJ489" i="1"/>
  <c r="AL489" i="1"/>
  <c r="AN489" i="1"/>
  <c r="AP489" i="1"/>
  <c r="AR489" i="1"/>
  <c r="AT489" i="1"/>
  <c r="AV489" i="1"/>
  <c r="AX489" i="1"/>
  <c r="BA489" i="1" s="1"/>
  <c r="BS489" i="1" s="1"/>
  <c r="R490" i="1"/>
  <c r="S490" i="1" s="1"/>
  <c r="T490" i="1"/>
  <c r="V490" i="1"/>
  <c r="X490" i="1"/>
  <c r="Z490" i="1"/>
  <c r="AB490" i="1"/>
  <c r="AD490" i="1"/>
  <c r="AF490" i="1"/>
  <c r="AH490" i="1"/>
  <c r="AJ490" i="1"/>
  <c r="AL490" i="1"/>
  <c r="AN490" i="1"/>
  <c r="AP490" i="1"/>
  <c r="AR490" i="1"/>
  <c r="AT490" i="1"/>
  <c r="AV490" i="1"/>
  <c r="AX490" i="1"/>
  <c r="BA490" i="1" s="1"/>
  <c r="R491" i="1"/>
  <c r="S491" i="1" s="1"/>
  <c r="T491" i="1"/>
  <c r="V491" i="1"/>
  <c r="X491" i="1"/>
  <c r="Z491" i="1"/>
  <c r="AB491" i="1"/>
  <c r="AD491" i="1"/>
  <c r="AF491" i="1"/>
  <c r="AH491" i="1"/>
  <c r="AJ491" i="1"/>
  <c r="AL491" i="1"/>
  <c r="AN491" i="1"/>
  <c r="AP491" i="1"/>
  <c r="AR491" i="1"/>
  <c r="AT491" i="1"/>
  <c r="AV491" i="1"/>
  <c r="AX491" i="1"/>
  <c r="BA491" i="1" s="1"/>
  <c r="BS491" i="1" s="1"/>
  <c r="R492" i="1"/>
  <c r="S492" i="1" s="1"/>
  <c r="T492" i="1"/>
  <c r="V492" i="1"/>
  <c r="X492" i="1"/>
  <c r="Z492" i="1"/>
  <c r="AB492" i="1"/>
  <c r="AD492" i="1"/>
  <c r="AF492" i="1"/>
  <c r="AH492" i="1"/>
  <c r="AJ492" i="1"/>
  <c r="AL492" i="1"/>
  <c r="AN492" i="1"/>
  <c r="AP492" i="1"/>
  <c r="AR492" i="1"/>
  <c r="AT492" i="1"/>
  <c r="AV492" i="1"/>
  <c r="AX492" i="1"/>
  <c r="BA492" i="1" s="1"/>
  <c r="R493" i="1"/>
  <c r="S493" i="1" s="1"/>
  <c r="T493" i="1"/>
  <c r="V493" i="1"/>
  <c r="X493" i="1"/>
  <c r="Z493" i="1"/>
  <c r="AB493" i="1"/>
  <c r="AD493" i="1"/>
  <c r="AF493" i="1"/>
  <c r="AH493" i="1"/>
  <c r="AJ493" i="1"/>
  <c r="AL493" i="1"/>
  <c r="AN493" i="1"/>
  <c r="AP493" i="1"/>
  <c r="AR493" i="1"/>
  <c r="AT493" i="1"/>
  <c r="AV493" i="1"/>
  <c r="AX493" i="1"/>
  <c r="BA493" i="1" s="1"/>
  <c r="BS493" i="1" s="1"/>
  <c r="R494" i="1"/>
  <c r="S494" i="1" s="1"/>
  <c r="T494" i="1"/>
  <c r="V494" i="1"/>
  <c r="X494" i="1"/>
  <c r="Z494" i="1"/>
  <c r="AB494" i="1"/>
  <c r="AD494" i="1"/>
  <c r="AF494" i="1"/>
  <c r="AH494" i="1"/>
  <c r="AJ494" i="1"/>
  <c r="AL494" i="1"/>
  <c r="AN494" i="1"/>
  <c r="AP494" i="1"/>
  <c r="AR494" i="1"/>
  <c r="AT494" i="1"/>
  <c r="AV494" i="1"/>
  <c r="AX494" i="1"/>
  <c r="BA494" i="1" s="1"/>
  <c r="AH54" i="1"/>
  <c r="Z40" i="1"/>
  <c r="V328" i="1"/>
  <c r="BT103" i="1" l="1"/>
  <c r="AA350" i="1"/>
  <c r="AA226" i="1"/>
  <c r="AE364" i="1"/>
  <c r="AS341" i="1"/>
  <c r="BO341" i="1" s="1"/>
  <c r="AE358" i="1"/>
  <c r="BJ358" i="1" s="1"/>
  <c r="AC227" i="1"/>
  <c r="BG227" i="1" s="1"/>
  <c r="U227" i="1"/>
  <c r="W226" i="1"/>
  <c r="AA228" i="1"/>
  <c r="AY224" i="1"/>
  <c r="BS224" i="1" s="1"/>
  <c r="U223" i="1"/>
  <c r="Y221" i="1"/>
  <c r="AQ220" i="1"/>
  <c r="BO220" i="1" s="1"/>
  <c r="AI220" i="1"/>
  <c r="BK220" i="1" s="1"/>
  <c r="Y213" i="1"/>
  <c r="AS187" i="1"/>
  <c r="AS474" i="1"/>
  <c r="AY455" i="1"/>
  <c r="U454" i="1"/>
  <c r="AG333" i="1"/>
  <c r="AM182" i="1"/>
  <c r="BM182" i="1" s="1"/>
  <c r="AO181" i="1"/>
  <c r="AA180" i="1"/>
  <c r="W141" i="1"/>
  <c r="U183" i="1"/>
  <c r="Y150" i="1"/>
  <c r="BG150" i="1" s="1"/>
  <c r="AC83" i="1"/>
  <c r="BI83" i="1" s="1"/>
  <c r="AK75" i="1"/>
  <c r="BM75" i="1" s="1"/>
  <c r="AG57" i="1"/>
  <c r="BI57" i="1" s="1"/>
  <c r="AU53" i="1"/>
  <c r="BP53" i="1" s="1"/>
  <c r="AE53" i="1"/>
  <c r="BH53" i="1" s="1"/>
  <c r="AW52" i="1"/>
  <c r="BR52" i="1" s="1"/>
  <c r="AS12" i="1"/>
  <c r="BO12" i="1" s="1"/>
  <c r="AG435" i="1"/>
  <c r="BI435" i="1" s="1"/>
  <c r="AA86" i="1"/>
  <c r="BH86" i="1" s="1"/>
  <c r="AU84" i="1"/>
  <c r="BR84" i="1" s="1"/>
  <c r="AG83" i="1"/>
  <c r="BK83" i="1" s="1"/>
  <c r="AQ78" i="1"/>
  <c r="BN78" i="1" s="1"/>
  <c r="AC407" i="1"/>
  <c r="W402" i="1"/>
  <c r="AE398" i="1"/>
  <c r="W398" i="1"/>
  <c r="AU50" i="1"/>
  <c r="BQ50" i="1" s="1"/>
  <c r="U371" i="1"/>
  <c r="AG331" i="1"/>
  <c r="BI331" i="1" s="1"/>
  <c r="AQ302" i="1"/>
  <c r="BN302" i="1" s="1"/>
  <c r="AO245" i="1"/>
  <c r="BN245" i="1" s="1"/>
  <c r="AC235" i="1"/>
  <c r="BG235" i="1" s="1"/>
  <c r="AW397" i="1"/>
  <c r="AG397" i="1"/>
  <c r="AA376" i="1"/>
  <c r="AQ368" i="1"/>
  <c r="AK347" i="1"/>
  <c r="AQ344" i="1"/>
  <c r="AW341" i="1"/>
  <c r="BQ341" i="1" s="1"/>
  <c r="AU337" i="1"/>
  <c r="BP337" i="1" s="1"/>
  <c r="AE337" i="1"/>
  <c r="BH337" i="1" s="1"/>
  <c r="AG336" i="1"/>
  <c r="BI336" i="1" s="1"/>
  <c r="Y369" i="1"/>
  <c r="AE367" i="1"/>
  <c r="AM363" i="1"/>
  <c r="BL363" i="1" s="1"/>
  <c r="AS360" i="1"/>
  <c r="BO360" i="1" s="1"/>
  <c r="AE334" i="1"/>
  <c r="BH334" i="1" s="1"/>
  <c r="AG154" i="1"/>
  <c r="BI154" i="1" s="1"/>
  <c r="AC51" i="1"/>
  <c r="BG51" i="1" s="1"/>
  <c r="U51" i="1"/>
  <c r="AA23" i="1"/>
  <c r="AY19" i="1"/>
  <c r="BR19" i="1" s="1"/>
  <c r="U18" i="1"/>
  <c r="AG12" i="1"/>
  <c r="BI12" i="1" s="1"/>
  <c r="AS447" i="1"/>
  <c r="BO447" i="1" s="1"/>
  <c r="AE441" i="1"/>
  <c r="BH441" i="1" s="1"/>
  <c r="AW440" i="1"/>
  <c r="AK355" i="1"/>
  <c r="AO353" i="1"/>
  <c r="BM353" i="1" s="1"/>
  <c r="AU350" i="1"/>
  <c r="BP350" i="1" s="1"/>
  <c r="AE350" i="1"/>
  <c r="BH350" i="1" s="1"/>
  <c r="AK299" i="1"/>
  <c r="BK299" i="1" s="1"/>
  <c r="W244" i="1"/>
  <c r="AM236" i="1"/>
  <c r="BM236" i="1" s="1"/>
  <c r="W236" i="1"/>
  <c r="Y235" i="1"/>
  <c r="AU232" i="1"/>
  <c r="BQ232" i="1" s="1"/>
  <c r="AW231" i="1"/>
  <c r="BQ231" i="1" s="1"/>
  <c r="AG231" i="1"/>
  <c r="BI231" i="1" s="1"/>
  <c r="AI230" i="1"/>
  <c r="BJ230" i="1" s="1"/>
  <c r="AU229" i="1"/>
  <c r="BP229" i="1" s="1"/>
  <c r="AW228" i="1"/>
  <c r="BQ228" i="1" s="1"/>
  <c r="AG228" i="1"/>
  <c r="BI228" i="1" s="1"/>
  <c r="AK167" i="1"/>
  <c r="BK167" i="1" s="1"/>
  <c r="Y132" i="1"/>
  <c r="AC130" i="1"/>
  <c r="BH130" i="1" s="1"/>
  <c r="AE129" i="1"/>
  <c r="BI129" i="1" s="1"/>
  <c r="AM121" i="1"/>
  <c r="BM121" i="1" s="1"/>
  <c r="AI115" i="1"/>
  <c r="AO65" i="1"/>
  <c r="BM65" i="1" s="1"/>
  <c r="AU374" i="1"/>
  <c r="BP374" i="1" s="1"/>
  <c r="AI372" i="1"/>
  <c r="BJ372" i="1" s="1"/>
  <c r="AK371" i="1"/>
  <c r="AC368" i="1"/>
  <c r="AY365" i="1"/>
  <c r="Y362" i="1"/>
  <c r="AA361" i="1"/>
  <c r="AS335" i="1"/>
  <c r="AC335" i="1"/>
  <c r="AW333" i="1"/>
  <c r="U332" i="1"/>
  <c r="Y158" i="1"/>
  <c r="AO150" i="1"/>
  <c r="BO150" i="1" s="1"/>
  <c r="AA133" i="1"/>
  <c r="AQ52" i="1"/>
  <c r="BO52" i="1" s="1"/>
  <c r="AY49" i="1"/>
  <c r="BR49" i="1" s="1"/>
  <c r="AQ15" i="1"/>
  <c r="W464" i="1"/>
  <c r="AO463" i="1"/>
  <c r="AS461" i="1"/>
  <c r="Y383" i="1"/>
  <c r="AU372" i="1"/>
  <c r="BP372" i="1" s="1"/>
  <c r="AW331" i="1"/>
  <c r="BQ331" i="1" s="1"/>
  <c r="AA331" i="1"/>
  <c r="AI327" i="1"/>
  <c r="BJ327" i="1" s="1"/>
  <c r="AS322" i="1"/>
  <c r="BO322" i="1" s="1"/>
  <c r="AC322" i="1"/>
  <c r="BG322" i="1" s="1"/>
  <c r="AK318" i="1"/>
  <c r="AC314" i="1"/>
  <c r="AU313" i="1"/>
  <c r="AQ307" i="1"/>
  <c r="BN307" i="1" s="1"/>
  <c r="AS306" i="1"/>
  <c r="BO306" i="1" s="1"/>
  <c r="AC306" i="1"/>
  <c r="BG306" i="1" s="1"/>
  <c r="AW304" i="1"/>
  <c r="BQ304" i="1" s="1"/>
  <c r="AG304" i="1"/>
  <c r="BI304" i="1" s="1"/>
  <c r="AY303" i="1"/>
  <c r="BR303" i="1" s="1"/>
  <c r="U133" i="1"/>
  <c r="AM132" i="1"/>
  <c r="BL132" i="1" s="1"/>
  <c r="Y119" i="1"/>
  <c r="AO111" i="1"/>
  <c r="AE100" i="1"/>
  <c r="BI100" i="1" s="1"/>
  <c r="AM72" i="1"/>
  <c r="BL72" i="1" s="1"/>
  <c r="AU438" i="1"/>
  <c r="AU434" i="1"/>
  <c r="AS423" i="1"/>
  <c r="AY412" i="1"/>
  <c r="AO409" i="1"/>
  <c r="Y409" i="1"/>
  <c r="AQ408" i="1"/>
  <c r="AS407" i="1"/>
  <c r="AY389" i="1"/>
  <c r="Y386" i="1"/>
  <c r="AU356" i="1"/>
  <c r="AE356" i="1"/>
  <c r="AQ350" i="1"/>
  <c r="BN350" i="1" s="1"/>
  <c r="W322" i="1"/>
  <c r="Y321" i="1"/>
  <c r="AG313" i="1"/>
  <c r="AQ300" i="1"/>
  <c r="BN300" i="1" s="1"/>
  <c r="AS271" i="1"/>
  <c r="BP271" i="1" s="1"/>
  <c r="Y232" i="1"/>
  <c r="W180" i="1"/>
  <c r="AM172" i="1"/>
  <c r="BN172" i="1" s="1"/>
  <c r="AU145" i="1"/>
  <c r="AG97" i="1"/>
  <c r="BJ97" i="1" s="1"/>
  <c r="AW85" i="1"/>
  <c r="BS85" i="1" s="1"/>
  <c r="AG85" i="1"/>
  <c r="BK85" i="1" s="1"/>
  <c r="AQ84" i="1"/>
  <c r="BP84" i="1" s="1"/>
  <c r="AO71" i="1"/>
  <c r="BM71" i="1" s="1"/>
  <c r="W64" i="1"/>
  <c r="AO63" i="1"/>
  <c r="BM63" i="1" s="1"/>
  <c r="AC61" i="1"/>
  <c r="BG61" i="1" s="1"/>
  <c r="AE60" i="1"/>
  <c r="BH60" i="1" s="1"/>
  <c r="Y59" i="1"/>
  <c r="AS49" i="1"/>
  <c r="BO49" i="1" s="1"/>
  <c r="AG43" i="1"/>
  <c r="BJ43" i="1" s="1"/>
  <c r="AI42" i="1"/>
  <c r="BJ42" i="1" s="1"/>
  <c r="AY12" i="1"/>
  <c r="BR12" i="1" s="1"/>
  <c r="AW472" i="1"/>
  <c r="AG472" i="1"/>
  <c r="AE465" i="1"/>
  <c r="AW464" i="1"/>
  <c r="AA462" i="1"/>
  <c r="AY396" i="1"/>
  <c r="AM394" i="1"/>
  <c r="AQ392" i="1"/>
  <c r="AW389" i="1"/>
  <c r="AI388" i="1"/>
  <c r="AS383" i="1"/>
  <c r="BO383" i="1" s="1"/>
  <c r="AC383" i="1"/>
  <c r="BG383" i="1" s="1"/>
  <c r="AM333" i="1"/>
  <c r="AM331" i="1"/>
  <c r="BL331" i="1" s="1"/>
  <c r="AI292" i="1"/>
  <c r="AM290" i="1"/>
  <c r="AK283" i="1"/>
  <c r="Y281" i="1"/>
  <c r="AI266" i="1"/>
  <c r="BK266" i="1" s="1"/>
  <c r="AY257" i="1"/>
  <c r="BR257" i="1" s="1"/>
  <c r="AA220" i="1"/>
  <c r="BG220" i="1" s="1"/>
  <c r="AK215" i="1"/>
  <c r="BL215" i="1" s="1"/>
  <c r="AG209" i="1"/>
  <c r="BI209" i="1" s="1"/>
  <c r="AO205" i="1"/>
  <c r="BM205" i="1" s="1"/>
  <c r="AE202" i="1"/>
  <c r="BI202" i="1" s="1"/>
  <c r="AW201" i="1"/>
  <c r="BQ201" i="1" s="1"/>
  <c r="AM198" i="1"/>
  <c r="BM198" i="1" s="1"/>
  <c r="Y197" i="1"/>
  <c r="AG193" i="1"/>
  <c r="BI193" i="1" s="1"/>
  <c r="AI176" i="1"/>
  <c r="AE170" i="1"/>
  <c r="AG169" i="1"/>
  <c r="BI169" i="1" s="1"/>
  <c r="AS167" i="1"/>
  <c r="BO167" i="1" s="1"/>
  <c r="AE162" i="1"/>
  <c r="BI162" i="1" s="1"/>
  <c r="Y153" i="1"/>
  <c r="BG153" i="1" s="1"/>
  <c r="AC151" i="1"/>
  <c r="AQ141" i="1"/>
  <c r="BN141" i="1" s="1"/>
  <c r="AY137" i="1"/>
  <c r="BR137" i="1" s="1"/>
  <c r="AI137" i="1"/>
  <c r="BJ137" i="1" s="1"/>
  <c r="W135" i="1"/>
  <c r="Y134" i="1"/>
  <c r="AS125" i="1"/>
  <c r="BP125" i="1" s="1"/>
  <c r="AG123" i="1"/>
  <c r="BJ123" i="1" s="1"/>
  <c r="Y123" i="1"/>
  <c r="AG115" i="1"/>
  <c r="AA94" i="1"/>
  <c r="BH94" i="1" s="1"/>
  <c r="AQ44" i="1"/>
  <c r="BN44" i="1" s="1"/>
  <c r="AG42" i="1"/>
  <c r="BI42" i="1" s="1"/>
  <c r="AI35" i="1"/>
  <c r="BJ35" i="1" s="1"/>
  <c r="AY30" i="1"/>
  <c r="BT30" i="1" s="1"/>
  <c r="U435" i="1"/>
  <c r="W426" i="1"/>
  <c r="AI420" i="1"/>
  <c r="U419" i="1"/>
  <c r="AQ416" i="1"/>
  <c r="AI408" i="1"/>
  <c r="AK407" i="1"/>
  <c r="AY405" i="1"/>
  <c r="BR405" i="1" s="1"/>
  <c r="AM360" i="1"/>
  <c r="BL360" i="1" s="1"/>
  <c r="AS357" i="1"/>
  <c r="AI346" i="1"/>
  <c r="AO313" i="1"/>
  <c r="AY300" i="1"/>
  <c r="BR300" i="1" s="1"/>
  <c r="AS299" i="1"/>
  <c r="BO299" i="1" s="1"/>
  <c r="AO229" i="1"/>
  <c r="BM229" i="1" s="1"/>
  <c r="AQ228" i="1"/>
  <c r="BN228" i="1" s="1"/>
  <c r="AY225" i="1"/>
  <c r="BS225" i="1" s="1"/>
  <c r="AW144" i="1"/>
  <c r="AI112" i="1"/>
  <c r="W86" i="1"/>
  <c r="AO85" i="1"/>
  <c r="BO85" i="1" s="1"/>
  <c r="AI84" i="1"/>
  <c r="BL84" i="1" s="1"/>
  <c r="W83" i="1"/>
  <c r="AO82" i="1"/>
  <c r="BO82" i="1" s="1"/>
  <c r="AM75" i="1"/>
  <c r="BN75" i="1" s="1"/>
  <c r="AW59" i="1"/>
  <c r="BQ59" i="1" s="1"/>
  <c r="AU14" i="1"/>
  <c r="BP14" i="1" s="1"/>
  <c r="AW427" i="1"/>
  <c r="W424" i="1"/>
  <c r="AK382" i="1"/>
  <c r="BK382" i="1" s="1"/>
  <c r="AM381" i="1"/>
  <c r="BL381" i="1" s="1"/>
  <c r="Y380" i="1"/>
  <c r="U350" i="1"/>
  <c r="AM349" i="1"/>
  <c r="BL349" i="1" s="1"/>
  <c r="AO348" i="1"/>
  <c r="Y287" i="1"/>
  <c r="AG283" i="1"/>
  <c r="AY282" i="1"/>
  <c r="AI282" i="1"/>
  <c r="U281" i="1"/>
  <c r="AU280" i="1"/>
  <c r="AM280" i="1"/>
  <c r="AW261" i="1"/>
  <c r="BR261" i="1" s="1"/>
  <c r="AS259" i="1"/>
  <c r="BO259" i="1" s="1"/>
  <c r="Y253" i="1"/>
  <c r="AA252" i="1"/>
  <c r="BG252" i="1" s="1"/>
  <c r="AC251" i="1"/>
  <c r="BH251" i="1" s="1"/>
  <c r="AW249" i="1"/>
  <c r="BQ249" i="1" s="1"/>
  <c r="AG249" i="1"/>
  <c r="BI249" i="1" s="1"/>
  <c r="Y249" i="1"/>
  <c r="U247" i="1"/>
  <c r="W246" i="1"/>
  <c r="Y237" i="1"/>
  <c r="AS201" i="1"/>
  <c r="BO201" i="1" s="1"/>
  <c r="AC201" i="1"/>
  <c r="BG201" i="1" s="1"/>
  <c r="U197" i="1"/>
  <c r="AY140" i="1"/>
  <c r="BR140" i="1" s="1"/>
  <c r="AI140" i="1"/>
  <c r="BJ140" i="1" s="1"/>
  <c r="AK139" i="1"/>
  <c r="BM139" i="1" s="1"/>
  <c r="AM138" i="1"/>
  <c r="BL138" i="1" s="1"/>
  <c r="AG137" i="1"/>
  <c r="BI137" i="1" s="1"/>
  <c r="AM134" i="1"/>
  <c r="BM134" i="1" s="1"/>
  <c r="AO133" i="1"/>
  <c r="BM133" i="1" s="1"/>
  <c r="AS104" i="1"/>
  <c r="AG72" i="1"/>
  <c r="BI72" i="1" s="1"/>
  <c r="AM69" i="1"/>
  <c r="BL69" i="1" s="1"/>
  <c r="AA67" i="1"/>
  <c r="AC66" i="1"/>
  <c r="BG66" i="1" s="1"/>
  <c r="AI63" i="1"/>
  <c r="BJ63" i="1" s="1"/>
  <c r="U62" i="1"/>
  <c r="U58" i="1"/>
  <c r="Y56" i="1"/>
  <c r="AK32" i="1"/>
  <c r="AM31" i="1"/>
  <c r="AE19" i="1"/>
  <c r="BH19" i="1" s="1"/>
  <c r="AO14" i="1"/>
  <c r="BM14" i="1" s="1"/>
  <c r="AM12" i="1"/>
  <c r="BL12" i="1" s="1"/>
  <c r="AE461" i="1"/>
  <c r="AY459" i="1"/>
  <c r="AM457" i="1"/>
  <c r="Y456" i="1"/>
  <c r="AK455" i="1"/>
  <c r="W454" i="1"/>
  <c r="AQ440" i="1"/>
  <c r="AC405" i="1"/>
  <c r="BG405" i="1" s="1"/>
  <c r="AM378" i="1"/>
  <c r="AK358" i="1"/>
  <c r="BM358" i="1" s="1"/>
  <c r="AG349" i="1"/>
  <c r="BI349" i="1" s="1"/>
  <c r="W347" i="1"/>
  <c r="AO346" i="1"/>
  <c r="AU326" i="1"/>
  <c r="AE326" i="1"/>
  <c r="AM322" i="1"/>
  <c r="BL322" i="1" s="1"/>
  <c r="AY309" i="1"/>
  <c r="BR309" i="1" s="1"/>
  <c r="AU292" i="1"/>
  <c r="AE292" i="1"/>
  <c r="AG275" i="1"/>
  <c r="AC269" i="1"/>
  <c r="BH269" i="1" s="1"/>
  <c r="AE260" i="1"/>
  <c r="BI260" i="1" s="1"/>
  <c r="AU256" i="1"/>
  <c r="BQ256" i="1" s="1"/>
  <c r="AE256" i="1"/>
  <c r="BI256" i="1" s="1"/>
  <c r="W241" i="1"/>
  <c r="AO240" i="1"/>
  <c r="BN240" i="1" s="1"/>
  <c r="AE237" i="1"/>
  <c r="AC214" i="1"/>
  <c r="BH214" i="1" s="1"/>
  <c r="AQ196" i="1"/>
  <c r="BN196" i="1" s="1"/>
  <c r="AK181" i="1"/>
  <c r="AY179" i="1"/>
  <c r="BR179" i="1" s="1"/>
  <c r="AK165" i="1"/>
  <c r="Y162" i="1"/>
  <c r="AK160" i="1"/>
  <c r="BK160" i="1" s="1"/>
  <c r="AW158" i="1"/>
  <c r="Y148" i="1"/>
  <c r="AA147" i="1"/>
  <c r="AA141" i="1"/>
  <c r="AG129" i="1"/>
  <c r="BJ129" i="1" s="1"/>
  <c r="AM126" i="1"/>
  <c r="BM126" i="1" s="1"/>
  <c r="AS123" i="1"/>
  <c r="BP123" i="1" s="1"/>
  <c r="W104" i="1"/>
  <c r="AM100" i="1"/>
  <c r="BM100" i="1" s="1"/>
  <c r="AI96" i="1"/>
  <c r="BK96" i="1" s="1"/>
  <c r="U92" i="1"/>
  <c r="AO90" i="1"/>
  <c r="BM90" i="1" s="1"/>
  <c r="Y90" i="1"/>
  <c r="W80" i="1"/>
  <c r="AY78" i="1"/>
  <c r="BR78" i="1" s="1"/>
  <c r="AI60" i="1"/>
  <c r="BJ60" i="1" s="1"/>
  <c r="AW57" i="1"/>
  <c r="BQ57" i="1" s="1"/>
  <c r="AY52" i="1"/>
  <c r="BS52" i="1" s="1"/>
  <c r="AQ50" i="1"/>
  <c r="BO50" i="1" s="1"/>
  <c r="AM49" i="1"/>
  <c r="BL49" i="1" s="1"/>
  <c r="Y48" i="1"/>
  <c r="AQ35" i="1"/>
  <c r="BN35" i="1" s="1"/>
  <c r="AG28" i="1"/>
  <c r="BI28" i="1" s="1"/>
  <c r="AI23" i="1"/>
  <c r="BJ23" i="1" s="1"/>
  <c r="AQ475" i="1"/>
  <c r="AA475" i="1"/>
  <c r="AE474" i="1"/>
  <c r="AY472" i="1"/>
  <c r="AI472" i="1"/>
  <c r="AI453" i="1"/>
  <c r="AA453" i="1"/>
  <c r="AS452" i="1"/>
  <c r="AM451" i="1"/>
  <c r="AE451" i="1"/>
  <c r="W451" i="1"/>
  <c r="AW450" i="1"/>
  <c r="AQ449" i="1"/>
  <c r="AI449" i="1"/>
  <c r="AA449" i="1"/>
  <c r="AK444" i="1"/>
  <c r="AC437" i="1"/>
  <c r="BG437" i="1" s="1"/>
  <c r="AU436" i="1"/>
  <c r="AE436" i="1"/>
  <c r="AI434" i="1"/>
  <c r="AY426" i="1"/>
  <c r="Y423" i="1"/>
  <c r="AW419" i="1"/>
  <c r="W416" i="1"/>
  <c r="AW405" i="1"/>
  <c r="BQ405" i="1" s="1"/>
  <c r="AG405" i="1"/>
  <c r="BI405" i="1" s="1"/>
  <c r="AY399" i="1"/>
  <c r="AK398" i="1"/>
  <c r="AE380" i="1"/>
  <c r="BH380" i="1" s="1"/>
  <c r="AC367" i="1"/>
  <c r="AW365" i="1"/>
  <c r="AK363" i="1"/>
  <c r="BK363" i="1" s="1"/>
  <c r="Y361" i="1"/>
  <c r="AQ360" i="1"/>
  <c r="BN360" i="1" s="1"/>
  <c r="AS359" i="1"/>
  <c r="AU358" i="1"/>
  <c r="BR358" i="1" s="1"/>
  <c r="AY357" i="1"/>
  <c r="BR357" i="1" s="1"/>
  <c r="U348" i="1"/>
  <c r="AC346" i="1"/>
  <c r="AU345" i="1"/>
  <c r="AW344" i="1"/>
  <c r="AE342" i="1"/>
  <c r="AM341" i="1"/>
  <c r="BL341" i="1" s="1"/>
  <c r="W341" i="1"/>
  <c r="Y340" i="1"/>
  <c r="AQ339" i="1"/>
  <c r="BN339" i="1" s="1"/>
  <c r="AY322" i="1"/>
  <c r="BR322" i="1" s="1"/>
  <c r="W320" i="1"/>
  <c r="AC309" i="1"/>
  <c r="BG309" i="1" s="1"/>
  <c r="AE308" i="1"/>
  <c r="BH308" i="1" s="1"/>
  <c r="AW307" i="1"/>
  <c r="BQ307" i="1" s="1"/>
  <c r="AG307" i="1"/>
  <c r="BI307" i="1" s="1"/>
  <c r="AY306" i="1"/>
  <c r="BR306" i="1" s="1"/>
  <c r="AM298" i="1"/>
  <c r="BL298" i="1" s="1"/>
  <c r="AQ296" i="1"/>
  <c r="BN296" i="1" s="1"/>
  <c r="Y289" i="1"/>
  <c r="AA288" i="1"/>
  <c r="AI284" i="1"/>
  <c r="AA284" i="1"/>
  <c r="W274" i="1"/>
  <c r="AS270" i="1"/>
  <c r="BP270" i="1" s="1"/>
  <c r="AE253" i="1"/>
  <c r="BH253" i="1" s="1"/>
  <c r="AC246" i="1"/>
  <c r="BG246" i="1" s="1"/>
  <c r="AI240" i="1"/>
  <c r="BK240" i="1" s="1"/>
  <c r="AS239" i="1"/>
  <c r="BP239" i="1" s="1"/>
  <c r="W238" i="1"/>
  <c r="AW237" i="1"/>
  <c r="BR237" i="1" s="1"/>
  <c r="AG220" i="1"/>
  <c r="BJ220" i="1" s="1"/>
  <c r="AO213" i="1"/>
  <c r="BN213" i="1" s="1"/>
  <c r="AG213" i="1"/>
  <c r="BJ213" i="1" s="1"/>
  <c r="AY201" i="1"/>
  <c r="BR201" i="1" s="1"/>
  <c r="AC179" i="1"/>
  <c r="BG179" i="1" s="1"/>
  <c r="AW177" i="1"/>
  <c r="AO177" i="1"/>
  <c r="AY176" i="1"/>
  <c r="AM157" i="1"/>
  <c r="BL157" i="1" s="1"/>
  <c r="AU153" i="1"/>
  <c r="BR153" i="1" s="1"/>
  <c r="AW152" i="1"/>
  <c r="U113" i="1"/>
  <c r="W112" i="1"/>
  <c r="AW111" i="1"/>
  <c r="AK106" i="1"/>
  <c r="AG100" i="1"/>
  <c r="BJ100" i="1" s="1"/>
  <c r="AA97" i="1"/>
  <c r="BH97" i="1" s="1"/>
  <c r="AO87" i="1"/>
  <c r="BO87" i="1" s="1"/>
  <c r="AG87" i="1"/>
  <c r="BK87" i="1" s="1"/>
  <c r="AQ86" i="1"/>
  <c r="BP86" i="1" s="1"/>
  <c r="AI86" i="1"/>
  <c r="BL86" i="1" s="1"/>
  <c r="W77" i="1"/>
  <c r="Y73" i="1"/>
  <c r="AA65" i="1"/>
  <c r="AC64" i="1"/>
  <c r="BG64" i="1" s="1"/>
  <c r="Y45" i="1"/>
  <c r="AY44" i="1"/>
  <c r="BR44" i="1" s="1"/>
  <c r="AU43" i="1"/>
  <c r="BQ43" i="1" s="1"/>
  <c r="W31" i="1"/>
  <c r="Y19" i="1"/>
  <c r="AA18" i="1"/>
  <c r="W469" i="1"/>
  <c r="AA467" i="1"/>
  <c r="AM461" i="1"/>
  <c r="AO460" i="1"/>
  <c r="Y460" i="1"/>
  <c r="AU457" i="1"/>
  <c r="AW456" i="1"/>
  <c r="AG456" i="1"/>
  <c r="AI444" i="1"/>
  <c r="AI440" i="1"/>
  <c r="AS439" i="1"/>
  <c r="AC439" i="1"/>
  <c r="AY429" i="1"/>
  <c r="W378" i="1"/>
  <c r="AO377" i="1"/>
  <c r="AQ376" i="1"/>
  <c r="AI373" i="1"/>
  <c r="BJ373" i="1" s="1"/>
  <c r="AK372" i="1"/>
  <c r="BK372" i="1" s="1"/>
  <c r="AG363" i="1"/>
  <c r="BI363" i="1" s="1"/>
  <c r="AY362" i="1"/>
  <c r="AI362" i="1"/>
  <c r="AG360" i="1"/>
  <c r="BI360" i="1" s="1"/>
  <c r="AY359" i="1"/>
  <c r="AI348" i="1"/>
  <c r="AS293" i="1"/>
  <c r="AC293" i="1"/>
  <c r="AU289" i="1"/>
  <c r="AE289" i="1"/>
  <c r="AG267" i="1"/>
  <c r="BJ267" i="1" s="1"/>
  <c r="AS257" i="1"/>
  <c r="BO257" i="1" s="1"/>
  <c r="AY236" i="1"/>
  <c r="BS236" i="1" s="1"/>
  <c r="AU194" i="1"/>
  <c r="BQ194" i="1" s="1"/>
  <c r="U191" i="1"/>
  <c r="W159" i="1"/>
  <c r="AS131" i="1"/>
  <c r="BO131" i="1" s="1"/>
  <c r="AK127" i="1"/>
  <c r="BL127" i="1" s="1"/>
  <c r="Y103" i="1"/>
  <c r="AS101" i="1"/>
  <c r="BP101" i="1" s="1"/>
  <c r="AU100" i="1"/>
  <c r="BQ100" i="1" s="1"/>
  <c r="U98" i="1"/>
  <c r="AA96" i="1"/>
  <c r="BH96" i="1" s="1"/>
  <c r="AK81" i="1"/>
  <c r="BK81" i="1" s="1"/>
  <c r="Y79" i="1"/>
  <c r="AG69" i="1"/>
  <c r="BI69" i="1" s="1"/>
  <c r="AW65" i="1"/>
  <c r="BQ65" i="1" s="1"/>
  <c r="AW61" i="1"/>
  <c r="BQ61" i="1" s="1"/>
  <c r="AU58" i="1"/>
  <c r="BP58" i="1" s="1"/>
  <c r="AO57" i="1"/>
  <c r="BM57" i="1" s="1"/>
  <c r="Y53" i="1"/>
  <c r="W49" i="1"/>
  <c r="AU45" i="1"/>
  <c r="BP45" i="1" s="1"/>
  <c r="AS38" i="1"/>
  <c r="BO38" i="1" s="1"/>
  <c r="AW36" i="1"/>
  <c r="BQ36" i="1" s="1"/>
  <c r="AC30" i="1"/>
  <c r="BI30" i="1" s="1"/>
  <c r="AE29" i="1"/>
  <c r="BH29" i="1" s="1"/>
  <c r="AQ23" i="1"/>
  <c r="BN23" i="1" s="1"/>
  <c r="AY20" i="1"/>
  <c r="BR20" i="1" s="1"/>
  <c r="AU474" i="1"/>
  <c r="Y452" i="1"/>
  <c r="AQ451" i="1"/>
  <c r="AU449" i="1"/>
  <c r="AA435" i="1"/>
  <c r="AA432" i="1"/>
  <c r="AK427" i="1"/>
  <c r="AE425" i="1"/>
  <c r="AY423" i="1"/>
  <c r="AY386" i="1"/>
  <c r="BR386" i="1" s="1"/>
  <c r="AQ358" i="1"/>
  <c r="BP358" i="1" s="1"/>
  <c r="AG358" i="1"/>
  <c r="BK358" i="1" s="1"/>
  <c r="AW355" i="1"/>
  <c r="AG355" i="1"/>
  <c r="AG317" i="1"/>
  <c r="AI316" i="1"/>
  <c r="AQ315" i="1"/>
  <c r="AA315" i="1"/>
  <c r="Y305" i="1"/>
  <c r="AE302" i="1"/>
  <c r="BH302" i="1" s="1"/>
  <c r="AC295" i="1"/>
  <c r="W288" i="1"/>
  <c r="AC241" i="1"/>
  <c r="BG241" i="1" s="1"/>
  <c r="AK237" i="1"/>
  <c r="BL237" i="1" s="1"/>
  <c r="AK213" i="1"/>
  <c r="BL213" i="1" s="1"/>
  <c r="AK189" i="1"/>
  <c r="BK189" i="1" s="1"/>
  <c r="AO184" i="1"/>
  <c r="BM184" i="1" s="1"/>
  <c r="AS182" i="1"/>
  <c r="BP182" i="1" s="1"/>
  <c r="AG172" i="1"/>
  <c r="BK172" i="1" s="1"/>
  <c r="AY171" i="1"/>
  <c r="AK170" i="1"/>
  <c r="AC156" i="1"/>
  <c r="BG156" i="1" s="1"/>
  <c r="AW115" i="1"/>
  <c r="AO115" i="1"/>
  <c r="U114" i="1"/>
  <c r="W113" i="1"/>
  <c r="AK111" i="1"/>
  <c r="AC111" i="1"/>
  <c r="AY104" i="1"/>
  <c r="AM96" i="1"/>
  <c r="BM96" i="1" s="1"/>
  <c r="AO95" i="1"/>
  <c r="BN95" i="1" s="1"/>
  <c r="Y95" i="1"/>
  <c r="BG95" i="1" s="1"/>
  <c r="AQ94" i="1"/>
  <c r="BP94" i="1" s="1"/>
  <c r="AI94" i="1"/>
  <c r="BL94" i="1" s="1"/>
  <c r="AU93" i="1"/>
  <c r="BR93" i="1" s="1"/>
  <c r="AW92" i="1"/>
  <c r="BQ92" i="1" s="1"/>
  <c r="AO88" i="1"/>
  <c r="BO88" i="1" s="1"/>
  <c r="AC86" i="1"/>
  <c r="BI86" i="1" s="1"/>
  <c r="AW84" i="1"/>
  <c r="BS84" i="1" s="1"/>
  <c r="AY83" i="1"/>
  <c r="BT83" i="1" s="1"/>
  <c r="AK79" i="1"/>
  <c r="BK79" i="1" s="1"/>
  <c r="AY76" i="1"/>
  <c r="BT76" i="1" s="1"/>
  <c r="Y74" i="1"/>
  <c r="BG74" i="1" s="1"/>
  <c r="AA73" i="1"/>
  <c r="Y71" i="1"/>
  <c r="AA55" i="1"/>
  <c r="AW49" i="1"/>
  <c r="BQ49" i="1" s="1"/>
  <c r="AS45" i="1"/>
  <c r="BO45" i="1" s="1"/>
  <c r="AS44" i="1"/>
  <c r="BO44" i="1" s="1"/>
  <c r="AC472" i="1"/>
  <c r="AU471" i="1"/>
  <c r="Y470" i="1"/>
  <c r="AQ469" i="1"/>
  <c r="AW467" i="1"/>
  <c r="AG467" i="1"/>
  <c r="AC466" i="1"/>
  <c r="AU465" i="1"/>
  <c r="U462" i="1"/>
  <c r="AS459" i="1"/>
  <c r="AC459" i="1"/>
  <c r="AO447" i="1"/>
  <c r="BM447" i="1" s="1"/>
  <c r="AE442" i="1"/>
  <c r="AO441" i="1"/>
  <c r="BM441" i="1" s="1"/>
  <c r="AA438" i="1"/>
  <c r="AM437" i="1"/>
  <c r="BL437" i="1" s="1"/>
  <c r="AK435" i="1"/>
  <c r="BK435" i="1" s="1"/>
  <c r="AK433" i="1"/>
  <c r="BK433" i="1" s="1"/>
  <c r="U433" i="1"/>
  <c r="AM432" i="1"/>
  <c r="W432" i="1"/>
  <c r="AY424" i="1"/>
  <c r="AW416" i="1"/>
  <c r="AI416" i="1"/>
  <c r="W405" i="1"/>
  <c r="AC402" i="1"/>
  <c r="BG402" i="1" s="1"/>
  <c r="AW401" i="1"/>
  <c r="BQ401" i="1" s="1"/>
  <c r="AQ400" i="1"/>
  <c r="AA400" i="1"/>
  <c r="AW395" i="1"/>
  <c r="AI394" i="1"/>
  <c r="AC389" i="1"/>
  <c r="W368" i="1"/>
  <c r="Y367" i="1"/>
  <c r="AQ366" i="1"/>
  <c r="AA366" i="1"/>
  <c r="AS365" i="1"/>
  <c r="AO345" i="1"/>
  <c r="Y345" i="1"/>
  <c r="AE343" i="1"/>
  <c r="AW342" i="1"/>
  <c r="AM330" i="1"/>
  <c r="BL330" i="1" s="1"/>
  <c r="AO329" i="1"/>
  <c r="BM329" i="1" s="1"/>
  <c r="Y329" i="1"/>
  <c r="AC327" i="1"/>
  <c r="BG327" i="1" s="1"/>
  <c r="AM320" i="1"/>
  <c r="AY319" i="1"/>
  <c r="AI319" i="1"/>
  <c r="AW309" i="1"/>
  <c r="BQ309" i="1" s="1"/>
  <c r="AG280" i="1"/>
  <c r="Y256" i="1"/>
  <c r="AS254" i="1"/>
  <c r="BP254" i="1" s="1"/>
  <c r="AK245" i="1"/>
  <c r="BL245" i="1" s="1"/>
  <c r="AY243" i="1"/>
  <c r="BS243" i="1" s="1"/>
  <c r="AI243" i="1"/>
  <c r="BK243" i="1" s="1"/>
  <c r="AA218" i="1"/>
  <c r="BG218" i="1" s="1"/>
  <c r="U199" i="1"/>
  <c r="AY196" i="1"/>
  <c r="BR196" i="1" s="1"/>
  <c r="AS179" i="1"/>
  <c r="BO179" i="1" s="1"/>
  <c r="AE176" i="1"/>
  <c r="AY174" i="1"/>
  <c r="AK173" i="1"/>
  <c r="BM173" i="1" s="1"/>
  <c r="U144" i="1"/>
  <c r="AK134" i="1"/>
  <c r="BL134" i="1" s="1"/>
  <c r="AY129" i="1"/>
  <c r="BS129" i="1" s="1"/>
  <c r="AI129" i="1"/>
  <c r="BK129" i="1" s="1"/>
  <c r="U128" i="1"/>
  <c r="AM120" i="1"/>
  <c r="BM120" i="1" s="1"/>
  <c r="AW69" i="1"/>
  <c r="BQ69" i="1" s="1"/>
  <c r="U68" i="1"/>
  <c r="AK47" i="1"/>
  <c r="BK47" i="1" s="1"/>
  <c r="U47" i="1"/>
  <c r="W46" i="1"/>
  <c r="W33" i="1"/>
  <c r="AQ31" i="1"/>
  <c r="AS469" i="1"/>
  <c r="AC469" i="1"/>
  <c r="Y468" i="1"/>
  <c r="AQ467" i="1"/>
  <c r="AY464" i="1"/>
  <c r="W459" i="1"/>
  <c r="AO458" i="1"/>
  <c r="AS456" i="1"/>
  <c r="AK456" i="1"/>
  <c r="AQ454" i="1"/>
  <c r="AA454" i="1"/>
  <c r="AU453" i="1"/>
  <c r="W453" i="1"/>
  <c r="AO452" i="1"/>
  <c r="AG452" i="1"/>
  <c r="AK446" i="1"/>
  <c r="W445" i="1"/>
  <c r="AO444" i="1"/>
  <c r="AA444" i="1"/>
  <c r="AG437" i="1"/>
  <c r="BI437" i="1" s="1"/>
  <c r="AY436" i="1"/>
  <c r="AI436" i="1"/>
  <c r="AC434" i="1"/>
  <c r="AU433" i="1"/>
  <c r="BP433" i="1" s="1"/>
  <c r="AW432" i="1"/>
  <c r="AI431" i="1"/>
  <c r="AM426" i="1"/>
  <c r="AK422" i="1"/>
  <c r="U422" i="1"/>
  <c r="AW421" i="1"/>
  <c r="AY420" i="1"/>
  <c r="AQ419" i="1"/>
  <c r="AA419" i="1"/>
  <c r="AM418" i="1"/>
  <c r="W418" i="1"/>
  <c r="Y417" i="1"/>
  <c r="Y415" i="1"/>
  <c r="AQ414" i="1"/>
  <c r="AA414" i="1"/>
  <c r="AS413" i="1"/>
  <c r="AY410" i="1"/>
  <c r="AI410" i="1"/>
  <c r="AK409" i="1"/>
  <c r="U409" i="1"/>
  <c r="AM408" i="1"/>
  <c r="W408" i="1"/>
  <c r="AI404" i="1"/>
  <c r="AK403" i="1"/>
  <c r="AM402" i="1"/>
  <c r="BL402" i="1" s="1"/>
  <c r="AU393" i="1"/>
  <c r="BP393" i="1" s="1"/>
  <c r="AE393" i="1"/>
  <c r="BH393" i="1" s="1"/>
  <c r="AY391" i="1"/>
  <c r="BR391" i="1" s="1"/>
  <c r="AI391" i="1"/>
  <c r="BJ391" i="1" s="1"/>
  <c r="AS386" i="1"/>
  <c r="BO386" i="1" s="1"/>
  <c r="AC386" i="1"/>
  <c r="BG386" i="1" s="1"/>
  <c r="AE382" i="1"/>
  <c r="BH382" i="1" s="1"/>
  <c r="AW381" i="1"/>
  <c r="BQ381" i="1" s="1"/>
  <c r="AG381" i="1"/>
  <c r="BI381" i="1" s="1"/>
  <c r="AI380" i="1"/>
  <c r="BJ380" i="1" s="1"/>
  <c r="AM379" i="1"/>
  <c r="AW371" i="1"/>
  <c r="AA360" i="1"/>
  <c r="AE359" i="1"/>
  <c r="AA358" i="1"/>
  <c r="BH358" i="1" s="1"/>
  <c r="AM357" i="1"/>
  <c r="W357" i="1"/>
  <c r="Y356" i="1"/>
  <c r="AA355" i="1"/>
  <c r="AS354" i="1"/>
  <c r="AW352" i="1"/>
  <c r="AG352" i="1"/>
  <c r="AQ342" i="1"/>
  <c r="AC319" i="1"/>
  <c r="AE318" i="1"/>
  <c r="AW317" i="1"/>
  <c r="U315" i="1"/>
  <c r="W314" i="1"/>
  <c r="AY298" i="1"/>
  <c r="BR298" i="1" s="1"/>
  <c r="AI298" i="1"/>
  <c r="BJ298" i="1" s="1"/>
  <c r="AM296" i="1"/>
  <c r="BL296" i="1" s="1"/>
  <c r="W296" i="1"/>
  <c r="AS279" i="1"/>
  <c r="AK279" i="1"/>
  <c r="AE278" i="1"/>
  <c r="AQ275" i="1"/>
  <c r="AC263" i="1"/>
  <c r="BH263" i="1" s="1"/>
  <c r="AE258" i="1"/>
  <c r="BH258" i="1" s="1"/>
  <c r="AM254" i="1"/>
  <c r="BM254" i="1" s="1"/>
  <c r="AO253" i="1"/>
  <c r="BM253" i="1" s="1"/>
  <c r="AC243" i="1"/>
  <c r="BH243" i="1" s="1"/>
  <c r="AW241" i="1"/>
  <c r="BQ241" i="1" s="1"/>
  <c r="AO241" i="1"/>
  <c r="BM241" i="1" s="1"/>
  <c r="AY240" i="1"/>
  <c r="BS240" i="1" s="1"/>
  <c r="AQ240" i="1"/>
  <c r="BO240" i="1" s="1"/>
  <c r="AG236" i="1"/>
  <c r="AY235" i="1"/>
  <c r="BR235" i="1" s="1"/>
  <c r="AK234" i="1"/>
  <c r="BK234" i="1" s="1"/>
  <c r="AM233" i="1"/>
  <c r="BL233" i="1" s="1"/>
  <c r="AW217" i="1"/>
  <c r="BQ217" i="1" s="1"/>
  <c r="AO195" i="1"/>
  <c r="BM195" i="1" s="1"/>
  <c r="W182" i="1"/>
  <c r="AS171" i="1"/>
  <c r="AU170" i="1"/>
  <c r="AY166" i="1"/>
  <c r="BS166" i="1" s="1"/>
  <c r="AE165" i="1"/>
  <c r="AO163" i="1"/>
  <c r="BN163" i="1" s="1"/>
  <c r="AQ162" i="1"/>
  <c r="BO162" i="1" s="1"/>
  <c r="AC161" i="1"/>
  <c r="BH161" i="1" s="1"/>
  <c r="AG157" i="1"/>
  <c r="BI157" i="1" s="1"/>
  <c r="AY156" i="1"/>
  <c r="BR156" i="1" s="1"/>
  <c r="AK155" i="1"/>
  <c r="BK155" i="1" s="1"/>
  <c r="AY153" i="1"/>
  <c r="BT153" i="1" s="1"/>
  <c r="AM151" i="1"/>
  <c r="AQ126" i="1"/>
  <c r="BO126" i="1" s="1"/>
  <c r="AA126" i="1"/>
  <c r="BG126" i="1" s="1"/>
  <c r="AE125" i="1"/>
  <c r="BI125" i="1" s="1"/>
  <c r="AG124" i="1"/>
  <c r="BJ124" i="1" s="1"/>
  <c r="AC112" i="1"/>
  <c r="AC109" i="1"/>
  <c r="BI109" i="1" s="1"/>
  <c r="AK105" i="1"/>
  <c r="AI82" i="1"/>
  <c r="BL82" i="1" s="1"/>
  <c r="AS81" i="1"/>
  <c r="BO81" i="1" s="1"/>
  <c r="W81" i="1"/>
  <c r="Y80" i="1"/>
  <c r="AE44" i="1"/>
  <c r="BH44" i="1" s="1"/>
  <c r="W44" i="1"/>
  <c r="AW43" i="1"/>
  <c r="BR43" i="1" s="1"/>
  <c r="AO43" i="1"/>
  <c r="BN43" i="1" s="1"/>
  <c r="AE42" i="1"/>
  <c r="BH42" i="1" s="1"/>
  <c r="AW12" i="1"/>
  <c r="BQ12" i="1" s="1"/>
  <c r="U472" i="1"/>
  <c r="AM471" i="1"/>
  <c r="AG470" i="1"/>
  <c r="AY469" i="1"/>
  <c r="AM465" i="1"/>
  <c r="AK462" i="1"/>
  <c r="AU461" i="1"/>
  <c r="Y461" i="1"/>
  <c r="AY450" i="1"/>
  <c r="AI450" i="1"/>
  <c r="U449" i="1"/>
  <c r="AG447" i="1"/>
  <c r="BI447" i="1" s="1"/>
  <c r="Y447" i="1"/>
  <c r="AM442" i="1"/>
  <c r="Y441" i="1"/>
  <c r="AO436" i="1"/>
  <c r="AS426" i="1"/>
  <c r="AC426" i="1"/>
  <c r="AO425" i="1"/>
  <c r="Y425" i="1"/>
  <c r="AA424" i="1"/>
  <c r="AA422" i="1"/>
  <c r="AO420" i="1"/>
  <c r="AA420" i="1"/>
  <c r="AC418" i="1"/>
  <c r="AO404" i="1"/>
  <c r="AQ403" i="1"/>
  <c r="AS399" i="1"/>
  <c r="AU398" i="1"/>
  <c r="AE396" i="1"/>
  <c r="AM392" i="1"/>
  <c r="W392" i="1"/>
  <c r="AS389" i="1"/>
  <c r="AU388" i="1"/>
  <c r="AE388" i="1"/>
  <c r="AC344" i="1"/>
  <c r="AK340" i="1"/>
  <c r="BK340" i="1" s="1"/>
  <c r="Y337" i="1"/>
  <c r="AQ336" i="1"/>
  <c r="BN336" i="1" s="1"/>
  <c r="AA336" i="1"/>
  <c r="AE335" i="1"/>
  <c r="AS327" i="1"/>
  <c r="BO327" i="1" s="1"/>
  <c r="AI325" i="1"/>
  <c r="BJ325" i="1" s="1"/>
  <c r="AS303" i="1"/>
  <c r="BO303" i="1" s="1"/>
  <c r="AU302" i="1"/>
  <c r="BP302" i="1" s="1"/>
  <c r="AW280" i="1"/>
  <c r="AY279" i="1"/>
  <c r="BR279" i="1" s="1"/>
  <c r="W266" i="1"/>
  <c r="Y265" i="1"/>
  <c r="AQ263" i="1"/>
  <c r="BO263" i="1" s="1"/>
  <c r="U245" i="1"/>
  <c r="AC203" i="1"/>
  <c r="BH203" i="1" s="1"/>
  <c r="Y187" i="1"/>
  <c r="AU184" i="1"/>
  <c r="BP184" i="1" s="1"/>
  <c r="AK179" i="1"/>
  <c r="BK179" i="1" s="1"/>
  <c r="AW175" i="1"/>
  <c r="BS175" i="1" s="1"/>
  <c r="AG175" i="1"/>
  <c r="BK175" i="1" s="1"/>
  <c r="AO142" i="1"/>
  <c r="AE131" i="1"/>
  <c r="BH131" i="1" s="1"/>
  <c r="AY122" i="1"/>
  <c r="BS122" i="1" s="1"/>
  <c r="AS71" i="1"/>
  <c r="BO71" i="1" s="1"/>
  <c r="AU70" i="1"/>
  <c r="AO69" i="1"/>
  <c r="BM69" i="1" s="1"/>
  <c r="U26" i="1"/>
  <c r="U16" i="1"/>
  <c r="AW468" i="1"/>
  <c r="AI467" i="1"/>
  <c r="AU466" i="1"/>
  <c r="AG465" i="1"/>
  <c r="AO461" i="1"/>
  <c r="AW458" i="1"/>
  <c r="AG458" i="1"/>
  <c r="AA457" i="1"/>
  <c r="AG475" i="1"/>
  <c r="AY474" i="1"/>
  <c r="AK474" i="1"/>
  <c r="AU473" i="1"/>
  <c r="AE473" i="1"/>
  <c r="W473" i="1"/>
  <c r="AS470" i="1"/>
  <c r="U470" i="1"/>
  <c r="AM469" i="1"/>
  <c r="AE469" i="1"/>
  <c r="AQ468" i="1"/>
  <c r="AC467" i="1"/>
  <c r="AO466" i="1"/>
  <c r="AG466" i="1"/>
  <c r="Y466" i="1"/>
  <c r="AY465" i="1"/>
  <c r="AS464" i="1"/>
  <c r="AK464" i="1"/>
  <c r="AC464" i="1"/>
  <c r="U464" i="1"/>
  <c r="AQ459" i="1"/>
  <c r="AA459" i="1"/>
  <c r="AM456" i="1"/>
  <c r="W456" i="1"/>
  <c r="AQ455" i="1"/>
  <c r="AK454" i="1"/>
  <c r="AC454" i="1"/>
  <c r="AO453" i="1"/>
  <c r="AA452" i="1"/>
  <c r="AS451" i="1"/>
  <c r="AE446" i="1"/>
  <c r="W446" i="1"/>
  <c r="AG445" i="1"/>
  <c r="AY444" i="1"/>
  <c r="U444" i="1"/>
  <c r="AW443" i="1"/>
  <c r="AO443" i="1"/>
  <c r="AG443" i="1"/>
  <c r="AS441" i="1"/>
  <c r="BO441" i="1" s="1"/>
  <c r="AK441" i="1"/>
  <c r="BK441" i="1" s="1"/>
  <c r="AI439" i="1"/>
  <c r="AM438" i="1"/>
  <c r="AC431" i="1"/>
  <c r="U431" i="1"/>
  <c r="AE430" i="1"/>
  <c r="W430" i="1"/>
  <c r="AG429" i="1"/>
  <c r="AY428" i="1"/>
  <c r="AQ428" i="1"/>
  <c r="AS427" i="1"/>
  <c r="AE422" i="1"/>
  <c r="AU420" i="1"/>
  <c r="AK419" i="1"/>
  <c r="AC419" i="1"/>
  <c r="AY415" i="1"/>
  <c r="AI415" i="1"/>
  <c r="AK414" i="1"/>
  <c r="AM413" i="1"/>
  <c r="W413" i="1"/>
  <c r="AK411" i="1"/>
  <c r="AC410" i="1"/>
  <c r="AU409" i="1"/>
  <c r="AW408" i="1"/>
  <c r="AI407" i="1"/>
  <c r="AE406" i="1"/>
  <c r="AI402" i="1"/>
  <c r="BJ402" i="1" s="1"/>
  <c r="AK401" i="1"/>
  <c r="BK401" i="1" s="1"/>
  <c r="AM400" i="1"/>
  <c r="W400" i="1"/>
  <c r="AO399" i="1"/>
  <c r="Y399" i="1"/>
  <c r="AM397" i="1"/>
  <c r="W397" i="1"/>
  <c r="AQ396" i="1"/>
  <c r="AK395" i="1"/>
  <c r="AC391" i="1"/>
  <c r="BG391" i="1" s="1"/>
  <c r="U391" i="1"/>
  <c r="AE390" i="1"/>
  <c r="AK387" i="1"/>
  <c r="W386" i="1"/>
  <c r="AA352" i="1"/>
  <c r="AC351" i="1"/>
  <c r="AG347" i="1"/>
  <c r="U342" i="1"/>
  <c r="W293" i="1"/>
  <c r="Y292" i="1"/>
  <c r="AQ291" i="1"/>
  <c r="AC290" i="1"/>
  <c r="AO289" i="1"/>
  <c r="AK275" i="1"/>
  <c r="AA272" i="1"/>
  <c r="BG272" i="1" s="1"/>
  <c r="W271" i="1"/>
  <c r="AQ269" i="1"/>
  <c r="BO269" i="1" s="1"/>
  <c r="AE268" i="1"/>
  <c r="BI268" i="1" s="1"/>
  <c r="AS260" i="1"/>
  <c r="BP260" i="1" s="1"/>
  <c r="AA250" i="1"/>
  <c r="BG250" i="1" s="1"/>
  <c r="AY248" i="1"/>
  <c r="BS248" i="1" s="1"/>
  <c r="AI248" i="1"/>
  <c r="BK248" i="1" s="1"/>
  <c r="AG233" i="1"/>
  <c r="BI233" i="1" s="1"/>
  <c r="U231" i="1"/>
  <c r="AU230" i="1"/>
  <c r="BP230" i="1" s="1"/>
  <c r="W230" i="1"/>
  <c r="AS225" i="1"/>
  <c r="BP225" i="1" s="1"/>
  <c r="AU224" i="1"/>
  <c r="BQ224" i="1" s="1"/>
  <c r="AE224" i="1"/>
  <c r="BI224" i="1" s="1"/>
  <c r="AG223" i="1"/>
  <c r="BJ223" i="1" s="1"/>
  <c r="AU221" i="1"/>
  <c r="BP221" i="1" s="1"/>
  <c r="AE221" i="1"/>
  <c r="BH221" i="1" s="1"/>
  <c r="AM212" i="1"/>
  <c r="BM212" i="1" s="1"/>
  <c r="AO211" i="1"/>
  <c r="BN211" i="1" s="1"/>
  <c r="Y211" i="1"/>
  <c r="AC209" i="1"/>
  <c r="BG209" i="1" s="1"/>
  <c r="AU208" i="1"/>
  <c r="BQ208" i="1" s="1"/>
  <c r="AE208" i="1"/>
  <c r="BI208" i="1" s="1"/>
  <c r="AW207" i="1"/>
  <c r="BQ207" i="1" s="1"/>
  <c r="AK205" i="1"/>
  <c r="BK205" i="1" s="1"/>
  <c r="U205" i="1"/>
  <c r="AM204" i="1"/>
  <c r="BL204" i="1" s="1"/>
  <c r="W204" i="1"/>
  <c r="AO189" i="1"/>
  <c r="BM189" i="1" s="1"/>
  <c r="AA188" i="1"/>
  <c r="BG188" i="1" s="1"/>
  <c r="AG185" i="1"/>
  <c r="BI185" i="1" s="1"/>
  <c r="AY184" i="1"/>
  <c r="BR184" i="1" s="1"/>
  <c r="Y173" i="1"/>
  <c r="BG173" i="1" s="1"/>
  <c r="U142" i="1"/>
  <c r="AI127" i="1"/>
  <c r="BK127" i="1" s="1"/>
  <c r="AK73" i="1"/>
  <c r="BK73" i="1" s="1"/>
  <c r="AU27" i="1"/>
  <c r="BP27" i="1" s="1"/>
  <c r="U24" i="1"/>
  <c r="AK12" i="1"/>
  <c r="BK12" i="1" s="1"/>
  <c r="AM386" i="1"/>
  <c r="BL386" i="1" s="1"/>
  <c r="AS384" i="1"/>
  <c r="W384" i="1"/>
  <c r="AU383" i="1"/>
  <c r="BP383" i="1" s="1"/>
  <c r="AE383" i="1"/>
  <c r="BH383" i="1" s="1"/>
  <c r="AU377" i="1"/>
  <c r="AG376" i="1"/>
  <c r="AE374" i="1"/>
  <c r="BH374" i="1" s="1"/>
  <c r="AW373" i="1"/>
  <c r="BQ373" i="1" s="1"/>
  <c r="AY372" i="1"/>
  <c r="BR372" i="1" s="1"/>
  <c r="U372" i="1"/>
  <c r="AQ371" i="1"/>
  <c r="AA371" i="1"/>
  <c r="AW368" i="1"/>
  <c r="AS367" i="1"/>
  <c r="AC343" i="1"/>
  <c r="AU342" i="1"/>
  <c r="AY341" i="1"/>
  <c r="BR341" i="1" s="1"/>
  <c r="AI340" i="1"/>
  <c r="BJ340" i="1" s="1"/>
  <c r="AW325" i="1"/>
  <c r="BQ325" i="1" s="1"/>
  <c r="AK323" i="1"/>
  <c r="BK323" i="1" s="1"/>
  <c r="AU316" i="1"/>
  <c r="AE316" i="1"/>
  <c r="AW315" i="1"/>
  <c r="Y313" i="1"/>
  <c r="AQ312" i="1"/>
  <c r="AY311" i="1"/>
  <c r="BR311" i="1" s="1"/>
  <c r="AI311" i="1"/>
  <c r="BJ311" i="1" s="1"/>
  <c r="AU310" i="1"/>
  <c r="BP310" i="1" s="1"/>
  <c r="AK310" i="1"/>
  <c r="BK310" i="1" s="1"/>
  <c r="U310" i="1"/>
  <c r="AM304" i="1"/>
  <c r="BL304" i="1" s="1"/>
  <c r="AA302" i="1"/>
  <c r="AM301" i="1"/>
  <c r="BL301" i="1" s="1"/>
  <c r="W301" i="1"/>
  <c r="AQ299" i="1"/>
  <c r="BN299" i="1" s="1"/>
  <c r="AS295" i="1"/>
  <c r="AS287" i="1"/>
  <c r="AC287" i="1"/>
  <c r="AE286" i="1"/>
  <c r="AU279" i="1"/>
  <c r="AY274" i="1"/>
  <c r="BS274" i="1" s="1"/>
  <c r="AC271" i="1"/>
  <c r="BH271" i="1" s="1"/>
  <c r="AW269" i="1"/>
  <c r="BR269" i="1" s="1"/>
  <c r="AY268" i="1"/>
  <c r="BS268" i="1" s="1"/>
  <c r="AU267" i="1"/>
  <c r="BQ267" i="1" s="1"/>
  <c r="AW266" i="1"/>
  <c r="BR266" i="1" s="1"/>
  <c r="Y263" i="1"/>
  <c r="AA262" i="1"/>
  <c r="BG262" i="1" s="1"/>
  <c r="AY260" i="1"/>
  <c r="BS260" i="1" s="1"/>
  <c r="AU258" i="1"/>
  <c r="BP258" i="1" s="1"/>
  <c r="AY254" i="1"/>
  <c r="BS254" i="1" s="1"/>
  <c r="AU250" i="1"/>
  <c r="BQ250" i="1" s="1"/>
  <c r="AE250" i="1"/>
  <c r="BI250" i="1" s="1"/>
  <c r="AY249" i="1"/>
  <c r="BR249" i="1" s="1"/>
  <c r="AU248" i="1"/>
  <c r="BQ248" i="1" s="1"/>
  <c r="AE248" i="1"/>
  <c r="BI248" i="1" s="1"/>
  <c r="AW247" i="1"/>
  <c r="BR247" i="1" s="1"/>
  <c r="AI246" i="1"/>
  <c r="BJ246" i="1" s="1"/>
  <c r="AU245" i="1"/>
  <c r="BQ245" i="1" s="1"/>
  <c r="AG245" i="1"/>
  <c r="BJ245" i="1" s="1"/>
  <c r="Y243" i="1"/>
  <c r="AQ242" i="1"/>
  <c r="BN242" i="1" s="1"/>
  <c r="AA242" i="1"/>
  <c r="AK239" i="1"/>
  <c r="BL239" i="1" s="1"/>
  <c r="AS233" i="1"/>
  <c r="BO233" i="1" s="1"/>
  <c r="AU218" i="1"/>
  <c r="BQ218" i="1" s="1"/>
  <c r="AE218" i="1"/>
  <c r="BI218" i="1" s="1"/>
  <c r="AY217" i="1"/>
  <c r="BR217" i="1" s="1"/>
  <c r="AC217" i="1"/>
  <c r="BG217" i="1" s="1"/>
  <c r="AG215" i="1"/>
  <c r="BJ215" i="1" s="1"/>
  <c r="AY214" i="1"/>
  <c r="BS214" i="1" s="1"/>
  <c r="AU213" i="1"/>
  <c r="BQ213" i="1" s="1"/>
  <c r="AE213" i="1"/>
  <c r="BI213" i="1" s="1"/>
  <c r="AU210" i="1"/>
  <c r="BP210" i="1" s="1"/>
  <c r="AM210" i="1"/>
  <c r="BL210" i="1" s="1"/>
  <c r="AW209" i="1"/>
  <c r="BQ209" i="1" s="1"/>
  <c r="AO209" i="1"/>
  <c r="BM209" i="1" s="1"/>
  <c r="U207" i="1"/>
  <c r="AU206" i="1"/>
  <c r="BQ206" i="1" s="1"/>
  <c r="W206" i="1"/>
  <c r="AW205" i="1"/>
  <c r="BQ205" i="1" s="1"/>
  <c r="AQ204" i="1"/>
  <c r="BN204" i="1" s="1"/>
  <c r="AS195" i="1"/>
  <c r="BO195" i="1" s="1"/>
  <c r="AC195" i="1"/>
  <c r="BG195" i="1" s="1"/>
  <c r="U195" i="1"/>
  <c r="AU192" i="1"/>
  <c r="BQ192" i="1" s="1"/>
  <c r="AY190" i="1"/>
  <c r="BS190" i="1" s="1"/>
  <c r="AI190" i="1"/>
  <c r="BK190" i="1" s="1"/>
  <c r="W188" i="1"/>
  <c r="AE186" i="1"/>
  <c r="AW185" i="1"/>
  <c r="BQ185" i="1" s="1"/>
  <c r="Y184" i="1"/>
  <c r="AE182" i="1"/>
  <c r="BI182" i="1" s="1"/>
  <c r="AU178" i="1"/>
  <c r="BP178" i="1" s="1"/>
  <c r="AG173" i="1"/>
  <c r="BK173" i="1" s="1"/>
  <c r="AQ155" i="1"/>
  <c r="BN155" i="1" s="1"/>
  <c r="AS154" i="1"/>
  <c r="BO154" i="1" s="1"/>
  <c r="AG152" i="1"/>
  <c r="AY151" i="1"/>
  <c r="AU150" i="1"/>
  <c r="BR150" i="1" s="1"/>
  <c r="AE150" i="1"/>
  <c r="BJ150" i="1" s="1"/>
  <c r="AY149" i="1"/>
  <c r="BR149" i="1" s="1"/>
  <c r="AC148" i="1"/>
  <c r="BG148" i="1" s="1"/>
  <c r="AK142" i="1"/>
  <c r="AW141" i="1"/>
  <c r="BQ141" i="1" s="1"/>
  <c r="AI141" i="1"/>
  <c r="BJ141" i="1" s="1"/>
  <c r="Y140" i="1"/>
  <c r="AQ139" i="1"/>
  <c r="BP139" i="1" s="1"/>
  <c r="AA139" i="1"/>
  <c r="BH139" i="1" s="1"/>
  <c r="AS138" i="1"/>
  <c r="BO138" i="1" s="1"/>
  <c r="AC138" i="1"/>
  <c r="BG138" i="1" s="1"/>
  <c r="AG128" i="1"/>
  <c r="BJ128" i="1" s="1"/>
  <c r="AO120" i="1"/>
  <c r="BN120" i="1" s="1"/>
  <c r="AU119" i="1"/>
  <c r="BQ119" i="1" s="1"/>
  <c r="AQ110" i="1"/>
  <c r="BO110" i="1" s="1"/>
  <c r="AA110" i="1"/>
  <c r="BG110" i="1" s="1"/>
  <c r="AS109" i="1"/>
  <c r="BQ109" i="1" s="1"/>
  <c r="AK109" i="1"/>
  <c r="BM109" i="1" s="1"/>
  <c r="AW108" i="1"/>
  <c r="BQ108" i="1" s="1"/>
  <c r="AM105" i="1"/>
  <c r="AO96" i="1"/>
  <c r="BN96" i="1" s="1"/>
  <c r="AY90" i="1"/>
  <c r="BR90" i="1" s="1"/>
  <c r="AM88" i="1"/>
  <c r="BN88" i="1" s="1"/>
  <c r="AO79" i="1"/>
  <c r="BM79" i="1" s="1"/>
  <c r="AW77" i="1"/>
  <c r="BQ77" i="1" s="1"/>
  <c r="AU71" i="1"/>
  <c r="BP71" i="1" s="1"/>
  <c r="AM66" i="1"/>
  <c r="BL66" i="1" s="1"/>
  <c r="AK55" i="1"/>
  <c r="BK55" i="1" s="1"/>
  <c r="AY46" i="1"/>
  <c r="BR46" i="1" s="1"/>
  <c r="U37" i="1"/>
  <c r="AI27" i="1"/>
  <c r="BJ27" i="1" s="1"/>
  <c r="AA27" i="1"/>
  <c r="AI25" i="1"/>
  <c r="BL25" i="1" s="1"/>
  <c r="AK24" i="1"/>
  <c r="AW23" i="1"/>
  <c r="BQ23" i="1" s="1"/>
  <c r="AC22" i="1"/>
  <c r="BG22" i="1" s="1"/>
  <c r="AU21" i="1"/>
  <c r="BP21" i="1" s="1"/>
  <c r="AE21" i="1"/>
  <c r="BH21" i="1" s="1"/>
  <c r="AW20" i="1"/>
  <c r="BQ20" i="1" s="1"/>
  <c r="AG20" i="1"/>
  <c r="BI20" i="1" s="1"/>
  <c r="Y20" i="1"/>
  <c r="Y18" i="1"/>
  <c r="AQ17" i="1"/>
  <c r="BN17" i="1" s="1"/>
  <c r="AS16" i="1"/>
  <c r="BQ16" i="1" s="1"/>
  <c r="AK16" i="1"/>
  <c r="BM16" i="1" s="1"/>
  <c r="AC16" i="1"/>
  <c r="BI16" i="1" s="1"/>
  <c r="AW15" i="1"/>
  <c r="AC14" i="1"/>
  <c r="BG14" i="1" s="1"/>
  <c r="AU13" i="1"/>
  <c r="BP13" i="1" s="1"/>
  <c r="AE13" i="1"/>
  <c r="BH13" i="1" s="1"/>
  <c r="W13" i="1"/>
  <c r="AO385" i="1"/>
  <c r="BM385" i="1" s="1"/>
  <c r="Y385" i="1"/>
  <c r="AA384" i="1"/>
  <c r="U380" i="1"/>
  <c r="AG379" i="1"/>
  <c r="AI378" i="1"/>
  <c r="AK377" i="1"/>
  <c r="U377" i="1"/>
  <c r="U374" i="1"/>
  <c r="AO372" i="1"/>
  <c r="BM372" i="1" s="1"/>
  <c r="AK369" i="1"/>
  <c r="AI364" i="1"/>
  <c r="Y364" i="1"/>
  <c r="AQ363" i="1"/>
  <c r="BN363" i="1" s="1"/>
  <c r="U363" i="1"/>
  <c r="AM362" i="1"/>
  <c r="AO361" i="1"/>
  <c r="BM361" i="1" s="1"/>
  <c r="AM354" i="1"/>
  <c r="Y353" i="1"/>
  <c r="AQ352" i="1"/>
  <c r="AU351" i="1"/>
  <c r="Y351" i="1"/>
  <c r="AW350" i="1"/>
  <c r="BQ350" i="1" s="1"/>
  <c r="AG350" i="1"/>
  <c r="BI350" i="1" s="1"/>
  <c r="AM346" i="1"/>
  <c r="W346" i="1"/>
  <c r="AM344" i="1"/>
  <c r="W344" i="1"/>
  <c r="Y343" i="1"/>
  <c r="AK342" i="1"/>
  <c r="AC341" i="1"/>
  <c r="BG341" i="1" s="1"/>
  <c r="AE340" i="1"/>
  <c r="BH340" i="1" s="1"/>
  <c r="AS336" i="1"/>
  <c r="BO336" i="1" s="1"/>
  <c r="AU335" i="1"/>
  <c r="Y335" i="1"/>
  <c r="AA334" i="1"/>
  <c r="AA329" i="1"/>
  <c r="AO327" i="1"/>
  <c r="BM327" i="1" s="1"/>
  <c r="AW326" i="1"/>
  <c r="AS325" i="1"/>
  <c r="BO325" i="1" s="1"/>
  <c r="AC325" i="1"/>
  <c r="BG325" i="1" s="1"/>
  <c r="AE324" i="1"/>
  <c r="BH324" i="1" s="1"/>
  <c r="AW323" i="1"/>
  <c r="BQ323" i="1" s="1"/>
  <c r="AQ320" i="1"/>
  <c r="AA320" i="1"/>
  <c r="AS319" i="1"/>
  <c r="U313" i="1"/>
  <c r="AM312" i="1"/>
  <c r="W312" i="1"/>
  <c r="AQ310" i="1"/>
  <c r="BN310" i="1" s="1"/>
  <c r="AA310" i="1"/>
  <c r="W306" i="1"/>
  <c r="AA304" i="1"/>
  <c r="AS301" i="1"/>
  <c r="BO301" i="1" s="1"/>
  <c r="AC298" i="1"/>
  <c r="BG298" i="1" s="1"/>
  <c r="AU297" i="1"/>
  <c r="BP297" i="1" s="1"/>
  <c r="AE297" i="1"/>
  <c r="BH297" i="1" s="1"/>
  <c r="AY295" i="1"/>
  <c r="AI295" i="1"/>
  <c r="U295" i="1"/>
  <c r="AK291" i="1"/>
  <c r="AO287" i="1"/>
  <c r="AK286" i="1"/>
  <c r="AO284" i="1"/>
  <c r="Y284" i="1"/>
  <c r="AA280" i="1"/>
  <c r="AE279" i="1"/>
  <c r="AY277" i="1"/>
  <c r="AC277" i="1"/>
  <c r="Y274" i="1"/>
  <c r="AM272" i="1"/>
  <c r="BM272" i="1" s="1"/>
  <c r="U272" i="1"/>
  <c r="Y271" i="1"/>
  <c r="AS269" i="1"/>
  <c r="BP269" i="1" s="1"/>
  <c r="AS263" i="1"/>
  <c r="BP263" i="1" s="1"/>
  <c r="W263" i="1"/>
  <c r="AC261" i="1"/>
  <c r="BH261" i="1" s="1"/>
  <c r="AY259" i="1"/>
  <c r="BR259" i="1" s="1"/>
  <c r="AK258" i="1"/>
  <c r="BK258" i="1" s="1"/>
  <c r="W258" i="1"/>
  <c r="U253" i="1"/>
  <c r="AM252" i="1"/>
  <c r="BM252" i="1" s="1"/>
  <c r="AO251" i="1"/>
  <c r="BN251" i="1" s="1"/>
  <c r="U250" i="1"/>
  <c r="AW244" i="1"/>
  <c r="AA244" i="1"/>
  <c r="AS243" i="1"/>
  <c r="BP243" i="1" s="1"/>
  <c r="AK243" i="1"/>
  <c r="BL243" i="1" s="1"/>
  <c r="AG239" i="1"/>
  <c r="BJ239" i="1" s="1"/>
  <c r="AY238" i="1"/>
  <c r="BR238" i="1" s="1"/>
  <c r="AQ236" i="1"/>
  <c r="BO236" i="1" s="1"/>
  <c r="AE234" i="1"/>
  <c r="BH234" i="1" s="1"/>
  <c r="W234" i="1"/>
  <c r="AO233" i="1"/>
  <c r="BM233" i="1" s="1"/>
  <c r="AK229" i="1"/>
  <c r="BK229" i="1" s="1"/>
  <c r="W225" i="1"/>
  <c r="AM222" i="1"/>
  <c r="BL222" i="1" s="1"/>
  <c r="W222" i="1"/>
  <c r="AO221" i="1"/>
  <c r="BM221" i="1" s="1"/>
  <c r="W220" i="1"/>
  <c r="AO219" i="1"/>
  <c r="BN219" i="1" s="1"/>
  <c r="AQ218" i="1"/>
  <c r="BO218" i="1" s="1"/>
  <c r="U218" i="1"/>
  <c r="AO208" i="1"/>
  <c r="BN208" i="1" s="1"/>
  <c r="AQ207" i="1"/>
  <c r="BN207" i="1" s="1"/>
  <c r="AA207" i="1"/>
  <c r="AI203" i="1"/>
  <c r="BK203" i="1" s="1"/>
  <c r="U203" i="1"/>
  <c r="AK199" i="1"/>
  <c r="BL199" i="1" s="1"/>
  <c r="W196" i="1"/>
  <c r="AI195" i="1"/>
  <c r="BJ195" i="1" s="1"/>
  <c r="AI192" i="1"/>
  <c r="BK192" i="1" s="1"/>
  <c r="AK191" i="1"/>
  <c r="BK191" i="1" s="1"/>
  <c r="AK186" i="1"/>
  <c r="AM185" i="1"/>
  <c r="BL185" i="1" s="1"/>
  <c r="Y185" i="1"/>
  <c r="AE184" i="1"/>
  <c r="BH184" i="1" s="1"/>
  <c r="AQ180" i="1"/>
  <c r="BN180" i="1" s="1"/>
  <c r="AO173" i="1"/>
  <c r="BO173" i="1" s="1"/>
  <c r="AQ170" i="1"/>
  <c r="AO165" i="1"/>
  <c r="AG160" i="1"/>
  <c r="BI160" i="1" s="1"/>
  <c r="AY159" i="1"/>
  <c r="BS159" i="1" s="1"/>
  <c r="AE155" i="1"/>
  <c r="BH155" i="1" s="1"/>
  <c r="W155" i="1"/>
  <c r="AO154" i="1"/>
  <c r="BM154" i="1" s="1"/>
  <c r="AG146" i="1"/>
  <c r="BJ146" i="1" s="1"/>
  <c r="AY145" i="1"/>
  <c r="AI145" i="1"/>
  <c r="AK144" i="1"/>
  <c r="AC144" i="1"/>
  <c r="AW135" i="1"/>
  <c r="BR135" i="1" s="1"/>
  <c r="AM133" i="1"/>
  <c r="BL133" i="1" s="1"/>
  <c r="AQ130" i="1"/>
  <c r="BO130" i="1" s="1"/>
  <c r="AU128" i="1"/>
  <c r="BQ128" i="1" s="1"/>
  <c r="Y125" i="1"/>
  <c r="AY124" i="1"/>
  <c r="BS124" i="1" s="1"/>
  <c r="AA124" i="1"/>
  <c r="BG124" i="1" s="1"/>
  <c r="AM123" i="1"/>
  <c r="BM123" i="1" s="1"/>
  <c r="AU120" i="1"/>
  <c r="BQ120" i="1" s="1"/>
  <c r="Y120" i="1"/>
  <c r="U119" i="1"/>
  <c r="AU118" i="1"/>
  <c r="BQ118" i="1" s="1"/>
  <c r="AO117" i="1"/>
  <c r="AG117" i="1"/>
  <c r="AA116" i="1"/>
  <c r="AE112" i="1"/>
  <c r="AQ111" i="1"/>
  <c r="AE111" i="1"/>
  <c r="AW110" i="1"/>
  <c r="BR110" i="1" s="1"/>
  <c r="AE108" i="1"/>
  <c r="BH108" i="1" s="1"/>
  <c r="AW107" i="1"/>
  <c r="BQ107" i="1" s="1"/>
  <c r="AY106" i="1"/>
  <c r="AS105" i="1"/>
  <c r="W105" i="1"/>
  <c r="AM102" i="1"/>
  <c r="BN102" i="1" s="1"/>
  <c r="AE102" i="1"/>
  <c r="BJ102" i="1" s="1"/>
  <c r="U97" i="1"/>
  <c r="AU96" i="1"/>
  <c r="BQ96" i="1" s="1"/>
  <c r="AO93" i="1"/>
  <c r="BO93" i="1" s="1"/>
  <c r="AQ92" i="1"/>
  <c r="BN92" i="1" s="1"/>
  <c r="AI92" i="1"/>
  <c r="BJ92" i="1" s="1"/>
  <c r="AS91" i="1"/>
  <c r="BO91" i="1" s="1"/>
  <c r="AK91" i="1"/>
  <c r="BK91" i="1" s="1"/>
  <c r="AC91" i="1"/>
  <c r="BG91" i="1" s="1"/>
  <c r="U91" i="1"/>
  <c r="AU90" i="1"/>
  <c r="BP90" i="1" s="1"/>
  <c r="AM90" i="1"/>
  <c r="BL90" i="1" s="1"/>
  <c r="AW89" i="1"/>
  <c r="BS89" i="1" s="1"/>
  <c r="AO89" i="1"/>
  <c r="BO89" i="1" s="1"/>
  <c r="AG89" i="1"/>
  <c r="BK89" i="1" s="1"/>
  <c r="AI88" i="1"/>
  <c r="BL88" i="1" s="1"/>
  <c r="AU87" i="1"/>
  <c r="BR87" i="1" s="1"/>
  <c r="AW83" i="1"/>
  <c r="BS83" i="1" s="1"/>
  <c r="AS79" i="1"/>
  <c r="BO79" i="1" s="1"/>
  <c r="AE79" i="1"/>
  <c r="BH79" i="1" s="1"/>
  <c r="AW78" i="1"/>
  <c r="BQ78" i="1" s="1"/>
  <c r="AS77" i="1"/>
  <c r="BO77" i="1" s="1"/>
  <c r="AK77" i="1"/>
  <c r="BK77" i="1" s="1"/>
  <c r="W74" i="1"/>
  <c r="AQ72" i="1"/>
  <c r="BN72" i="1" s="1"/>
  <c r="AA72" i="1"/>
  <c r="AS69" i="1"/>
  <c r="BO69" i="1" s="1"/>
  <c r="AU68" i="1"/>
  <c r="BP68" i="1" s="1"/>
  <c r="AW67" i="1"/>
  <c r="BQ67" i="1" s="1"/>
  <c r="AG67" i="1"/>
  <c r="BI67" i="1" s="1"/>
  <c r="AY66" i="1"/>
  <c r="BR66" i="1" s="1"/>
  <c r="AI66" i="1"/>
  <c r="BJ66" i="1" s="1"/>
  <c r="AA66" i="1"/>
  <c r="AU65" i="1"/>
  <c r="BP65" i="1" s="1"/>
  <c r="AA64" i="1"/>
  <c r="AC63" i="1"/>
  <c r="BG63" i="1" s="1"/>
  <c r="W62" i="1"/>
  <c r="AI61" i="1"/>
  <c r="BJ61" i="1" s="1"/>
  <c r="AK60" i="1"/>
  <c r="BK60" i="1" s="1"/>
  <c r="AC57" i="1"/>
  <c r="BG57" i="1" s="1"/>
  <c r="AU56" i="1"/>
  <c r="BP56" i="1" s="1"/>
  <c r="AY48" i="1"/>
  <c r="BS48" i="1" s="1"/>
  <c r="AI48" i="1"/>
  <c r="BK48" i="1" s="1"/>
  <c r="AC45" i="1"/>
  <c r="BG45" i="1" s="1"/>
  <c r="AO38" i="1"/>
  <c r="BM38" i="1" s="1"/>
  <c r="AA37" i="1"/>
  <c r="W36" i="1"/>
  <c r="AK34" i="1"/>
  <c r="BK34" i="1" s="1"/>
  <c r="U34" i="1"/>
  <c r="AM33" i="1"/>
  <c r="BL33" i="1" s="1"/>
  <c r="AO27" i="1"/>
  <c r="BM27" i="1" s="1"/>
  <c r="AK26" i="1"/>
  <c r="BK26" i="1" s="1"/>
  <c r="AC26" i="1"/>
  <c r="BG26" i="1" s="1"/>
  <c r="Y17" i="1"/>
  <c r="R375" i="1"/>
  <c r="S375" i="1" s="1"/>
  <c r="AB375" i="1"/>
  <c r="AT375" i="1"/>
  <c r="AH375" i="1"/>
  <c r="AV375" i="1"/>
  <c r="S353" i="1"/>
  <c r="U353" i="1"/>
  <c r="AB285" i="1"/>
  <c r="AP285" i="1"/>
  <c r="AX216" i="1"/>
  <c r="BA216" i="1" s="1"/>
  <c r="BS216" i="1" s="1"/>
  <c r="V216" i="1"/>
  <c r="S347" i="1"/>
  <c r="U347" i="1"/>
  <c r="AJ375" i="1"/>
  <c r="T370" i="1"/>
  <c r="AU494" i="1"/>
  <c r="AE494" i="1"/>
  <c r="AW493" i="1"/>
  <c r="AG493" i="1"/>
  <c r="AY492" i="1"/>
  <c r="AI492" i="1"/>
  <c r="AS491" i="1"/>
  <c r="AC491" i="1"/>
  <c r="U491" i="1"/>
  <c r="AM490" i="1"/>
  <c r="W490" i="1"/>
  <c r="AO489" i="1"/>
  <c r="AG489" i="1"/>
  <c r="AY488" i="1"/>
  <c r="AI488" i="1"/>
  <c r="AK487" i="1"/>
  <c r="AC487" i="1"/>
  <c r="AU486" i="1"/>
  <c r="AE486" i="1"/>
  <c r="AW485" i="1"/>
  <c r="AG485" i="1"/>
  <c r="Y485" i="1"/>
  <c r="AQ484" i="1"/>
  <c r="AA484" i="1"/>
  <c r="AS483" i="1"/>
  <c r="AC483" i="1"/>
  <c r="AU482" i="1"/>
  <c r="AE482" i="1"/>
  <c r="AW481" i="1"/>
  <c r="AG481" i="1"/>
  <c r="AY480" i="1"/>
  <c r="AI480" i="1"/>
  <c r="AK479" i="1"/>
  <c r="AC479" i="1"/>
  <c r="AU478" i="1"/>
  <c r="AE478" i="1"/>
  <c r="AW477" i="1"/>
  <c r="AG477" i="1"/>
  <c r="Y477" i="1"/>
  <c r="AQ476" i="1"/>
  <c r="AA476" i="1"/>
  <c r="AY473" i="1"/>
  <c r="AI473" i="1"/>
  <c r="AI463" i="1"/>
  <c r="AK460" i="1"/>
  <c r="AC450" i="1"/>
  <c r="U450" i="1"/>
  <c r="AS431" i="1"/>
  <c r="AC415" i="1"/>
  <c r="Y393" i="1"/>
  <c r="AA392" i="1"/>
  <c r="AS391" i="1"/>
  <c r="BO391" i="1" s="1"/>
  <c r="AK385" i="1"/>
  <c r="BK385" i="1" s="1"/>
  <c r="AP375" i="1"/>
  <c r="AK366" i="1"/>
  <c r="W365" i="1"/>
  <c r="Y354" i="1"/>
  <c r="AO351" i="1"/>
  <c r="AQ326" i="1"/>
  <c r="AA326" i="1"/>
  <c r="AE310" i="1"/>
  <c r="BH310" i="1" s="1"/>
  <c r="AS309" i="1"/>
  <c r="BO309" i="1" s="1"/>
  <c r="AQ304" i="1"/>
  <c r="BN304" i="1" s="1"/>
  <c r="AY296" i="1"/>
  <c r="BR296" i="1" s="1"/>
  <c r="Y295" i="1"/>
  <c r="AQ294" i="1"/>
  <c r="AA294" i="1"/>
  <c r="W290" i="1"/>
  <c r="AA275" i="1"/>
  <c r="AE270" i="1"/>
  <c r="BI270" i="1" s="1"/>
  <c r="AW267" i="1"/>
  <c r="BR267" i="1" s="1"/>
  <c r="AA260" i="1"/>
  <c r="BG260" i="1" s="1"/>
  <c r="W257" i="1"/>
  <c r="AE240" i="1"/>
  <c r="BI240" i="1" s="1"/>
  <c r="AW239" i="1"/>
  <c r="BR239" i="1" s="1"/>
  <c r="AS235" i="1"/>
  <c r="BO235" i="1" s="1"/>
  <c r="AU234" i="1"/>
  <c r="BP234" i="1" s="1"/>
  <c r="AC233" i="1"/>
  <c r="BG233" i="1" s="1"/>
  <c r="AO232" i="1"/>
  <c r="BN232" i="1" s="1"/>
  <c r="W228" i="1"/>
  <c r="AO227" i="1"/>
  <c r="BM227" i="1" s="1"/>
  <c r="Y227" i="1"/>
  <c r="AQ226" i="1"/>
  <c r="BN226" i="1" s="1"/>
  <c r="W214" i="1"/>
  <c r="AG212" i="1"/>
  <c r="BJ212" i="1" s="1"/>
  <c r="AY211" i="1"/>
  <c r="BS211" i="1" s="1"/>
  <c r="AK207" i="1"/>
  <c r="BK207" i="1" s="1"/>
  <c r="AQ202" i="1"/>
  <c r="BO202" i="1" s="1"/>
  <c r="AC177" i="1"/>
  <c r="AQ172" i="1"/>
  <c r="BP172" i="1" s="1"/>
  <c r="AW160" i="1"/>
  <c r="BQ160" i="1" s="1"/>
  <c r="AK156" i="1"/>
  <c r="BK156" i="1" s="1"/>
  <c r="AM155" i="1"/>
  <c r="BL155" i="1" s="1"/>
  <c r="AC154" i="1"/>
  <c r="BG154" i="1" s="1"/>
  <c r="AA118" i="1"/>
  <c r="BG118" i="1" s="1"/>
  <c r="AQ108" i="1"/>
  <c r="BN108" i="1" s="1"/>
  <c r="AS107" i="1"/>
  <c r="BO107" i="1" s="1"/>
  <c r="AE104" i="1"/>
  <c r="AA100" i="1"/>
  <c r="BG100" i="1" s="1"/>
  <c r="AC99" i="1"/>
  <c r="BH99" i="1" s="1"/>
  <c r="U99" i="1"/>
  <c r="AM98" i="1"/>
  <c r="BM98" i="1" s="1"/>
  <c r="AY74" i="1"/>
  <c r="BT74" i="1" s="1"/>
  <c r="AI74" i="1"/>
  <c r="BL74" i="1" s="1"/>
  <c r="AS73" i="1"/>
  <c r="BO73" i="1" s="1"/>
  <c r="AY13" i="1"/>
  <c r="BR13" i="1" s="1"/>
  <c r="AA408" i="1"/>
  <c r="W389" i="1"/>
  <c r="AQ387" i="1"/>
  <c r="V375" i="1"/>
  <c r="AE353" i="1"/>
  <c r="BH353" i="1" s="1"/>
  <c r="AI324" i="1"/>
  <c r="BJ324" i="1" s="1"/>
  <c r="AK321" i="1"/>
  <c r="AY316" i="1"/>
  <c r="AK315" i="1"/>
  <c r="AC315" i="1"/>
  <c r="AK305" i="1"/>
  <c r="BK305" i="1" s="1"/>
  <c r="AG301" i="1"/>
  <c r="BI301" i="1" s="1"/>
  <c r="AY290" i="1"/>
  <c r="AO281" i="1"/>
  <c r="AG281" i="1"/>
  <c r="AQ280" i="1"/>
  <c r="AI280" i="1"/>
  <c r="AO279" i="1"/>
  <c r="Y279" i="1"/>
  <c r="AY278" i="1"/>
  <c r="BR278" i="1" s="1"/>
  <c r="AQ278" i="1"/>
  <c r="AS277" i="1"/>
  <c r="AE262" i="1"/>
  <c r="BI262" i="1" s="1"/>
  <c r="AQ261" i="1"/>
  <c r="BO261" i="1" s="1"/>
  <c r="Y251" i="1"/>
  <c r="AG241" i="1"/>
  <c r="BI241" i="1" s="1"/>
  <c r="Y229" i="1"/>
  <c r="Y219" i="1"/>
  <c r="AW215" i="1"/>
  <c r="BR215" i="1" s="1"/>
  <c r="AW204" i="1"/>
  <c r="BQ204" i="1" s="1"/>
  <c r="AA204" i="1"/>
  <c r="AI200" i="1"/>
  <c r="BK200" i="1" s="1"/>
  <c r="AI198" i="1"/>
  <c r="BK198" i="1" s="1"/>
  <c r="AU197" i="1"/>
  <c r="BP197" i="1" s="1"/>
  <c r="AA196" i="1"/>
  <c r="AS193" i="1"/>
  <c r="BO193" i="1" s="1"/>
  <c r="AC193" i="1"/>
  <c r="BG193" i="1" s="1"/>
  <c r="AW191" i="1"/>
  <c r="BQ191" i="1" s="1"/>
  <c r="AW188" i="1"/>
  <c r="BR188" i="1" s="1"/>
  <c r="AC187" i="1"/>
  <c r="AA84" i="1"/>
  <c r="BH84" i="1" s="1"/>
  <c r="Z276" i="1"/>
  <c r="AJ276" i="1"/>
  <c r="AT276" i="1"/>
  <c r="S395" i="1"/>
  <c r="U395" i="1"/>
  <c r="S299" i="1"/>
  <c r="U299" i="1"/>
  <c r="S229" i="1"/>
  <c r="U229" i="1"/>
  <c r="AB328" i="1"/>
  <c r="AJ328" i="1"/>
  <c r="AV328" i="1"/>
  <c r="AF338" i="1"/>
  <c r="AT338" i="1"/>
  <c r="Y270" i="1"/>
  <c r="AA270" i="1"/>
  <c r="BG270" i="1" s="1"/>
  <c r="X276" i="1"/>
  <c r="AM494" i="1"/>
  <c r="W494" i="1"/>
  <c r="AO493" i="1"/>
  <c r="Y493" i="1"/>
  <c r="AQ492" i="1"/>
  <c r="AA492" i="1"/>
  <c r="AK491" i="1"/>
  <c r="AU490" i="1"/>
  <c r="AE490" i="1"/>
  <c r="AW489" i="1"/>
  <c r="Y489" i="1"/>
  <c r="AQ488" i="1"/>
  <c r="AA488" i="1"/>
  <c r="AS487" i="1"/>
  <c r="U487" i="1"/>
  <c r="AM486" i="1"/>
  <c r="W486" i="1"/>
  <c r="AO485" i="1"/>
  <c r="AY484" i="1"/>
  <c r="AI484" i="1"/>
  <c r="AK483" i="1"/>
  <c r="U483" i="1"/>
  <c r="AM482" i="1"/>
  <c r="W482" i="1"/>
  <c r="AO481" i="1"/>
  <c r="Y481" i="1"/>
  <c r="AQ480" i="1"/>
  <c r="AA480" i="1"/>
  <c r="AS479" i="1"/>
  <c r="U479" i="1"/>
  <c r="AM478" i="1"/>
  <c r="W478" i="1"/>
  <c r="AO477" i="1"/>
  <c r="AY476" i="1"/>
  <c r="AI476" i="1"/>
  <c r="Y474" i="1"/>
  <c r="AQ473" i="1"/>
  <c r="AA463" i="1"/>
  <c r="AS460" i="1"/>
  <c r="AC460" i="1"/>
  <c r="AE449" i="1"/>
  <c r="AW448" i="1"/>
  <c r="AG448" i="1"/>
  <c r="AO433" i="1"/>
  <c r="BM433" i="1" s="1"/>
  <c r="Y433" i="1"/>
  <c r="AQ432" i="1"/>
  <c r="AU414" i="1"/>
  <c r="AE414" i="1"/>
  <c r="AW413" i="1"/>
  <c r="AG413" i="1"/>
  <c r="Y413" i="1"/>
  <c r="AY392" i="1"/>
  <c r="U385" i="1"/>
  <c r="AM384" i="1"/>
  <c r="AY356" i="1"/>
  <c r="AK339" i="1"/>
  <c r="BK339" i="1" s="1"/>
  <c r="U331" i="1"/>
  <c r="AA323" i="1"/>
  <c r="AS317" i="1"/>
  <c r="AC311" i="1"/>
  <c r="BG311" i="1" s="1"/>
  <c r="W309" i="1"/>
  <c r="AO308" i="1"/>
  <c r="BM308" i="1" s="1"/>
  <c r="Y297" i="1"/>
  <c r="AA296" i="1"/>
  <c r="AM288" i="1"/>
  <c r="AF276" i="1"/>
  <c r="AS274" i="1"/>
  <c r="BP274" i="1" s="1"/>
  <c r="AU273" i="1"/>
  <c r="BQ273" i="1" s="1"/>
  <c r="AE273" i="1"/>
  <c r="BI273" i="1" s="1"/>
  <c r="AY265" i="1"/>
  <c r="BS265" i="1" s="1"/>
  <c r="AM257" i="1"/>
  <c r="BL257" i="1" s="1"/>
  <c r="AS249" i="1"/>
  <c r="BO249" i="1" s="1"/>
  <c r="AC249" i="1"/>
  <c r="BG249" i="1" s="1"/>
  <c r="AM225" i="1"/>
  <c r="BM225" i="1" s="1"/>
  <c r="W218" i="1"/>
  <c r="AS217" i="1"/>
  <c r="BO217" i="1" s="1"/>
  <c r="W217" i="1"/>
  <c r="AC174" i="1"/>
  <c r="Y165" i="1"/>
  <c r="AK158" i="1"/>
  <c r="AS156" i="1"/>
  <c r="BO156" i="1" s="1"/>
  <c r="AU155" i="1"/>
  <c r="BP155" i="1" s="1"/>
  <c r="AO153" i="1"/>
  <c r="BO153" i="1" s="1"/>
  <c r="AU116" i="1"/>
  <c r="AM104" i="1"/>
  <c r="AU98" i="1"/>
  <c r="BQ98" i="1" s="1"/>
  <c r="AE98" i="1"/>
  <c r="AG75" i="1"/>
  <c r="BK75" i="1" s="1"/>
  <c r="AW494" i="1"/>
  <c r="AO494" i="1"/>
  <c r="AG494" i="1"/>
  <c r="Y494" i="1"/>
  <c r="AY493" i="1"/>
  <c r="AQ493" i="1"/>
  <c r="AI493" i="1"/>
  <c r="AA493" i="1"/>
  <c r="AS492" i="1"/>
  <c r="AK492" i="1"/>
  <c r="AC492" i="1"/>
  <c r="U492" i="1"/>
  <c r="AU491" i="1"/>
  <c r="AM491" i="1"/>
  <c r="AE491" i="1"/>
  <c r="W491" i="1"/>
  <c r="AW490" i="1"/>
  <c r="AO490" i="1"/>
  <c r="AG490" i="1"/>
  <c r="Y490" i="1"/>
  <c r="AY489" i="1"/>
  <c r="AO471" i="1"/>
  <c r="Y471" i="1"/>
  <c r="AK470" i="1"/>
  <c r="AI458" i="1"/>
  <c r="AE457" i="1"/>
  <c r="AA448" i="1"/>
  <c r="AC447" i="1"/>
  <c r="BG447" i="1" s="1"/>
  <c r="AU446" i="1"/>
  <c r="AY445" i="1"/>
  <c r="AA443" i="1"/>
  <c r="AS442" i="1"/>
  <c r="W442" i="1"/>
  <c r="AQ430" i="1"/>
  <c r="AS429" i="1"/>
  <c r="AC429" i="1"/>
  <c r="AU428" i="1"/>
  <c r="AE428" i="1"/>
  <c r="AE412" i="1"/>
  <c r="AY404" i="1"/>
  <c r="AQ404" i="1"/>
  <c r="AE401" i="1"/>
  <c r="BH401" i="1" s="1"/>
  <c r="AW400" i="1"/>
  <c r="AC399" i="1"/>
  <c r="AU382" i="1"/>
  <c r="BP382" i="1" s="1"/>
  <c r="AA379" i="1"/>
  <c r="AS378" i="1"/>
  <c r="Y377" i="1"/>
  <c r="T375" i="1"/>
  <c r="AO369" i="1"/>
  <c r="AY364" i="1"/>
  <c r="AK361" i="1"/>
  <c r="BK361" i="1" s="1"/>
  <c r="AW349" i="1"/>
  <c r="BQ349" i="1" s="1"/>
  <c r="AO349" i="1"/>
  <c r="BM349" i="1" s="1"/>
  <c r="AW347" i="1"/>
  <c r="AO343" i="1"/>
  <c r="AI330" i="1"/>
  <c r="BJ330" i="1" s="1"/>
  <c r="U329" i="1"/>
  <c r="AO324" i="1"/>
  <c r="BM324" i="1" s="1"/>
  <c r="U323" i="1"/>
  <c r="W317" i="1"/>
  <c r="AI308" i="1"/>
  <c r="BJ308" i="1" s="1"/>
  <c r="AK307" i="1"/>
  <c r="BK307" i="1" s="1"/>
  <c r="Y303" i="1"/>
  <c r="AW293" i="1"/>
  <c r="AY292" i="1"/>
  <c r="AU286" i="1"/>
  <c r="AV285" i="1"/>
  <c r="AC282" i="1"/>
  <c r="AU281" i="1"/>
  <c r="Y273" i="1"/>
  <c r="AK265" i="1"/>
  <c r="BL265" i="1" s="1"/>
  <c r="AS262" i="1"/>
  <c r="BP262" i="1" s="1"/>
  <c r="AY256" i="1"/>
  <c r="BS256" i="1" s="1"/>
  <c r="AI256" i="1"/>
  <c r="BK256" i="1" s="1"/>
  <c r="AI254" i="1"/>
  <c r="BK254" i="1" s="1"/>
  <c r="AU253" i="1"/>
  <c r="BP253" i="1" s="1"/>
  <c r="AQ247" i="1"/>
  <c r="BO247" i="1" s="1"/>
  <c r="AA247" i="1"/>
  <c r="BG247" i="1" s="1"/>
  <c r="AM246" i="1"/>
  <c r="BL246" i="1" s="1"/>
  <c r="AC238" i="1"/>
  <c r="BG238" i="1" s="1"/>
  <c r="AO237" i="1"/>
  <c r="BN237" i="1" s="1"/>
  <c r="AI232" i="1"/>
  <c r="BK232" i="1" s="1"/>
  <c r="AG225" i="1"/>
  <c r="BJ225" i="1" s="1"/>
  <c r="Y225" i="1"/>
  <c r="AY222" i="1"/>
  <c r="BR222" i="1" s="1"/>
  <c r="AJ216" i="1"/>
  <c r="AS211" i="1"/>
  <c r="BP211" i="1" s="1"/>
  <c r="AC211" i="1"/>
  <c r="BH211" i="1" s="1"/>
  <c r="AI206" i="1"/>
  <c r="BK206" i="1" s="1"/>
  <c r="W201" i="1"/>
  <c r="AO200" i="1"/>
  <c r="BN200" i="1" s="1"/>
  <c r="AK183" i="1"/>
  <c r="BM183" i="1" s="1"/>
  <c r="U152" i="1"/>
  <c r="W149" i="1"/>
  <c r="U471" i="1"/>
  <c r="AO468" i="1"/>
  <c r="AK463" i="1"/>
  <c r="AW457" i="1"/>
  <c r="AI455" i="1"/>
  <c r="AE450" i="1"/>
  <c r="AC448" i="1"/>
  <c r="AW445" i="1"/>
  <c r="AO442" i="1"/>
  <c r="AA440" i="1"/>
  <c r="AU430" i="1"/>
  <c r="AQ424" i="1"/>
  <c r="AG421" i="1"/>
  <c r="AO417" i="1"/>
  <c r="AI412" i="1"/>
  <c r="AU406" i="1"/>
  <c r="U406" i="1"/>
  <c r="AU390" i="1"/>
  <c r="U390" i="1"/>
  <c r="AW387" i="1"/>
  <c r="AY380" i="1"/>
  <c r="BR380" i="1" s="1"/>
  <c r="AO378" i="1"/>
  <c r="AG373" i="1"/>
  <c r="BI373" i="1" s="1"/>
  <c r="AA368" i="1"/>
  <c r="AC365" i="1"/>
  <c r="AC359" i="1"/>
  <c r="W354" i="1"/>
  <c r="AA353" i="1"/>
  <c r="AW339" i="1"/>
  <c r="BQ339" i="1" s="1"/>
  <c r="AM339" i="1"/>
  <c r="BL339" i="1" s="1"/>
  <c r="AG334" i="1"/>
  <c r="BI334" i="1" s="1"/>
  <c r="AU324" i="1"/>
  <c r="BP324" i="1" s="1"/>
  <c r="AK324" i="1"/>
  <c r="BK324" i="1" s="1"/>
  <c r="AM314" i="1"/>
  <c r="AO305" i="1"/>
  <c r="BM305" i="1" s="1"/>
  <c r="AI300" i="1"/>
  <c r="BJ300" i="1" s="1"/>
  <c r="AY293" i="1"/>
  <c r="U286" i="1"/>
  <c r="AY284" i="1"/>
  <c r="AQ281" i="1"/>
  <c r="AK273" i="1"/>
  <c r="BL273" i="1" s="1"/>
  <c r="AA273" i="1"/>
  <c r="BG273" i="1" s="1"/>
  <c r="AC259" i="1"/>
  <c r="BG259" i="1" s="1"/>
  <c r="AK255" i="1"/>
  <c r="BK255" i="1" s="1"/>
  <c r="AY241" i="1"/>
  <c r="BR241" i="1" s="1"/>
  <c r="AI238" i="1"/>
  <c r="BJ238" i="1" s="1"/>
  <c r="AI214" i="1"/>
  <c r="BK214" i="1" s="1"/>
  <c r="AE210" i="1"/>
  <c r="BH210" i="1" s="1"/>
  <c r="U210" i="1"/>
  <c r="AM206" i="1"/>
  <c r="BM206" i="1" s="1"/>
  <c r="AU202" i="1"/>
  <c r="BQ202" i="1" s="1"/>
  <c r="AC171" i="1"/>
  <c r="AI166" i="1"/>
  <c r="Y87" i="1"/>
  <c r="BG87" i="1" s="1"/>
  <c r="AI76" i="1"/>
  <c r="BL76" i="1" s="1"/>
  <c r="AQ489" i="1"/>
  <c r="AI489" i="1"/>
  <c r="AA489" i="1"/>
  <c r="AS488" i="1"/>
  <c r="AK488" i="1"/>
  <c r="AC488" i="1"/>
  <c r="U488" i="1"/>
  <c r="AU487" i="1"/>
  <c r="AM487" i="1"/>
  <c r="AE487" i="1"/>
  <c r="W487" i="1"/>
  <c r="AW486" i="1"/>
  <c r="AO486" i="1"/>
  <c r="AG486" i="1"/>
  <c r="Y486" i="1"/>
  <c r="AY485" i="1"/>
  <c r="AQ485" i="1"/>
  <c r="AI485" i="1"/>
  <c r="AA485" i="1"/>
  <c r="AS484" i="1"/>
  <c r="AK484" i="1"/>
  <c r="AC484" i="1"/>
  <c r="U484" i="1"/>
  <c r="AU483" i="1"/>
  <c r="AM483" i="1"/>
  <c r="AE483" i="1"/>
  <c r="W483" i="1"/>
  <c r="AW482" i="1"/>
  <c r="AO482" i="1"/>
  <c r="AG482" i="1"/>
  <c r="Y482" i="1"/>
  <c r="AY481" i="1"/>
  <c r="AQ481" i="1"/>
  <c r="AI481" i="1"/>
  <c r="AA481" i="1"/>
  <c r="AS480" i="1"/>
  <c r="AK480" i="1"/>
  <c r="AC480" i="1"/>
  <c r="U480" i="1"/>
  <c r="AU479" i="1"/>
  <c r="AM479" i="1"/>
  <c r="AE479" i="1"/>
  <c r="W479" i="1"/>
  <c r="AW478" i="1"/>
  <c r="AO478" i="1"/>
  <c r="AG478" i="1"/>
  <c r="Y478" i="1"/>
  <c r="AY477" i="1"/>
  <c r="AQ477" i="1"/>
  <c r="AI477" i="1"/>
  <c r="AA477" i="1"/>
  <c r="AS476" i="1"/>
  <c r="AK476" i="1"/>
  <c r="AC476" i="1"/>
  <c r="U476" i="1"/>
  <c r="AU475" i="1"/>
  <c r="AM475" i="1"/>
  <c r="AE475" i="1"/>
  <c r="AC474" i="1"/>
  <c r="AK473" i="1"/>
  <c r="U473" i="1"/>
  <c r="AO472" i="1"/>
  <c r="AY471" i="1"/>
  <c r="AI471" i="1"/>
  <c r="AA471" i="1"/>
  <c r="AM470" i="1"/>
  <c r="Y469" i="1"/>
  <c r="AK468" i="1"/>
  <c r="AC468" i="1"/>
  <c r="U468" i="1"/>
  <c r="AU467" i="1"/>
  <c r="AS466" i="1"/>
  <c r="AK465" i="1"/>
  <c r="W465" i="1"/>
  <c r="AG464" i="1"/>
  <c r="AY463" i="1"/>
  <c r="AQ463" i="1"/>
  <c r="U463" i="1"/>
  <c r="AW462" i="1"/>
  <c r="AO462" i="1"/>
  <c r="AG462" i="1"/>
  <c r="Y462" i="1"/>
  <c r="W461" i="1"/>
  <c r="AE460" i="1"/>
  <c r="AW459" i="1"/>
  <c r="AI459" i="1"/>
  <c r="AS458" i="1"/>
  <c r="AC458" i="1"/>
  <c r="U458" i="1"/>
  <c r="AG457" i="1"/>
  <c r="AE455" i="1"/>
  <c r="W455" i="1"/>
  <c r="AW454" i="1"/>
  <c r="AO454" i="1"/>
  <c r="AM453" i="1"/>
  <c r="AU452" i="1"/>
  <c r="AE452" i="1"/>
  <c r="AY451" i="1"/>
  <c r="AA451" i="1"/>
  <c r="AS450" i="1"/>
  <c r="AK450" i="1"/>
  <c r="AW449" i="1"/>
  <c r="AQ448" i="1"/>
  <c r="AU447" i="1"/>
  <c r="BP447" i="1" s="1"/>
  <c r="AG446" i="1"/>
  <c r="AS445" i="1"/>
  <c r="AK445" i="1"/>
  <c r="AC445" i="1"/>
  <c r="AK443" i="1"/>
  <c r="U443" i="1"/>
  <c r="Y442" i="1"/>
  <c r="AS440" i="1"/>
  <c r="W440" i="1"/>
  <c r="AO439" i="1"/>
  <c r="AE438" i="1"/>
  <c r="U438" i="1"/>
  <c r="AW437" i="1"/>
  <c r="BQ437" i="1" s="1"/>
  <c r="AO437" i="1"/>
  <c r="BM437" i="1" s="1"/>
  <c r="AW435" i="1"/>
  <c r="BQ435" i="1" s="1"/>
  <c r="AM434" i="1"/>
  <c r="W434" i="1"/>
  <c r="AW433" i="1"/>
  <c r="BQ433" i="1" s="1"/>
  <c r="AO431" i="1"/>
  <c r="AK430" i="1"/>
  <c r="AW429" i="1"/>
  <c r="W429" i="1"/>
  <c r="AI428" i="1"/>
  <c r="AQ427" i="1"/>
  <c r="AK425" i="1"/>
  <c r="U425" i="1"/>
  <c r="AM424" i="1"/>
  <c r="AC423" i="1"/>
  <c r="AU422" i="1"/>
  <c r="AS421" i="1"/>
  <c r="AC421" i="1"/>
  <c r="AY418" i="1"/>
  <c r="AI418" i="1"/>
  <c r="AK417" i="1"/>
  <c r="AA416" i="1"/>
  <c r="AS415" i="1"/>
  <c r="AK415" i="1"/>
  <c r="Y412" i="1"/>
  <c r="AQ411" i="1"/>
  <c r="AC411" i="1"/>
  <c r="AM410" i="1"/>
  <c r="W410" i="1"/>
  <c r="AO407" i="1"/>
  <c r="AQ406" i="1"/>
  <c r="AA406" i="1"/>
  <c r="AO405" i="1"/>
  <c r="BM405" i="1" s="1"/>
  <c r="AE404" i="1"/>
  <c r="AW403" i="1"/>
  <c r="AG403" i="1"/>
  <c r="AY402" i="1"/>
  <c r="BR402" i="1" s="1"/>
  <c r="AO401" i="1"/>
  <c r="BM401" i="1" s="1"/>
  <c r="Y401" i="1"/>
  <c r="AY400" i="1"/>
  <c r="AQ398" i="1"/>
  <c r="AS397" i="1"/>
  <c r="AI396" i="1"/>
  <c r="AQ395" i="1"/>
  <c r="AA395" i="1"/>
  <c r="AU394" i="1"/>
  <c r="W394" i="1"/>
  <c r="AO393" i="1"/>
  <c r="BM393" i="1" s="1"/>
  <c r="AQ390" i="1"/>
  <c r="AA390" i="1"/>
  <c r="AG389" i="1"/>
  <c r="AY388" i="1"/>
  <c r="AE385" i="1"/>
  <c r="BH385" i="1" s="1"/>
  <c r="AQ384" i="1"/>
  <c r="AY383" i="1"/>
  <c r="BR383" i="1" s="1"/>
  <c r="AG382" i="1"/>
  <c r="BI382" i="1" s="1"/>
  <c r="AA382" i="1"/>
  <c r="AS381" i="1"/>
  <c r="BO381" i="1" s="1"/>
  <c r="AC381" i="1"/>
  <c r="BG381" i="1" s="1"/>
  <c r="AU380" i="1"/>
  <c r="BP380" i="1" s="1"/>
  <c r="AK379" i="1"/>
  <c r="U379" i="1"/>
  <c r="AA377" i="1"/>
  <c r="AM376" i="1"/>
  <c r="AC376" i="1"/>
  <c r="AW374" i="1"/>
  <c r="BQ374" i="1" s="1"/>
  <c r="AQ374" i="1"/>
  <c r="BN374" i="1" s="1"/>
  <c r="AA374" i="1"/>
  <c r="AS373" i="1"/>
  <c r="BO373" i="1" s="1"/>
  <c r="AC373" i="1"/>
  <c r="BG373" i="1" s="1"/>
  <c r="W371" i="1"/>
  <c r="AQ369" i="1"/>
  <c r="AS368" i="1"/>
  <c r="AY367" i="1"/>
  <c r="AI367" i="1"/>
  <c r="AU366" i="1"/>
  <c r="AE366" i="1"/>
  <c r="AG365" i="1"/>
  <c r="AK364" i="1"/>
  <c r="AS362" i="1"/>
  <c r="W362" i="1"/>
  <c r="AE361" i="1"/>
  <c r="BH361" i="1" s="1"/>
  <c r="Y359" i="1"/>
  <c r="AW357" i="1"/>
  <c r="AG357" i="1"/>
  <c r="AM355" i="1"/>
  <c r="AY354" i="1"/>
  <c r="AO354" i="1"/>
  <c r="AU353" i="1"/>
  <c r="BP353" i="1" s="1"/>
  <c r="AM352" i="1"/>
  <c r="AS351" i="1"/>
  <c r="AM350" i="1"/>
  <c r="BL350" i="1" s="1"/>
  <c r="AI349" i="1"/>
  <c r="BJ349" i="1" s="1"/>
  <c r="AC349" i="1"/>
  <c r="BG349" i="1" s="1"/>
  <c r="AU348" i="1"/>
  <c r="AE348" i="1"/>
  <c r="AQ347" i="1"/>
  <c r="AA347" i="1"/>
  <c r="AU346" i="1"/>
  <c r="AQ345" i="1"/>
  <c r="AK345" i="1"/>
  <c r="U345" i="1"/>
  <c r="AA344" i="1"/>
  <c r="AI343" i="1"/>
  <c r="AY340" i="1"/>
  <c r="BR340" i="1" s="1"/>
  <c r="W339" i="1"/>
  <c r="AK337" i="1"/>
  <c r="BK337" i="1" s="1"/>
  <c r="AM336" i="1"/>
  <c r="BL336" i="1" s="1"/>
  <c r="AU334" i="1"/>
  <c r="BP334" i="1" s="1"/>
  <c r="AC333" i="1"/>
  <c r="AU332" i="1"/>
  <c r="AE332" i="1"/>
  <c r="AO330" i="1"/>
  <c r="BM330" i="1" s="1"/>
  <c r="AC330" i="1"/>
  <c r="BG330" i="1" s="1"/>
  <c r="AU329" i="1"/>
  <c r="BP329" i="1" s="1"/>
  <c r="AU327" i="1"/>
  <c r="BP327" i="1" s="1"/>
  <c r="U326" i="1"/>
  <c r="U324" i="1"/>
  <c r="AQ323" i="1"/>
  <c r="BN323" i="1" s="1"/>
  <c r="AI322" i="1"/>
  <c r="BJ322" i="1" s="1"/>
  <c r="AO321" i="1"/>
  <c r="AW320" i="1"/>
  <c r="Y319" i="1"/>
  <c r="AQ318" i="1"/>
  <c r="AA318" i="1"/>
  <c r="AM317" i="1"/>
  <c r="Y317" i="1"/>
  <c r="AI314" i="1"/>
  <c r="AE313" i="1"/>
  <c r="AS311" i="1"/>
  <c r="BO311" i="1" s="1"/>
  <c r="AK311" i="1"/>
  <c r="BK311" i="1" s="1"/>
  <c r="AG309" i="1"/>
  <c r="BI309" i="1" s="1"/>
  <c r="AY308" i="1"/>
  <c r="BR308" i="1" s="1"/>
  <c r="AI306" i="1"/>
  <c r="BJ306" i="1" s="1"/>
  <c r="AE305" i="1"/>
  <c r="BH305" i="1" s="1"/>
  <c r="W304" i="1"/>
  <c r="AC303" i="1"/>
  <c r="BG303" i="1" s="1"/>
  <c r="AK302" i="1"/>
  <c r="BK302" i="1" s="1"/>
  <c r="AE300" i="1"/>
  <c r="BH300" i="1" s="1"/>
  <c r="AW299" i="1"/>
  <c r="BQ299" i="1" s="1"/>
  <c r="AA299" i="1"/>
  <c r="AU298" i="1"/>
  <c r="BP298" i="1" s="1"/>
  <c r="AO297" i="1"/>
  <c r="BM297" i="1" s="1"/>
  <c r="AU294" i="1"/>
  <c r="AK294" i="1"/>
  <c r="U294" i="1"/>
  <c r="AW291" i="1"/>
  <c r="AS290" i="1"/>
  <c r="AK289" i="1"/>
  <c r="AQ288" i="1"/>
  <c r="AY287" i="1"/>
  <c r="AA286" i="1"/>
  <c r="AU284" i="1"/>
  <c r="AE284" i="1"/>
  <c r="AQ283" i="1"/>
  <c r="AC283" i="1"/>
  <c r="W282" i="1"/>
  <c r="AA281" i="1"/>
  <c r="AC279" i="1"/>
  <c r="AK278" i="1"/>
  <c r="AW277" i="1"/>
  <c r="AM277" i="1"/>
  <c r="W277" i="1"/>
  <c r="AM274" i="1"/>
  <c r="BM274" i="1" s="1"/>
  <c r="AO273" i="1"/>
  <c r="BN273" i="1" s="1"/>
  <c r="W272" i="1"/>
  <c r="AY271" i="1"/>
  <c r="BS271" i="1" s="1"/>
  <c r="AQ271" i="1"/>
  <c r="BO271" i="1" s="1"/>
  <c r="AS268" i="1"/>
  <c r="BP268" i="1" s="1"/>
  <c r="U267" i="1"/>
  <c r="Y262" i="1"/>
  <c r="AS261" i="1"/>
  <c r="BP261" i="1" s="1"/>
  <c r="Y259" i="1"/>
  <c r="AQ258" i="1"/>
  <c r="BN258" i="1" s="1"/>
  <c r="AW257" i="1"/>
  <c r="BQ257" i="1" s="1"/>
  <c r="AG257" i="1"/>
  <c r="BI257" i="1" s="1"/>
  <c r="AW255" i="1"/>
  <c r="BQ255" i="1" s="1"/>
  <c r="AG255" i="1"/>
  <c r="BI255" i="1" s="1"/>
  <c r="W254" i="1"/>
  <c r="AW253" i="1"/>
  <c r="BQ253" i="1" s="1"/>
  <c r="AW252" i="1"/>
  <c r="BR252" i="1" s="1"/>
  <c r="AG252" i="1"/>
  <c r="BJ252" i="1" s="1"/>
  <c r="AS251" i="1"/>
  <c r="BP251" i="1" s="1"/>
  <c r="AI251" i="1"/>
  <c r="BK251" i="1" s="1"/>
  <c r="W249" i="1"/>
  <c r="AK247" i="1"/>
  <c r="BL247" i="1" s="1"/>
  <c r="AC247" i="1"/>
  <c r="BH247" i="1" s="1"/>
  <c r="Y245" i="1"/>
  <c r="AQ244" i="1"/>
  <c r="AI244" i="1"/>
  <c r="AU242" i="1"/>
  <c r="BP242" i="1" s="1"/>
  <c r="AK242" i="1"/>
  <c r="BK242" i="1" s="1"/>
  <c r="U242" i="1"/>
  <c r="AQ239" i="1"/>
  <c r="BO239" i="1" s="1"/>
  <c r="AW236" i="1"/>
  <c r="BR236" i="1" s="1"/>
  <c r="AQ234" i="1"/>
  <c r="BN234" i="1" s="1"/>
  <c r="AY232" i="1"/>
  <c r="BS232" i="1" s="1"/>
  <c r="AQ232" i="1"/>
  <c r="BO232" i="1" s="1"/>
  <c r="AQ231" i="1"/>
  <c r="BN231" i="1" s="1"/>
  <c r="AA231" i="1"/>
  <c r="AM230" i="1"/>
  <c r="BL230" i="1" s="1"/>
  <c r="AC230" i="1"/>
  <c r="BG230" i="1" s="1"/>
  <c r="AW229" i="1"/>
  <c r="BQ229" i="1" s="1"/>
  <c r="AI227" i="1"/>
  <c r="BJ227" i="1" s="1"/>
  <c r="AU226" i="1"/>
  <c r="BP226" i="1" s="1"/>
  <c r="AK226" i="1"/>
  <c r="BK226" i="1" s="1"/>
  <c r="AW225" i="1"/>
  <c r="BR225" i="1" s="1"/>
  <c r="AO225" i="1"/>
  <c r="BN225" i="1" s="1"/>
  <c r="AO224" i="1"/>
  <c r="BN224" i="1" s="1"/>
  <c r="Y224" i="1"/>
  <c r="AK223" i="1"/>
  <c r="BL223" i="1" s="1"/>
  <c r="AA223" i="1"/>
  <c r="BG223" i="1" s="1"/>
  <c r="AS222" i="1"/>
  <c r="BO222" i="1" s="1"/>
  <c r="U221" i="1"/>
  <c r="AM220" i="1"/>
  <c r="BM220" i="1" s="1"/>
  <c r="AS219" i="1"/>
  <c r="BP219" i="1" s="1"/>
  <c r="AM218" i="1"/>
  <c r="BM218" i="1" s="1"/>
  <c r="AG217" i="1"/>
  <c r="BI217" i="1" s="1"/>
  <c r="AQ215" i="1"/>
  <c r="BO215" i="1" s="1"/>
  <c r="AC215" i="1"/>
  <c r="BH215" i="1" s="1"/>
  <c r="AE214" i="1"/>
  <c r="BI214" i="1" s="1"/>
  <c r="AQ212" i="1"/>
  <c r="BO212" i="1" s="1"/>
  <c r="AA212" i="1"/>
  <c r="BG212" i="1" s="1"/>
  <c r="AQ210" i="1"/>
  <c r="BN210" i="1" s="1"/>
  <c r="AA210" i="1"/>
  <c r="AM209" i="1"/>
  <c r="BL209" i="1" s="1"/>
  <c r="AI208" i="1"/>
  <c r="BK208" i="1" s="1"/>
  <c r="AG207" i="1"/>
  <c r="BI207" i="1" s="1"/>
  <c r="AC206" i="1"/>
  <c r="BH206" i="1" s="1"/>
  <c r="AU205" i="1"/>
  <c r="BP205" i="1" s="1"/>
  <c r="Y205" i="1"/>
  <c r="AY204" i="1"/>
  <c r="BR204" i="1" s="1"/>
  <c r="AO203" i="1"/>
  <c r="BN203" i="1" s="1"/>
  <c r="Y203" i="1"/>
  <c r="AK202" i="1"/>
  <c r="BL202" i="1" s="1"/>
  <c r="AY200" i="1"/>
  <c r="BS200" i="1" s="1"/>
  <c r="AQ200" i="1"/>
  <c r="BO200" i="1" s="1"/>
  <c r="AW199" i="1"/>
  <c r="BR199" i="1" s="1"/>
  <c r="AG199" i="1"/>
  <c r="BJ199" i="1" s="1"/>
  <c r="AO197" i="1"/>
  <c r="BM197" i="1" s="1"/>
  <c r="W190" i="1"/>
  <c r="AQ188" i="1"/>
  <c r="BO188" i="1" s="1"/>
  <c r="Y179" i="1"/>
  <c r="AQ178" i="1"/>
  <c r="BN178" i="1" s="1"/>
  <c r="AA178" i="1"/>
  <c r="AG177" i="1"/>
  <c r="AK175" i="1"/>
  <c r="BM175" i="1" s="1"/>
  <c r="W174" i="1"/>
  <c r="W166" i="1"/>
  <c r="AC163" i="1"/>
  <c r="BH163" i="1" s="1"/>
  <c r="AG161" i="1"/>
  <c r="BJ161" i="1" s="1"/>
  <c r="AC159" i="1"/>
  <c r="BH159" i="1" s="1"/>
  <c r="AO158" i="1"/>
  <c r="AQ157" i="1"/>
  <c r="BN157" i="1" s="1"/>
  <c r="AI153" i="1"/>
  <c r="BL153" i="1" s="1"/>
  <c r="AK147" i="1"/>
  <c r="BK147" i="1" s="1"/>
  <c r="AW146" i="1"/>
  <c r="BR146" i="1" s="1"/>
  <c r="AY143" i="1"/>
  <c r="AI143" i="1"/>
  <c r="AE137" i="1"/>
  <c r="BH137" i="1" s="1"/>
  <c r="AI135" i="1"/>
  <c r="BK135" i="1" s="1"/>
  <c r="AC132" i="1"/>
  <c r="BG132" i="1" s="1"/>
  <c r="AS130" i="1"/>
  <c r="BP130" i="1" s="1"/>
  <c r="W127" i="1"/>
  <c r="AE124" i="1"/>
  <c r="BI124" i="1" s="1"/>
  <c r="AO119" i="1"/>
  <c r="BN119" i="1" s="1"/>
  <c r="AG119" i="1"/>
  <c r="BJ119" i="1" s="1"/>
  <c r="AC115" i="1"/>
  <c r="U115" i="1"/>
  <c r="AE114" i="1"/>
  <c r="BH114" i="1" s="1"/>
  <c r="W114" i="1"/>
  <c r="AW113" i="1"/>
  <c r="BQ113" i="1" s="1"/>
  <c r="AO113" i="1"/>
  <c r="BM113" i="1" s="1"/>
  <c r="AG113" i="1"/>
  <c r="BI113" i="1" s="1"/>
  <c r="AS103" i="1"/>
  <c r="Y101" i="1"/>
  <c r="AC97" i="1"/>
  <c r="BI97" i="1" s="1"/>
  <c r="AC96" i="1"/>
  <c r="BI96" i="1" s="1"/>
  <c r="AU95" i="1"/>
  <c r="BQ95" i="1" s="1"/>
  <c r="AU92" i="1"/>
  <c r="BP92" i="1" s="1"/>
  <c r="AI90" i="1"/>
  <c r="BJ90" i="1" s="1"/>
  <c r="AA90" i="1"/>
  <c r="U87" i="1"/>
  <c r="AY82" i="1"/>
  <c r="BT82" i="1" s="1"/>
  <c r="AQ82" i="1"/>
  <c r="BP82" i="1" s="1"/>
  <c r="AY80" i="1"/>
  <c r="BR80" i="1" s="1"/>
  <c r="AQ80" i="1"/>
  <c r="BN80" i="1" s="1"/>
  <c r="AE76" i="1"/>
  <c r="BJ76" i="1" s="1"/>
  <c r="AI72" i="1"/>
  <c r="BJ72" i="1" s="1"/>
  <c r="AI71" i="1"/>
  <c r="BJ71" i="1" s="1"/>
  <c r="AE70" i="1"/>
  <c r="U65" i="1"/>
  <c r="AI59" i="1"/>
  <c r="BJ59" i="1" s="1"/>
  <c r="AI56" i="1"/>
  <c r="AS55" i="1"/>
  <c r="BO55" i="1" s="1"/>
  <c r="AO45" i="1"/>
  <c r="BM45" i="1" s="1"/>
  <c r="AU37" i="1"/>
  <c r="BP37" i="1" s="1"/>
  <c r="AW34" i="1"/>
  <c r="BQ34" i="1" s="1"/>
  <c r="AY33" i="1"/>
  <c r="BR33" i="1" s="1"/>
  <c r="AS30" i="1"/>
  <c r="BQ30" i="1" s="1"/>
  <c r="AO24" i="1"/>
  <c r="AK18" i="1"/>
  <c r="BK18" i="1" s="1"/>
  <c r="W17" i="1"/>
  <c r="AE15" i="1"/>
  <c r="AW14" i="1"/>
  <c r="BQ14" i="1" s="1"/>
  <c r="AI14" i="1"/>
  <c r="BJ14" i="1" s="1"/>
  <c r="AW197" i="1"/>
  <c r="BQ197" i="1" s="1"/>
  <c r="AG196" i="1"/>
  <c r="BI196" i="1" s="1"/>
  <c r="AA194" i="1"/>
  <c r="BG194" i="1" s="1"/>
  <c r="W193" i="1"/>
  <c r="AO192" i="1"/>
  <c r="BN192" i="1" s="1"/>
  <c r="AC190" i="1"/>
  <c r="BH190" i="1" s="1"/>
  <c r="AI187" i="1"/>
  <c r="AI184" i="1"/>
  <c r="BJ184" i="1" s="1"/>
  <c r="AA184" i="1"/>
  <c r="AE181" i="1"/>
  <c r="AW180" i="1"/>
  <c r="BQ180" i="1" s="1"/>
  <c r="AI180" i="1"/>
  <c r="BJ180" i="1" s="1"/>
  <c r="AK178" i="1"/>
  <c r="BK178" i="1" s="1"/>
  <c r="U178" i="1"/>
  <c r="AQ175" i="1"/>
  <c r="BP175" i="1" s="1"/>
  <c r="AW172" i="1"/>
  <c r="BS172" i="1" s="1"/>
  <c r="AS169" i="1"/>
  <c r="BO169" i="1" s="1"/>
  <c r="AC169" i="1"/>
  <c r="BG169" i="1" s="1"/>
  <c r="AU168" i="1"/>
  <c r="BP168" i="1" s="1"/>
  <c r="AE168" i="1"/>
  <c r="BH168" i="1" s="1"/>
  <c r="AC166" i="1"/>
  <c r="AW165" i="1"/>
  <c r="W163" i="1"/>
  <c r="AA162" i="1"/>
  <c r="BG162" i="1" s="1"/>
  <c r="AU161" i="1"/>
  <c r="BQ161" i="1" s="1"/>
  <c r="AQ160" i="1"/>
  <c r="BN160" i="1" s="1"/>
  <c r="AC160" i="1"/>
  <c r="BG160" i="1" s="1"/>
  <c r="AE159" i="1"/>
  <c r="BI159" i="1" s="1"/>
  <c r="AW157" i="1"/>
  <c r="BQ157" i="1" s="1"/>
  <c r="AQ153" i="1"/>
  <c r="BP153" i="1" s="1"/>
  <c r="AQ152" i="1"/>
  <c r="AU151" i="1"/>
  <c r="W151" i="1"/>
  <c r="U150" i="1"/>
  <c r="AM149" i="1"/>
  <c r="BL149" i="1" s="1"/>
  <c r="AY148" i="1"/>
  <c r="BR148" i="1" s="1"/>
  <c r="AE147" i="1"/>
  <c r="BH147" i="1" s="1"/>
  <c r="AO145" i="1"/>
  <c r="AA145" i="1"/>
  <c r="AC140" i="1"/>
  <c r="BG140" i="1" s="1"/>
  <c r="Y138" i="1"/>
  <c r="AY135" i="1"/>
  <c r="BS135" i="1" s="1"/>
  <c r="AO134" i="1"/>
  <c r="BN134" i="1" s="1"/>
  <c r="AQ132" i="1"/>
  <c r="BN132" i="1" s="1"/>
  <c r="AA131" i="1"/>
  <c r="AE130" i="1"/>
  <c r="BI130" i="1" s="1"/>
  <c r="AS129" i="1"/>
  <c r="BP129" i="1" s="1"/>
  <c r="AW128" i="1"/>
  <c r="BR128" i="1" s="1"/>
  <c r="AM127" i="1"/>
  <c r="BM127" i="1" s="1"/>
  <c r="AY126" i="1"/>
  <c r="BS126" i="1" s="1"/>
  <c r="AE126" i="1"/>
  <c r="BI126" i="1" s="1"/>
  <c r="AU122" i="1"/>
  <c r="BQ122" i="1" s="1"/>
  <c r="AM122" i="1"/>
  <c r="BM122" i="1" s="1"/>
  <c r="AW121" i="1"/>
  <c r="BR121" i="1" s="1"/>
  <c r="AO121" i="1"/>
  <c r="BN121" i="1" s="1"/>
  <c r="AG121" i="1"/>
  <c r="BJ121" i="1" s="1"/>
  <c r="Y121" i="1"/>
  <c r="AY120" i="1"/>
  <c r="BS120" i="1" s="1"/>
  <c r="AW119" i="1"/>
  <c r="BR119" i="1" s="1"/>
  <c r="AA119" i="1"/>
  <c r="BG119" i="1" s="1"/>
  <c r="AW118" i="1"/>
  <c r="BR118" i="1" s="1"/>
  <c r="AG118" i="1"/>
  <c r="BJ118" i="1" s="1"/>
  <c r="AS117" i="1"/>
  <c r="AC117" i="1"/>
  <c r="U117" i="1"/>
  <c r="AG116" i="1"/>
  <c r="AO114" i="1"/>
  <c r="BM114" i="1" s="1"/>
  <c r="AQ113" i="1"/>
  <c r="BN113" i="1" s="1"/>
  <c r="AM112" i="1"/>
  <c r="Y111" i="1"/>
  <c r="AY110" i="1"/>
  <c r="BS110" i="1" s="1"/>
  <c r="AC110" i="1"/>
  <c r="BH110" i="1" s="1"/>
  <c r="AE109" i="1"/>
  <c r="BJ109" i="1" s="1"/>
  <c r="Y109" i="1"/>
  <c r="BG109" i="1" s="1"/>
  <c r="AY108" i="1"/>
  <c r="BR108" i="1" s="1"/>
  <c r="AK108" i="1"/>
  <c r="BK108" i="1" s="1"/>
  <c r="W108" i="1"/>
  <c r="AK107" i="1"/>
  <c r="BK107" i="1" s="1"/>
  <c r="AU106" i="1"/>
  <c r="AM106" i="1"/>
  <c r="AE106" i="1"/>
  <c r="W106" i="1"/>
  <c r="AW105" i="1"/>
  <c r="AU104" i="1"/>
  <c r="Y104" i="1"/>
  <c r="AU103" i="1"/>
  <c r="AE103" i="1"/>
  <c r="AQ102" i="1"/>
  <c r="BP102" i="1" s="1"/>
  <c r="AA102" i="1"/>
  <c r="BH102" i="1" s="1"/>
  <c r="AE101" i="1"/>
  <c r="BI101" i="1" s="1"/>
  <c r="AM99" i="1"/>
  <c r="BM99" i="1" s="1"/>
  <c r="AO98" i="1"/>
  <c r="BN98" i="1" s="1"/>
  <c r="AK97" i="1"/>
  <c r="BL97" i="1" s="1"/>
  <c r="W96" i="1"/>
  <c r="AW95" i="1"/>
  <c r="BR95" i="1" s="1"/>
  <c r="AA95" i="1"/>
  <c r="BH95" i="1" s="1"/>
  <c r="AC94" i="1"/>
  <c r="BI94" i="1" s="1"/>
  <c r="W94" i="1"/>
  <c r="AW93" i="1"/>
  <c r="BS93" i="1" s="1"/>
  <c r="AI93" i="1"/>
  <c r="BL93" i="1" s="1"/>
  <c r="AW91" i="1"/>
  <c r="BQ91" i="1" s="1"/>
  <c r="Y91" i="1"/>
  <c r="AQ90" i="1"/>
  <c r="BN90" i="1" s="1"/>
  <c r="U90" i="1"/>
  <c r="AQ89" i="1"/>
  <c r="BP89" i="1" s="1"/>
  <c r="AA89" i="1"/>
  <c r="BH89" i="1" s="1"/>
  <c r="AA87" i="1"/>
  <c r="BH87" i="1" s="1"/>
  <c r="AU86" i="1"/>
  <c r="BR86" i="1" s="1"/>
  <c r="AI85" i="1"/>
  <c r="BL85" i="1" s="1"/>
  <c r="AK84" i="1"/>
  <c r="BM84" i="1" s="1"/>
  <c r="U84" i="1"/>
  <c r="AO83" i="1"/>
  <c r="BO83" i="1" s="1"/>
  <c r="AK82" i="1"/>
  <c r="BM82" i="1" s="1"/>
  <c r="AE82" i="1"/>
  <c r="BJ82" i="1" s="1"/>
  <c r="W82" i="1"/>
  <c r="AW81" i="1"/>
  <c r="BQ81" i="1" s="1"/>
  <c r="AO81" i="1"/>
  <c r="BM81" i="1" s="1"/>
  <c r="AC80" i="1"/>
  <c r="BG80" i="1" s="1"/>
  <c r="AW79" i="1"/>
  <c r="BQ79" i="1" s="1"/>
  <c r="AS78" i="1"/>
  <c r="BO78" i="1" s="1"/>
  <c r="AM78" i="1"/>
  <c r="BL78" i="1" s="1"/>
  <c r="AE78" i="1"/>
  <c r="BH78" i="1" s="1"/>
  <c r="AG77" i="1"/>
  <c r="BI77" i="1" s="1"/>
  <c r="Y77" i="1"/>
  <c r="AK76" i="1"/>
  <c r="BM76" i="1" s="1"/>
  <c r="AS74" i="1"/>
  <c r="BQ74" i="1" s="1"/>
  <c r="AU73" i="1"/>
  <c r="BP73" i="1" s="1"/>
  <c r="AE73" i="1"/>
  <c r="BH73" i="1" s="1"/>
  <c r="AC71" i="1"/>
  <c r="BG71" i="1" s="1"/>
  <c r="AG70" i="1"/>
  <c r="AI69" i="1"/>
  <c r="BJ69" i="1" s="1"/>
  <c r="AC69" i="1"/>
  <c r="BG69" i="1" s="1"/>
  <c r="U69" i="1"/>
  <c r="AO68" i="1"/>
  <c r="BM68" i="1" s="1"/>
  <c r="Y68" i="1"/>
  <c r="U67" i="1"/>
  <c r="AQ65" i="1"/>
  <c r="BN65" i="1" s="1"/>
  <c r="AW64" i="1"/>
  <c r="BQ64" i="1" s="1"/>
  <c r="AG64" i="1"/>
  <c r="BI64" i="1" s="1"/>
  <c r="AS63" i="1"/>
  <c r="BO63" i="1" s="1"/>
  <c r="AW62" i="1"/>
  <c r="BQ62" i="1" s="1"/>
  <c r="AY61" i="1"/>
  <c r="BR61" i="1" s="1"/>
  <c r="AS61" i="1"/>
  <c r="BO61" i="1" s="1"/>
  <c r="AK61" i="1"/>
  <c r="BK61" i="1" s="1"/>
  <c r="W61" i="1"/>
  <c r="AO60" i="1"/>
  <c r="BM60" i="1" s="1"/>
  <c r="AO56" i="1"/>
  <c r="W52" i="1"/>
  <c r="U50" i="1"/>
  <c r="AS46" i="1"/>
  <c r="BO46" i="1" s="1"/>
  <c r="AI43" i="1"/>
  <c r="BK43" i="1" s="1"/>
  <c r="AC43" i="1"/>
  <c r="BH43" i="1" s="1"/>
  <c r="U43" i="1"/>
  <c r="AS41" i="1"/>
  <c r="AI38" i="1"/>
  <c r="BJ38" i="1" s="1"/>
  <c r="AE37" i="1"/>
  <c r="BH37" i="1" s="1"/>
  <c r="AQ34" i="1"/>
  <c r="BN34" i="1" s="1"/>
  <c r="Y30" i="1"/>
  <c r="BG30" i="1" s="1"/>
  <c r="AA29" i="1"/>
  <c r="AY27" i="1"/>
  <c r="BR27" i="1" s="1"/>
  <c r="AW26" i="1"/>
  <c r="BQ26" i="1" s="1"/>
  <c r="W23" i="1"/>
  <c r="AQ21" i="1"/>
  <c r="BN21" i="1" s="1"/>
  <c r="AS20" i="1"/>
  <c r="BO20" i="1" s="1"/>
  <c r="AY17" i="1"/>
  <c r="BR17" i="1" s="1"/>
  <c r="AC17" i="1"/>
  <c r="BG17" i="1" s="1"/>
  <c r="AG16" i="1"/>
  <c r="BK16" i="1" s="1"/>
  <c r="AS15" i="1"/>
  <c r="AM15" i="1"/>
  <c r="AI13" i="1"/>
  <c r="BJ13" i="1" s="1"/>
  <c r="W202" i="1"/>
  <c r="AG201" i="1"/>
  <c r="BI201" i="1" s="1"/>
  <c r="AE200" i="1"/>
  <c r="BI200" i="1" s="1"/>
  <c r="AQ199" i="1"/>
  <c r="BO199" i="1" s="1"/>
  <c r="AA199" i="1"/>
  <c r="BG199" i="1" s="1"/>
  <c r="AU198" i="1"/>
  <c r="BQ198" i="1" s="1"/>
  <c r="W198" i="1"/>
  <c r="AK197" i="1"/>
  <c r="BK197" i="1" s="1"/>
  <c r="AW196" i="1"/>
  <c r="BQ196" i="1" s="1"/>
  <c r="AE194" i="1"/>
  <c r="BI194" i="1" s="1"/>
  <c r="U194" i="1"/>
  <c r="AW193" i="1"/>
  <c r="BQ193" i="1" s="1"/>
  <c r="AQ191" i="1"/>
  <c r="BN191" i="1" s="1"/>
  <c r="AA191" i="1"/>
  <c r="AM190" i="1"/>
  <c r="BM190" i="1" s="1"/>
  <c r="AM188" i="1"/>
  <c r="BM188" i="1" s="1"/>
  <c r="AY187" i="1"/>
  <c r="AK187" i="1"/>
  <c r="AQ186" i="1"/>
  <c r="AS185" i="1"/>
  <c r="BO185" i="1" s="1"/>
  <c r="W185" i="1"/>
  <c r="AG183" i="1"/>
  <c r="BK183" i="1" s="1"/>
  <c r="AY182" i="1"/>
  <c r="BS182" i="1" s="1"/>
  <c r="AC182" i="1"/>
  <c r="BH182" i="1" s="1"/>
  <c r="AI179" i="1"/>
  <c r="BJ179" i="1" s="1"/>
  <c r="AY177" i="1"/>
  <c r="W177" i="1"/>
  <c r="AO176" i="1"/>
  <c r="AI174" i="1"/>
  <c r="AE173" i="1"/>
  <c r="BJ173" i="1" s="1"/>
  <c r="W172" i="1"/>
  <c r="Y171" i="1"/>
  <c r="AM169" i="1"/>
  <c r="BL169" i="1" s="1"/>
  <c r="AY168" i="1"/>
  <c r="BR168" i="1" s="1"/>
  <c r="AO168" i="1"/>
  <c r="BM168" i="1" s="1"/>
  <c r="Y168" i="1"/>
  <c r="AQ167" i="1"/>
  <c r="BN167" i="1" s="1"/>
  <c r="AM166" i="1"/>
  <c r="BM166" i="1" s="1"/>
  <c r="AW161" i="1"/>
  <c r="BR161" i="1" s="1"/>
  <c r="AA161" i="1"/>
  <c r="BG161" i="1" s="1"/>
  <c r="AI159" i="1"/>
  <c r="BK159" i="1" s="1"/>
  <c r="AE158" i="1"/>
  <c r="AY157" i="1"/>
  <c r="BR157" i="1" s="1"/>
  <c r="W157" i="1"/>
  <c r="Y156" i="1"/>
  <c r="AM154" i="1"/>
  <c r="BL154" i="1" s="1"/>
  <c r="AK150" i="1"/>
  <c r="BM150" i="1" s="1"/>
  <c r="AQ149" i="1"/>
  <c r="BN149" i="1" s="1"/>
  <c r="AS148" i="1"/>
  <c r="BO148" i="1" s="1"/>
  <c r="AS146" i="1"/>
  <c r="BP146" i="1" s="1"/>
  <c r="W146" i="1"/>
  <c r="AQ144" i="1"/>
  <c r="AA144" i="1"/>
  <c r="AM143" i="1"/>
  <c r="W143" i="1"/>
  <c r="AY138" i="1"/>
  <c r="BR138" i="1" s="1"/>
  <c r="AK135" i="1"/>
  <c r="BL135" i="1" s="1"/>
  <c r="AY134" i="1"/>
  <c r="BS134" i="1" s="1"/>
  <c r="U134" i="1"/>
  <c r="AS132" i="1"/>
  <c r="BO132" i="1" s="1"/>
  <c r="AQ131" i="1"/>
  <c r="BN131" i="1" s="1"/>
  <c r="AW130" i="1"/>
  <c r="BR130" i="1" s="1"/>
  <c r="AG130" i="1"/>
  <c r="BJ130" i="1" s="1"/>
  <c r="AU129" i="1"/>
  <c r="BQ129" i="1" s="1"/>
  <c r="AI128" i="1"/>
  <c r="BK128" i="1" s="1"/>
  <c r="AW127" i="1"/>
  <c r="BR127" i="1" s="1"/>
  <c r="AS126" i="1"/>
  <c r="BP126" i="1" s="1"/>
  <c r="AG126" i="1"/>
  <c r="BJ126" i="1" s="1"/>
  <c r="AY125" i="1"/>
  <c r="BS125" i="1" s="1"/>
  <c r="AC125" i="1"/>
  <c r="BH125" i="1" s="1"/>
  <c r="AU124" i="1"/>
  <c r="BQ124" i="1" s="1"/>
  <c r="AM124" i="1"/>
  <c r="BM124" i="1" s="1"/>
  <c r="AY123" i="1"/>
  <c r="BS123" i="1" s="1"/>
  <c r="Y122" i="1"/>
  <c r="AA121" i="1"/>
  <c r="BG121" i="1" s="1"/>
  <c r="W120" i="1"/>
  <c r="AQ118" i="1"/>
  <c r="BO118" i="1" s="1"/>
  <c r="AI118" i="1"/>
  <c r="BK118" i="1" s="1"/>
  <c r="AU117" i="1"/>
  <c r="AW116" i="1"/>
  <c r="AQ116" i="1"/>
  <c r="AI116" i="1"/>
  <c r="U116" i="1"/>
  <c r="AI114" i="1"/>
  <c r="BJ114" i="1" s="1"/>
  <c r="AK113" i="1"/>
  <c r="BK113" i="1" s="1"/>
  <c r="AC113" i="1"/>
  <c r="BG113" i="1" s="1"/>
  <c r="AO112" i="1"/>
  <c r="AM110" i="1"/>
  <c r="BM110" i="1" s="1"/>
  <c r="AE110" i="1"/>
  <c r="BI110" i="1" s="1"/>
  <c r="W110" i="1"/>
  <c r="AW109" i="1"/>
  <c r="BS109" i="1" s="1"/>
  <c r="AO109" i="1"/>
  <c r="BO109" i="1" s="1"/>
  <c r="AM108" i="1"/>
  <c r="BL108" i="1" s="1"/>
  <c r="AY107" i="1"/>
  <c r="BR107" i="1" s="1"/>
  <c r="AM107" i="1"/>
  <c r="BL107" i="1" s="1"/>
  <c r="W107" i="1"/>
  <c r="Y106" i="1"/>
  <c r="U105" i="1"/>
  <c r="AO103" i="1"/>
  <c r="AG103" i="1"/>
  <c r="AS102" i="1"/>
  <c r="BQ102" i="1" s="1"/>
  <c r="AU101" i="1"/>
  <c r="BQ101" i="1" s="1"/>
  <c r="AO101" i="1"/>
  <c r="BN101" i="1" s="1"/>
  <c r="AG101" i="1"/>
  <c r="BJ101" i="1" s="1"/>
  <c r="AG99" i="1"/>
  <c r="BJ99" i="1" s="1"/>
  <c r="AA98" i="1"/>
  <c r="BH98" i="1" s="1"/>
  <c r="AM97" i="1"/>
  <c r="BM97" i="1" s="1"/>
  <c r="U95" i="1"/>
  <c r="AU94" i="1"/>
  <c r="BR94" i="1" s="1"/>
  <c r="AC93" i="1"/>
  <c r="BI93" i="1" s="1"/>
  <c r="U93" i="1"/>
  <c r="AI91" i="1"/>
  <c r="BJ91" i="1" s="1"/>
  <c r="U89" i="1"/>
  <c r="W88" i="1"/>
  <c r="AQ87" i="1"/>
  <c r="BP87" i="1" s="1"/>
  <c r="AK87" i="1"/>
  <c r="BM87" i="1" s="1"/>
  <c r="AC87" i="1"/>
  <c r="BI87" i="1" s="1"/>
  <c r="AW86" i="1"/>
  <c r="BS86" i="1" s="1"/>
  <c r="AG86" i="1"/>
  <c r="BK86" i="1" s="1"/>
  <c r="AC85" i="1"/>
  <c r="BI85" i="1" s="1"/>
  <c r="U85" i="1"/>
  <c r="AE84" i="1"/>
  <c r="BJ84" i="1" s="1"/>
  <c r="W84" i="1"/>
  <c r="AI83" i="1"/>
  <c r="BL83" i="1" s="1"/>
  <c r="U83" i="1"/>
  <c r="AQ81" i="1"/>
  <c r="BN81" i="1" s="1"/>
  <c r="AC81" i="1"/>
  <c r="BG81" i="1" s="1"/>
  <c r="AE80" i="1"/>
  <c r="BH80" i="1" s="1"/>
  <c r="AQ79" i="1"/>
  <c r="BN79" i="1" s="1"/>
  <c r="AC79" i="1"/>
  <c r="BG79" i="1" s="1"/>
  <c r="AY77" i="1"/>
  <c r="BR77" i="1" s="1"/>
  <c r="AC77" i="1"/>
  <c r="BG77" i="1" s="1"/>
  <c r="Y76" i="1"/>
  <c r="BG76" i="1" s="1"/>
  <c r="AQ75" i="1"/>
  <c r="BP75" i="1" s="1"/>
  <c r="AM74" i="1"/>
  <c r="BN74" i="1" s="1"/>
  <c r="AG73" i="1"/>
  <c r="BI73" i="1" s="1"/>
  <c r="AS72" i="1"/>
  <c r="BO72" i="1" s="1"/>
  <c r="AY71" i="1"/>
  <c r="BR71" i="1" s="1"/>
  <c r="AA70" i="1"/>
  <c r="AY68" i="1"/>
  <c r="BR68" i="1" s="1"/>
  <c r="AI68" i="1"/>
  <c r="BJ68" i="1" s="1"/>
  <c r="AO66" i="1"/>
  <c r="BM66" i="1" s="1"/>
  <c r="Y65" i="1"/>
  <c r="AQ64" i="1"/>
  <c r="BN64" i="1" s="1"/>
  <c r="AQ62" i="1"/>
  <c r="BN62" i="1" s="1"/>
  <c r="AI62" i="1"/>
  <c r="BJ62" i="1" s="1"/>
  <c r="AG61" i="1"/>
  <c r="BI61" i="1" s="1"/>
  <c r="AY60" i="1"/>
  <c r="BR60" i="1" s="1"/>
  <c r="AI58" i="1"/>
  <c r="BJ58" i="1" s="1"/>
  <c r="AA58" i="1"/>
  <c r="AM57" i="1"/>
  <c r="BL57" i="1" s="1"/>
  <c r="AY56" i="1"/>
  <c r="BR56" i="1" s="1"/>
  <c r="AQ56" i="1"/>
  <c r="AW55" i="1"/>
  <c r="BQ55" i="1" s="1"/>
  <c r="AG55" i="1"/>
  <c r="BI55" i="1" s="1"/>
  <c r="AK53" i="1"/>
  <c r="BK53" i="1" s="1"/>
  <c r="AI51" i="1"/>
  <c r="BJ51" i="1" s="1"/>
  <c r="AE50" i="1"/>
  <c r="BI50" i="1" s="1"/>
  <c r="W50" i="1"/>
  <c r="AE48" i="1"/>
  <c r="BI48" i="1" s="1"/>
  <c r="AM46" i="1"/>
  <c r="BL46" i="1" s="1"/>
  <c r="AK45" i="1"/>
  <c r="BK45" i="1" s="1"/>
  <c r="AW44" i="1"/>
  <c r="BQ44" i="1" s="1"/>
  <c r="AW42" i="1"/>
  <c r="BQ42" i="1" s="1"/>
  <c r="AM41" i="1"/>
  <c r="AC38" i="1"/>
  <c r="BG38" i="1" s="1"/>
  <c r="U38" i="1"/>
  <c r="AS36" i="1"/>
  <c r="BO36" i="1" s="1"/>
  <c r="AC36" i="1"/>
  <c r="BG36" i="1" s="1"/>
  <c r="AU35" i="1"/>
  <c r="BP35" i="1" s="1"/>
  <c r="AS34" i="1"/>
  <c r="BO34" i="1" s="1"/>
  <c r="AS33" i="1"/>
  <c r="BO33" i="1" s="1"/>
  <c r="AC33" i="1"/>
  <c r="BG33" i="1" s="1"/>
  <c r="AO32" i="1"/>
  <c r="Y32" i="1"/>
  <c r="AY31" i="1"/>
  <c r="AK29" i="1"/>
  <c r="BK29" i="1" s="1"/>
  <c r="AW28" i="1"/>
  <c r="BQ28" i="1" s="1"/>
  <c r="AA26" i="1"/>
  <c r="AI22" i="1"/>
  <c r="BJ22" i="1" s="1"/>
  <c r="AK21" i="1"/>
  <c r="BK21" i="1" s="1"/>
  <c r="AM20" i="1"/>
  <c r="BL20" i="1" s="1"/>
  <c r="AI19" i="1"/>
  <c r="BJ19" i="1" s="1"/>
  <c r="AG18" i="1"/>
  <c r="BI18" i="1" s="1"/>
  <c r="AA16" i="1"/>
  <c r="BH16" i="1" s="1"/>
  <c r="AU15" i="1"/>
  <c r="AG15" i="1"/>
  <c r="AA15" i="1"/>
  <c r="AE14" i="1"/>
  <c r="BH14" i="1" s="1"/>
  <c r="Y14" i="1"/>
  <c r="U13" i="1"/>
  <c r="X264" i="1"/>
  <c r="AD264" i="1"/>
  <c r="AL264" i="1"/>
  <c r="AX264" i="1"/>
  <c r="BA264" i="1" s="1"/>
  <c r="BT264" i="1" s="1"/>
  <c r="R264" i="1"/>
  <c r="S264" i="1" s="1"/>
  <c r="AB264" i="1"/>
  <c r="AJ264" i="1"/>
  <c r="AP264" i="1"/>
  <c r="AV264" i="1"/>
  <c r="R136" i="1"/>
  <c r="S136" i="1" s="1"/>
  <c r="X136" i="1"/>
  <c r="AF136" i="1"/>
  <c r="AR136" i="1"/>
  <c r="AX136" i="1"/>
  <c r="BA136" i="1" s="1"/>
  <c r="BS136" i="1" s="1"/>
  <c r="V136" i="1"/>
  <c r="AD136" i="1"/>
  <c r="AJ136" i="1"/>
  <c r="AP136" i="1"/>
  <c r="AB136" i="1"/>
  <c r="AN136" i="1"/>
  <c r="Z136" i="1"/>
  <c r="AL136" i="1"/>
  <c r="X39" i="1"/>
  <c r="AD39" i="1"/>
  <c r="AL39" i="1"/>
  <c r="AX39" i="1"/>
  <c r="BA39" i="1" s="1"/>
  <c r="BS39" i="1" s="1"/>
  <c r="V39" i="1"/>
  <c r="AB39" i="1"/>
  <c r="AJ39" i="1"/>
  <c r="AP39" i="1"/>
  <c r="AV39" i="1"/>
  <c r="R39" i="1"/>
  <c r="S39" i="1" s="1"/>
  <c r="AF39" i="1"/>
  <c r="AR39" i="1"/>
  <c r="AN39" i="1"/>
  <c r="Z39" i="1"/>
  <c r="T39" i="1"/>
  <c r="AT39" i="1"/>
  <c r="S321" i="1"/>
  <c r="U321" i="1"/>
  <c r="S307" i="1"/>
  <c r="U307" i="1"/>
  <c r="AM263" i="1"/>
  <c r="BM263" i="1" s="1"/>
  <c r="AO263" i="1"/>
  <c r="BN263" i="1" s="1"/>
  <c r="AE261" i="1"/>
  <c r="BI261" i="1" s="1"/>
  <c r="AG261" i="1"/>
  <c r="BJ261" i="1" s="1"/>
  <c r="V338" i="1"/>
  <c r="AB338" i="1"/>
  <c r="AJ338" i="1"/>
  <c r="AP338" i="1"/>
  <c r="AX338" i="1"/>
  <c r="BA338" i="1" s="1"/>
  <c r="BS338" i="1" s="1"/>
  <c r="T338" i="1"/>
  <c r="Z338" i="1"/>
  <c r="AH338" i="1"/>
  <c r="AN338" i="1"/>
  <c r="AV338" i="1"/>
  <c r="AE269" i="1"/>
  <c r="BI269" i="1" s="1"/>
  <c r="AG269" i="1"/>
  <c r="BJ269" i="1" s="1"/>
  <c r="S215" i="1"/>
  <c r="U215" i="1"/>
  <c r="AQ161" i="1"/>
  <c r="BO161" i="1" s="1"/>
  <c r="AS161" i="1"/>
  <c r="BP161" i="1" s="1"/>
  <c r="AC42" i="1"/>
  <c r="BG42" i="1" s="1"/>
  <c r="AA42" i="1"/>
  <c r="W12" i="1"/>
  <c r="U12" i="1"/>
  <c r="X285" i="1"/>
  <c r="AF285" i="1"/>
  <c r="AL285" i="1"/>
  <c r="AT285" i="1"/>
  <c r="V285" i="1"/>
  <c r="AD285" i="1"/>
  <c r="AJ285" i="1"/>
  <c r="AR285" i="1"/>
  <c r="AX285" i="1"/>
  <c r="BA285" i="1" s="1"/>
  <c r="BS285" i="1" s="1"/>
  <c r="T216" i="1"/>
  <c r="AB216" i="1"/>
  <c r="AH216" i="1"/>
  <c r="AN216" i="1"/>
  <c r="AV216" i="1"/>
  <c r="Z216" i="1"/>
  <c r="AA216" i="1" s="1"/>
  <c r="AF216" i="1"/>
  <c r="AL216" i="1"/>
  <c r="AT216" i="1"/>
  <c r="S339" i="1"/>
  <c r="U339" i="1"/>
  <c r="AO272" i="1"/>
  <c r="BN272" i="1" s="1"/>
  <c r="AQ272" i="1"/>
  <c r="BO272" i="1" s="1"/>
  <c r="AO262" i="1"/>
  <c r="BN262" i="1" s="1"/>
  <c r="AQ262" i="1"/>
  <c r="BO262" i="1" s="1"/>
  <c r="AG260" i="1"/>
  <c r="BJ260" i="1" s="1"/>
  <c r="AI260" i="1"/>
  <c r="BK260" i="1" s="1"/>
  <c r="S181" i="1"/>
  <c r="U181" i="1"/>
  <c r="S167" i="1"/>
  <c r="U167" i="1"/>
  <c r="AS162" i="1"/>
  <c r="BP162" i="1" s="1"/>
  <c r="AU162" i="1"/>
  <c r="BQ162" i="1" s="1"/>
  <c r="AX370" i="1"/>
  <c r="BA370" i="1" s="1"/>
  <c r="BS370" i="1" s="1"/>
  <c r="AP370" i="1"/>
  <c r="AJ370" i="1"/>
  <c r="AB370" i="1"/>
  <c r="V370" i="1"/>
  <c r="AT264" i="1"/>
  <c r="AH264" i="1"/>
  <c r="V264" i="1"/>
  <c r="AT136" i="1"/>
  <c r="T136" i="1"/>
  <c r="AH39" i="1"/>
  <c r="AQ494" i="1"/>
  <c r="AA494" i="1"/>
  <c r="AK493" i="1"/>
  <c r="U493" i="1"/>
  <c r="AM492" i="1"/>
  <c r="W492" i="1"/>
  <c r="AO491" i="1"/>
  <c r="Y491" i="1"/>
  <c r="AQ490" i="1"/>
  <c r="AA490" i="1"/>
  <c r="AK489" i="1"/>
  <c r="U489" i="1"/>
  <c r="AM488" i="1"/>
  <c r="W488" i="1"/>
  <c r="AO487" i="1"/>
  <c r="Y487" i="1"/>
  <c r="AQ486" i="1"/>
  <c r="AA486" i="1"/>
  <c r="AK485" i="1"/>
  <c r="U485" i="1"/>
  <c r="AM484" i="1"/>
  <c r="W484" i="1"/>
  <c r="AO483" i="1"/>
  <c r="Y483" i="1"/>
  <c r="AQ482" i="1"/>
  <c r="AA482" i="1"/>
  <c r="AK481" i="1"/>
  <c r="AU480" i="1"/>
  <c r="AE480" i="1"/>
  <c r="AW479" i="1"/>
  <c r="AG479" i="1"/>
  <c r="Y479" i="1"/>
  <c r="AQ478" i="1"/>
  <c r="AA478" i="1"/>
  <c r="AK477" i="1"/>
  <c r="AU476" i="1"/>
  <c r="AE476" i="1"/>
  <c r="W476" i="1"/>
  <c r="AO474" i="1"/>
  <c r="AS472" i="1"/>
  <c r="AW470" i="1"/>
  <c r="AU469" i="1"/>
  <c r="AY467" i="1"/>
  <c r="AW466" i="1"/>
  <c r="AI466" i="1"/>
  <c r="U466" i="1"/>
  <c r="AE463" i="1"/>
  <c r="W463" i="1"/>
  <c r="AQ462" i="1"/>
  <c r="AC462" i="1"/>
  <c r="AA461" i="1"/>
  <c r="AU460" i="1"/>
  <c r="AG460" i="1"/>
  <c r="AM459" i="1"/>
  <c r="AY458" i="1"/>
  <c r="AK458" i="1"/>
  <c r="AQ457" i="1"/>
  <c r="AU455" i="1"/>
  <c r="AS454" i="1"/>
  <c r="AQ453" i="1"/>
  <c r="AC453" i="1"/>
  <c r="AW452" i="1"/>
  <c r="AU451" i="1"/>
  <c r="AG451" i="1"/>
  <c r="AY449" i="1"/>
  <c r="AK449" i="1"/>
  <c r="W449" i="1"/>
  <c r="W448" i="1"/>
  <c r="AA446" i="1"/>
  <c r="AE444" i="1"/>
  <c r="AQ443" i="1"/>
  <c r="AC443" i="1"/>
  <c r="AU441" i="1"/>
  <c r="BP441" i="1" s="1"/>
  <c r="AG441" i="1"/>
  <c r="BI441" i="1" s="1"/>
  <c r="AY439" i="1"/>
  <c r="AK439" i="1"/>
  <c r="W437" i="1"/>
  <c r="AQ436" i="1"/>
  <c r="AY432" i="1"/>
  <c r="Y431" i="1"/>
  <c r="AM429" i="1"/>
  <c r="Y428" i="1"/>
  <c r="U423" i="1"/>
  <c r="W421" i="1"/>
  <c r="AE420" i="1"/>
  <c r="AE417" i="1"/>
  <c r="AM416" i="1"/>
  <c r="AM414" i="1"/>
  <c r="AA412" i="1"/>
  <c r="AY407" i="1"/>
  <c r="Y407" i="1"/>
  <c r="AS402" i="1"/>
  <c r="BO402" i="1" s="1"/>
  <c r="AG400" i="1"/>
  <c r="Y396" i="1"/>
  <c r="AS395" i="1"/>
  <c r="AC394" i="1"/>
  <c r="AW393" i="1"/>
  <c r="BQ393" i="1" s="1"/>
  <c r="AG392" i="1"/>
  <c r="AK390" i="1"/>
  <c r="AM389" i="1"/>
  <c r="Y388" i="1"/>
  <c r="AG387" i="1"/>
  <c r="AU385" i="1"/>
  <c r="BP385" i="1" s="1"/>
  <c r="AO380" i="1"/>
  <c r="BM380" i="1" s="1"/>
  <c r="AW379" i="1"/>
  <c r="AC378" i="1"/>
  <c r="AW376" i="1"/>
  <c r="AK374" i="1"/>
  <c r="BK374" i="1" s="1"/>
  <c r="AL370" i="1"/>
  <c r="AE369" i="1"/>
  <c r="AM368" i="1"/>
  <c r="AM365" i="1"/>
  <c r="AU364" i="1"/>
  <c r="AA363" i="1"/>
  <c r="AU361" i="1"/>
  <c r="BP361" i="1" s="1"/>
  <c r="U355" i="1"/>
  <c r="W352" i="1"/>
  <c r="AG339" i="1"/>
  <c r="BI339" i="1" s="1"/>
  <c r="AL338" i="1"/>
  <c r="AO337" i="1"/>
  <c r="BM337" i="1" s="1"/>
  <c r="AO332" i="1"/>
  <c r="AK331" i="1"/>
  <c r="BK331" i="1" s="1"/>
  <c r="AN328" i="1"/>
  <c r="W325" i="1"/>
  <c r="AG312" i="1"/>
  <c r="Y308" i="1"/>
  <c r="AM306" i="1"/>
  <c r="BL306" i="1" s="1"/>
  <c r="AW301" i="1"/>
  <c r="BQ301" i="1" s="1"/>
  <c r="AW297" i="1"/>
  <c r="BQ297" i="1" s="1"/>
  <c r="AE294" i="1"/>
  <c r="W294" i="1"/>
  <c r="AM293" i="1"/>
  <c r="AS282" i="1"/>
  <c r="AG277" i="1"/>
  <c r="U273" i="1"/>
  <c r="AA255" i="1"/>
  <c r="AQ252" i="1"/>
  <c r="BO252" i="1" s="1"/>
  <c r="AA236" i="1"/>
  <c r="AA234" i="1"/>
  <c r="AY227" i="1"/>
  <c r="BR227" i="1" s="1"/>
  <c r="AE226" i="1"/>
  <c r="BH226" i="1" s="1"/>
  <c r="AI224" i="1"/>
  <c r="BK224" i="1" s="1"/>
  <c r="AA224" i="1"/>
  <c r="BG224" i="1" s="1"/>
  <c r="Y217" i="1"/>
  <c r="U213" i="1"/>
  <c r="W209" i="1"/>
  <c r="AE178" i="1"/>
  <c r="BH178" i="1" s="1"/>
  <c r="AS177" i="1"/>
  <c r="AS174" i="1"/>
  <c r="AA172" i="1"/>
  <c r="BH172" i="1" s="1"/>
  <c r="AA170" i="1"/>
  <c r="AI168" i="1"/>
  <c r="BJ168" i="1" s="1"/>
  <c r="AG167" i="1"/>
  <c r="BI167" i="1" s="1"/>
  <c r="Y163" i="1"/>
  <c r="AS159" i="1"/>
  <c r="BP159" i="1" s="1"/>
  <c r="AA157" i="1"/>
  <c r="AA155" i="1"/>
  <c r="AK152" i="1"/>
  <c r="AG149" i="1"/>
  <c r="BI149" i="1" s="1"/>
  <c r="AU139" i="1"/>
  <c r="BR139" i="1" s="1"/>
  <c r="AG138" i="1"/>
  <c r="BI138" i="1" s="1"/>
  <c r="AV136" i="1"/>
  <c r="AM135" i="1"/>
  <c r="BM135" i="1" s="1"/>
  <c r="AK128" i="1"/>
  <c r="BL128" i="1" s="1"/>
  <c r="AI106" i="1"/>
  <c r="AU102" i="1"/>
  <c r="BR102" i="1" s="1"/>
  <c r="W102" i="1"/>
  <c r="U101" i="1"/>
  <c r="U100" i="1"/>
  <c r="AS494" i="1"/>
  <c r="AK494" i="1"/>
  <c r="AC494" i="1"/>
  <c r="U494" i="1"/>
  <c r="AU493" i="1"/>
  <c r="AM493" i="1"/>
  <c r="AE493" i="1"/>
  <c r="W493" i="1"/>
  <c r="AW492" i="1"/>
  <c r="AO492" i="1"/>
  <c r="AG492" i="1"/>
  <c r="Y492" i="1"/>
  <c r="AY491" i="1"/>
  <c r="AQ491" i="1"/>
  <c r="AI491" i="1"/>
  <c r="AA491" i="1"/>
  <c r="AS490" i="1"/>
  <c r="AK490" i="1"/>
  <c r="AC490" i="1"/>
  <c r="U490" i="1"/>
  <c r="AU489" i="1"/>
  <c r="AM489" i="1"/>
  <c r="AE489" i="1"/>
  <c r="W489" i="1"/>
  <c r="AW488" i="1"/>
  <c r="AO488" i="1"/>
  <c r="AG488" i="1"/>
  <c r="Y488" i="1"/>
  <c r="AY487" i="1"/>
  <c r="AQ487" i="1"/>
  <c r="AI487" i="1"/>
  <c r="AA487" i="1"/>
  <c r="AS486" i="1"/>
  <c r="AK486" i="1"/>
  <c r="AC486" i="1"/>
  <c r="U486" i="1"/>
  <c r="AU485" i="1"/>
  <c r="AM485" i="1"/>
  <c r="AE485" i="1"/>
  <c r="W485" i="1"/>
  <c r="AW484" i="1"/>
  <c r="AO484" i="1"/>
  <c r="AG484" i="1"/>
  <c r="Y484" i="1"/>
  <c r="AY483" i="1"/>
  <c r="AQ483" i="1"/>
  <c r="AI483" i="1"/>
  <c r="AA483" i="1"/>
  <c r="AS482" i="1"/>
  <c r="AK482" i="1"/>
  <c r="AC482" i="1"/>
  <c r="U482" i="1"/>
  <c r="AU481" i="1"/>
  <c r="AM481" i="1"/>
  <c r="AE481" i="1"/>
  <c r="W481" i="1"/>
  <c r="AW480" i="1"/>
  <c r="AO480" i="1"/>
  <c r="AG480" i="1"/>
  <c r="Y480" i="1"/>
  <c r="AY479" i="1"/>
  <c r="AQ479" i="1"/>
  <c r="AI479" i="1"/>
  <c r="AA479" i="1"/>
  <c r="AS478" i="1"/>
  <c r="AK478" i="1"/>
  <c r="AC478" i="1"/>
  <c r="U478" i="1"/>
  <c r="AU477" i="1"/>
  <c r="AM477" i="1"/>
  <c r="AE477" i="1"/>
  <c r="W477" i="1"/>
  <c r="AW476" i="1"/>
  <c r="AO476" i="1"/>
  <c r="AG476" i="1"/>
  <c r="Y476" i="1"/>
  <c r="AY475" i="1"/>
  <c r="AC475" i="1"/>
  <c r="W475" i="1"/>
  <c r="AW474" i="1"/>
  <c r="AI474" i="1"/>
  <c r="U474" i="1"/>
  <c r="AG473" i="1"/>
  <c r="AA473" i="1"/>
  <c r="AM472" i="1"/>
  <c r="Y472" i="1"/>
  <c r="AK471" i="1"/>
  <c r="AE471" i="1"/>
  <c r="W471" i="1"/>
  <c r="AQ470" i="1"/>
  <c r="AC470" i="1"/>
  <c r="AO469" i="1"/>
  <c r="AI469" i="1"/>
  <c r="AA469" i="1"/>
  <c r="AU468" i="1"/>
  <c r="AG468" i="1"/>
  <c r="AS467" i="1"/>
  <c r="AM467" i="1"/>
  <c r="AE467" i="1"/>
  <c r="AY466" i="1"/>
  <c r="AK466" i="1"/>
  <c r="AW465" i="1"/>
  <c r="AQ465" i="1"/>
  <c r="AI465" i="1"/>
  <c r="U465" i="1"/>
  <c r="AO464" i="1"/>
  <c r="AU463" i="1"/>
  <c r="AM463" i="1"/>
  <c r="Y463" i="1"/>
  <c r="AS462" i="1"/>
  <c r="W462" i="1"/>
  <c r="AY461" i="1"/>
  <c r="AQ461" i="1"/>
  <c r="AC461" i="1"/>
  <c r="AW460" i="1"/>
  <c r="AA460" i="1"/>
  <c r="U460" i="1"/>
  <c r="AU459" i="1"/>
  <c r="AG459" i="1"/>
  <c r="AE458" i="1"/>
  <c r="Y458" i="1"/>
  <c r="AY457" i="1"/>
  <c r="AK457" i="1"/>
  <c r="W457" i="1"/>
  <c r="AI456" i="1"/>
  <c r="AC456" i="1"/>
  <c r="U456" i="1"/>
  <c r="AO455" i="1"/>
  <c r="AA455" i="1"/>
  <c r="AM454" i="1"/>
  <c r="AG454" i="1"/>
  <c r="Y454" i="1"/>
  <c r="AS453" i="1"/>
  <c r="AE453" i="1"/>
  <c r="AQ452" i="1"/>
  <c r="AK452" i="1"/>
  <c r="AC452" i="1"/>
  <c r="AW451" i="1"/>
  <c r="AI451" i="1"/>
  <c r="AU450" i="1"/>
  <c r="AO450" i="1"/>
  <c r="AG450" i="1"/>
  <c r="AM449" i="1"/>
  <c r="AY448" i="1"/>
  <c r="AS448" i="1"/>
  <c r="AM448" i="1"/>
  <c r="AE448" i="1"/>
  <c r="AY447" i="1"/>
  <c r="BR447" i="1" s="1"/>
  <c r="AW446" i="1"/>
  <c r="AQ446" i="1"/>
  <c r="AI446" i="1"/>
  <c r="U446" i="1"/>
  <c r="AU444" i="1"/>
  <c r="AM444" i="1"/>
  <c r="Y444" i="1"/>
  <c r="W443" i="1"/>
  <c r="AY442" i="1"/>
  <c r="AQ442" i="1"/>
  <c r="AC442" i="1"/>
  <c r="AA441" i="1"/>
  <c r="U441" i="1"/>
  <c r="AU440" i="1"/>
  <c r="AG440" i="1"/>
  <c r="Y439" i="1"/>
  <c r="AK438" i="1"/>
  <c r="AY437" i="1"/>
  <c r="BR437" i="1" s="1"/>
  <c r="AS437" i="1"/>
  <c r="BO437" i="1" s="1"/>
  <c r="Y436" i="1"/>
  <c r="AS435" i="1"/>
  <c r="BO435" i="1" s="1"/>
  <c r="AS434" i="1"/>
  <c r="AG432" i="1"/>
  <c r="AA430" i="1"/>
  <c r="AO429" i="1"/>
  <c r="AO428" i="1"/>
  <c r="AA427" i="1"/>
  <c r="AI426" i="1"/>
  <c r="AW425" i="1"/>
  <c r="AW424" i="1"/>
  <c r="AI423" i="1"/>
  <c r="AQ422" i="1"/>
  <c r="W422" i="1"/>
  <c r="AY421" i="1"/>
  <c r="AM421" i="1"/>
  <c r="Y421" i="1"/>
  <c r="Y420" i="1"/>
  <c r="AG419" i="1"/>
  <c r="AU417" i="1"/>
  <c r="AG417" i="1"/>
  <c r="AG416" i="1"/>
  <c r="AO415" i="1"/>
  <c r="U414" i="1"/>
  <c r="AC413" i="1"/>
  <c r="AO412" i="1"/>
  <c r="AW411" i="1"/>
  <c r="AA411" i="1"/>
  <c r="AG409" i="1"/>
  <c r="AG408" i="1"/>
  <c r="AM406" i="1"/>
  <c r="AM405" i="1"/>
  <c r="BL405" i="1" s="1"/>
  <c r="AU404" i="1"/>
  <c r="AA403" i="1"/>
  <c r="AU402" i="1"/>
  <c r="BP402" i="1" s="1"/>
  <c r="AU401" i="1"/>
  <c r="BP401" i="1" s="1"/>
  <c r="U401" i="1"/>
  <c r="AI399" i="1"/>
  <c r="U399" i="1"/>
  <c r="U398" i="1"/>
  <c r="AC397" i="1"/>
  <c r="AO396" i="1"/>
  <c r="AG395" i="1"/>
  <c r="AS394" i="1"/>
  <c r="AK393" i="1"/>
  <c r="BK393" i="1" s="1"/>
  <c r="AW392" i="1"/>
  <c r="AO391" i="1"/>
  <c r="BM391" i="1" s="1"/>
  <c r="AO388" i="1"/>
  <c r="AA387" i="1"/>
  <c r="AO386" i="1"/>
  <c r="BM386" i="1" s="1"/>
  <c r="AI386" i="1"/>
  <c r="BJ386" i="1" s="1"/>
  <c r="AA385" i="1"/>
  <c r="AW384" i="1"/>
  <c r="AI383" i="1"/>
  <c r="BJ383" i="1" s="1"/>
  <c r="AW382" i="1"/>
  <c r="BQ382" i="1" s="1"/>
  <c r="AQ382" i="1"/>
  <c r="BN382" i="1" s="1"/>
  <c r="AI381" i="1"/>
  <c r="BJ381" i="1" s="1"/>
  <c r="W381" i="1"/>
  <c r="AQ379" i="1"/>
  <c r="W379" i="1"/>
  <c r="AY378" i="1"/>
  <c r="AQ377" i="1"/>
  <c r="AE377" i="1"/>
  <c r="AX375" i="1"/>
  <c r="BA375" i="1" s="1"/>
  <c r="BS375" i="1" s="1"/>
  <c r="AR375" i="1"/>
  <c r="AL375" i="1"/>
  <c r="AD375" i="1"/>
  <c r="X375" i="1"/>
  <c r="AY373" i="1"/>
  <c r="BR373" i="1" s="1"/>
  <c r="AM373" i="1"/>
  <c r="BL373" i="1" s="1"/>
  <c r="Y372" i="1"/>
  <c r="AM371" i="1"/>
  <c r="AG371" i="1"/>
  <c r="AT370" i="1"/>
  <c r="AF370" i="1"/>
  <c r="X370" i="1"/>
  <c r="AU369" i="1"/>
  <c r="AG368" i="1"/>
  <c r="AU367" i="1"/>
  <c r="AO367" i="1"/>
  <c r="AG366" i="1"/>
  <c r="U366" i="1"/>
  <c r="AO364" i="1"/>
  <c r="U364" i="1"/>
  <c r="AW363" i="1"/>
  <c r="BQ363" i="1" s="1"/>
  <c r="AO362" i="1"/>
  <c r="AC362" i="1"/>
  <c r="AW360" i="1"/>
  <c r="BQ360" i="1" s="1"/>
  <c r="AC360" i="1"/>
  <c r="BG360" i="1" s="1"/>
  <c r="W360" i="1"/>
  <c r="AI356" i="1"/>
  <c r="AI354" i="1"/>
  <c r="AI351" i="1"/>
  <c r="AY348" i="1"/>
  <c r="AQ348" i="1"/>
  <c r="AE345" i="1"/>
  <c r="AS343" i="1"/>
  <c r="AU340" i="1"/>
  <c r="BP340" i="1" s="1"/>
  <c r="X338" i="1"/>
  <c r="U337" i="1"/>
  <c r="W336" i="1"/>
  <c r="U334" i="1"/>
  <c r="AY332" i="1"/>
  <c r="AI332" i="1"/>
  <c r="AK329" i="1"/>
  <c r="BK329" i="1" s="1"/>
  <c r="AP328" i="1"/>
  <c r="AK326" i="1"/>
  <c r="AG325" i="1"/>
  <c r="BI325" i="1" s="1"/>
  <c r="AY324" i="1"/>
  <c r="BR324" i="1" s="1"/>
  <c r="AE321" i="1"/>
  <c r="AU318" i="1"/>
  <c r="AY314" i="1"/>
  <c r="AA312" i="1"/>
  <c r="Y311" i="1"/>
  <c r="Y300" i="1"/>
  <c r="AG296" i="1"/>
  <c r="BI296" i="1" s="1"/>
  <c r="AG293" i="1"/>
  <c r="AG291" i="1"/>
  <c r="AG288" i="1"/>
  <c r="AH285" i="1"/>
  <c r="T285" i="1"/>
  <c r="U285" i="1" s="1"/>
  <c r="AM282" i="1"/>
  <c r="AE282" i="1"/>
  <c r="AK281" i="1"/>
  <c r="AU278" i="1"/>
  <c r="AM278" i="1"/>
  <c r="AL276" i="1"/>
  <c r="AI274" i="1"/>
  <c r="BK274" i="1" s="1"/>
  <c r="AU270" i="1"/>
  <c r="BQ270" i="1" s="1"/>
  <c r="AU268" i="1"/>
  <c r="BQ268" i="1" s="1"/>
  <c r="AY266" i="1"/>
  <c r="BS266" i="1" s="1"/>
  <c r="U265" i="1"/>
  <c r="AN264" i="1"/>
  <c r="AY263" i="1"/>
  <c r="BS263" i="1" s="1"/>
  <c r="AO259" i="1"/>
  <c r="BM259" i="1" s="1"/>
  <c r="AO257" i="1"/>
  <c r="BM257" i="1" s="1"/>
  <c r="AO256" i="1"/>
  <c r="BN256" i="1" s="1"/>
  <c r="U255" i="1"/>
  <c r="W252" i="1"/>
  <c r="W250" i="1"/>
  <c r="AM249" i="1"/>
  <c r="BL249" i="1" s="1"/>
  <c r="AY246" i="1"/>
  <c r="BR246" i="1" s="1"/>
  <c r="AM244" i="1"/>
  <c r="Y240" i="1"/>
  <c r="AM238" i="1"/>
  <c r="BL238" i="1" s="1"/>
  <c r="AO235" i="1"/>
  <c r="BM235" i="1" s="1"/>
  <c r="AW233" i="1"/>
  <c r="BQ233" i="1" s="1"/>
  <c r="AY230" i="1"/>
  <c r="BR230" i="1" s="1"/>
  <c r="AS227" i="1"/>
  <c r="BO227" i="1" s="1"/>
  <c r="AW223" i="1"/>
  <c r="BR223" i="1" s="1"/>
  <c r="AW221" i="1"/>
  <c r="BQ221" i="1" s="1"/>
  <c r="AW220" i="1"/>
  <c r="BR220" i="1" s="1"/>
  <c r="AC219" i="1"/>
  <c r="BH219" i="1" s="1"/>
  <c r="AP216" i="1"/>
  <c r="AD216" i="1"/>
  <c r="AM214" i="1"/>
  <c r="BM214" i="1" s="1"/>
  <c r="AI212" i="1"/>
  <c r="BK212" i="1" s="1"/>
  <c r="AI211" i="1"/>
  <c r="BK211" i="1" s="1"/>
  <c r="AY208" i="1"/>
  <c r="BS208" i="1" s="1"/>
  <c r="AQ208" i="1"/>
  <c r="BO208" i="1" s="1"/>
  <c r="AE205" i="1"/>
  <c r="BH205" i="1" s="1"/>
  <c r="AS203" i="1"/>
  <c r="BP203" i="1" s="1"/>
  <c r="AM201" i="1"/>
  <c r="BL201" i="1" s="1"/>
  <c r="AC198" i="1"/>
  <c r="BH198" i="1" s="1"/>
  <c r="AE192" i="1"/>
  <c r="BI192" i="1" s="1"/>
  <c r="AS191" i="1"/>
  <c r="BO191" i="1" s="1"/>
  <c r="AS190" i="1"/>
  <c r="BP190" i="1" s="1"/>
  <c r="Y189" i="1"/>
  <c r="AA186" i="1"/>
  <c r="AA183" i="1"/>
  <c r="BH183" i="1" s="1"/>
  <c r="AM180" i="1"/>
  <c r="BL180" i="1" s="1"/>
  <c r="Y177" i="1"/>
  <c r="Y176" i="1"/>
  <c r="AM174" i="1"/>
  <c r="AO171" i="1"/>
  <c r="AW169" i="1"/>
  <c r="BQ169" i="1" s="1"/>
  <c r="AO169" i="1"/>
  <c r="BM169" i="1" s="1"/>
  <c r="AS166" i="1"/>
  <c r="BP166" i="1" s="1"/>
  <c r="AY160" i="1"/>
  <c r="BR160" i="1" s="1"/>
  <c r="AM159" i="1"/>
  <c r="BM159" i="1" s="1"/>
  <c r="AO156" i="1"/>
  <c r="BM156" i="1" s="1"/>
  <c r="AW154" i="1"/>
  <c r="BQ154" i="1" s="1"/>
  <c r="AU147" i="1"/>
  <c r="BP147" i="1" s="1"/>
  <c r="AQ133" i="1"/>
  <c r="BN133" i="1" s="1"/>
  <c r="W133" i="1"/>
  <c r="AO132" i="1"/>
  <c r="BM132" i="1" s="1"/>
  <c r="AU131" i="1"/>
  <c r="BP131" i="1" s="1"/>
  <c r="AO125" i="1"/>
  <c r="BN125" i="1" s="1"/>
  <c r="AG125" i="1"/>
  <c r="BJ125" i="1" s="1"/>
  <c r="AQ124" i="1"/>
  <c r="BO124" i="1" s="1"/>
  <c r="AO123" i="1"/>
  <c r="BN123" i="1" s="1"/>
  <c r="AO122" i="1"/>
  <c r="BN122" i="1" s="1"/>
  <c r="AY98" i="1"/>
  <c r="BS98" i="1" s="1"/>
  <c r="AI98" i="1"/>
  <c r="BK98" i="1" s="1"/>
  <c r="AK95" i="1"/>
  <c r="BL95" i="1" s="1"/>
  <c r="AC95" i="1"/>
  <c r="BI95" i="1" s="1"/>
  <c r="AM94" i="1"/>
  <c r="BN94" i="1" s="1"/>
  <c r="AK93" i="1"/>
  <c r="BM93" i="1" s="1"/>
  <c r="AK92" i="1"/>
  <c r="BK92" i="1" s="1"/>
  <c r="AG81" i="1"/>
  <c r="BI81" i="1" s="1"/>
  <c r="Y81" i="1"/>
  <c r="AI80" i="1"/>
  <c r="BJ80" i="1" s="1"/>
  <c r="AG79" i="1"/>
  <c r="BI79" i="1" s="1"/>
  <c r="AG78" i="1"/>
  <c r="BI78" i="1" s="1"/>
  <c r="AU76" i="1"/>
  <c r="BR76" i="1" s="1"/>
  <c r="AM76" i="1"/>
  <c r="BN76" i="1" s="1"/>
  <c r="Y63" i="1"/>
  <c r="AA62" i="1"/>
  <c r="Y61" i="1"/>
  <c r="Y60" i="1"/>
  <c r="AQ163" i="1"/>
  <c r="BO163" i="1" s="1"/>
  <c r="AS163" i="1"/>
  <c r="BP163" i="1" s="1"/>
  <c r="R328" i="1"/>
  <c r="S328" i="1" s="1"/>
  <c r="Z328" i="1"/>
  <c r="AF328" i="1"/>
  <c r="AR328" i="1"/>
  <c r="X328" i="1"/>
  <c r="Y328" i="1" s="1"/>
  <c r="AD328" i="1"/>
  <c r="AE328" i="1" s="1"/>
  <c r="BH328" i="1" s="1"/>
  <c r="AL328" i="1"/>
  <c r="AX328" i="1"/>
  <c r="AD54" i="1"/>
  <c r="AJ54" i="1"/>
  <c r="AK54" i="1" s="1"/>
  <c r="BK54" i="1" s="1"/>
  <c r="AP54" i="1"/>
  <c r="AX54" i="1"/>
  <c r="BA54" i="1" s="1"/>
  <c r="BS54" i="1" s="1"/>
  <c r="V54" i="1"/>
  <c r="AB54" i="1"/>
  <c r="AN54" i="1"/>
  <c r="AV54" i="1"/>
  <c r="R54" i="1"/>
  <c r="S54" i="1" s="1"/>
  <c r="AF54" i="1"/>
  <c r="AI54" i="1" s="1"/>
  <c r="BJ54" i="1" s="1"/>
  <c r="AR54" i="1"/>
  <c r="Z54" i="1"/>
  <c r="T54" i="1"/>
  <c r="AT54" i="1"/>
  <c r="AL54" i="1"/>
  <c r="S283" i="1"/>
  <c r="U283" i="1"/>
  <c r="AM271" i="1"/>
  <c r="BM271" i="1" s="1"/>
  <c r="AO271" i="1"/>
  <c r="BN271" i="1" s="1"/>
  <c r="AI267" i="1"/>
  <c r="BK267" i="1" s="1"/>
  <c r="AK267" i="1"/>
  <c r="BL267" i="1" s="1"/>
  <c r="AM265" i="1"/>
  <c r="BM265" i="1" s="1"/>
  <c r="AO265" i="1"/>
  <c r="BN265" i="1" s="1"/>
  <c r="S239" i="1"/>
  <c r="U239" i="1"/>
  <c r="S175" i="1"/>
  <c r="U175" i="1"/>
  <c r="S160" i="1"/>
  <c r="U160" i="1"/>
  <c r="V276" i="1"/>
  <c r="AD276" i="1"/>
  <c r="AP276" i="1"/>
  <c r="AX276" i="1"/>
  <c r="BA276" i="1" s="1"/>
  <c r="BS276" i="1" s="1"/>
  <c r="T276" i="1"/>
  <c r="AB276" i="1"/>
  <c r="AH276" i="1"/>
  <c r="AN276" i="1"/>
  <c r="AV276" i="1"/>
  <c r="X40" i="1"/>
  <c r="AA40" i="1" s="1"/>
  <c r="AD40" i="1"/>
  <c r="AP40" i="1"/>
  <c r="AX40" i="1"/>
  <c r="BA40" i="1" s="1"/>
  <c r="BS40" i="1" s="1"/>
  <c r="V40" i="1"/>
  <c r="AB40" i="1"/>
  <c r="AC40" i="1" s="1"/>
  <c r="BG40" i="1" s="1"/>
  <c r="AJ40" i="1"/>
  <c r="AV40" i="1"/>
  <c r="AL40" i="1"/>
  <c r="T40" i="1"/>
  <c r="AH40" i="1"/>
  <c r="AT40" i="1"/>
  <c r="R40" i="1"/>
  <c r="S40" i="1" s="1"/>
  <c r="AR40" i="1"/>
  <c r="AN40" i="1"/>
  <c r="S291" i="1"/>
  <c r="U291" i="1"/>
  <c r="AO270" i="1"/>
  <c r="BN270" i="1" s="1"/>
  <c r="AQ270" i="1"/>
  <c r="BO270" i="1" s="1"/>
  <c r="AG268" i="1"/>
  <c r="BJ268" i="1" s="1"/>
  <c r="AI268" i="1"/>
  <c r="BK268" i="1" s="1"/>
  <c r="AK266" i="1"/>
  <c r="BL266" i="1" s="1"/>
  <c r="AM266" i="1"/>
  <c r="BM266" i="1" s="1"/>
  <c r="S189" i="1"/>
  <c r="U189" i="1"/>
  <c r="AS160" i="1"/>
  <c r="BO160" i="1" s="1"/>
  <c r="AU160" i="1"/>
  <c r="BP160" i="1" s="1"/>
  <c r="AY494" i="1"/>
  <c r="AI494" i="1"/>
  <c r="AS493" i="1"/>
  <c r="AC493" i="1"/>
  <c r="AU492" i="1"/>
  <c r="AE492" i="1"/>
  <c r="AW491" i="1"/>
  <c r="AG491" i="1"/>
  <c r="AY490" i="1"/>
  <c r="AI490" i="1"/>
  <c r="AS489" i="1"/>
  <c r="AC489" i="1"/>
  <c r="AU488" i="1"/>
  <c r="AE488" i="1"/>
  <c r="AW487" i="1"/>
  <c r="AG487" i="1"/>
  <c r="AY486" i="1"/>
  <c r="AI486" i="1"/>
  <c r="AS485" i="1"/>
  <c r="AC485" i="1"/>
  <c r="AU484" i="1"/>
  <c r="AE484" i="1"/>
  <c r="AW483" i="1"/>
  <c r="AG483" i="1"/>
  <c r="AY482" i="1"/>
  <c r="AI482" i="1"/>
  <c r="AS481" i="1"/>
  <c r="AC481" i="1"/>
  <c r="U481" i="1"/>
  <c r="AM480" i="1"/>
  <c r="W480" i="1"/>
  <c r="AO479" i="1"/>
  <c r="AY478" i="1"/>
  <c r="AI478" i="1"/>
  <c r="AS477" i="1"/>
  <c r="AC477" i="1"/>
  <c r="U477" i="1"/>
  <c r="AM476" i="1"/>
  <c r="AW475" i="1"/>
  <c r="AI475" i="1"/>
  <c r="AG474" i="1"/>
  <c r="AM473" i="1"/>
  <c r="AK472" i="1"/>
  <c r="W472" i="1"/>
  <c r="AQ471" i="1"/>
  <c r="AO470" i="1"/>
  <c r="AA470" i="1"/>
  <c r="AS468" i="1"/>
  <c r="AE468" i="1"/>
  <c r="W467" i="1"/>
  <c r="AA465" i="1"/>
  <c r="AM464" i="1"/>
  <c r="Y464" i="1"/>
  <c r="AI461" i="1"/>
  <c r="AE459" i="1"/>
  <c r="AI457" i="1"/>
  <c r="U457" i="1"/>
  <c r="AO456" i="1"/>
  <c r="AM455" i="1"/>
  <c r="Y455" i="1"/>
  <c r="AY453" i="1"/>
  <c r="U452" i="1"/>
  <c r="Y450" i="1"/>
  <c r="AI447" i="1"/>
  <c r="BJ447" i="1" s="1"/>
  <c r="U447" i="1"/>
  <c r="AM445" i="1"/>
  <c r="Y445" i="1"/>
  <c r="AI442" i="1"/>
  <c r="AM440" i="1"/>
  <c r="AQ438" i="1"/>
  <c r="AQ435" i="1"/>
  <c r="BN435" i="1" s="1"/>
  <c r="AY434" i="1"/>
  <c r="AE433" i="1"/>
  <c r="BH433" i="1" s="1"/>
  <c r="AY431" i="1"/>
  <c r="AG427" i="1"/>
  <c r="AU426" i="1"/>
  <c r="AU425" i="1"/>
  <c r="AG424" i="1"/>
  <c r="AO423" i="1"/>
  <c r="AS418" i="1"/>
  <c r="AU412" i="1"/>
  <c r="AG411" i="1"/>
  <c r="AS410" i="1"/>
  <c r="AE410" i="1"/>
  <c r="AE409" i="1"/>
  <c r="AK406" i="1"/>
  <c r="AS405" i="1"/>
  <c r="BO405" i="1" s="1"/>
  <c r="Y404" i="1"/>
  <c r="AS403" i="1"/>
  <c r="AA398" i="1"/>
  <c r="AO397" i="1"/>
  <c r="AU396" i="1"/>
  <c r="AY394" i="1"/>
  <c r="U393" i="1"/>
  <c r="Y391" i="1"/>
  <c r="W390" i="1"/>
  <c r="AG384" i="1"/>
  <c r="AO383" i="1"/>
  <c r="BM383" i="1" s="1"/>
  <c r="U382" i="1"/>
  <c r="W376" i="1"/>
  <c r="W373" i="1"/>
  <c r="AE372" i="1"/>
  <c r="BH372" i="1" s="1"/>
  <c r="AR370" i="1"/>
  <c r="AD370" i="1"/>
  <c r="R370" i="1"/>
  <c r="S370" i="1" s="1"/>
  <c r="U361" i="1"/>
  <c r="AO359" i="1"/>
  <c r="AO356" i="1"/>
  <c r="W349" i="1"/>
  <c r="AY346" i="1"/>
  <c r="AY343" i="1"/>
  <c r="AG341" i="1"/>
  <c r="BI341" i="1" s="1"/>
  <c r="AO335" i="1"/>
  <c r="W330" i="1"/>
  <c r="Y316" i="1"/>
  <c r="AO303" i="1"/>
  <c r="BM303" i="1" s="1"/>
  <c r="AO301" i="1"/>
  <c r="BM301" i="1" s="1"/>
  <c r="AU300" i="1"/>
  <c r="BP300" i="1" s="1"/>
  <c r="W298" i="1"/>
  <c r="U297" i="1"/>
  <c r="U289" i="1"/>
  <c r="U275" i="1"/>
  <c r="Z264" i="1"/>
  <c r="AU262" i="1"/>
  <c r="BQ262" i="1" s="1"/>
  <c r="AU260" i="1"/>
  <c r="BQ260" i="1" s="1"/>
  <c r="AQ250" i="1"/>
  <c r="BO250" i="1" s="1"/>
  <c r="Y248" i="1"/>
  <c r="AE242" i="1"/>
  <c r="BH242" i="1" s="1"/>
  <c r="AS241" i="1"/>
  <c r="BO241" i="1" s="1"/>
  <c r="AS238" i="1"/>
  <c r="BO238" i="1" s="1"/>
  <c r="AK231" i="1"/>
  <c r="BK231" i="1" s="1"/>
  <c r="AY228" i="1"/>
  <c r="BR228" i="1" s="1"/>
  <c r="AI222" i="1"/>
  <c r="BJ222" i="1" s="1"/>
  <c r="AI219" i="1"/>
  <c r="BK219" i="1" s="1"/>
  <c r="AS214" i="1"/>
  <c r="BP214" i="1" s="1"/>
  <c r="AY206" i="1"/>
  <c r="BS206" i="1" s="1"/>
  <c r="AY203" i="1"/>
  <c r="BS203" i="1" s="1"/>
  <c r="AY198" i="1"/>
  <c r="BS198" i="1" s="1"/>
  <c r="AQ194" i="1"/>
  <c r="BO194" i="1" s="1"/>
  <c r="AY192" i="1"/>
  <c r="BS192" i="1" s="1"/>
  <c r="AE189" i="1"/>
  <c r="BH189" i="1" s="1"/>
  <c r="AU186" i="1"/>
  <c r="AW183" i="1"/>
  <c r="BS183" i="1" s="1"/>
  <c r="Y181" i="1"/>
  <c r="AE139" i="1"/>
  <c r="BJ139" i="1" s="1"/>
  <c r="AW138" i="1"/>
  <c r="BQ138" i="1" s="1"/>
  <c r="AY127" i="1"/>
  <c r="BS127" i="1" s="1"/>
  <c r="U103" i="1"/>
  <c r="AO53" i="1"/>
  <c r="BM53" i="1" s="1"/>
  <c r="AM52" i="1"/>
  <c r="BM52" i="1" s="1"/>
  <c r="AU42" i="1"/>
  <c r="BP42" i="1" s="1"/>
  <c r="AK14" i="1"/>
  <c r="BK14" i="1" s="1"/>
  <c r="AS475" i="1"/>
  <c r="AW473" i="1"/>
  <c r="W470" i="1"/>
  <c r="AA468" i="1"/>
  <c r="AE466" i="1"/>
  <c r="AI464" i="1"/>
  <c r="AM462" i="1"/>
  <c r="AQ460" i="1"/>
  <c r="AU458" i="1"/>
  <c r="AY456" i="1"/>
  <c r="U455" i="1"/>
  <c r="Y453" i="1"/>
  <c r="AC451" i="1"/>
  <c r="AG449" i="1"/>
  <c r="AE447" i="1"/>
  <c r="BH447" i="1" s="1"/>
  <c r="AI445" i="1"/>
  <c r="AM443" i="1"/>
  <c r="AQ441" i="1"/>
  <c r="BN441" i="1" s="1"/>
  <c r="U430" i="1"/>
  <c r="U427" i="1"/>
  <c r="U417" i="1"/>
  <c r="AY413" i="1"/>
  <c r="U411" i="1"/>
  <c r="U403" i="1"/>
  <c r="AY397" i="1"/>
  <c r="U387" i="1"/>
  <c r="AQ385" i="1"/>
  <c r="BN385" i="1" s="1"/>
  <c r="AC384" i="1"/>
  <c r="AY381" i="1"/>
  <c r="BR381" i="1" s="1"/>
  <c r="AK380" i="1"/>
  <c r="BK380" i="1" s="1"/>
  <c r="Y378" i="1"/>
  <c r="AS376" i="1"/>
  <c r="AN375" i="1"/>
  <c r="AF375" i="1"/>
  <c r="Z375" i="1"/>
  <c r="AA375" i="1" s="1"/>
  <c r="AG374" i="1"/>
  <c r="BI374" i="1" s="1"/>
  <c r="AV370" i="1"/>
  <c r="AN370" i="1"/>
  <c r="AH370" i="1"/>
  <c r="Z370" i="1"/>
  <c r="AA369" i="1"/>
  <c r="U369" i="1"/>
  <c r="AW366" i="1"/>
  <c r="AI365" i="1"/>
  <c r="W363" i="1"/>
  <c r="AQ361" i="1"/>
  <c r="BN361" i="1" s="1"/>
  <c r="AR338" i="1"/>
  <c r="AD338" i="1"/>
  <c r="R338" i="1"/>
  <c r="S338" i="1" s="1"/>
  <c r="AT328" i="1"/>
  <c r="AH328" i="1"/>
  <c r="T328" i="1"/>
  <c r="W328" i="1" s="1"/>
  <c r="AN285" i="1"/>
  <c r="Z285" i="1"/>
  <c r="AR276" i="1"/>
  <c r="AS276" i="1" s="1"/>
  <c r="BO276" i="1" s="1"/>
  <c r="R276" i="1"/>
  <c r="S276" i="1" s="1"/>
  <c r="AR264" i="1"/>
  <c r="AF264" i="1"/>
  <c r="T264" i="1"/>
  <c r="AR216" i="1"/>
  <c r="R216" i="1"/>
  <c r="S216" i="1" s="1"/>
  <c r="AH136" i="1"/>
  <c r="AK121" i="1"/>
  <c r="BL121" i="1" s="1"/>
  <c r="U121" i="1"/>
  <c r="W118" i="1"/>
  <c r="AW117" i="1"/>
  <c r="Y117" i="1"/>
  <c r="W116" i="1"/>
  <c r="W115" i="1"/>
  <c r="AG91" i="1"/>
  <c r="BI91" i="1" s="1"/>
  <c r="X54" i="1"/>
  <c r="AF40" i="1"/>
  <c r="AU359" i="1"/>
  <c r="AI359" i="1"/>
  <c r="U358" i="1"/>
  <c r="AI357" i="1"/>
  <c r="AC357" i="1"/>
  <c r="U356" i="1"/>
  <c r="AQ355" i="1"/>
  <c r="AC354" i="1"/>
  <c r="AQ353" i="1"/>
  <c r="BN353" i="1" s="1"/>
  <c r="AK353" i="1"/>
  <c r="BK353" i="1" s="1"/>
  <c r="AC352" i="1"/>
  <c r="AY351" i="1"/>
  <c r="AK350" i="1"/>
  <c r="BK350" i="1" s="1"/>
  <c r="AY349" i="1"/>
  <c r="BR349" i="1" s="1"/>
  <c r="AS349" i="1"/>
  <c r="BO349" i="1" s="1"/>
  <c r="AK348" i="1"/>
  <c r="Y348" i="1"/>
  <c r="AS347" i="1"/>
  <c r="AS346" i="1"/>
  <c r="Y346" i="1"/>
  <c r="AS344" i="1"/>
  <c r="AG344" i="1"/>
  <c r="AG342" i="1"/>
  <c r="AA342" i="1"/>
  <c r="AO340" i="1"/>
  <c r="BM340" i="1" s="1"/>
  <c r="AA339" i="1"/>
  <c r="AA337" i="1"/>
  <c r="AW336" i="1"/>
  <c r="BQ336" i="1" s="1"/>
  <c r="AI335" i="1"/>
  <c r="AW334" i="1"/>
  <c r="BQ334" i="1" s="1"/>
  <c r="AQ334" i="1"/>
  <c r="BN334" i="1" s="1"/>
  <c r="AI333" i="1"/>
  <c r="W333" i="1"/>
  <c r="AQ331" i="1"/>
  <c r="BN331" i="1" s="1"/>
  <c r="W331" i="1"/>
  <c r="AY330" i="1"/>
  <c r="BR330" i="1" s="1"/>
  <c r="AQ329" i="1"/>
  <c r="BN329" i="1" s="1"/>
  <c r="AE329" i="1"/>
  <c r="BH329" i="1" s="1"/>
  <c r="AY327" i="1"/>
  <c r="BR327" i="1" s="1"/>
  <c r="AE327" i="1"/>
  <c r="BH327" i="1" s="1"/>
  <c r="Y327" i="1"/>
  <c r="AY325" i="1"/>
  <c r="BR325" i="1" s="1"/>
  <c r="AM325" i="1"/>
  <c r="BL325" i="1" s="1"/>
  <c r="Y324" i="1"/>
  <c r="AM323" i="1"/>
  <c r="BL323" i="1" s="1"/>
  <c r="AG323" i="1"/>
  <c r="BI323" i="1" s="1"/>
  <c r="AU321" i="1"/>
  <c r="AG320" i="1"/>
  <c r="AO319" i="1"/>
  <c r="U318" i="1"/>
  <c r="AC317" i="1"/>
  <c r="AO316" i="1"/>
  <c r="AA316" i="1"/>
  <c r="AG315" i="1"/>
  <c r="AS314" i="1"/>
  <c r="AE314" i="1"/>
  <c r="AK313" i="1"/>
  <c r="AW312" i="1"/>
  <c r="AI312" i="1"/>
  <c r="AO311" i="1"/>
  <c r="BM311" i="1" s="1"/>
  <c r="AM310" i="1"/>
  <c r="BL310" i="1" s="1"/>
  <c r="AM309" i="1"/>
  <c r="BL309" i="1" s="1"/>
  <c r="AU308" i="1"/>
  <c r="BP308" i="1" s="1"/>
  <c r="AA307" i="1"/>
  <c r="AU305" i="1"/>
  <c r="BP305" i="1" s="1"/>
  <c r="U305" i="1"/>
  <c r="AI303" i="1"/>
  <c r="BJ303" i="1" s="1"/>
  <c r="U302" i="1"/>
  <c r="AC301" i="1"/>
  <c r="BG301" i="1" s="1"/>
  <c r="AO300" i="1"/>
  <c r="BM300" i="1" s="1"/>
  <c r="AG299" i="1"/>
  <c r="BI299" i="1" s="1"/>
  <c r="AS298" i="1"/>
  <c r="BO298" i="1" s="1"/>
  <c r="AK297" i="1"/>
  <c r="BK297" i="1" s="1"/>
  <c r="AW296" i="1"/>
  <c r="BQ296" i="1" s="1"/>
  <c r="AO295" i="1"/>
  <c r="AO292" i="1"/>
  <c r="AA291" i="1"/>
  <c r="AI290" i="1"/>
  <c r="AW288" i="1"/>
  <c r="AI287" i="1"/>
  <c r="AQ286" i="1"/>
  <c r="AW283" i="1"/>
  <c r="AA283" i="1"/>
  <c r="AS281" i="1"/>
  <c r="AE281" i="1"/>
  <c r="AC280" i="1"/>
  <c r="W280" i="1"/>
  <c r="AW279" i="1"/>
  <c r="AI279" i="1"/>
  <c r="AA278" i="1"/>
  <c r="AW275" i="1"/>
  <c r="AO274" i="1"/>
  <c r="BN274" i="1" s="1"/>
  <c r="AC274" i="1"/>
  <c r="BH274" i="1" s="1"/>
  <c r="AK272" i="1"/>
  <c r="BL272" i="1" s="1"/>
  <c r="AA271" i="1"/>
  <c r="BG271" i="1" s="1"/>
  <c r="AC270" i="1"/>
  <c r="BH270" i="1" s="1"/>
  <c r="AY269" i="1"/>
  <c r="BS269" i="1" s="1"/>
  <c r="AA269" i="1"/>
  <c r="BG269" i="1" s="1"/>
  <c r="AC268" i="1"/>
  <c r="BH268" i="1" s="1"/>
  <c r="AE267" i="1"/>
  <c r="BI267" i="1" s="1"/>
  <c r="AG266" i="1"/>
  <c r="BJ266" i="1" s="1"/>
  <c r="AI265" i="1"/>
  <c r="BK265" i="1" s="1"/>
  <c r="AA263" i="1"/>
  <c r="BG263" i="1" s="1"/>
  <c r="AC262" i="1"/>
  <c r="BH262" i="1" s="1"/>
  <c r="AY261" i="1"/>
  <c r="BS261" i="1" s="1"/>
  <c r="AA261" i="1"/>
  <c r="BG261" i="1" s="1"/>
  <c r="AC260" i="1"/>
  <c r="BH260" i="1" s="1"/>
  <c r="W260" i="1"/>
  <c r="AI259" i="1"/>
  <c r="BJ259" i="1" s="1"/>
  <c r="U259" i="1"/>
  <c r="AA258" i="1"/>
  <c r="AC257" i="1"/>
  <c r="BG257" i="1" s="1"/>
  <c r="AQ256" i="1"/>
  <c r="BO256" i="1" s="1"/>
  <c r="AQ255" i="1"/>
  <c r="BN255" i="1" s="1"/>
  <c r="AC254" i="1"/>
  <c r="BH254" i="1" s="1"/>
  <c r="AK253" i="1"/>
  <c r="BK253" i="1" s="1"/>
  <c r="AY252" i="1"/>
  <c r="BS252" i="1" s="1"/>
  <c r="AY251" i="1"/>
  <c r="BS251" i="1" s="1"/>
  <c r="AK250" i="1"/>
  <c r="BL250" i="1" s="1"/>
  <c r="AO248" i="1"/>
  <c r="BN248" i="1" s="1"/>
  <c r="AA248" i="1"/>
  <c r="BG248" i="1" s="1"/>
  <c r="AG247" i="1"/>
  <c r="BJ247" i="1" s="1"/>
  <c r="AS246" i="1"/>
  <c r="BO246" i="1" s="1"/>
  <c r="AE246" i="1"/>
  <c r="BH246" i="1" s="1"/>
  <c r="AE245" i="1"/>
  <c r="BI245" i="1" s="1"/>
  <c r="AG244" i="1"/>
  <c r="AO243" i="1"/>
  <c r="BN243" i="1" s="1"/>
  <c r="AM242" i="1"/>
  <c r="BL242" i="1" s="1"/>
  <c r="AM241" i="1"/>
  <c r="BL241" i="1" s="1"/>
  <c r="AU240" i="1"/>
  <c r="BQ240" i="1" s="1"/>
  <c r="AA240" i="1"/>
  <c r="BG240" i="1" s="1"/>
  <c r="AA239" i="1"/>
  <c r="BG239" i="1" s="1"/>
  <c r="AU238" i="1"/>
  <c r="BP238" i="1" s="1"/>
  <c r="AU237" i="1"/>
  <c r="BQ237" i="1" s="1"/>
  <c r="U237" i="1"/>
  <c r="AI236" i="1"/>
  <c r="BK236" i="1" s="1"/>
  <c r="AI235" i="1"/>
  <c r="BJ235" i="1" s="1"/>
  <c r="U235" i="1"/>
  <c r="U234" i="1"/>
  <c r="W233" i="1"/>
  <c r="AE232" i="1"/>
  <c r="BI232" i="1" s="1"/>
  <c r="AS231" i="1"/>
  <c r="BO231" i="1" s="1"/>
  <c r="AS230" i="1"/>
  <c r="BO230" i="1" s="1"/>
  <c r="AE229" i="1"/>
  <c r="BH229" i="1" s="1"/>
  <c r="AM228" i="1"/>
  <c r="BL228" i="1" s="1"/>
  <c r="AC225" i="1"/>
  <c r="BH225" i="1" s="1"/>
  <c r="AQ224" i="1"/>
  <c r="BO224" i="1" s="1"/>
  <c r="AQ223" i="1"/>
  <c r="BO223" i="1" s="1"/>
  <c r="AC222" i="1"/>
  <c r="BG222" i="1" s="1"/>
  <c r="AK221" i="1"/>
  <c r="BK221" i="1" s="1"/>
  <c r="AY220" i="1"/>
  <c r="BS220" i="1" s="1"/>
  <c r="AY219" i="1"/>
  <c r="BS219" i="1" s="1"/>
  <c r="AK219" i="1"/>
  <c r="BL219" i="1" s="1"/>
  <c r="AK218" i="1"/>
  <c r="BL218" i="1" s="1"/>
  <c r="AM217" i="1"/>
  <c r="BL217" i="1" s="1"/>
  <c r="AA215" i="1"/>
  <c r="BG215" i="1" s="1"/>
  <c r="AW212" i="1"/>
  <c r="BR212" i="1" s="1"/>
  <c r="W212" i="1"/>
  <c r="AK211" i="1"/>
  <c r="BL211" i="1" s="1"/>
  <c r="AK210" i="1"/>
  <c r="BK210" i="1" s="1"/>
  <c r="AY209" i="1"/>
  <c r="BR209" i="1" s="1"/>
  <c r="AS209" i="1"/>
  <c r="BO209" i="1" s="1"/>
  <c r="Y209" i="1"/>
  <c r="Y208" i="1"/>
  <c r="AS207" i="1"/>
  <c r="BO207" i="1" s="1"/>
  <c r="AS206" i="1"/>
  <c r="BP206" i="1" s="1"/>
  <c r="AG205" i="1"/>
  <c r="BI205" i="1" s="1"/>
  <c r="AG204" i="1"/>
  <c r="BI204" i="1" s="1"/>
  <c r="AA202" i="1"/>
  <c r="BG202" i="1" s="1"/>
  <c r="AO201" i="1"/>
  <c r="BM201" i="1" s="1"/>
  <c r="AU200" i="1"/>
  <c r="BQ200" i="1" s="1"/>
  <c r="Y200" i="1"/>
  <c r="AS199" i="1"/>
  <c r="BP199" i="1" s="1"/>
  <c r="AS198" i="1"/>
  <c r="BP198" i="1" s="1"/>
  <c r="AE197" i="1"/>
  <c r="BH197" i="1" s="1"/>
  <c r="AM196" i="1"/>
  <c r="BL196" i="1" s="1"/>
  <c r="AY195" i="1"/>
  <c r="BR195" i="1" s="1"/>
  <c r="Y195" i="1"/>
  <c r="AK194" i="1"/>
  <c r="BL194" i="1" s="1"/>
  <c r="W194" i="1"/>
  <c r="AY193" i="1"/>
  <c r="BR193" i="1" s="1"/>
  <c r="AM193" i="1"/>
  <c r="BL193" i="1" s="1"/>
  <c r="Y192" i="1"/>
  <c r="AG191" i="1"/>
  <c r="BI191" i="1" s="1"/>
  <c r="AU189" i="1"/>
  <c r="BP189" i="1" s="1"/>
  <c r="AG188" i="1"/>
  <c r="BJ188" i="1" s="1"/>
  <c r="AO187" i="1"/>
  <c r="U186" i="1"/>
  <c r="AC185" i="1"/>
  <c r="BG185" i="1" s="1"/>
  <c r="AQ183" i="1"/>
  <c r="BP183" i="1" s="1"/>
  <c r="AC183" i="1"/>
  <c r="BI183" i="1" s="1"/>
  <c r="AI182" i="1"/>
  <c r="BK182" i="1" s="1"/>
  <c r="AU181" i="1"/>
  <c r="AG181" i="1"/>
  <c r="AG180" i="1"/>
  <c r="BI180" i="1" s="1"/>
  <c r="AO179" i="1"/>
  <c r="BM179" i="1" s="1"/>
  <c r="AM178" i="1"/>
  <c r="BL178" i="1" s="1"/>
  <c r="AM177" i="1"/>
  <c r="AU176" i="1"/>
  <c r="AA176" i="1"/>
  <c r="AA175" i="1"/>
  <c r="BH175" i="1" s="1"/>
  <c r="AU173" i="1"/>
  <c r="BR173" i="1" s="1"/>
  <c r="U173" i="1"/>
  <c r="AI172" i="1"/>
  <c r="BL172" i="1" s="1"/>
  <c r="AI171" i="1"/>
  <c r="U170" i="1"/>
  <c r="W169" i="1"/>
  <c r="AQ168" i="1"/>
  <c r="BN168" i="1" s="1"/>
  <c r="AW167" i="1"/>
  <c r="BQ167" i="1" s="1"/>
  <c r="AA167" i="1"/>
  <c r="AU166" i="1"/>
  <c r="AU165" i="1"/>
  <c r="U165" i="1"/>
  <c r="AY163" i="1"/>
  <c r="BS163" i="1" s="1"/>
  <c r="AM163" i="1"/>
  <c r="BM163" i="1" s="1"/>
  <c r="AO162" i="1"/>
  <c r="BN162" i="1" s="1"/>
  <c r="AE161" i="1"/>
  <c r="BI161" i="1" s="1"/>
  <c r="AA160" i="1"/>
  <c r="AU159" i="1"/>
  <c r="BQ159" i="1" s="1"/>
  <c r="AU158" i="1"/>
  <c r="U158" i="1"/>
  <c r="AI156" i="1"/>
  <c r="BJ156" i="1" s="1"/>
  <c r="U156" i="1"/>
  <c r="U155" i="1"/>
  <c r="W154" i="1"/>
  <c r="AE153" i="1"/>
  <c r="BJ153" i="1" s="1"/>
  <c r="AS152" i="1"/>
  <c r="AS151" i="1"/>
  <c r="AA149" i="1"/>
  <c r="AO148" i="1"/>
  <c r="BM148" i="1" s="1"/>
  <c r="U148" i="1"/>
  <c r="U147" i="1"/>
  <c r="AC146" i="1"/>
  <c r="BH146" i="1" s="1"/>
  <c r="AC143" i="1"/>
  <c r="Y142" i="1"/>
  <c r="AS140" i="1"/>
  <c r="BO140" i="1" s="1"/>
  <c r="AK140" i="1"/>
  <c r="BK140" i="1" s="1"/>
  <c r="AU137" i="1"/>
  <c r="BP137" i="1" s="1"/>
  <c r="AY132" i="1"/>
  <c r="BR132" i="1" s="1"/>
  <c r="AO131" i="1"/>
  <c r="BM131" i="1" s="1"/>
  <c r="AW123" i="1"/>
  <c r="BR123" i="1" s="1"/>
  <c r="AI122" i="1"/>
  <c r="BK122" i="1" s="1"/>
  <c r="AA122" i="1"/>
  <c r="BG122" i="1" s="1"/>
  <c r="AI120" i="1"/>
  <c r="BK120" i="1" s="1"/>
  <c r="AA120" i="1"/>
  <c r="BG120" i="1" s="1"/>
  <c r="AI117" i="1"/>
  <c r="AE116" i="1"/>
  <c r="AY114" i="1"/>
  <c r="BR114" i="1" s="1"/>
  <c r="AQ114" i="1"/>
  <c r="BN114" i="1" s="1"/>
  <c r="AY112" i="1"/>
  <c r="AQ112" i="1"/>
  <c r="AY109" i="1"/>
  <c r="BT109" i="1" s="1"/>
  <c r="AU108" i="1"/>
  <c r="BP108" i="1" s="1"/>
  <c r="AG107" i="1"/>
  <c r="BI107" i="1" s="1"/>
  <c r="Y107" i="1"/>
  <c r="AG105" i="1"/>
  <c r="Y105" i="1"/>
  <c r="AG102" i="1"/>
  <c r="BK102" i="1" s="1"/>
  <c r="AC101" i="1"/>
  <c r="BH101" i="1" s="1"/>
  <c r="AW99" i="1"/>
  <c r="BR99" i="1" s="1"/>
  <c r="AO99" i="1"/>
  <c r="BN99" i="1" s="1"/>
  <c r="AW97" i="1"/>
  <c r="BR97" i="1" s="1"/>
  <c r="AO97" i="1"/>
  <c r="BN97" i="1" s="1"/>
  <c r="AW94" i="1"/>
  <c r="BS94" i="1" s="1"/>
  <c r="AS93" i="1"/>
  <c r="BQ93" i="1" s="1"/>
  <c r="AE92" i="1"/>
  <c r="BH92" i="1" s="1"/>
  <c r="W92" i="1"/>
  <c r="AK89" i="1"/>
  <c r="BM89" i="1" s="1"/>
  <c r="AC89" i="1"/>
  <c r="BI89" i="1" s="1"/>
  <c r="AY86" i="1"/>
  <c r="BT86" i="1" s="1"/>
  <c r="AY85" i="1"/>
  <c r="BT85" i="1" s="1"/>
  <c r="W41" i="1"/>
  <c r="AY25" i="1"/>
  <c r="BT25" i="1" s="1"/>
  <c r="AY23" i="1"/>
  <c r="BR23" i="1" s="1"/>
  <c r="AY22" i="1"/>
  <c r="BR22" i="1" s="1"/>
  <c r="AM17" i="1"/>
  <c r="BL17" i="1" s="1"/>
  <c r="AE17" i="1"/>
  <c r="BH17" i="1" s="1"/>
  <c r="AW358" i="1"/>
  <c r="BS358" i="1" s="1"/>
  <c r="AK356" i="1"/>
  <c r="W355" i="1"/>
  <c r="AS352" i="1"/>
  <c r="AE351" i="1"/>
  <c r="AM347" i="1"/>
  <c r="AA345" i="1"/>
  <c r="AU343" i="1"/>
  <c r="AI341" i="1"/>
  <c r="BJ341" i="1" s="1"/>
  <c r="U340" i="1"/>
  <c r="AQ337" i="1"/>
  <c r="BN337" i="1" s="1"/>
  <c r="AC336" i="1"/>
  <c r="BG336" i="1" s="1"/>
  <c r="AY335" i="1"/>
  <c r="AK334" i="1"/>
  <c r="BK334" i="1" s="1"/>
  <c r="AY333" i="1"/>
  <c r="AS333" i="1"/>
  <c r="AK332" i="1"/>
  <c r="Y332" i="1"/>
  <c r="AS330" i="1"/>
  <c r="BO330" i="1" s="1"/>
  <c r="Y330" i="1"/>
  <c r="AG326" i="1"/>
  <c r="AY317" i="1"/>
  <c r="AY301" i="1"/>
  <c r="BR301" i="1" s="1"/>
  <c r="AS280" i="1"/>
  <c r="AW278" i="1"/>
  <c r="U278" i="1"/>
  <c r="AQ273" i="1"/>
  <c r="BO273" i="1" s="1"/>
  <c r="Y272" i="1"/>
  <c r="AU269" i="1"/>
  <c r="BQ269" i="1" s="1"/>
  <c r="AW268" i="1"/>
  <c r="BR268" i="1" s="1"/>
  <c r="AY267" i="1"/>
  <c r="BS267" i="1" s="1"/>
  <c r="U266" i="1"/>
  <c r="W265" i="1"/>
  <c r="AU261" i="1"/>
  <c r="BQ261" i="1" s="1"/>
  <c r="AW260" i="1"/>
  <c r="BR260" i="1" s="1"/>
  <c r="U258" i="1"/>
  <c r="AY233" i="1"/>
  <c r="BR233" i="1" s="1"/>
  <c r="U226" i="1"/>
  <c r="U202" i="1"/>
  <c r="AY185" i="1"/>
  <c r="BR185" i="1" s="1"/>
  <c r="AY169" i="1"/>
  <c r="BR169" i="1" s="1"/>
  <c r="AA163" i="1"/>
  <c r="BG163" i="1" s="1"/>
  <c r="AC162" i="1"/>
  <c r="BH162" i="1" s="1"/>
  <c r="AY161" i="1"/>
  <c r="BS161" i="1" s="1"/>
  <c r="AY154" i="1"/>
  <c r="BR154" i="1" s="1"/>
  <c r="S81" i="1"/>
  <c r="U81" i="1"/>
  <c r="AE145" i="1"/>
  <c r="AS144" i="1"/>
  <c r="AS143" i="1"/>
  <c r="AE143" i="1"/>
  <c r="AE142" i="1"/>
  <c r="AM141" i="1"/>
  <c r="BL141" i="1" s="1"/>
  <c r="AM139" i="1"/>
  <c r="BN139" i="1" s="1"/>
  <c r="AO137" i="1"/>
  <c r="BM137" i="1" s="1"/>
  <c r="AC137" i="1"/>
  <c r="BG137" i="1" s="1"/>
  <c r="AG135" i="1"/>
  <c r="BJ135" i="1" s="1"/>
  <c r="AI134" i="1"/>
  <c r="BK134" i="1" s="1"/>
  <c r="AK133" i="1"/>
  <c r="BK133" i="1" s="1"/>
  <c r="AA132" i="1"/>
  <c r="AC131" i="1"/>
  <c r="BG131" i="1" s="1"/>
  <c r="AY130" i="1"/>
  <c r="BS130" i="1" s="1"/>
  <c r="AA130" i="1"/>
  <c r="BG130" i="1" s="1"/>
  <c r="AC129" i="1"/>
  <c r="BH129" i="1" s="1"/>
  <c r="AE128" i="1"/>
  <c r="BI128" i="1" s="1"/>
  <c r="AG127" i="1"/>
  <c r="BJ127" i="1" s="1"/>
  <c r="AU125" i="1"/>
  <c r="BQ125" i="1" s="1"/>
  <c r="AI125" i="1"/>
  <c r="BK125" i="1" s="1"/>
  <c r="U125" i="1"/>
  <c r="AI124" i="1"/>
  <c r="BK124" i="1" s="1"/>
  <c r="U124" i="1"/>
  <c r="AI123" i="1"/>
  <c r="BK123" i="1" s="1"/>
  <c r="AC123" i="1"/>
  <c r="BH123" i="1" s="1"/>
  <c r="U122" i="1"/>
  <c r="AQ121" i="1"/>
  <c r="BO121" i="1" s="1"/>
  <c r="AC121" i="1"/>
  <c r="BH121" i="1" s="1"/>
  <c r="AQ120" i="1"/>
  <c r="BO120" i="1" s="1"/>
  <c r="AC120" i="1"/>
  <c r="BH120" i="1" s="1"/>
  <c r="AQ119" i="1"/>
  <c r="BO119" i="1" s="1"/>
  <c r="AK119" i="1"/>
  <c r="BL119" i="1" s="1"/>
  <c r="AC118" i="1"/>
  <c r="BH118" i="1" s="1"/>
  <c r="AY117" i="1"/>
  <c r="AK117" i="1"/>
  <c r="AY116" i="1"/>
  <c r="AK116" i="1"/>
  <c r="AY115" i="1"/>
  <c r="AS115" i="1"/>
  <c r="AK114" i="1"/>
  <c r="BK114" i="1" s="1"/>
  <c r="Y114" i="1"/>
  <c r="AS113" i="1"/>
  <c r="BO113" i="1" s="1"/>
  <c r="Y113" i="1"/>
  <c r="AS112" i="1"/>
  <c r="Y112" i="1"/>
  <c r="AS110" i="1"/>
  <c r="BP110" i="1" s="1"/>
  <c r="AG110" i="1"/>
  <c r="BJ110" i="1" s="1"/>
  <c r="AG109" i="1"/>
  <c r="BK109" i="1" s="1"/>
  <c r="AG108" i="1"/>
  <c r="BI108" i="1" s="1"/>
  <c r="AA108" i="1"/>
  <c r="AO106" i="1"/>
  <c r="AA106" i="1"/>
  <c r="AO105" i="1"/>
  <c r="AA105" i="1"/>
  <c r="AO104" i="1"/>
  <c r="AI104" i="1"/>
  <c r="AA103" i="1"/>
  <c r="AW102" i="1"/>
  <c r="BS102" i="1" s="1"/>
  <c r="AI102" i="1"/>
  <c r="BL102" i="1" s="1"/>
  <c r="AW101" i="1"/>
  <c r="BR101" i="1" s="1"/>
  <c r="AI101" i="1"/>
  <c r="BK101" i="1" s="1"/>
  <c r="AW100" i="1"/>
  <c r="BR100" i="1" s="1"/>
  <c r="AQ100" i="1"/>
  <c r="BO100" i="1" s="1"/>
  <c r="AI99" i="1"/>
  <c r="BK99" i="1" s="1"/>
  <c r="W99" i="1"/>
  <c r="AQ98" i="1"/>
  <c r="BO98" i="1" s="1"/>
  <c r="W98" i="1"/>
  <c r="AQ97" i="1"/>
  <c r="BO97" i="1" s="1"/>
  <c r="W97" i="1"/>
  <c r="AY96" i="1"/>
  <c r="BS96" i="1" s="1"/>
  <c r="AQ95" i="1"/>
  <c r="BO95" i="1" s="1"/>
  <c r="AE95" i="1"/>
  <c r="AY94" i="1"/>
  <c r="BT94" i="1" s="1"/>
  <c r="AE94" i="1"/>
  <c r="BJ94" i="1" s="1"/>
  <c r="AY93" i="1"/>
  <c r="BT93" i="1" s="1"/>
  <c r="AE93" i="1"/>
  <c r="BJ93" i="1" s="1"/>
  <c r="Y93" i="1"/>
  <c r="BG93" i="1" s="1"/>
  <c r="AY91" i="1"/>
  <c r="BR91" i="1" s="1"/>
  <c r="AM91" i="1"/>
  <c r="BL91" i="1" s="1"/>
  <c r="AY88" i="1"/>
  <c r="BT88" i="1" s="1"/>
  <c r="AQ88" i="1"/>
  <c r="BP88" i="1" s="1"/>
  <c r="AS85" i="1"/>
  <c r="BQ85" i="1" s="1"/>
  <c r="AK85" i="1"/>
  <c r="BM85" i="1" s="1"/>
  <c r="AS83" i="1"/>
  <c r="BQ83" i="1" s="1"/>
  <c r="AK83" i="1"/>
  <c r="BM83" i="1" s="1"/>
  <c r="AS80" i="1"/>
  <c r="BO80" i="1" s="1"/>
  <c r="AA78" i="1"/>
  <c r="AA76" i="1"/>
  <c r="BH76" i="1" s="1"/>
  <c r="AA75" i="1"/>
  <c r="BH75" i="1" s="1"/>
  <c r="AO73" i="1"/>
  <c r="BM73" i="1" s="1"/>
  <c r="AQ70" i="1"/>
  <c r="AQ68" i="1"/>
  <c r="BN68" i="1" s="1"/>
  <c r="AQ67" i="1"/>
  <c r="BN67" i="1" s="1"/>
  <c r="W66" i="1"/>
  <c r="AK65" i="1"/>
  <c r="BK65" i="1" s="1"/>
  <c r="AC65" i="1"/>
  <c r="BG65" i="1" s="1"/>
  <c r="AK62" i="1"/>
  <c r="BK62" i="1" s="1"/>
  <c r="AS59" i="1"/>
  <c r="BO59" i="1" s="1"/>
  <c r="AK59" i="1"/>
  <c r="BK59" i="1" s="1"/>
  <c r="AC59" i="1"/>
  <c r="BG59" i="1" s="1"/>
  <c r="U55" i="1"/>
  <c r="AY51" i="1"/>
  <c r="BR51" i="1" s="1"/>
  <c r="AG49" i="1"/>
  <c r="BI49" i="1" s="1"/>
  <c r="AG47" i="1"/>
  <c r="BI47" i="1" s="1"/>
  <c r="AM44" i="1"/>
  <c r="BL44" i="1" s="1"/>
  <c r="U42" i="1"/>
  <c r="AU41" i="1"/>
  <c r="AQ37" i="1"/>
  <c r="BN37" i="1" s="1"/>
  <c r="AG36" i="1"/>
  <c r="BI36" i="1" s="1"/>
  <c r="AY35" i="1"/>
  <c r="BR35" i="1" s="1"/>
  <c r="U32" i="1"/>
  <c r="AC28" i="1"/>
  <c r="BG28" i="1" s="1"/>
  <c r="AC25" i="1"/>
  <c r="BI25" i="1" s="1"/>
  <c r="Y24" i="1"/>
  <c r="AS22" i="1"/>
  <c r="BO22" i="1" s="1"/>
  <c r="AK22" i="1"/>
  <c r="BK22" i="1" s="1"/>
  <c r="AU19" i="1"/>
  <c r="BP19" i="1" s="1"/>
  <c r="AY15" i="1"/>
  <c r="AS14" i="1"/>
  <c r="BO14" i="1" s="1"/>
  <c r="AC12" i="1"/>
  <c r="BG12" i="1" s="1"/>
  <c r="AA152" i="1"/>
  <c r="AI151" i="1"/>
  <c r="AW150" i="1"/>
  <c r="BS150" i="1" s="1"/>
  <c r="AW149" i="1"/>
  <c r="BQ149" i="1" s="1"/>
  <c r="AI148" i="1"/>
  <c r="BJ148" i="1" s="1"/>
  <c r="AQ147" i="1"/>
  <c r="BN147" i="1" s="1"/>
  <c r="W147" i="1"/>
  <c r="AY146" i="1"/>
  <c r="BS146" i="1" s="1"/>
  <c r="AM146" i="1"/>
  <c r="BM146" i="1" s="1"/>
  <c r="Y146" i="1"/>
  <c r="Y145" i="1"/>
  <c r="AG144" i="1"/>
  <c r="AU143" i="1"/>
  <c r="AU142" i="1"/>
  <c r="AG142" i="1"/>
  <c r="AG141" i="1"/>
  <c r="BI141" i="1" s="1"/>
  <c r="AO140" i="1"/>
  <c r="BM140" i="1" s="1"/>
  <c r="U140" i="1"/>
  <c r="U139" i="1"/>
  <c r="W138" i="1"/>
  <c r="U135" i="1"/>
  <c r="W134" i="1"/>
  <c r="Y133" i="1"/>
  <c r="W132" i="1"/>
  <c r="Y131" i="1"/>
  <c r="AU130" i="1"/>
  <c r="BQ130" i="1" s="1"/>
  <c r="AW129" i="1"/>
  <c r="BR129" i="1" s="1"/>
  <c r="AY128" i="1"/>
  <c r="BS128" i="1" s="1"/>
  <c r="U127" i="1"/>
  <c r="AW126" i="1"/>
  <c r="BR126" i="1" s="1"/>
  <c r="AC126" i="1"/>
  <c r="BH126" i="1" s="1"/>
  <c r="W126" i="1"/>
  <c r="AW124" i="1"/>
  <c r="BR124" i="1" s="1"/>
  <c r="AK124" i="1"/>
  <c r="BL124" i="1" s="1"/>
  <c r="W124" i="1"/>
  <c r="AK123" i="1"/>
  <c r="BL123" i="1" s="1"/>
  <c r="W123" i="1"/>
  <c r="AK122" i="1"/>
  <c r="BL122" i="1" s="1"/>
  <c r="AE122" i="1"/>
  <c r="BI122" i="1" s="1"/>
  <c r="W121" i="1"/>
  <c r="AS120" i="1"/>
  <c r="BP120" i="1" s="1"/>
  <c r="AE120" i="1"/>
  <c r="BI120" i="1" s="1"/>
  <c r="AS119" i="1"/>
  <c r="BP119" i="1" s="1"/>
  <c r="AE119" i="1"/>
  <c r="BI119" i="1" s="1"/>
  <c r="AS118" i="1"/>
  <c r="BP118" i="1" s="1"/>
  <c r="AM118" i="1"/>
  <c r="BM118" i="1" s="1"/>
  <c r="AE117" i="1"/>
  <c r="AM116" i="1"/>
  <c r="AM115" i="1"/>
  <c r="AU114" i="1"/>
  <c r="BP114" i="1" s="1"/>
  <c r="AM113" i="1"/>
  <c r="BL113" i="1" s="1"/>
  <c r="AA113" i="1"/>
  <c r="AU112" i="1"/>
  <c r="AA112" i="1"/>
  <c r="AU111" i="1"/>
  <c r="AA111" i="1"/>
  <c r="U111" i="1"/>
  <c r="AU109" i="1"/>
  <c r="BR109" i="1" s="1"/>
  <c r="AI109" i="1"/>
  <c r="BL109" i="1" s="1"/>
  <c r="U109" i="1"/>
  <c r="AI108" i="1"/>
  <c r="BJ108" i="1" s="1"/>
  <c r="U108" i="1"/>
  <c r="AI107" i="1"/>
  <c r="BJ107" i="1" s="1"/>
  <c r="AC107" i="1"/>
  <c r="BG107" i="1" s="1"/>
  <c r="U106" i="1"/>
  <c r="AQ105" i="1"/>
  <c r="AC105" i="1"/>
  <c r="AQ104" i="1"/>
  <c r="AC104" i="1"/>
  <c r="AQ103" i="1"/>
  <c r="AK103" i="1"/>
  <c r="AC102" i="1"/>
  <c r="BI102" i="1" s="1"/>
  <c r="AY101" i="1"/>
  <c r="BS101" i="1" s="1"/>
  <c r="AK101" i="1"/>
  <c r="BL101" i="1" s="1"/>
  <c r="AY100" i="1"/>
  <c r="BS100" i="1" s="1"/>
  <c r="AK100" i="1"/>
  <c r="BL100" i="1" s="1"/>
  <c r="AY99" i="1"/>
  <c r="BS99" i="1" s="1"/>
  <c r="AS99" i="1"/>
  <c r="BP99" i="1" s="1"/>
  <c r="AK98" i="1"/>
  <c r="BL98" i="1" s="1"/>
  <c r="Y98" i="1"/>
  <c r="BG98" i="1" s="1"/>
  <c r="AS97" i="1"/>
  <c r="BP97" i="1" s="1"/>
  <c r="Y97" i="1"/>
  <c r="BG97" i="1" s="1"/>
  <c r="AS96" i="1"/>
  <c r="BP96" i="1" s="1"/>
  <c r="Y96" i="1"/>
  <c r="BG96" i="1" s="1"/>
  <c r="AS94" i="1"/>
  <c r="BQ94" i="1" s="1"/>
  <c r="AG94" i="1"/>
  <c r="BK94" i="1" s="1"/>
  <c r="AG93" i="1"/>
  <c r="BK93" i="1" s="1"/>
  <c r="AG92" i="1"/>
  <c r="BI92" i="1" s="1"/>
  <c r="AA92" i="1"/>
  <c r="AC88" i="1"/>
  <c r="BI88" i="1" s="1"/>
  <c r="Y85" i="1"/>
  <c r="BG85" i="1" s="1"/>
  <c r="AY84" i="1"/>
  <c r="BT84" i="1" s="1"/>
  <c r="Y83" i="1"/>
  <c r="BG83" i="1" s="1"/>
  <c r="Y82" i="1"/>
  <c r="BG82" i="1" s="1"/>
  <c r="AM80" i="1"/>
  <c r="BL80" i="1" s="1"/>
  <c r="AM77" i="1"/>
  <c r="BL77" i="1" s="1"/>
  <c r="U75" i="1"/>
  <c r="U73" i="1"/>
  <c r="AU72" i="1"/>
  <c r="BP72" i="1" s="1"/>
  <c r="U70" i="1"/>
  <c r="AK67" i="1"/>
  <c r="BK67" i="1" s="1"/>
  <c r="AY64" i="1"/>
  <c r="BR64" i="1" s="1"/>
  <c r="AY63" i="1"/>
  <c r="BR63" i="1" s="1"/>
  <c r="AU62" i="1"/>
  <c r="BP62" i="1" s="1"/>
  <c r="AE62" i="1"/>
  <c r="BH62" i="1" s="1"/>
  <c r="AQ58" i="1"/>
  <c r="BN58" i="1" s="1"/>
  <c r="W57" i="1"/>
  <c r="AA52" i="1"/>
  <c r="BG52" i="1" s="1"/>
  <c r="AS51" i="1"/>
  <c r="BO51" i="1" s="1"/>
  <c r="AK50" i="1"/>
  <c r="BL50" i="1" s="1"/>
  <c r="AU48" i="1"/>
  <c r="BQ48" i="1" s="1"/>
  <c r="AW47" i="1"/>
  <c r="BQ47" i="1" s="1"/>
  <c r="AU46" i="1"/>
  <c r="BP46" i="1" s="1"/>
  <c r="AU44" i="1"/>
  <c r="BP44" i="1" s="1"/>
  <c r="AA44" i="1"/>
  <c r="AS43" i="1"/>
  <c r="BP43" i="1" s="1"/>
  <c r="AY42" i="1"/>
  <c r="BR42" i="1" s="1"/>
  <c r="AS42" i="1"/>
  <c r="BO42" i="1" s="1"/>
  <c r="AI41" i="1"/>
  <c r="AE35" i="1"/>
  <c r="BH35" i="1" s="1"/>
  <c r="AE32" i="1"/>
  <c r="AA31" i="1"/>
  <c r="AU29" i="1"/>
  <c r="BP29" i="1" s="1"/>
  <c r="AS28" i="1"/>
  <c r="BO28" i="1" s="1"/>
  <c r="AQ27" i="1"/>
  <c r="BN27" i="1" s="1"/>
  <c r="AQ26" i="1"/>
  <c r="BN26" i="1" s="1"/>
  <c r="AM25" i="1"/>
  <c r="BN25" i="1" s="1"/>
  <c r="W25" i="1"/>
  <c r="Y22" i="1"/>
  <c r="AA21" i="1"/>
  <c r="AC20" i="1"/>
  <c r="BG20" i="1" s="1"/>
  <c r="AA19" i="1"/>
  <c r="AA17" i="1"/>
  <c r="AO16" i="1"/>
  <c r="BO16" i="1" s="1"/>
  <c r="Y16" i="1"/>
  <c r="BG16" i="1" s="1"/>
  <c r="AG14" i="1"/>
  <c r="BI14" i="1" s="1"/>
  <c r="AQ13" i="1"/>
  <c r="BN13" i="1" s="1"/>
  <c r="W91" i="1"/>
  <c r="AK90" i="1"/>
  <c r="BK90" i="1" s="1"/>
  <c r="AE90" i="1"/>
  <c r="BH90" i="1" s="1"/>
  <c r="W90" i="1"/>
  <c r="AS89" i="1"/>
  <c r="BQ89" i="1" s="1"/>
  <c r="W89" i="1"/>
  <c r="AS88" i="1"/>
  <c r="BQ88" i="1" s="1"/>
  <c r="AE88" i="1"/>
  <c r="BJ88" i="1" s="1"/>
  <c r="AS87" i="1"/>
  <c r="BQ87" i="1" s="1"/>
  <c r="AE87" i="1"/>
  <c r="BJ87" i="1" s="1"/>
  <c r="AS86" i="1"/>
  <c r="BQ86" i="1" s="1"/>
  <c r="AM86" i="1"/>
  <c r="BN86" i="1" s="1"/>
  <c r="AE86" i="1"/>
  <c r="BJ86" i="1" s="1"/>
  <c r="AE85" i="1"/>
  <c r="BJ85" i="1" s="1"/>
  <c r="AM84" i="1"/>
  <c r="BN84" i="1" s="1"/>
  <c r="AM83" i="1"/>
  <c r="BN83" i="1" s="1"/>
  <c r="AU82" i="1"/>
  <c r="BR82" i="1" s="1"/>
  <c r="AM82" i="1"/>
  <c r="BN82" i="1" s="1"/>
  <c r="AA82" i="1"/>
  <c r="BH82" i="1" s="1"/>
  <c r="AM81" i="1"/>
  <c r="BL81" i="1" s="1"/>
  <c r="AA81" i="1"/>
  <c r="AU80" i="1"/>
  <c r="BP80" i="1" s="1"/>
  <c r="AA80" i="1"/>
  <c r="AU79" i="1"/>
  <c r="BP79" i="1" s="1"/>
  <c r="AA79" i="1"/>
  <c r="U79" i="1"/>
  <c r="AU78" i="1"/>
  <c r="BP78" i="1" s="1"/>
  <c r="AI78" i="1"/>
  <c r="BJ78" i="1" s="1"/>
  <c r="U78" i="1"/>
  <c r="AO76" i="1"/>
  <c r="BO76" i="1" s="1"/>
  <c r="U76" i="1"/>
  <c r="AW75" i="1"/>
  <c r="BS75" i="1" s="1"/>
  <c r="AO75" i="1"/>
  <c r="BO75" i="1" s="1"/>
  <c r="AC75" i="1"/>
  <c r="BI75" i="1" s="1"/>
  <c r="AO74" i="1"/>
  <c r="BO74" i="1" s="1"/>
  <c r="AC74" i="1"/>
  <c r="BI74" i="1" s="1"/>
  <c r="AW72" i="1"/>
  <c r="BQ72" i="1" s="1"/>
  <c r="AC72" i="1"/>
  <c r="BG72" i="1" s="1"/>
  <c r="W72" i="1"/>
  <c r="AW71" i="1"/>
  <c r="BQ71" i="1" s="1"/>
  <c r="AK71" i="1"/>
  <c r="BK71" i="1" s="1"/>
  <c r="AW70" i="1"/>
  <c r="AK70" i="1"/>
  <c r="W69" i="1"/>
  <c r="AK68" i="1"/>
  <c r="BK68" i="1" s="1"/>
  <c r="AE68" i="1"/>
  <c r="BH68" i="1" s="1"/>
  <c r="W68" i="1"/>
  <c r="AS67" i="1"/>
  <c r="BO67" i="1" s="1"/>
  <c r="W67" i="1"/>
  <c r="AS66" i="1"/>
  <c r="BO66" i="1" s="1"/>
  <c r="AE65" i="1"/>
  <c r="BH65" i="1" s="1"/>
  <c r="AS64" i="1"/>
  <c r="BO64" i="1" s="1"/>
  <c r="AM64" i="1"/>
  <c r="BL64" i="1" s="1"/>
  <c r="AE64" i="1"/>
  <c r="BH64" i="1" s="1"/>
  <c r="AE63" i="1"/>
  <c r="BH63" i="1" s="1"/>
  <c r="AM61" i="1"/>
  <c r="BL61" i="1" s="1"/>
  <c r="AU60" i="1"/>
  <c r="BP60" i="1" s="1"/>
  <c r="AM60" i="1"/>
  <c r="BL60" i="1" s="1"/>
  <c r="AA60" i="1"/>
  <c r="AM59" i="1"/>
  <c r="BL59" i="1" s="1"/>
  <c r="AK58" i="1"/>
  <c r="BK58" i="1" s="1"/>
  <c r="AE58" i="1"/>
  <c r="BH58" i="1" s="1"/>
  <c r="AY57" i="1"/>
  <c r="BR57" i="1" s="1"/>
  <c r="AS57" i="1"/>
  <c r="BO57" i="1" s="1"/>
  <c r="AE56" i="1"/>
  <c r="AQ55" i="1"/>
  <c r="BN55" i="1" s="1"/>
  <c r="AW53" i="1"/>
  <c r="BQ53" i="1" s="1"/>
  <c r="U53" i="1"/>
  <c r="AG52" i="1"/>
  <c r="BJ52" i="1" s="1"/>
  <c r="Y51" i="1"/>
  <c r="AO49" i="1"/>
  <c r="BM49" i="1" s="1"/>
  <c r="AO48" i="1"/>
  <c r="BN48" i="1" s="1"/>
  <c r="AA47" i="1"/>
  <c r="AI46" i="1"/>
  <c r="BJ46" i="1" s="1"/>
  <c r="AW45" i="1"/>
  <c r="BQ45" i="1" s="1"/>
  <c r="AQ45" i="1"/>
  <c r="BN45" i="1" s="1"/>
  <c r="AE45" i="1"/>
  <c r="BH45" i="1" s="1"/>
  <c r="AG44" i="1"/>
  <c r="BI44" i="1" s="1"/>
  <c r="AK43" i="1"/>
  <c r="BL43" i="1" s="1"/>
  <c r="AE43" i="1"/>
  <c r="BI43" i="1" s="1"/>
  <c r="Y43" i="1"/>
  <c r="AC41" i="1"/>
  <c r="AK38" i="1"/>
  <c r="BK38" i="1" s="1"/>
  <c r="AK37" i="1"/>
  <c r="BK37" i="1" s="1"/>
  <c r="W37" i="1"/>
  <c r="AY36" i="1"/>
  <c r="BR36" i="1" s="1"/>
  <c r="AM36" i="1"/>
  <c r="BL36" i="1" s="1"/>
  <c r="Y35" i="1"/>
  <c r="AG34" i="1"/>
  <c r="BI34" i="1" s="1"/>
  <c r="AU33" i="1"/>
  <c r="BP33" i="1" s="1"/>
  <c r="AU32" i="1"/>
  <c r="AG31" i="1"/>
  <c r="AO30" i="1"/>
  <c r="BO30" i="1" s="1"/>
  <c r="U30" i="1"/>
  <c r="U29" i="1"/>
  <c r="W28" i="1"/>
  <c r="AE27" i="1"/>
  <c r="BH27" i="1" s="1"/>
  <c r="AS26" i="1"/>
  <c r="BO26" i="1" s="1"/>
  <c r="AS25" i="1"/>
  <c r="BQ25" i="1" s="1"/>
  <c r="AE25" i="1"/>
  <c r="BJ25" i="1" s="1"/>
  <c r="AE24" i="1"/>
  <c r="AM23" i="1"/>
  <c r="BL23" i="1" s="1"/>
  <c r="AM21" i="1"/>
  <c r="BL21" i="1" s="1"/>
  <c r="AO19" i="1"/>
  <c r="BM19" i="1" s="1"/>
  <c r="AW18" i="1"/>
  <c r="BQ18" i="1" s="1"/>
  <c r="AC18" i="1"/>
  <c r="BG18" i="1" s="1"/>
  <c r="W18" i="1"/>
  <c r="AS17" i="1"/>
  <c r="BO17" i="1" s="1"/>
  <c r="AU16" i="1"/>
  <c r="BR16" i="1" s="1"/>
  <c r="AI15" i="1"/>
  <c r="AC15" i="1"/>
  <c r="W15" i="1"/>
  <c r="U14" i="1"/>
  <c r="AW13" i="1"/>
  <c r="BQ13" i="1" s="1"/>
  <c r="AK13" i="1"/>
  <c r="BK13" i="1" s="1"/>
  <c r="AO12" i="1"/>
  <c r="BM12" i="1" s="1"/>
  <c r="AI12" i="1"/>
  <c r="BJ12" i="1" s="1"/>
  <c r="AM89" i="1"/>
  <c r="BN89" i="1" s="1"/>
  <c r="Y88" i="1"/>
  <c r="BG88" i="1" s="1"/>
  <c r="AU85" i="1"/>
  <c r="BR85" i="1" s="1"/>
  <c r="AG84" i="1"/>
  <c r="BK84" i="1" s="1"/>
  <c r="U82" i="1"/>
  <c r="AO80" i="1"/>
  <c r="BM80" i="1" s="1"/>
  <c r="AC78" i="1"/>
  <c r="BG78" i="1" s="1"/>
  <c r="AI77" i="1"/>
  <c r="BJ77" i="1" s="1"/>
  <c r="W75" i="1"/>
  <c r="AQ73" i="1"/>
  <c r="BN73" i="1" s="1"/>
  <c r="AE71" i="1"/>
  <c r="BH71" i="1" s="1"/>
  <c r="AY69" i="1"/>
  <c r="BR69" i="1" s="1"/>
  <c r="AM67" i="1"/>
  <c r="BL67" i="1" s="1"/>
  <c r="Y66" i="1"/>
  <c r="AU63" i="1"/>
  <c r="BP63" i="1" s="1"/>
  <c r="AG62" i="1"/>
  <c r="BI62" i="1" s="1"/>
  <c r="U60" i="1"/>
  <c r="AO51" i="1"/>
  <c r="BM51" i="1" s="1"/>
  <c r="AA50" i="1"/>
  <c r="BG50" i="1" s="1"/>
  <c r="AC49" i="1"/>
  <c r="BG49" i="1" s="1"/>
  <c r="AQ47" i="1"/>
  <c r="BN47" i="1" s="1"/>
  <c r="AC46" i="1"/>
  <c r="BG46" i="1" s="1"/>
  <c r="AG45" i="1"/>
  <c r="BI45" i="1" s="1"/>
  <c r="AA45" i="1"/>
  <c r="U45" i="1"/>
  <c r="AI44" i="1"/>
  <c r="BJ44" i="1" s="1"/>
  <c r="AC44" i="1"/>
  <c r="BG44" i="1" s="1"/>
  <c r="AY43" i="1"/>
  <c r="BS43" i="1" s="1"/>
  <c r="AK42" i="1"/>
  <c r="BK42" i="1" s="1"/>
  <c r="AY41" i="1"/>
  <c r="AY38" i="1"/>
  <c r="BR38" i="1" s="1"/>
  <c r="Y38" i="1"/>
  <c r="AO36" i="1"/>
  <c r="BM36" i="1" s="1"/>
  <c r="AO35" i="1"/>
  <c r="BM35" i="1" s="1"/>
  <c r="AA34" i="1"/>
  <c r="AI33" i="1"/>
  <c r="BJ33" i="1" s="1"/>
  <c r="AW32" i="1"/>
  <c r="AW31" i="1"/>
  <c r="AI30" i="1"/>
  <c r="BL30" i="1" s="1"/>
  <c r="AQ29" i="1"/>
  <c r="BN29" i="1" s="1"/>
  <c r="W29" i="1"/>
  <c r="AY28" i="1"/>
  <c r="BR28" i="1" s="1"/>
  <c r="AM28" i="1"/>
  <c r="BL28" i="1" s="1"/>
  <c r="Y28" i="1"/>
  <c r="Y27" i="1"/>
  <c r="AG26" i="1"/>
  <c r="BI26" i="1" s="1"/>
  <c r="AU24" i="1"/>
  <c r="AG24" i="1"/>
  <c r="AG23" i="1"/>
  <c r="BI23" i="1" s="1"/>
  <c r="AO22" i="1"/>
  <c r="BM22" i="1" s="1"/>
  <c r="U21" i="1"/>
  <c r="W20" i="1"/>
  <c r="AQ18" i="1"/>
  <c r="BN18" i="1" s="1"/>
  <c r="AU17" i="1"/>
  <c r="BP17" i="1" s="1"/>
  <c r="AO17" i="1"/>
  <c r="BM17" i="1" s="1"/>
  <c r="AI17" i="1"/>
  <c r="BJ17" i="1" s="1"/>
  <c r="AW16" i="1"/>
  <c r="BS16" i="1" s="1"/>
  <c r="AQ16" i="1"/>
  <c r="BP16" i="1" s="1"/>
  <c r="AE16" i="1"/>
  <c r="BJ16" i="1" s="1"/>
  <c r="AY14" i="1"/>
  <c r="BR14" i="1" s="1"/>
  <c r="AM13" i="1"/>
  <c r="BL13" i="1" s="1"/>
  <c r="AG13" i="1"/>
  <c r="BI13" i="1" s="1"/>
  <c r="AA13" i="1"/>
  <c r="AI437" i="1"/>
  <c r="BJ437" i="1" s="1"/>
  <c r="AK437" i="1"/>
  <c r="BK437" i="1" s="1"/>
  <c r="AO434" i="1"/>
  <c r="AQ434" i="1"/>
  <c r="AQ433" i="1"/>
  <c r="BN433" i="1" s="1"/>
  <c r="AS433" i="1"/>
  <c r="BO433" i="1" s="1"/>
  <c r="AS432" i="1"/>
  <c r="AU432" i="1"/>
  <c r="AU431" i="1"/>
  <c r="AW431" i="1"/>
  <c r="S421" i="1"/>
  <c r="U421" i="1"/>
  <c r="Y418" i="1"/>
  <c r="AA418" i="1"/>
  <c r="AI405" i="1"/>
  <c r="BJ405" i="1" s="1"/>
  <c r="AK405" i="1"/>
  <c r="BK405" i="1" s="1"/>
  <c r="AK404" i="1"/>
  <c r="AM404" i="1"/>
  <c r="AM403" i="1"/>
  <c r="AO403" i="1"/>
  <c r="AS400" i="1"/>
  <c r="AU400" i="1"/>
  <c r="AW398" i="1"/>
  <c r="AY398" i="1"/>
  <c r="S389" i="1"/>
  <c r="U389" i="1"/>
  <c r="U388" i="1"/>
  <c r="W388" i="1"/>
  <c r="W387" i="1"/>
  <c r="Y387" i="1"/>
  <c r="W323" i="1"/>
  <c r="Y323" i="1"/>
  <c r="AA321" i="1"/>
  <c r="AC321" i="1"/>
  <c r="AI309" i="1"/>
  <c r="BJ309" i="1" s="1"/>
  <c r="AK309" i="1"/>
  <c r="BK309" i="1" s="1"/>
  <c r="AO306" i="1"/>
  <c r="BM306" i="1" s="1"/>
  <c r="AQ306" i="1"/>
  <c r="BN306" i="1" s="1"/>
  <c r="AW302" i="1"/>
  <c r="BQ302" i="1" s="1"/>
  <c r="AY302" i="1"/>
  <c r="BR302" i="1" s="1"/>
  <c r="S293" i="1"/>
  <c r="U293" i="1"/>
  <c r="U292" i="1"/>
  <c r="W292" i="1"/>
  <c r="Y290" i="1"/>
  <c r="AA290" i="1"/>
  <c r="AA289" i="1"/>
  <c r="AC289" i="1"/>
  <c r="AG286" i="1"/>
  <c r="AI286" i="1"/>
  <c r="AI277" i="1"/>
  <c r="AK277" i="1"/>
  <c r="AM275" i="1"/>
  <c r="AO275" i="1"/>
  <c r="AG272" i="1"/>
  <c r="BJ272" i="1" s="1"/>
  <c r="AI272" i="1"/>
  <c r="BK272" i="1" s="1"/>
  <c r="W269" i="1"/>
  <c r="Y269" i="1"/>
  <c r="AM267" i="1"/>
  <c r="BM267" i="1" s="1"/>
  <c r="AO267" i="1"/>
  <c r="BN267" i="1" s="1"/>
  <c r="AO266" i="1"/>
  <c r="BN266" i="1" s="1"/>
  <c r="AQ266" i="1"/>
  <c r="BO266" i="1" s="1"/>
  <c r="AQ265" i="1"/>
  <c r="BO265" i="1" s="1"/>
  <c r="AS265" i="1"/>
  <c r="BP265" i="1" s="1"/>
  <c r="AI261" i="1"/>
  <c r="BK261" i="1" s="1"/>
  <c r="AK261" i="1"/>
  <c r="BL261" i="1" s="1"/>
  <c r="W261" i="1"/>
  <c r="Y261" i="1"/>
  <c r="U256" i="1"/>
  <c r="W256" i="1"/>
  <c r="S249" i="1"/>
  <c r="U249" i="1"/>
  <c r="AU235" i="1"/>
  <c r="BP235" i="1" s="1"/>
  <c r="AW235" i="1"/>
  <c r="BQ235" i="1" s="1"/>
  <c r="U224" i="1"/>
  <c r="W224" i="1"/>
  <c r="AC220" i="1"/>
  <c r="BH220" i="1" s="1"/>
  <c r="AE220" i="1"/>
  <c r="BI220" i="1" s="1"/>
  <c r="AK208" i="1"/>
  <c r="BL208" i="1" s="1"/>
  <c r="AM208" i="1"/>
  <c r="BM208" i="1" s="1"/>
  <c r="AS204" i="1"/>
  <c r="BO204" i="1" s="1"/>
  <c r="AU204" i="1"/>
  <c r="BP204" i="1" s="1"/>
  <c r="AU195" i="1"/>
  <c r="BP195" i="1" s="1"/>
  <c r="AW195" i="1"/>
  <c r="BQ195" i="1" s="1"/>
  <c r="AE187" i="1"/>
  <c r="AG187" i="1"/>
  <c r="U184" i="1"/>
  <c r="W184" i="1"/>
  <c r="AI169" i="1"/>
  <c r="BJ169" i="1" s="1"/>
  <c r="AK169" i="1"/>
  <c r="BK169" i="1" s="1"/>
  <c r="AU163" i="1"/>
  <c r="BQ163" i="1" s="1"/>
  <c r="AW163" i="1"/>
  <c r="BR163" i="1" s="1"/>
  <c r="AI163" i="1"/>
  <c r="BK163" i="1" s="1"/>
  <c r="AK163" i="1"/>
  <c r="BL163" i="1" s="1"/>
  <c r="AQ158" i="1"/>
  <c r="AS158" i="1"/>
  <c r="AG139" i="1"/>
  <c r="BK139" i="1" s="1"/>
  <c r="AI139" i="1"/>
  <c r="BL139" i="1" s="1"/>
  <c r="AE132" i="1"/>
  <c r="BH132" i="1" s="1"/>
  <c r="AG132" i="1"/>
  <c r="BI132" i="1" s="1"/>
  <c r="S132" i="1"/>
  <c r="U132" i="1"/>
  <c r="U131" i="1"/>
  <c r="W131" i="1"/>
  <c r="S49" i="1"/>
  <c r="U49" i="1"/>
  <c r="AO41" i="1"/>
  <c r="AQ41" i="1"/>
  <c r="AW37" i="1"/>
  <c r="BQ37" i="1" s="1"/>
  <c r="AY37" i="1"/>
  <c r="BR37" i="1" s="1"/>
  <c r="AC440" i="1"/>
  <c r="AE440" i="1"/>
  <c r="AE439" i="1"/>
  <c r="AG439" i="1"/>
  <c r="AG438" i="1"/>
  <c r="AI438" i="1"/>
  <c r="AI429" i="1"/>
  <c r="AK429" i="1"/>
  <c r="AM427" i="1"/>
  <c r="AO427" i="1"/>
  <c r="AQ425" i="1"/>
  <c r="AS425" i="1"/>
  <c r="AU423" i="1"/>
  <c r="AW423" i="1"/>
  <c r="AW422" i="1"/>
  <c r="AY422" i="1"/>
  <c r="S413" i="1"/>
  <c r="U413" i="1"/>
  <c r="U412" i="1"/>
  <c r="W412" i="1"/>
  <c r="AA409" i="1"/>
  <c r="AC409" i="1"/>
  <c r="AG406" i="1"/>
  <c r="AI406" i="1"/>
  <c r="AK396" i="1"/>
  <c r="AM396" i="1"/>
  <c r="W315" i="1"/>
  <c r="Y315" i="1"/>
  <c r="AG310" i="1"/>
  <c r="BI310" i="1" s="1"/>
  <c r="AI310" i="1"/>
  <c r="BJ310" i="1" s="1"/>
  <c r="AI301" i="1"/>
  <c r="BJ301" i="1" s="1"/>
  <c r="AK301" i="1"/>
  <c r="BK301" i="1" s="1"/>
  <c r="AM299" i="1"/>
  <c r="BL299" i="1" s="1"/>
  <c r="AO299" i="1"/>
  <c r="BM299" i="1" s="1"/>
  <c r="AQ297" i="1"/>
  <c r="BN297" i="1" s="1"/>
  <c r="AS297" i="1"/>
  <c r="BO297" i="1" s="1"/>
  <c r="AS296" i="1"/>
  <c r="BO296" i="1" s="1"/>
  <c r="AU296" i="1"/>
  <c r="BP296" i="1" s="1"/>
  <c r="AU295" i="1"/>
  <c r="AW295" i="1"/>
  <c r="S285" i="1"/>
  <c r="Y282" i="1"/>
  <c r="AA282" i="1"/>
  <c r="AG278" i="1"/>
  <c r="AI278" i="1"/>
  <c r="U270" i="1"/>
  <c r="W270" i="1"/>
  <c r="S263" i="1"/>
  <c r="U263" i="1"/>
  <c r="U262" i="1"/>
  <c r="W262" i="1"/>
  <c r="AU259" i="1"/>
  <c r="BP259" i="1" s="1"/>
  <c r="AW259" i="1"/>
  <c r="BQ259" i="1" s="1"/>
  <c r="W255" i="1"/>
  <c r="Y255" i="1"/>
  <c r="AO238" i="1"/>
  <c r="BM238" i="1" s="1"/>
  <c r="AQ238" i="1"/>
  <c r="BN238" i="1" s="1"/>
  <c r="AW234" i="1"/>
  <c r="BQ234" i="1" s="1"/>
  <c r="AY234" i="1"/>
  <c r="BR234" i="1" s="1"/>
  <c r="AM207" i="1"/>
  <c r="BL207" i="1" s="1"/>
  <c r="AO207" i="1"/>
  <c r="BM207" i="1" s="1"/>
  <c r="AU203" i="1"/>
  <c r="BQ203" i="1" s="1"/>
  <c r="AW203" i="1"/>
  <c r="BR203" i="1" s="1"/>
  <c r="AI201" i="1"/>
  <c r="BJ201" i="1" s="1"/>
  <c r="AK201" i="1"/>
  <c r="BK201" i="1" s="1"/>
  <c r="AW194" i="1"/>
  <c r="BR194" i="1" s="1"/>
  <c r="AY194" i="1"/>
  <c r="BS194" i="1" s="1"/>
  <c r="Y190" i="1"/>
  <c r="AA190" i="1"/>
  <c r="BG190" i="1" s="1"/>
  <c r="AG186" i="1"/>
  <c r="AI186" i="1"/>
  <c r="AO174" i="1"/>
  <c r="AQ174" i="1"/>
  <c r="AW170" i="1"/>
  <c r="AY170" i="1"/>
  <c r="AI161" i="1"/>
  <c r="BK161" i="1" s="1"/>
  <c r="AK161" i="1"/>
  <c r="BL161" i="1" s="1"/>
  <c r="AI154" i="1"/>
  <c r="BJ154" i="1" s="1"/>
  <c r="AK154" i="1"/>
  <c r="BK154" i="1" s="1"/>
  <c r="AQ150" i="1"/>
  <c r="BP150" i="1" s="1"/>
  <c r="AS150" i="1"/>
  <c r="BQ150" i="1" s="1"/>
  <c r="AS149" i="1"/>
  <c r="BO149" i="1" s="1"/>
  <c r="AU149" i="1"/>
  <c r="BP149" i="1" s="1"/>
  <c r="AU148" i="1"/>
  <c r="BP148" i="1" s="1"/>
  <c r="AW148" i="1"/>
  <c r="BQ148" i="1" s="1"/>
  <c r="U137" i="1"/>
  <c r="W137" i="1"/>
  <c r="AS135" i="1"/>
  <c r="BP135" i="1" s="1"/>
  <c r="AU135" i="1"/>
  <c r="BQ135" i="1" s="1"/>
  <c r="Y135" i="1"/>
  <c r="AA135" i="1"/>
  <c r="BG135" i="1" s="1"/>
  <c r="AA134" i="1"/>
  <c r="BG134" i="1" s="1"/>
  <c r="AC134" i="1"/>
  <c r="BH134" i="1" s="1"/>
  <c r="AO129" i="1"/>
  <c r="BN129" i="1" s="1"/>
  <c r="AQ129" i="1"/>
  <c r="BO129" i="1" s="1"/>
  <c r="AQ128" i="1"/>
  <c r="BO128" i="1" s="1"/>
  <c r="AS128" i="1"/>
  <c r="BP128" i="1" s="1"/>
  <c r="W128" i="1"/>
  <c r="Y128" i="1"/>
  <c r="AG21" i="1"/>
  <c r="BI21" i="1" s="1"/>
  <c r="AI21" i="1"/>
  <c r="BJ21" i="1" s="1"/>
  <c r="AA12" i="1"/>
  <c r="Y12" i="1"/>
  <c r="S437" i="1"/>
  <c r="U437" i="1"/>
  <c r="U436" i="1"/>
  <c r="W436" i="1"/>
  <c r="W435" i="1"/>
  <c r="Y435" i="1"/>
  <c r="Y434" i="1"/>
  <c r="AA434" i="1"/>
  <c r="AA433" i="1"/>
  <c r="AC433" i="1"/>
  <c r="BG433" i="1" s="1"/>
  <c r="AC432" i="1"/>
  <c r="AE432" i="1"/>
  <c r="AE431" i="1"/>
  <c r="AG431" i="1"/>
  <c r="AG430" i="1"/>
  <c r="AI430" i="1"/>
  <c r="AI421" i="1"/>
  <c r="AK421" i="1"/>
  <c r="AK420" i="1"/>
  <c r="AM420" i="1"/>
  <c r="AM419" i="1"/>
  <c r="AO419" i="1"/>
  <c r="AO418" i="1"/>
  <c r="AQ418" i="1"/>
  <c r="AQ417" i="1"/>
  <c r="AS417" i="1"/>
  <c r="AS416" i="1"/>
  <c r="AU416" i="1"/>
  <c r="AU415" i="1"/>
  <c r="AW415" i="1"/>
  <c r="AW414" i="1"/>
  <c r="AY414" i="1"/>
  <c r="S405" i="1"/>
  <c r="U405" i="1"/>
  <c r="U404" i="1"/>
  <c r="W404" i="1"/>
  <c r="W403" i="1"/>
  <c r="Y403" i="1"/>
  <c r="Y402" i="1"/>
  <c r="AA402" i="1"/>
  <c r="AA401" i="1"/>
  <c r="AC401" i="1"/>
  <c r="BG401" i="1" s="1"/>
  <c r="AC400" i="1"/>
  <c r="AE400" i="1"/>
  <c r="AE399" i="1"/>
  <c r="AG399" i="1"/>
  <c r="AG398" i="1"/>
  <c r="AI398" i="1"/>
  <c r="AI389" i="1"/>
  <c r="AK389" i="1"/>
  <c r="AK388" i="1"/>
  <c r="AM388" i="1"/>
  <c r="AM387" i="1"/>
  <c r="AO387" i="1"/>
  <c r="AO322" i="1"/>
  <c r="BM322" i="1" s="1"/>
  <c r="AQ322" i="1"/>
  <c r="BN322" i="1" s="1"/>
  <c r="AQ321" i="1"/>
  <c r="AS321" i="1"/>
  <c r="AS320" i="1"/>
  <c r="AU320" i="1"/>
  <c r="AU319" i="1"/>
  <c r="AW319" i="1"/>
  <c r="AW318" i="1"/>
  <c r="AY318" i="1"/>
  <c r="S309" i="1"/>
  <c r="U309" i="1"/>
  <c r="U308" i="1"/>
  <c r="W308" i="1"/>
  <c r="W307" i="1"/>
  <c r="Y307" i="1"/>
  <c r="Y306" i="1"/>
  <c r="AA306" i="1"/>
  <c r="AA305" i="1"/>
  <c r="AC305" i="1"/>
  <c r="BG305" i="1" s="1"/>
  <c r="AC304" i="1"/>
  <c r="BG304" i="1" s="1"/>
  <c r="AE304" i="1"/>
  <c r="BH304" i="1" s="1"/>
  <c r="AE303" i="1"/>
  <c r="BH303" i="1" s="1"/>
  <c r="AG303" i="1"/>
  <c r="BI303" i="1" s="1"/>
  <c r="AG302" i="1"/>
  <c r="BI302" i="1" s="1"/>
  <c r="AI302" i="1"/>
  <c r="BJ302" i="1" s="1"/>
  <c r="AI293" i="1"/>
  <c r="AK293" i="1"/>
  <c r="AK292" i="1"/>
  <c r="AM292" i="1"/>
  <c r="AM291" i="1"/>
  <c r="AO291" i="1"/>
  <c r="AO290" i="1"/>
  <c r="AQ290" i="1"/>
  <c r="AQ289" i="1"/>
  <c r="AS289" i="1"/>
  <c r="AS288" i="1"/>
  <c r="AU288" i="1"/>
  <c r="AU287" i="1"/>
  <c r="AW287" i="1"/>
  <c r="AW286" i="1"/>
  <c r="AY286" i="1"/>
  <c r="S277" i="1"/>
  <c r="U277" i="1"/>
  <c r="W275" i="1"/>
  <c r="Y275" i="1"/>
  <c r="AW272" i="1"/>
  <c r="BR272" i="1" s="1"/>
  <c r="AY272" i="1"/>
  <c r="BS272" i="1" s="1"/>
  <c r="AC272" i="1"/>
  <c r="BH272" i="1" s="1"/>
  <c r="AE272" i="1"/>
  <c r="BI272" i="1" s="1"/>
  <c r="AM269" i="1"/>
  <c r="BM269" i="1" s="1"/>
  <c r="AO269" i="1"/>
  <c r="BN269" i="1" s="1"/>
  <c r="S269" i="1"/>
  <c r="U269" i="1"/>
  <c r="AO268" i="1"/>
  <c r="BN268" i="1" s="1"/>
  <c r="AQ268" i="1"/>
  <c r="BO268" i="1" s="1"/>
  <c r="U268" i="1"/>
  <c r="W268" i="1"/>
  <c r="AQ267" i="1"/>
  <c r="BO267" i="1" s="1"/>
  <c r="AS267" i="1"/>
  <c r="BP267" i="1" s="1"/>
  <c r="W267" i="1"/>
  <c r="Y267" i="1"/>
  <c r="AS266" i="1"/>
  <c r="BP266" i="1" s="1"/>
  <c r="AU266" i="1"/>
  <c r="BQ266" i="1" s="1"/>
  <c r="Y266" i="1"/>
  <c r="AA266" i="1"/>
  <c r="BG266" i="1" s="1"/>
  <c r="AU265" i="1"/>
  <c r="BQ265" i="1" s="1"/>
  <c r="AW265" i="1"/>
  <c r="BR265" i="1" s="1"/>
  <c r="AA265" i="1"/>
  <c r="BG265" i="1" s="1"/>
  <c r="AC265" i="1"/>
  <c r="BH265" i="1" s="1"/>
  <c r="AM261" i="1"/>
  <c r="BM261" i="1" s="1"/>
  <c r="AO261" i="1"/>
  <c r="BN261" i="1" s="1"/>
  <c r="S261" i="1"/>
  <c r="U261" i="1"/>
  <c r="AO260" i="1"/>
  <c r="BN260" i="1" s="1"/>
  <c r="AQ260" i="1"/>
  <c r="BO260" i="1" s="1"/>
  <c r="AW258" i="1"/>
  <c r="BQ258" i="1" s="1"/>
  <c r="AY258" i="1"/>
  <c r="BR258" i="1" s="1"/>
  <c r="Y254" i="1"/>
  <c r="AA254" i="1"/>
  <c r="BG254" i="1" s="1"/>
  <c r="AG250" i="1"/>
  <c r="BJ250" i="1" s="1"/>
  <c r="AI250" i="1"/>
  <c r="BK250" i="1" s="1"/>
  <c r="W247" i="1"/>
  <c r="Y247" i="1"/>
  <c r="AG242" i="1"/>
  <c r="BI242" i="1" s="1"/>
  <c r="AI242" i="1"/>
  <c r="BJ242" i="1" s="1"/>
  <c r="AI241" i="1"/>
  <c r="BJ241" i="1" s="1"/>
  <c r="AK241" i="1"/>
  <c r="BK241" i="1" s="1"/>
  <c r="AQ237" i="1"/>
  <c r="BO237" i="1" s="1"/>
  <c r="AS237" i="1"/>
  <c r="BP237" i="1" s="1"/>
  <c r="Y222" i="1"/>
  <c r="AA222" i="1"/>
  <c r="AG218" i="1"/>
  <c r="BJ218" i="1" s="1"/>
  <c r="AI218" i="1"/>
  <c r="BK218" i="1" s="1"/>
  <c r="AO206" i="1"/>
  <c r="BN206" i="1" s="1"/>
  <c r="AQ206" i="1"/>
  <c r="BO206" i="1" s="1"/>
  <c r="AW202" i="1"/>
  <c r="BR202" i="1" s="1"/>
  <c r="AY202" i="1"/>
  <c r="BS202" i="1" s="1"/>
  <c r="AK200" i="1"/>
  <c r="BL200" i="1" s="1"/>
  <c r="AM200" i="1"/>
  <c r="BM200" i="1" s="1"/>
  <c r="S193" i="1"/>
  <c r="U193" i="1"/>
  <c r="AA189" i="1"/>
  <c r="AC189" i="1"/>
  <c r="BG189" i="1" s="1"/>
  <c r="Y182" i="1"/>
  <c r="AA182" i="1"/>
  <c r="BG182" i="1" s="1"/>
  <c r="AG178" i="1"/>
  <c r="BI178" i="1" s="1"/>
  <c r="AI178" i="1"/>
  <c r="BJ178" i="1" s="1"/>
  <c r="AI177" i="1"/>
  <c r="AK177" i="1"/>
  <c r="AQ173" i="1"/>
  <c r="BP173" i="1" s="1"/>
  <c r="AS173" i="1"/>
  <c r="BQ173" i="1" s="1"/>
  <c r="AM167" i="1"/>
  <c r="BL167" i="1" s="1"/>
  <c r="AO167" i="1"/>
  <c r="BM167" i="1" s="1"/>
  <c r="Y437" i="1"/>
  <c r="AA436" i="1"/>
  <c r="AG433" i="1"/>
  <c r="BI433" i="1" s="1"/>
  <c r="AI432" i="1"/>
  <c r="AK431" i="1"/>
  <c r="AO421" i="1"/>
  <c r="AU418" i="1"/>
  <c r="AW417" i="1"/>
  <c r="AY416" i="1"/>
  <c r="U415" i="1"/>
  <c r="W414" i="1"/>
  <c r="Y405" i="1"/>
  <c r="AA404" i="1"/>
  <c r="AK399" i="1"/>
  <c r="AU386" i="1"/>
  <c r="BP386" i="1" s="1"/>
  <c r="AW385" i="1"/>
  <c r="BQ385" i="1" s="1"/>
  <c r="AC385" i="1"/>
  <c r="BG385" i="1" s="1"/>
  <c r="AI382" i="1"/>
  <c r="BJ382" i="1" s="1"/>
  <c r="W382" i="1"/>
  <c r="Y381" i="1"/>
  <c r="AO379" i="1"/>
  <c r="AQ378" i="1"/>
  <c r="AG377" i="1"/>
  <c r="AU376" i="1"/>
  <c r="AY374" i="1"/>
  <c r="BR374" i="1" s="1"/>
  <c r="U373" i="1"/>
  <c r="AS371" i="1"/>
  <c r="AW369" i="1"/>
  <c r="AY368" i="1"/>
  <c r="AE368" i="1"/>
  <c r="AG367" i="1"/>
  <c r="U367" i="1"/>
  <c r="AI366" i="1"/>
  <c r="W366" i="1"/>
  <c r="AK365" i="1"/>
  <c r="Y365" i="1"/>
  <c r="AO363" i="1"/>
  <c r="BM363" i="1" s="1"/>
  <c r="AQ362" i="1"/>
  <c r="AG361" i="1"/>
  <c r="BI361" i="1" s="1"/>
  <c r="AU360" i="1"/>
  <c r="BP360" i="1" s="1"/>
  <c r="AW359" i="1"/>
  <c r="AY358" i="1"/>
  <c r="BT358" i="1" s="1"/>
  <c r="U357" i="1"/>
  <c r="W356" i="1"/>
  <c r="Y355" i="1"/>
  <c r="AW353" i="1"/>
  <c r="BQ353" i="1" s="1"/>
  <c r="AY352" i="1"/>
  <c r="AE352" i="1"/>
  <c r="U351" i="1"/>
  <c r="Y349" i="1"/>
  <c r="AM348" i="1"/>
  <c r="AA348" i="1"/>
  <c r="AO347" i="1"/>
  <c r="AQ346" i="1"/>
  <c r="AG345" i="1"/>
  <c r="AU344" i="1"/>
  <c r="AK343" i="1"/>
  <c r="AY342" i="1"/>
  <c r="U341" i="1"/>
  <c r="AS339" i="1"/>
  <c r="BO339" i="1" s="1"/>
  <c r="Y339" i="1"/>
  <c r="AC337" i="1"/>
  <c r="BG337" i="1" s="1"/>
  <c r="AG335" i="1"/>
  <c r="U335" i="1"/>
  <c r="AI334" i="1"/>
  <c r="BJ334" i="1" s="1"/>
  <c r="W334" i="1"/>
  <c r="Y333" i="1"/>
  <c r="AM332" i="1"/>
  <c r="AA332" i="1"/>
  <c r="AC331" i="1"/>
  <c r="BG331" i="1" s="1"/>
  <c r="AE330" i="1"/>
  <c r="BH330" i="1" s="1"/>
  <c r="AS329" i="1"/>
  <c r="BO329" i="1" s="1"/>
  <c r="AK327" i="1"/>
  <c r="BK327" i="1" s="1"/>
  <c r="AY326" i="1"/>
  <c r="AO325" i="1"/>
  <c r="BM325" i="1" s="1"/>
  <c r="AQ324" i="1"/>
  <c r="BN324" i="1" s="1"/>
  <c r="AS323" i="1"/>
  <c r="BO323" i="1" s="1"/>
  <c r="Y309" i="1"/>
  <c r="AA308" i="1"/>
  <c r="AC307" i="1"/>
  <c r="BG307" i="1" s="1"/>
  <c r="AE306" i="1"/>
  <c r="BH306" i="1" s="1"/>
  <c r="AI304" i="1"/>
  <c r="BJ304" i="1" s="1"/>
  <c r="AM302" i="1"/>
  <c r="BL302" i="1" s="1"/>
  <c r="AQ292" i="1"/>
  <c r="U287" i="1"/>
  <c r="AC275" i="1"/>
  <c r="AQ274" i="1"/>
  <c r="BO274" i="1" s="1"/>
  <c r="AG273" i="1"/>
  <c r="BJ273" i="1" s="1"/>
  <c r="AS223" i="1"/>
  <c r="BP223" i="1" s="1"/>
  <c r="AC175" i="1"/>
  <c r="BI175" i="1" s="1"/>
  <c r="AK171" i="1"/>
  <c r="AG158" i="1"/>
  <c r="AO146" i="1"/>
  <c r="BN146" i="1" s="1"/>
  <c r="AI126" i="1"/>
  <c r="BK126" i="1" s="1"/>
  <c r="AQ122" i="1"/>
  <c r="BO122" i="1" s="1"/>
  <c r="AC119" i="1"/>
  <c r="BH119" i="1" s="1"/>
  <c r="AK115" i="1"/>
  <c r="AG111" i="1"/>
  <c r="AA104" i="1"/>
  <c r="AI100" i="1"/>
  <c r="BK100" i="1" s="1"/>
  <c r="W100" i="1"/>
  <c r="AQ96" i="1"/>
  <c r="BO96" i="1" s="1"/>
  <c r="AY92" i="1"/>
  <c r="BR92" i="1" s="1"/>
  <c r="Y89" i="1"/>
  <c r="BG89" i="1" s="1"/>
  <c r="AU25" i="1"/>
  <c r="BR25" i="1" s="1"/>
  <c r="AO475" i="1"/>
  <c r="Y475" i="1"/>
  <c r="AQ474" i="1"/>
  <c r="AA474" i="1"/>
  <c r="AS473" i="1"/>
  <c r="AC473" i="1"/>
  <c r="AU472" i="1"/>
  <c r="AE472" i="1"/>
  <c r="AW471" i="1"/>
  <c r="AG471" i="1"/>
  <c r="AY470" i="1"/>
  <c r="AI470" i="1"/>
  <c r="AK469" i="1"/>
  <c r="U469" i="1"/>
  <c r="AM468" i="1"/>
  <c r="W468" i="1"/>
  <c r="AO467" i="1"/>
  <c r="Y467" i="1"/>
  <c r="AQ466" i="1"/>
  <c r="AA466" i="1"/>
  <c r="AS465" i="1"/>
  <c r="AC465" i="1"/>
  <c r="AU464" i="1"/>
  <c r="AE464" i="1"/>
  <c r="AW463" i="1"/>
  <c r="AG463" i="1"/>
  <c r="AY462" i="1"/>
  <c r="AI462" i="1"/>
  <c r="AK461" i="1"/>
  <c r="U461" i="1"/>
  <c r="AM460" i="1"/>
  <c r="W460" i="1"/>
  <c r="AO459" i="1"/>
  <c r="Y459" i="1"/>
  <c r="AQ458" i="1"/>
  <c r="AA458" i="1"/>
  <c r="AS457" i="1"/>
  <c r="AC457" i="1"/>
  <c r="AU456" i="1"/>
  <c r="AE456" i="1"/>
  <c r="AW455" i="1"/>
  <c r="AG455" i="1"/>
  <c r="AY454" i="1"/>
  <c r="AI454" i="1"/>
  <c r="AK453" i="1"/>
  <c r="U453" i="1"/>
  <c r="AM452" i="1"/>
  <c r="W452" i="1"/>
  <c r="AO451" i="1"/>
  <c r="Y451" i="1"/>
  <c r="AQ450" i="1"/>
  <c r="AA450" i="1"/>
  <c r="AS449" i="1"/>
  <c r="AC449" i="1"/>
  <c r="AU448" i="1"/>
  <c r="AI448" i="1"/>
  <c r="AW447" i="1"/>
  <c r="BQ447" i="1" s="1"/>
  <c r="AK447" i="1"/>
  <c r="BK447" i="1" s="1"/>
  <c r="AY446" i="1"/>
  <c r="AM446" i="1"/>
  <c r="AO445" i="1"/>
  <c r="U445" i="1"/>
  <c r="AQ444" i="1"/>
  <c r="W444" i="1"/>
  <c r="AS443" i="1"/>
  <c r="Y443" i="1"/>
  <c r="AU442" i="1"/>
  <c r="AA442" i="1"/>
  <c r="AW441" i="1"/>
  <c r="BQ441" i="1" s="1"/>
  <c r="AC441" i="1"/>
  <c r="BG441" i="1" s="1"/>
  <c r="AY440" i="1"/>
  <c r="U439" i="1"/>
  <c r="W438" i="1"/>
  <c r="Y429" i="1"/>
  <c r="AA428" i="1"/>
  <c r="AC427" i="1"/>
  <c r="AE426" i="1"/>
  <c r="AG425" i="1"/>
  <c r="AI424" i="1"/>
  <c r="AK423" i="1"/>
  <c r="AM422" i="1"/>
  <c r="AO413" i="1"/>
  <c r="AQ412" i="1"/>
  <c r="AS411" i="1"/>
  <c r="AU410" i="1"/>
  <c r="AW409" i="1"/>
  <c r="AY408" i="1"/>
  <c r="U407" i="1"/>
  <c r="W406" i="1"/>
  <c r="Y397" i="1"/>
  <c r="AA396" i="1"/>
  <c r="AC395" i="1"/>
  <c r="AE394" i="1"/>
  <c r="AG393" i="1"/>
  <c r="BI393" i="1" s="1"/>
  <c r="AI392" i="1"/>
  <c r="AK391" i="1"/>
  <c r="BK391" i="1" s="1"/>
  <c r="AM390" i="1"/>
  <c r="AO317" i="1"/>
  <c r="AQ316" i="1"/>
  <c r="AS315" i="1"/>
  <c r="AU314" i="1"/>
  <c r="AW313" i="1"/>
  <c r="AY312" i="1"/>
  <c r="U311" i="1"/>
  <c r="W310" i="1"/>
  <c r="Y301" i="1"/>
  <c r="AA300" i="1"/>
  <c r="AC299" i="1"/>
  <c r="BG299" i="1" s="1"/>
  <c r="AE298" i="1"/>
  <c r="BH298" i="1" s="1"/>
  <c r="AG297" i="1"/>
  <c r="BI297" i="1" s="1"/>
  <c r="AI296" i="1"/>
  <c r="BJ296" i="1" s="1"/>
  <c r="AK295" i="1"/>
  <c r="AM294" i="1"/>
  <c r="AQ284" i="1"/>
  <c r="AS283" i="1"/>
  <c r="AU282" i="1"/>
  <c r="AW281" i="1"/>
  <c r="AC281" i="1"/>
  <c r="AY280" i="1"/>
  <c r="AE280" i="1"/>
  <c r="AG279" i="1"/>
  <c r="U279" i="1"/>
  <c r="W278" i="1"/>
  <c r="AU254" i="1"/>
  <c r="BQ254" i="1" s="1"/>
  <c r="U251" i="1"/>
  <c r="AE238" i="1"/>
  <c r="BH238" i="1" s="1"/>
  <c r="AM234" i="1"/>
  <c r="BL234" i="1" s="1"/>
  <c r="AU222" i="1"/>
  <c r="BP222" i="1" s="1"/>
  <c r="U219" i="1"/>
  <c r="AC207" i="1"/>
  <c r="BG207" i="1" s="1"/>
  <c r="AK203" i="1"/>
  <c r="BL203" i="1" s="1"/>
  <c r="AO193" i="1"/>
  <c r="BM193" i="1" s="1"/>
  <c r="AW189" i="1"/>
  <c r="BQ189" i="1" s="1"/>
  <c r="W186" i="1"/>
  <c r="AE174" i="1"/>
  <c r="AM170" i="1"/>
  <c r="AK436" i="1"/>
  <c r="AM436" i="1"/>
  <c r="AM435" i="1"/>
  <c r="BL435" i="1" s="1"/>
  <c r="AO435" i="1"/>
  <c r="BM435" i="1" s="1"/>
  <c r="AW430" i="1"/>
  <c r="AY430" i="1"/>
  <c r="U420" i="1"/>
  <c r="W420" i="1"/>
  <c r="W419" i="1"/>
  <c r="Y419" i="1"/>
  <c r="AA417" i="1"/>
  <c r="AC417" i="1"/>
  <c r="AC416" i="1"/>
  <c r="AE416" i="1"/>
  <c r="AE415" i="1"/>
  <c r="AG415" i="1"/>
  <c r="AG414" i="1"/>
  <c r="AI414" i="1"/>
  <c r="AO402" i="1"/>
  <c r="BM402" i="1" s="1"/>
  <c r="AQ402" i="1"/>
  <c r="BN402" i="1" s="1"/>
  <c r="AQ401" i="1"/>
  <c r="BN401" i="1" s="1"/>
  <c r="AS401" i="1"/>
  <c r="BO401" i="1" s="1"/>
  <c r="AU399" i="1"/>
  <c r="AW399" i="1"/>
  <c r="Y322" i="1"/>
  <c r="AA322" i="1"/>
  <c r="AC320" i="1"/>
  <c r="AE320" i="1"/>
  <c r="AE319" i="1"/>
  <c r="AG319" i="1"/>
  <c r="AG318" i="1"/>
  <c r="AI318" i="1"/>
  <c r="AK308" i="1"/>
  <c r="BK308" i="1" s="1"/>
  <c r="AM308" i="1"/>
  <c r="BL308" i="1" s="1"/>
  <c r="AM307" i="1"/>
  <c r="BL307" i="1" s="1"/>
  <c r="AO307" i="1"/>
  <c r="BM307" i="1" s="1"/>
  <c r="AQ305" i="1"/>
  <c r="BN305" i="1" s="1"/>
  <c r="AS305" i="1"/>
  <c r="BO305" i="1" s="1"/>
  <c r="AS304" i="1"/>
  <c r="BO304" i="1" s="1"/>
  <c r="AU304" i="1"/>
  <c r="BP304" i="1" s="1"/>
  <c r="AU303" i="1"/>
  <c r="BP303" i="1" s="1"/>
  <c r="AW303" i="1"/>
  <c r="BQ303" i="1" s="1"/>
  <c r="W291" i="1"/>
  <c r="Y291" i="1"/>
  <c r="AC288" i="1"/>
  <c r="AE288" i="1"/>
  <c r="AE287" i="1"/>
  <c r="AG287" i="1"/>
  <c r="AS272" i="1"/>
  <c r="BP272" i="1" s="1"/>
  <c r="AU272" i="1"/>
  <c r="BQ272" i="1" s="1"/>
  <c r="AI269" i="1"/>
  <c r="BK269" i="1" s="1"/>
  <c r="AK269" i="1"/>
  <c r="BL269" i="1" s="1"/>
  <c r="AK268" i="1"/>
  <c r="BL268" i="1" s="1"/>
  <c r="AM268" i="1"/>
  <c r="BM268" i="1" s="1"/>
  <c r="Y268" i="1"/>
  <c r="AA268" i="1"/>
  <c r="BG268" i="1" s="1"/>
  <c r="AA267" i="1"/>
  <c r="BG267" i="1" s="1"/>
  <c r="AC267" i="1"/>
  <c r="BH267" i="1" s="1"/>
  <c r="AC266" i="1"/>
  <c r="BH266" i="1" s="1"/>
  <c r="AE266" i="1"/>
  <c r="BI266" i="1" s="1"/>
  <c r="AE265" i="1"/>
  <c r="BI265" i="1" s="1"/>
  <c r="AG265" i="1"/>
  <c r="BJ265" i="1" s="1"/>
  <c r="AK260" i="1"/>
  <c r="BL260" i="1" s="1"/>
  <c r="AM260" i="1"/>
  <c r="BM260" i="1" s="1"/>
  <c r="AC252" i="1"/>
  <c r="BH252" i="1" s="1"/>
  <c r="AE252" i="1"/>
  <c r="BI252" i="1" s="1"/>
  <c r="AA245" i="1"/>
  <c r="BG245" i="1" s="1"/>
  <c r="AC245" i="1"/>
  <c r="BH245" i="1" s="1"/>
  <c r="AC244" i="1"/>
  <c r="AE244" i="1"/>
  <c r="AM239" i="1"/>
  <c r="BM239" i="1" s="1"/>
  <c r="AO239" i="1"/>
  <c r="BN239" i="1" s="1"/>
  <c r="W191" i="1"/>
  <c r="Y191" i="1"/>
  <c r="AC180" i="1"/>
  <c r="BG180" i="1" s="1"/>
  <c r="AE180" i="1"/>
  <c r="BH180" i="1" s="1"/>
  <c r="AM175" i="1"/>
  <c r="BN175" i="1" s="1"/>
  <c r="AO175" i="1"/>
  <c r="BO175" i="1" s="1"/>
  <c r="AU171" i="1"/>
  <c r="AW171" i="1"/>
  <c r="AQ165" i="1"/>
  <c r="AS165" i="1"/>
  <c r="AW162" i="1"/>
  <c r="BR162" i="1" s="1"/>
  <c r="AY162" i="1"/>
  <c r="BS162" i="1" s="1"/>
  <c r="AK162" i="1"/>
  <c r="BL162" i="1" s="1"/>
  <c r="AM162" i="1"/>
  <c r="BM162" i="1" s="1"/>
  <c r="Y143" i="1"/>
  <c r="AA143" i="1"/>
  <c r="AG131" i="1"/>
  <c r="BI131" i="1" s="1"/>
  <c r="AI131" i="1"/>
  <c r="BJ131" i="1" s="1"/>
  <c r="AE59" i="1"/>
  <c r="BH59" i="1" s="1"/>
  <c r="AG59" i="1"/>
  <c r="BI59" i="1" s="1"/>
  <c r="AO42" i="1"/>
  <c r="BM42" i="1" s="1"/>
  <c r="AM42" i="1"/>
  <c r="BL42" i="1" s="1"/>
  <c r="W26" i="1"/>
  <c r="Y26" i="1"/>
  <c r="AE22" i="1"/>
  <c r="BH22" i="1" s="1"/>
  <c r="AG22" i="1"/>
  <c r="BI22" i="1" s="1"/>
  <c r="AK428" i="1"/>
  <c r="AM428" i="1"/>
  <c r="AO426" i="1"/>
  <c r="AQ426" i="1"/>
  <c r="AS424" i="1"/>
  <c r="AU424" i="1"/>
  <c r="W411" i="1"/>
  <c r="Y411" i="1"/>
  <c r="Y410" i="1"/>
  <c r="AA410" i="1"/>
  <c r="AC408" i="1"/>
  <c r="AE408" i="1"/>
  <c r="AE407" i="1"/>
  <c r="AG407" i="1"/>
  <c r="AI397" i="1"/>
  <c r="AK397" i="1"/>
  <c r="AM395" i="1"/>
  <c r="AO395" i="1"/>
  <c r="AO394" i="1"/>
  <c r="AQ394" i="1"/>
  <c r="AQ393" i="1"/>
  <c r="BN393" i="1" s="1"/>
  <c r="AS393" i="1"/>
  <c r="BO393" i="1" s="1"/>
  <c r="AS392" i="1"/>
  <c r="AU392" i="1"/>
  <c r="AU391" i="1"/>
  <c r="BP391" i="1" s="1"/>
  <c r="AW391" i="1"/>
  <c r="BQ391" i="1" s="1"/>
  <c r="AW390" i="1"/>
  <c r="AY390" i="1"/>
  <c r="S317" i="1"/>
  <c r="U317" i="1"/>
  <c r="U316" i="1"/>
  <c r="W316" i="1"/>
  <c r="Y314" i="1"/>
  <c r="AA314" i="1"/>
  <c r="AA313" i="1"/>
  <c r="AC313" i="1"/>
  <c r="AC312" i="1"/>
  <c r="AE312" i="1"/>
  <c r="AE311" i="1"/>
  <c r="BH311" i="1" s="1"/>
  <c r="AG311" i="1"/>
  <c r="BI311" i="1" s="1"/>
  <c r="AK300" i="1"/>
  <c r="BK300" i="1" s="1"/>
  <c r="AM300" i="1"/>
  <c r="BL300" i="1" s="1"/>
  <c r="AO298" i="1"/>
  <c r="BM298" i="1" s="1"/>
  <c r="AQ298" i="1"/>
  <c r="BN298" i="1" s="1"/>
  <c r="AW294" i="1"/>
  <c r="AY294" i="1"/>
  <c r="U284" i="1"/>
  <c r="W284" i="1"/>
  <c r="W283" i="1"/>
  <c r="Y283" i="1"/>
  <c r="AE271" i="1"/>
  <c r="BI271" i="1" s="1"/>
  <c r="AG271" i="1"/>
  <c r="BJ271" i="1" s="1"/>
  <c r="S271" i="1"/>
  <c r="U271" i="1"/>
  <c r="AG270" i="1"/>
  <c r="BJ270" i="1" s="1"/>
  <c r="AI270" i="1"/>
  <c r="BK270" i="1" s="1"/>
  <c r="AE263" i="1"/>
  <c r="BI263" i="1" s="1"/>
  <c r="AG263" i="1"/>
  <c r="BJ263" i="1" s="1"/>
  <c r="AG262" i="1"/>
  <c r="BJ262" i="1" s="1"/>
  <c r="AI262" i="1"/>
  <c r="BK262" i="1" s="1"/>
  <c r="AE251" i="1"/>
  <c r="BI251" i="1" s="1"/>
  <c r="AG251" i="1"/>
  <c r="BJ251" i="1" s="1"/>
  <c r="U248" i="1"/>
  <c r="W248" i="1"/>
  <c r="AE243" i="1"/>
  <c r="BI243" i="1" s="1"/>
  <c r="AG243" i="1"/>
  <c r="BJ243" i="1" s="1"/>
  <c r="W223" i="1"/>
  <c r="Y223" i="1"/>
  <c r="AE219" i="1"/>
  <c r="BI219" i="1" s="1"/>
  <c r="AG219" i="1"/>
  <c r="BJ219" i="1" s="1"/>
  <c r="W183" i="1"/>
  <c r="Y183" i="1"/>
  <c r="BG183" i="1" s="1"/>
  <c r="AE179" i="1"/>
  <c r="BH179" i="1" s="1"/>
  <c r="AG179" i="1"/>
  <c r="BI179" i="1" s="1"/>
  <c r="AK168" i="1"/>
  <c r="BK168" i="1" s="1"/>
  <c r="AM168" i="1"/>
  <c r="BL168" i="1" s="1"/>
  <c r="W161" i="1"/>
  <c r="Y161" i="1"/>
  <c r="AS157" i="1"/>
  <c r="BO157" i="1" s="1"/>
  <c r="AU157" i="1"/>
  <c r="BP157" i="1" s="1"/>
  <c r="AK153" i="1"/>
  <c r="BM153" i="1" s="1"/>
  <c r="AM153" i="1"/>
  <c r="BN153" i="1" s="1"/>
  <c r="AM152" i="1"/>
  <c r="AO152" i="1"/>
  <c r="AO151" i="1"/>
  <c r="AQ151" i="1"/>
  <c r="AW147" i="1"/>
  <c r="BQ147" i="1" s="1"/>
  <c r="AY147" i="1"/>
  <c r="BR147" i="1" s="1"/>
  <c r="S146" i="1"/>
  <c r="U146" i="1"/>
  <c r="AA142" i="1"/>
  <c r="AC142" i="1"/>
  <c r="S138" i="1"/>
  <c r="U138" i="1"/>
  <c r="AU134" i="1"/>
  <c r="BQ134" i="1" s="1"/>
  <c r="AW134" i="1"/>
  <c r="BR134" i="1" s="1"/>
  <c r="AW133" i="1"/>
  <c r="BQ133" i="1" s="1"/>
  <c r="AY133" i="1"/>
  <c r="BR133" i="1" s="1"/>
  <c r="AC133" i="1"/>
  <c r="BG133" i="1" s="1"/>
  <c r="AE133" i="1"/>
  <c r="BH133" i="1" s="1"/>
  <c r="AM130" i="1"/>
  <c r="BM130" i="1" s="1"/>
  <c r="AO130" i="1"/>
  <c r="BN130" i="1" s="1"/>
  <c r="S130" i="1"/>
  <c r="U130" i="1"/>
  <c r="U129" i="1"/>
  <c r="W129" i="1"/>
  <c r="AS127" i="1"/>
  <c r="BP127" i="1" s="1"/>
  <c r="AU127" i="1"/>
  <c r="BQ127" i="1" s="1"/>
  <c r="Y127" i="1"/>
  <c r="AA127" i="1"/>
  <c r="BG127" i="1" s="1"/>
  <c r="Y25" i="1"/>
  <c r="BG25" i="1" s="1"/>
  <c r="AA25" i="1"/>
  <c r="BH25" i="1" s="1"/>
  <c r="AU439" i="1"/>
  <c r="AW439" i="1"/>
  <c r="AW438" i="1"/>
  <c r="AY438" i="1"/>
  <c r="S429" i="1"/>
  <c r="U429" i="1"/>
  <c r="U428" i="1"/>
  <c r="W428" i="1"/>
  <c r="W427" i="1"/>
  <c r="Y427" i="1"/>
  <c r="Y426" i="1"/>
  <c r="AA426" i="1"/>
  <c r="AA425" i="1"/>
  <c r="AC425" i="1"/>
  <c r="AC424" i="1"/>
  <c r="AE424" i="1"/>
  <c r="AE423" i="1"/>
  <c r="AG423" i="1"/>
  <c r="AG422" i="1"/>
  <c r="AI422" i="1"/>
  <c r="AI413" i="1"/>
  <c r="AK413" i="1"/>
  <c r="AK412" i="1"/>
  <c r="AM412" i="1"/>
  <c r="AM411" i="1"/>
  <c r="AO411" i="1"/>
  <c r="AO410" i="1"/>
  <c r="AQ410" i="1"/>
  <c r="AQ409" i="1"/>
  <c r="AS409" i="1"/>
  <c r="AS408" i="1"/>
  <c r="AU408" i="1"/>
  <c r="AU407" i="1"/>
  <c r="AW407" i="1"/>
  <c r="AW406" i="1"/>
  <c r="AY406" i="1"/>
  <c r="S397" i="1"/>
  <c r="U397" i="1"/>
  <c r="U396" i="1"/>
  <c r="W396" i="1"/>
  <c r="W395" i="1"/>
  <c r="Y395" i="1"/>
  <c r="Y394" i="1"/>
  <c r="AA394" i="1"/>
  <c r="AA393" i="1"/>
  <c r="AC393" i="1"/>
  <c r="BG393" i="1" s="1"/>
  <c r="AC392" i="1"/>
  <c r="AE392" i="1"/>
  <c r="AE391" i="1"/>
  <c r="BH391" i="1" s="1"/>
  <c r="AG391" i="1"/>
  <c r="BI391" i="1" s="1"/>
  <c r="AG390" i="1"/>
  <c r="AI390" i="1"/>
  <c r="AI317" i="1"/>
  <c r="AK317" i="1"/>
  <c r="AK316" i="1"/>
  <c r="AM316" i="1"/>
  <c r="AM315" i="1"/>
  <c r="AO315" i="1"/>
  <c r="AO314" i="1"/>
  <c r="AQ314" i="1"/>
  <c r="AQ313" i="1"/>
  <c r="AS313" i="1"/>
  <c r="AS312" i="1"/>
  <c r="AU312" i="1"/>
  <c r="AU311" i="1"/>
  <c r="BP311" i="1" s="1"/>
  <c r="AW311" i="1"/>
  <c r="BQ311" i="1" s="1"/>
  <c r="AW310" i="1"/>
  <c r="BQ310" i="1" s="1"/>
  <c r="AY310" i="1"/>
  <c r="BR310" i="1" s="1"/>
  <c r="S301" i="1"/>
  <c r="U301" i="1"/>
  <c r="U300" i="1"/>
  <c r="W300" i="1"/>
  <c r="W299" i="1"/>
  <c r="Y299" i="1"/>
  <c r="Y298" i="1"/>
  <c r="AA298" i="1"/>
  <c r="AA297" i="1"/>
  <c r="AC297" i="1"/>
  <c r="BG297" i="1" s="1"/>
  <c r="AC296" i="1"/>
  <c r="BG296" i="1" s="1"/>
  <c r="AE296" i="1"/>
  <c r="BH296" i="1" s="1"/>
  <c r="AE295" i="1"/>
  <c r="AG295" i="1"/>
  <c r="AG294" i="1"/>
  <c r="AI294" i="1"/>
  <c r="AK284" i="1"/>
  <c r="AM284" i="1"/>
  <c r="AM283" i="1"/>
  <c r="AO283" i="1"/>
  <c r="AO282" i="1"/>
  <c r="AQ282" i="1"/>
  <c r="AU271" i="1"/>
  <c r="BQ271" i="1" s="1"/>
  <c r="AW271" i="1"/>
  <c r="BR271" i="1" s="1"/>
  <c r="AI271" i="1"/>
  <c r="BK271" i="1" s="1"/>
  <c r="AK271" i="1"/>
  <c r="BL271" i="1" s="1"/>
  <c r="AW270" i="1"/>
  <c r="BR270" i="1" s="1"/>
  <c r="AY270" i="1"/>
  <c r="BS270" i="1" s="1"/>
  <c r="AK270" i="1"/>
  <c r="BL270" i="1" s="1"/>
  <c r="AM270" i="1"/>
  <c r="BM270" i="1" s="1"/>
  <c r="AU263" i="1"/>
  <c r="BQ263" i="1" s="1"/>
  <c r="AW263" i="1"/>
  <c r="BR263" i="1" s="1"/>
  <c r="AI263" i="1"/>
  <c r="BK263" i="1" s="1"/>
  <c r="AK263" i="1"/>
  <c r="BL263" i="1" s="1"/>
  <c r="AW262" i="1"/>
  <c r="BR262" i="1" s="1"/>
  <c r="AY262" i="1"/>
  <c r="BS262" i="1" s="1"/>
  <c r="AK262" i="1"/>
  <c r="BL262" i="1" s="1"/>
  <c r="AM262" i="1"/>
  <c r="BM262" i="1" s="1"/>
  <c r="S257" i="1"/>
  <c r="U257" i="1"/>
  <c r="AA253" i="1"/>
  <c r="AC253" i="1"/>
  <c r="BG253" i="1" s="1"/>
  <c r="Y246" i="1"/>
  <c r="AA246" i="1"/>
  <c r="AK240" i="1"/>
  <c r="BL240" i="1" s="1"/>
  <c r="AM240" i="1"/>
  <c r="BM240" i="1" s="1"/>
  <c r="AS236" i="1"/>
  <c r="BP236" i="1" s="1"/>
  <c r="AU236" i="1"/>
  <c r="BQ236" i="1" s="1"/>
  <c r="AI233" i="1"/>
  <c r="BJ233" i="1" s="1"/>
  <c r="AK233" i="1"/>
  <c r="BK233" i="1" s="1"/>
  <c r="AK232" i="1"/>
  <c r="BL232" i="1" s="1"/>
  <c r="AM232" i="1"/>
  <c r="BM232" i="1" s="1"/>
  <c r="AM231" i="1"/>
  <c r="BL231" i="1" s="1"/>
  <c r="AO231" i="1"/>
  <c r="BM231" i="1" s="1"/>
  <c r="AO230" i="1"/>
  <c r="BM230" i="1" s="1"/>
  <c r="AQ230" i="1"/>
  <c r="BN230" i="1" s="1"/>
  <c r="AQ229" i="1"/>
  <c r="BN229" i="1" s="1"/>
  <c r="AS229" i="1"/>
  <c r="BO229" i="1" s="1"/>
  <c r="AS228" i="1"/>
  <c r="BO228" i="1" s="1"/>
  <c r="AU228" i="1"/>
  <c r="BP228" i="1" s="1"/>
  <c r="AU227" i="1"/>
  <c r="BP227" i="1" s="1"/>
  <c r="AW227" i="1"/>
  <c r="BQ227" i="1" s="1"/>
  <c r="AW226" i="1"/>
  <c r="BQ226" i="1" s="1"/>
  <c r="AY226" i="1"/>
  <c r="BR226" i="1" s="1"/>
  <c r="S225" i="1"/>
  <c r="U225" i="1"/>
  <c r="AA221" i="1"/>
  <c r="AC221" i="1"/>
  <c r="BG221" i="1" s="1"/>
  <c r="S217" i="1"/>
  <c r="U217" i="1"/>
  <c r="W215" i="1"/>
  <c r="Y215" i="1"/>
  <c r="Y214" i="1"/>
  <c r="AA214" i="1"/>
  <c r="BG214" i="1" s="1"/>
  <c r="AA213" i="1"/>
  <c r="BG213" i="1" s="1"/>
  <c r="AC213" i="1"/>
  <c r="BH213" i="1" s="1"/>
  <c r="AC212" i="1"/>
  <c r="BH212" i="1" s="1"/>
  <c r="AE212" i="1"/>
  <c r="BI212" i="1" s="1"/>
  <c r="AE211" i="1"/>
  <c r="BI211" i="1" s="1"/>
  <c r="AG211" i="1"/>
  <c r="BJ211" i="1" s="1"/>
  <c r="AG210" i="1"/>
  <c r="BI210" i="1" s="1"/>
  <c r="AI210" i="1"/>
  <c r="BJ210" i="1" s="1"/>
  <c r="AI209" i="1"/>
  <c r="BJ209" i="1" s="1"/>
  <c r="AK209" i="1"/>
  <c r="BK209" i="1" s="1"/>
  <c r="AQ205" i="1"/>
  <c r="BN205" i="1" s="1"/>
  <c r="AS205" i="1"/>
  <c r="BO205" i="1" s="1"/>
  <c r="AM199" i="1"/>
  <c r="BM199" i="1" s="1"/>
  <c r="AO199" i="1"/>
  <c r="BN199" i="1" s="1"/>
  <c r="AO198" i="1"/>
  <c r="BN198" i="1" s="1"/>
  <c r="AQ198" i="1"/>
  <c r="BO198" i="1" s="1"/>
  <c r="AQ197" i="1"/>
  <c r="BN197" i="1" s="1"/>
  <c r="AS197" i="1"/>
  <c r="BO197" i="1" s="1"/>
  <c r="AS196" i="1"/>
  <c r="BO196" i="1" s="1"/>
  <c r="AU196" i="1"/>
  <c r="BP196" i="1" s="1"/>
  <c r="U192" i="1"/>
  <c r="W192" i="1"/>
  <c r="AC188" i="1"/>
  <c r="BH188" i="1" s="1"/>
  <c r="AE188" i="1"/>
  <c r="BI188" i="1" s="1"/>
  <c r="S185" i="1"/>
  <c r="U185" i="1"/>
  <c r="AA181" i="1"/>
  <c r="AC181" i="1"/>
  <c r="AK176" i="1"/>
  <c r="AM176" i="1"/>
  <c r="AS172" i="1"/>
  <c r="BQ172" i="1" s="1"/>
  <c r="AU172" i="1"/>
  <c r="BR172" i="1" s="1"/>
  <c r="AO166" i="1"/>
  <c r="AQ166" i="1"/>
  <c r="BO166" i="1" s="1"/>
  <c r="AC435" i="1"/>
  <c r="BG435" i="1" s="1"/>
  <c r="AE434" i="1"/>
  <c r="AM430" i="1"/>
  <c r="AQ420" i="1"/>
  <c r="AS419" i="1"/>
  <c r="AC403" i="1"/>
  <c r="AE402" i="1"/>
  <c r="BH402" i="1" s="1"/>
  <c r="AG401" i="1"/>
  <c r="BI401" i="1" s="1"/>
  <c r="AI400" i="1"/>
  <c r="AM398" i="1"/>
  <c r="AO389" i="1"/>
  <c r="AQ388" i="1"/>
  <c r="AS387" i="1"/>
  <c r="AA386" i="1"/>
  <c r="AY384" i="1"/>
  <c r="AE384" i="1"/>
  <c r="AG383" i="1"/>
  <c r="BI383" i="1" s="1"/>
  <c r="U383" i="1"/>
  <c r="AK381" i="1"/>
  <c r="BK381" i="1" s="1"/>
  <c r="AM380" i="1"/>
  <c r="BL380" i="1" s="1"/>
  <c r="AA380" i="1"/>
  <c r="AC379" i="1"/>
  <c r="AE378" i="1"/>
  <c r="AS377" i="1"/>
  <c r="AI376" i="1"/>
  <c r="AM374" i="1"/>
  <c r="BL374" i="1" s="1"/>
  <c r="AO373" i="1"/>
  <c r="BM373" i="1" s="1"/>
  <c r="AQ372" i="1"/>
  <c r="BN372" i="1" s="1"/>
  <c r="W372" i="1"/>
  <c r="Y371" i="1"/>
  <c r="AC369" i="1"/>
  <c r="AM364" i="1"/>
  <c r="AA364" i="1"/>
  <c r="AC363" i="1"/>
  <c r="BG363" i="1" s="1"/>
  <c r="AE362" i="1"/>
  <c r="AS361" i="1"/>
  <c r="BO361" i="1" s="1"/>
  <c r="AI360" i="1"/>
  <c r="BJ360" i="1" s="1"/>
  <c r="AK359" i="1"/>
  <c r="AM358" i="1"/>
  <c r="BN358" i="1" s="1"/>
  <c r="AO357" i="1"/>
  <c r="AQ356" i="1"/>
  <c r="AS355" i="1"/>
  <c r="AU354" i="1"/>
  <c r="AA354" i="1"/>
  <c r="AC353" i="1"/>
  <c r="BG353" i="1" s="1"/>
  <c r="AG351" i="1"/>
  <c r="AI350" i="1"/>
  <c r="BJ350" i="1" s="1"/>
  <c r="W350" i="1"/>
  <c r="AK349" i="1"/>
  <c r="BK349" i="1" s="1"/>
  <c r="AC347" i="1"/>
  <c r="AE346" i="1"/>
  <c r="AS345" i="1"/>
  <c r="AI344" i="1"/>
  <c r="AW343" i="1"/>
  <c r="AM342" i="1"/>
  <c r="AO341" i="1"/>
  <c r="BM341" i="1" s="1"/>
  <c r="AQ340" i="1"/>
  <c r="BN340" i="1" s="1"/>
  <c r="W340" i="1"/>
  <c r="AW337" i="1"/>
  <c r="BQ337" i="1" s="1"/>
  <c r="AY336" i="1"/>
  <c r="BR336" i="1" s="1"/>
  <c r="AE336" i="1"/>
  <c r="BH336" i="1" s="1"/>
  <c r="AK333" i="1"/>
  <c r="AO331" i="1"/>
  <c r="BM331" i="1" s="1"/>
  <c r="AQ330" i="1"/>
  <c r="BN330" i="1" s="1"/>
  <c r="AG329" i="1"/>
  <c r="BI329" i="1" s="1"/>
  <c r="AW327" i="1"/>
  <c r="BQ327" i="1" s="1"/>
  <c r="AM326" i="1"/>
  <c r="U325" i="1"/>
  <c r="W324" i="1"/>
  <c r="AU322" i="1"/>
  <c r="BP322" i="1" s="1"/>
  <c r="AW321" i="1"/>
  <c r="AY320" i="1"/>
  <c r="U319" i="1"/>
  <c r="W318" i="1"/>
  <c r="AG305" i="1"/>
  <c r="BI305" i="1" s="1"/>
  <c r="AK303" i="1"/>
  <c r="BK303" i="1" s="1"/>
  <c r="AO293" i="1"/>
  <c r="AS291" i="1"/>
  <c r="AU290" i="1"/>
  <c r="AW289" i="1"/>
  <c r="AY288" i="1"/>
  <c r="W286" i="1"/>
  <c r="Y277" i="1"/>
  <c r="AE274" i="1"/>
  <c r="BI274" i="1" s="1"/>
  <c r="AS273" i="1"/>
  <c r="BP273" i="1" s="1"/>
  <c r="AS255" i="1"/>
  <c r="BO255" i="1" s="1"/>
  <c r="AC239" i="1"/>
  <c r="BH239" i="1" s="1"/>
  <c r="AK235" i="1"/>
  <c r="BK235" i="1" s="1"/>
  <c r="AA208" i="1"/>
  <c r="BG208" i="1" s="1"/>
  <c r="AI204" i="1"/>
  <c r="BJ204" i="1" s="1"/>
  <c r="AU190" i="1"/>
  <c r="BQ190" i="1" s="1"/>
  <c r="U187" i="1"/>
  <c r="AW142" i="1"/>
  <c r="W139" i="1"/>
  <c r="AU126" i="1"/>
  <c r="BQ126" i="1" s="1"/>
  <c r="U123" i="1"/>
  <c r="AY118" i="1"/>
  <c r="BS118" i="1" s="1"/>
  <c r="Y115" i="1"/>
  <c r="AS111" i="1"/>
  <c r="AO107" i="1"/>
  <c r="BM107" i="1" s="1"/>
  <c r="AW103" i="1"/>
  <c r="AE96" i="1"/>
  <c r="AM92" i="1"/>
  <c r="BL92" i="1" s="1"/>
  <c r="AU88" i="1"/>
  <c r="BR88" i="1" s="1"/>
  <c r="AE41" i="1"/>
  <c r="AM37" i="1"/>
  <c r="BL37" i="1" s="1"/>
  <c r="U22" i="1"/>
  <c r="AK475" i="1"/>
  <c r="U475" i="1"/>
  <c r="AM474" i="1"/>
  <c r="W474" i="1"/>
  <c r="AO473" i="1"/>
  <c r="Y473" i="1"/>
  <c r="AQ472" i="1"/>
  <c r="AA472" i="1"/>
  <c r="AS471" i="1"/>
  <c r="AC471" i="1"/>
  <c r="AU470" i="1"/>
  <c r="AE470" i="1"/>
  <c r="AW469" i="1"/>
  <c r="AG469" i="1"/>
  <c r="AY468" i="1"/>
  <c r="AI468" i="1"/>
  <c r="AK467" i="1"/>
  <c r="U467" i="1"/>
  <c r="AM466" i="1"/>
  <c r="W466" i="1"/>
  <c r="AO465" i="1"/>
  <c r="Y465" i="1"/>
  <c r="AQ464" i="1"/>
  <c r="AA464" i="1"/>
  <c r="AS463" i="1"/>
  <c r="AC463" i="1"/>
  <c r="AU462" i="1"/>
  <c r="AE462" i="1"/>
  <c r="AW461" i="1"/>
  <c r="AG461" i="1"/>
  <c r="AY460" i="1"/>
  <c r="AI460" i="1"/>
  <c r="AK459" i="1"/>
  <c r="U459" i="1"/>
  <c r="AM458" i="1"/>
  <c r="W458" i="1"/>
  <c r="AO457" i="1"/>
  <c r="Y457" i="1"/>
  <c r="AQ456" i="1"/>
  <c r="AA456" i="1"/>
  <c r="AS455" i="1"/>
  <c r="AC455" i="1"/>
  <c r="AU454" i="1"/>
  <c r="AE454" i="1"/>
  <c r="AW453" i="1"/>
  <c r="AG453" i="1"/>
  <c r="AY452" i="1"/>
  <c r="AI452" i="1"/>
  <c r="AK451" i="1"/>
  <c r="U451" i="1"/>
  <c r="AM450" i="1"/>
  <c r="W450" i="1"/>
  <c r="AO449" i="1"/>
  <c r="Y449" i="1"/>
  <c r="AE418" i="1"/>
  <c r="Y389" i="1"/>
  <c r="AA388" i="1"/>
  <c r="AC387" i="1"/>
  <c r="AQ386" i="1"/>
  <c r="BN386" i="1" s="1"/>
  <c r="AE386" i="1"/>
  <c r="BH386" i="1" s="1"/>
  <c r="AS385" i="1"/>
  <c r="BO385" i="1" s="1"/>
  <c r="AG385" i="1"/>
  <c r="BI385" i="1" s="1"/>
  <c r="AU384" i="1"/>
  <c r="AI384" i="1"/>
  <c r="AW383" i="1"/>
  <c r="BQ383" i="1" s="1"/>
  <c r="AK383" i="1"/>
  <c r="BK383" i="1" s="1"/>
  <c r="AY382" i="1"/>
  <c r="BR382" i="1" s="1"/>
  <c r="AM382" i="1"/>
  <c r="BL382" i="1" s="1"/>
  <c r="AO381" i="1"/>
  <c r="BM381" i="1" s="1"/>
  <c r="U381" i="1"/>
  <c r="AQ380" i="1"/>
  <c r="BN380" i="1" s="1"/>
  <c r="W380" i="1"/>
  <c r="AS379" i="1"/>
  <c r="Y379" i="1"/>
  <c r="AU378" i="1"/>
  <c r="AA378" i="1"/>
  <c r="AW377" i="1"/>
  <c r="AC377" i="1"/>
  <c r="AY376" i="1"/>
  <c r="AE376" i="1"/>
  <c r="AI374" i="1"/>
  <c r="BJ374" i="1" s="1"/>
  <c r="W374" i="1"/>
  <c r="AK373" i="1"/>
  <c r="BK373" i="1" s="1"/>
  <c r="Y373" i="1"/>
  <c r="AM372" i="1"/>
  <c r="BL372" i="1" s="1"/>
  <c r="AA372" i="1"/>
  <c r="AO371" i="1"/>
  <c r="AC371" i="1"/>
  <c r="AS369" i="1"/>
  <c r="AG369" i="1"/>
  <c r="AU368" i="1"/>
  <c r="AI368" i="1"/>
  <c r="AW367" i="1"/>
  <c r="AK367" i="1"/>
  <c r="AY366" i="1"/>
  <c r="AM366" i="1"/>
  <c r="AO365" i="1"/>
  <c r="U365" i="1"/>
  <c r="AQ364" i="1"/>
  <c r="W364" i="1"/>
  <c r="AS363" i="1"/>
  <c r="BO363" i="1" s="1"/>
  <c r="Y363" i="1"/>
  <c r="AU362" i="1"/>
  <c r="AA362" i="1"/>
  <c r="AW361" i="1"/>
  <c r="BQ361" i="1" s="1"/>
  <c r="AC361" i="1"/>
  <c r="BG361" i="1" s="1"/>
  <c r="AY360" i="1"/>
  <c r="BR360" i="1" s="1"/>
  <c r="AE360" i="1"/>
  <c r="BH360" i="1" s="1"/>
  <c r="AG359" i="1"/>
  <c r="U359" i="1"/>
  <c r="AI358" i="1"/>
  <c r="BL358" i="1" s="1"/>
  <c r="W358" i="1"/>
  <c r="AK357" i="1"/>
  <c r="Y357" i="1"/>
  <c r="AM356" i="1"/>
  <c r="AA356" i="1"/>
  <c r="AO355" i="1"/>
  <c r="AC355" i="1"/>
  <c r="AQ354" i="1"/>
  <c r="AE354" i="1"/>
  <c r="AS353" i="1"/>
  <c r="BO353" i="1" s="1"/>
  <c r="AG353" i="1"/>
  <c r="BI353" i="1" s="1"/>
  <c r="AU352" i="1"/>
  <c r="AI352" i="1"/>
  <c r="AW351" i="1"/>
  <c r="AK351" i="1"/>
  <c r="AY350" i="1"/>
  <c r="BR350" i="1" s="1"/>
  <c r="U349" i="1"/>
  <c r="W348" i="1"/>
  <c r="Y347" i="1"/>
  <c r="AA346" i="1"/>
  <c r="AW345" i="1"/>
  <c r="AC345" i="1"/>
  <c r="AY344" i="1"/>
  <c r="AE344" i="1"/>
  <c r="AG343" i="1"/>
  <c r="U343" i="1"/>
  <c r="AI342" i="1"/>
  <c r="W342" i="1"/>
  <c r="AK341" i="1"/>
  <c r="BK341" i="1" s="1"/>
  <c r="Y341" i="1"/>
  <c r="AM340" i="1"/>
  <c r="BL340" i="1" s="1"/>
  <c r="AA340" i="1"/>
  <c r="AO339" i="1"/>
  <c r="BM339" i="1" s="1"/>
  <c r="AC339" i="1"/>
  <c r="BG339" i="1" s="1"/>
  <c r="AS337" i="1"/>
  <c r="BO337" i="1" s="1"/>
  <c r="AG337" i="1"/>
  <c r="BI337" i="1" s="1"/>
  <c r="AU336" i="1"/>
  <c r="BP336" i="1" s="1"/>
  <c r="AI336" i="1"/>
  <c r="BJ336" i="1" s="1"/>
  <c r="AW335" i="1"/>
  <c r="AK335" i="1"/>
  <c r="AY334" i="1"/>
  <c r="BR334" i="1" s="1"/>
  <c r="AM334" i="1"/>
  <c r="BL334" i="1" s="1"/>
  <c r="AO333" i="1"/>
  <c r="U333" i="1"/>
  <c r="AQ332" i="1"/>
  <c r="W332" i="1"/>
  <c r="AS331" i="1"/>
  <c r="BO331" i="1" s="1"/>
  <c r="Y331" i="1"/>
  <c r="AU330" i="1"/>
  <c r="BP330" i="1" s="1"/>
  <c r="AA330" i="1"/>
  <c r="AW329" i="1"/>
  <c r="BQ329" i="1" s="1"/>
  <c r="AC329" i="1"/>
  <c r="BG329" i="1" s="1"/>
  <c r="AG327" i="1"/>
  <c r="BI327" i="1" s="1"/>
  <c r="U327" i="1"/>
  <c r="AI326" i="1"/>
  <c r="W326" i="1"/>
  <c r="AK325" i="1"/>
  <c r="BK325" i="1" s="1"/>
  <c r="Y325" i="1"/>
  <c r="AM324" i="1"/>
  <c r="BL324" i="1" s="1"/>
  <c r="AA324" i="1"/>
  <c r="AO323" i="1"/>
  <c r="BM323" i="1" s="1"/>
  <c r="AC323" i="1"/>
  <c r="BG323" i="1" s="1"/>
  <c r="AE322" i="1"/>
  <c r="BH322" i="1" s="1"/>
  <c r="AG321" i="1"/>
  <c r="AI320" i="1"/>
  <c r="AK319" i="1"/>
  <c r="AM318" i="1"/>
  <c r="AO309" i="1"/>
  <c r="BM309" i="1" s="1"/>
  <c r="AQ308" i="1"/>
  <c r="BN308" i="1" s="1"/>
  <c r="AS307" i="1"/>
  <c r="BO307" i="1" s="1"/>
  <c r="AU306" i="1"/>
  <c r="BP306" i="1" s="1"/>
  <c r="AW305" i="1"/>
  <c r="BQ305" i="1" s="1"/>
  <c r="AY304" i="1"/>
  <c r="BR304" i="1" s="1"/>
  <c r="U303" i="1"/>
  <c r="W302" i="1"/>
  <c r="Y293" i="1"/>
  <c r="AA292" i="1"/>
  <c r="AC291" i="1"/>
  <c r="AE290" i="1"/>
  <c r="AG289" i="1"/>
  <c r="AI288" i="1"/>
  <c r="AK287" i="1"/>
  <c r="AM286" i="1"/>
  <c r="AO277" i="1"/>
  <c r="AS275" i="1"/>
  <c r="AU274" i="1"/>
  <c r="BQ274" i="1" s="1"/>
  <c r="AA274" i="1"/>
  <c r="BG274" i="1" s="1"/>
  <c r="AW273" i="1"/>
  <c r="BR273" i="1" s="1"/>
  <c r="AC273" i="1"/>
  <c r="BH273" i="1" s="1"/>
  <c r="Y241" i="1"/>
  <c r="AG237" i="1"/>
  <c r="AE206" i="1"/>
  <c r="BI206" i="1" s="1"/>
  <c r="AM202" i="1"/>
  <c r="BM202" i="1" s="1"/>
  <c r="AQ192" i="1"/>
  <c r="BO192" i="1" s="1"/>
  <c r="AY188" i="1"/>
  <c r="BS188" i="1" s="1"/>
  <c r="AI257" i="1"/>
  <c r="BJ257" i="1" s="1"/>
  <c r="AK257" i="1"/>
  <c r="BK257" i="1" s="1"/>
  <c r="AK256" i="1"/>
  <c r="BL256" i="1" s="1"/>
  <c r="AM256" i="1"/>
  <c r="BM256" i="1" s="1"/>
  <c r="AM255" i="1"/>
  <c r="BL255" i="1" s="1"/>
  <c r="AO255" i="1"/>
  <c r="BM255" i="1" s="1"/>
  <c r="AO254" i="1"/>
  <c r="BN254" i="1" s="1"/>
  <c r="AQ254" i="1"/>
  <c r="BO254" i="1" s="1"/>
  <c r="AQ253" i="1"/>
  <c r="BN253" i="1" s="1"/>
  <c r="AS253" i="1"/>
  <c r="BO253" i="1" s="1"/>
  <c r="AS252" i="1"/>
  <c r="BP252" i="1" s="1"/>
  <c r="AU252" i="1"/>
  <c r="BQ252" i="1" s="1"/>
  <c r="AU251" i="1"/>
  <c r="BQ251" i="1" s="1"/>
  <c r="AW251" i="1"/>
  <c r="BR251" i="1" s="1"/>
  <c r="AW250" i="1"/>
  <c r="BR250" i="1" s="1"/>
  <c r="AY250" i="1"/>
  <c r="BS250" i="1" s="1"/>
  <c r="S241" i="1"/>
  <c r="U241" i="1"/>
  <c r="U240" i="1"/>
  <c r="W240" i="1"/>
  <c r="W239" i="1"/>
  <c r="Y239" i="1"/>
  <c r="Y238" i="1"/>
  <c r="AA238" i="1"/>
  <c r="AA237" i="1"/>
  <c r="AC237" i="1"/>
  <c r="AC236" i="1"/>
  <c r="AE236" i="1"/>
  <c r="AE235" i="1"/>
  <c r="BH235" i="1" s="1"/>
  <c r="AG235" i="1"/>
  <c r="BI235" i="1" s="1"/>
  <c r="AG234" i="1"/>
  <c r="BI234" i="1" s="1"/>
  <c r="AI234" i="1"/>
  <c r="BJ234" i="1" s="1"/>
  <c r="AI225" i="1"/>
  <c r="BK225" i="1" s="1"/>
  <c r="AK225" i="1"/>
  <c r="BL225" i="1" s="1"/>
  <c r="AK224" i="1"/>
  <c r="BL224" i="1" s="1"/>
  <c r="AM224" i="1"/>
  <c r="BM224" i="1" s="1"/>
  <c r="AM223" i="1"/>
  <c r="BM223" i="1" s="1"/>
  <c r="AO223" i="1"/>
  <c r="BN223" i="1" s="1"/>
  <c r="AO222" i="1"/>
  <c r="BM222" i="1" s="1"/>
  <c r="AQ222" i="1"/>
  <c r="BN222" i="1" s="1"/>
  <c r="AQ221" i="1"/>
  <c r="BN221" i="1" s="1"/>
  <c r="AS221" i="1"/>
  <c r="BO221" i="1" s="1"/>
  <c r="AS220" i="1"/>
  <c r="BP220" i="1" s="1"/>
  <c r="AU220" i="1"/>
  <c r="BQ220" i="1" s="1"/>
  <c r="AU219" i="1"/>
  <c r="BQ219" i="1" s="1"/>
  <c r="AW219" i="1"/>
  <c r="BR219" i="1" s="1"/>
  <c r="AW218" i="1"/>
  <c r="BR218" i="1" s="1"/>
  <c r="AY218" i="1"/>
  <c r="BS218" i="1" s="1"/>
  <c r="S209" i="1"/>
  <c r="U209" i="1"/>
  <c r="U208" i="1"/>
  <c r="W208" i="1"/>
  <c r="W207" i="1"/>
  <c r="Y207" i="1"/>
  <c r="Y206" i="1"/>
  <c r="AA206" i="1"/>
  <c r="BG206" i="1" s="1"/>
  <c r="AA205" i="1"/>
  <c r="AC205" i="1"/>
  <c r="BG205" i="1" s="1"/>
  <c r="AC204" i="1"/>
  <c r="BG204" i="1" s="1"/>
  <c r="AE204" i="1"/>
  <c r="BH204" i="1" s="1"/>
  <c r="AE203" i="1"/>
  <c r="BI203" i="1" s="1"/>
  <c r="AG203" i="1"/>
  <c r="BJ203" i="1" s="1"/>
  <c r="AG202" i="1"/>
  <c r="BJ202" i="1" s="1"/>
  <c r="AI202" i="1"/>
  <c r="BK202" i="1" s="1"/>
  <c r="AI193" i="1"/>
  <c r="BJ193" i="1" s="1"/>
  <c r="AK193" i="1"/>
  <c r="BK193" i="1" s="1"/>
  <c r="AK192" i="1"/>
  <c r="BL192" i="1" s="1"/>
  <c r="AM192" i="1"/>
  <c r="BM192" i="1" s="1"/>
  <c r="AM191" i="1"/>
  <c r="BL191" i="1" s="1"/>
  <c r="AO191" i="1"/>
  <c r="BM191" i="1" s="1"/>
  <c r="AO190" i="1"/>
  <c r="BN190" i="1" s="1"/>
  <c r="AQ190" i="1"/>
  <c r="BO190" i="1" s="1"/>
  <c r="AQ189" i="1"/>
  <c r="BN189" i="1" s="1"/>
  <c r="AS189" i="1"/>
  <c r="BO189" i="1" s="1"/>
  <c r="AS188" i="1"/>
  <c r="BP188" i="1" s="1"/>
  <c r="AU188" i="1"/>
  <c r="BQ188" i="1" s="1"/>
  <c r="AU187" i="1"/>
  <c r="AW187" i="1"/>
  <c r="AW186" i="1"/>
  <c r="AY186" i="1"/>
  <c r="S177" i="1"/>
  <c r="U177" i="1"/>
  <c r="U176" i="1"/>
  <c r="W176" i="1"/>
  <c r="W175" i="1"/>
  <c r="Y175" i="1"/>
  <c r="BG175" i="1" s="1"/>
  <c r="Y174" i="1"/>
  <c r="AA174" i="1"/>
  <c r="AA173" i="1"/>
  <c r="BH173" i="1" s="1"/>
  <c r="AC173" i="1"/>
  <c r="BI173" i="1" s="1"/>
  <c r="AC172" i="1"/>
  <c r="BI172" i="1" s="1"/>
  <c r="AE172" i="1"/>
  <c r="BJ172" i="1" s="1"/>
  <c r="AE171" i="1"/>
  <c r="AG171" i="1"/>
  <c r="AG170" i="1"/>
  <c r="AI170" i="1"/>
  <c r="AE163" i="1"/>
  <c r="BI163" i="1" s="1"/>
  <c r="AG163" i="1"/>
  <c r="BJ163" i="1" s="1"/>
  <c r="S163" i="1"/>
  <c r="U163" i="1"/>
  <c r="AG162" i="1"/>
  <c r="BJ162" i="1" s="1"/>
  <c r="AI162" i="1"/>
  <c r="BK162" i="1" s="1"/>
  <c r="U162" i="1"/>
  <c r="W162" i="1"/>
  <c r="AM160" i="1"/>
  <c r="BL160" i="1" s="1"/>
  <c r="AO160" i="1"/>
  <c r="BM160" i="1" s="1"/>
  <c r="AU156" i="1"/>
  <c r="BP156" i="1" s="1"/>
  <c r="AW156" i="1"/>
  <c r="BQ156" i="1" s="1"/>
  <c r="U145" i="1"/>
  <c r="W145" i="1"/>
  <c r="AC141" i="1"/>
  <c r="BG141" i="1" s="1"/>
  <c r="AE141" i="1"/>
  <c r="BH141" i="1" s="1"/>
  <c r="AO448" i="1"/>
  <c r="Y448" i="1"/>
  <c r="AQ447" i="1"/>
  <c r="BN447" i="1" s="1"/>
  <c r="AA447" i="1"/>
  <c r="AS446" i="1"/>
  <c r="AC446" i="1"/>
  <c r="AU445" i="1"/>
  <c r="AE445" i="1"/>
  <c r="AW444" i="1"/>
  <c r="AG444" i="1"/>
  <c r="AY443" i="1"/>
  <c r="AI443" i="1"/>
  <c r="AK442" i="1"/>
  <c r="U442" i="1"/>
  <c r="AM441" i="1"/>
  <c r="BL441" i="1" s="1"/>
  <c r="W441" i="1"/>
  <c r="AO440" i="1"/>
  <c r="Y440" i="1"/>
  <c r="AQ439" i="1"/>
  <c r="AA439" i="1"/>
  <c r="AS438" i="1"/>
  <c r="AC438" i="1"/>
  <c r="AU437" i="1"/>
  <c r="BP437" i="1" s="1"/>
  <c r="AE437" i="1"/>
  <c r="BH437" i="1" s="1"/>
  <c r="AW436" i="1"/>
  <c r="AG436" i="1"/>
  <c r="AY435" i="1"/>
  <c r="BR435" i="1" s="1"/>
  <c r="AI435" i="1"/>
  <c r="BJ435" i="1" s="1"/>
  <c r="AK434" i="1"/>
  <c r="U434" i="1"/>
  <c r="AM433" i="1"/>
  <c r="BL433" i="1" s="1"/>
  <c r="W433" i="1"/>
  <c r="AO432" i="1"/>
  <c r="Y432" i="1"/>
  <c r="AQ431" i="1"/>
  <c r="AA431" i="1"/>
  <c r="AS430" i="1"/>
  <c r="AC430" i="1"/>
  <c r="AU429" i="1"/>
  <c r="AE429" i="1"/>
  <c r="AW428" i="1"/>
  <c r="AG428" i="1"/>
  <c r="AY427" i="1"/>
  <c r="AI427" i="1"/>
  <c r="AK426" i="1"/>
  <c r="U426" i="1"/>
  <c r="AM425" i="1"/>
  <c r="W425" i="1"/>
  <c r="AO424" i="1"/>
  <c r="Y424" i="1"/>
  <c r="AQ423" i="1"/>
  <c r="AA423" i="1"/>
  <c r="AS422" i="1"/>
  <c r="AC422" i="1"/>
  <c r="AU421" i="1"/>
  <c r="AE421" i="1"/>
  <c r="AW420" i="1"/>
  <c r="AG420" i="1"/>
  <c r="AY419" i="1"/>
  <c r="AI419" i="1"/>
  <c r="AK418" i="1"/>
  <c r="U418" i="1"/>
  <c r="AM417" i="1"/>
  <c r="W417" i="1"/>
  <c r="AO416" i="1"/>
  <c r="Y416" i="1"/>
  <c r="AQ415" i="1"/>
  <c r="AA415" i="1"/>
  <c r="AS414" i="1"/>
  <c r="AC414" i="1"/>
  <c r="AU413" i="1"/>
  <c r="AE413" i="1"/>
  <c r="AW412" i="1"/>
  <c r="AG412" i="1"/>
  <c r="AY411" i="1"/>
  <c r="AI411" i="1"/>
  <c r="AK410" i="1"/>
  <c r="U410" i="1"/>
  <c r="AM409" i="1"/>
  <c r="W409" i="1"/>
  <c r="AO408" i="1"/>
  <c r="Y408" i="1"/>
  <c r="AQ407" i="1"/>
  <c r="AA407" i="1"/>
  <c r="AS406" i="1"/>
  <c r="AC406" i="1"/>
  <c r="AU405" i="1"/>
  <c r="BP405" i="1" s="1"/>
  <c r="AE405" i="1"/>
  <c r="BH405" i="1" s="1"/>
  <c r="AW404" i="1"/>
  <c r="AG404" i="1"/>
  <c r="AY403" i="1"/>
  <c r="AI403" i="1"/>
  <c r="AK402" i="1"/>
  <c r="BK402" i="1" s="1"/>
  <c r="U402" i="1"/>
  <c r="AM401" i="1"/>
  <c r="BL401" i="1" s="1"/>
  <c r="W401" i="1"/>
  <c r="AO400" i="1"/>
  <c r="Y400" i="1"/>
  <c r="AQ399" i="1"/>
  <c r="AA399" i="1"/>
  <c r="AS398" i="1"/>
  <c r="AC398" i="1"/>
  <c r="AU397" i="1"/>
  <c r="AE397" i="1"/>
  <c r="AW396" i="1"/>
  <c r="AG396" i="1"/>
  <c r="AY395" i="1"/>
  <c r="AI395" i="1"/>
  <c r="AK394" i="1"/>
  <c r="U394" i="1"/>
  <c r="AM393" i="1"/>
  <c r="BL393" i="1" s="1"/>
  <c r="W393" i="1"/>
  <c r="AO392" i="1"/>
  <c r="Y392" i="1"/>
  <c r="AQ391" i="1"/>
  <c r="BN391" i="1" s="1"/>
  <c r="AA391" i="1"/>
  <c r="AS390" i="1"/>
  <c r="AC390" i="1"/>
  <c r="AU389" i="1"/>
  <c r="AE389" i="1"/>
  <c r="AW388" i="1"/>
  <c r="AG388" i="1"/>
  <c r="AY387" i="1"/>
  <c r="AI387" i="1"/>
  <c r="AK386" i="1"/>
  <c r="BK386" i="1" s="1"/>
  <c r="U386" i="1"/>
  <c r="AM385" i="1"/>
  <c r="BL385" i="1" s="1"/>
  <c r="W385" i="1"/>
  <c r="AO384" i="1"/>
  <c r="Y384" i="1"/>
  <c r="AQ383" i="1"/>
  <c r="BN383" i="1" s="1"/>
  <c r="AA383" i="1"/>
  <c r="AS382" i="1"/>
  <c r="BO382" i="1" s="1"/>
  <c r="AC382" i="1"/>
  <c r="BG382" i="1" s="1"/>
  <c r="AU381" i="1"/>
  <c r="BP381" i="1" s="1"/>
  <c r="AE381" i="1"/>
  <c r="BH381" i="1" s="1"/>
  <c r="AW380" i="1"/>
  <c r="BQ380" i="1" s="1"/>
  <c r="AG380" i="1"/>
  <c r="BI380" i="1" s="1"/>
  <c r="AY379" i="1"/>
  <c r="AI379" i="1"/>
  <c r="AK378" i="1"/>
  <c r="U378" i="1"/>
  <c r="AM377" i="1"/>
  <c r="W377" i="1"/>
  <c r="AO376" i="1"/>
  <c r="Y376" i="1"/>
  <c r="AS374" i="1"/>
  <c r="BO374" i="1" s="1"/>
  <c r="AC374" i="1"/>
  <c r="BG374" i="1" s="1"/>
  <c r="AU373" i="1"/>
  <c r="BP373" i="1" s="1"/>
  <c r="AE373" i="1"/>
  <c r="BH373" i="1" s="1"/>
  <c r="AW372" i="1"/>
  <c r="BQ372" i="1" s="1"/>
  <c r="AG372" i="1"/>
  <c r="BI372" i="1" s="1"/>
  <c r="AY371" i="1"/>
  <c r="AI371" i="1"/>
  <c r="AM369" i="1"/>
  <c r="W369" i="1"/>
  <c r="AO368" i="1"/>
  <c r="Y368" i="1"/>
  <c r="AQ367" i="1"/>
  <c r="AA367" i="1"/>
  <c r="AS366" i="1"/>
  <c r="AC366" i="1"/>
  <c r="AU365" i="1"/>
  <c r="AE365" i="1"/>
  <c r="AW364" i="1"/>
  <c r="AG364" i="1"/>
  <c r="AY363" i="1"/>
  <c r="BR363" i="1" s="1"/>
  <c r="AI363" i="1"/>
  <c r="BJ363" i="1" s="1"/>
  <c r="AK362" i="1"/>
  <c r="U362" i="1"/>
  <c r="AM361" i="1"/>
  <c r="BL361" i="1" s="1"/>
  <c r="W361" i="1"/>
  <c r="AO360" i="1"/>
  <c r="BM360" i="1" s="1"/>
  <c r="Y360" i="1"/>
  <c r="AQ359" i="1"/>
  <c r="AA359" i="1"/>
  <c r="AS358" i="1"/>
  <c r="BQ358" i="1" s="1"/>
  <c r="AC358" i="1"/>
  <c r="BI358" i="1" s="1"/>
  <c r="AU357" i="1"/>
  <c r="AE357" i="1"/>
  <c r="AW356" i="1"/>
  <c r="AG356" i="1"/>
  <c r="AY355" i="1"/>
  <c r="AI355" i="1"/>
  <c r="AK354" i="1"/>
  <c r="U354" i="1"/>
  <c r="AM353" i="1"/>
  <c r="BL353" i="1" s="1"/>
  <c r="W353" i="1"/>
  <c r="AO352" i="1"/>
  <c r="Y352" i="1"/>
  <c r="AQ351" i="1"/>
  <c r="AA351" i="1"/>
  <c r="AS350" i="1"/>
  <c r="BO350" i="1" s="1"/>
  <c r="AC350" i="1"/>
  <c r="BG350" i="1" s="1"/>
  <c r="AU349" i="1"/>
  <c r="BP349" i="1" s="1"/>
  <c r="AE349" i="1"/>
  <c r="BH349" i="1" s="1"/>
  <c r="AW348" i="1"/>
  <c r="AG348" i="1"/>
  <c r="AY347" i="1"/>
  <c r="AI347" i="1"/>
  <c r="AK346" i="1"/>
  <c r="U346" i="1"/>
  <c r="AM345" i="1"/>
  <c r="W345" i="1"/>
  <c r="AO344" i="1"/>
  <c r="Y344" i="1"/>
  <c r="AQ343" i="1"/>
  <c r="AA343" i="1"/>
  <c r="AS342" i="1"/>
  <c r="AC342" i="1"/>
  <c r="AU341" i="1"/>
  <c r="BP341" i="1" s="1"/>
  <c r="AE341" i="1"/>
  <c r="BH341" i="1" s="1"/>
  <c r="AW340" i="1"/>
  <c r="BQ340" i="1" s="1"/>
  <c r="AG340" i="1"/>
  <c r="BI340" i="1" s="1"/>
  <c r="AY339" i="1"/>
  <c r="BR339" i="1" s="1"/>
  <c r="AI339" i="1"/>
  <c r="BJ339" i="1" s="1"/>
  <c r="AM337" i="1"/>
  <c r="BL337" i="1" s="1"/>
  <c r="W337" i="1"/>
  <c r="AO336" i="1"/>
  <c r="BM336" i="1" s="1"/>
  <c r="Y336" i="1"/>
  <c r="AQ335" i="1"/>
  <c r="AA335" i="1"/>
  <c r="AS334" i="1"/>
  <c r="BO334" i="1" s="1"/>
  <c r="AC334" i="1"/>
  <c r="BG334" i="1" s="1"/>
  <c r="AU333" i="1"/>
  <c r="AE333" i="1"/>
  <c r="AW332" i="1"/>
  <c r="AG332" i="1"/>
  <c r="AY331" i="1"/>
  <c r="BR331" i="1" s="1"/>
  <c r="AI331" i="1"/>
  <c r="BJ331" i="1" s="1"/>
  <c r="AK330" i="1"/>
  <c r="BK330" i="1" s="1"/>
  <c r="U330" i="1"/>
  <c r="AM329" i="1"/>
  <c r="BL329" i="1" s="1"/>
  <c r="W329" i="1"/>
  <c r="AQ327" i="1"/>
  <c r="BN327" i="1" s="1"/>
  <c r="AA327" i="1"/>
  <c r="AS326" i="1"/>
  <c r="AC326" i="1"/>
  <c r="AU325" i="1"/>
  <c r="BP325" i="1" s="1"/>
  <c r="AE325" i="1"/>
  <c r="BH325" i="1" s="1"/>
  <c r="AW324" i="1"/>
  <c r="BQ324" i="1" s="1"/>
  <c r="AG324" i="1"/>
  <c r="BI324" i="1" s="1"/>
  <c r="AY323" i="1"/>
  <c r="BR323" i="1" s="1"/>
  <c r="AI323" i="1"/>
  <c r="BJ323" i="1" s="1"/>
  <c r="AK322" i="1"/>
  <c r="BK322" i="1" s="1"/>
  <c r="U322" i="1"/>
  <c r="AM321" i="1"/>
  <c r="W321" i="1"/>
  <c r="AO320" i="1"/>
  <c r="Y320" i="1"/>
  <c r="AQ319" i="1"/>
  <c r="AA319" i="1"/>
  <c r="AS318" i="1"/>
  <c r="AC318" i="1"/>
  <c r="AU317" i="1"/>
  <c r="AE317" i="1"/>
  <c r="AW316" i="1"/>
  <c r="AG316" i="1"/>
  <c r="AY315" i="1"/>
  <c r="AI315" i="1"/>
  <c r="AK314" i="1"/>
  <c r="U314" i="1"/>
  <c r="AM313" i="1"/>
  <c r="W313" i="1"/>
  <c r="AO312" i="1"/>
  <c r="Y312" i="1"/>
  <c r="AQ311" i="1"/>
  <c r="BN311" i="1" s="1"/>
  <c r="AA311" i="1"/>
  <c r="AS310" i="1"/>
  <c r="BO310" i="1" s="1"/>
  <c r="AC310" i="1"/>
  <c r="BG310" i="1" s="1"/>
  <c r="AU309" i="1"/>
  <c r="BP309" i="1" s="1"/>
  <c r="AE309" i="1"/>
  <c r="BH309" i="1" s="1"/>
  <c r="AW308" i="1"/>
  <c r="BQ308" i="1" s="1"/>
  <c r="AG308" i="1"/>
  <c r="BI308" i="1" s="1"/>
  <c r="AY307" i="1"/>
  <c r="BR307" i="1" s="1"/>
  <c r="AI307" i="1"/>
  <c r="BJ307" i="1" s="1"/>
  <c r="AK306" i="1"/>
  <c r="BK306" i="1" s="1"/>
  <c r="U306" i="1"/>
  <c r="AM305" i="1"/>
  <c r="BL305" i="1" s="1"/>
  <c r="W305" i="1"/>
  <c r="AO304" i="1"/>
  <c r="BM304" i="1" s="1"/>
  <c r="Y304" i="1"/>
  <c r="AQ303" i="1"/>
  <c r="BN303" i="1" s="1"/>
  <c r="AA303" i="1"/>
  <c r="AS302" i="1"/>
  <c r="BO302" i="1" s="1"/>
  <c r="AC302" i="1"/>
  <c r="BG302" i="1" s="1"/>
  <c r="AU301" i="1"/>
  <c r="BP301" i="1" s="1"/>
  <c r="AE301" i="1"/>
  <c r="BH301" i="1" s="1"/>
  <c r="AW300" i="1"/>
  <c r="BQ300" i="1" s="1"/>
  <c r="AG300" i="1"/>
  <c r="BI300" i="1" s="1"/>
  <c r="AY299" i="1"/>
  <c r="BR299" i="1" s="1"/>
  <c r="AI299" i="1"/>
  <c r="BJ299" i="1" s="1"/>
  <c r="AK298" i="1"/>
  <c r="BK298" i="1" s="1"/>
  <c r="U298" i="1"/>
  <c r="AM297" i="1"/>
  <c r="BL297" i="1" s="1"/>
  <c r="W297" i="1"/>
  <c r="AO296" i="1"/>
  <c r="BM296" i="1" s="1"/>
  <c r="Y296" i="1"/>
  <c r="AQ295" i="1"/>
  <c r="AA295" i="1"/>
  <c r="AS294" i="1"/>
  <c r="AC294" i="1"/>
  <c r="AU293" i="1"/>
  <c r="AE293" i="1"/>
  <c r="AW292" i="1"/>
  <c r="AG292" i="1"/>
  <c r="AY291" i="1"/>
  <c r="AI291" i="1"/>
  <c r="AK290" i="1"/>
  <c r="U290" i="1"/>
  <c r="AM289" i="1"/>
  <c r="W289" i="1"/>
  <c r="AO288" i="1"/>
  <c r="Y288" i="1"/>
  <c r="AQ287" i="1"/>
  <c r="AA287" i="1"/>
  <c r="AS286" i="1"/>
  <c r="AC286" i="1"/>
  <c r="AW284" i="1"/>
  <c r="AG284" i="1"/>
  <c r="AY283" i="1"/>
  <c r="AI283" i="1"/>
  <c r="AK282" i="1"/>
  <c r="U282" i="1"/>
  <c r="AM281" i="1"/>
  <c r="W281" i="1"/>
  <c r="AO280" i="1"/>
  <c r="Y280" i="1"/>
  <c r="AQ279" i="1"/>
  <c r="AA279" i="1"/>
  <c r="AS278" i="1"/>
  <c r="AC278" i="1"/>
  <c r="AU277" i="1"/>
  <c r="AE277" i="1"/>
  <c r="AY275" i="1"/>
  <c r="AI275" i="1"/>
  <c r="AK274" i="1"/>
  <c r="BL274" i="1" s="1"/>
  <c r="U274" i="1"/>
  <c r="AM273" i="1"/>
  <c r="BM273" i="1" s="1"/>
  <c r="W273" i="1"/>
  <c r="AK259" i="1"/>
  <c r="BK259" i="1" s="1"/>
  <c r="AM258" i="1"/>
  <c r="BL258" i="1" s="1"/>
  <c r="AO249" i="1"/>
  <c r="BM249" i="1" s="1"/>
  <c r="AQ248" i="1"/>
  <c r="BO248" i="1" s="1"/>
  <c r="AS247" i="1"/>
  <c r="BP247" i="1" s="1"/>
  <c r="AU246" i="1"/>
  <c r="BP246" i="1" s="1"/>
  <c r="AW245" i="1"/>
  <c r="BR245" i="1" s="1"/>
  <c r="AY244" i="1"/>
  <c r="U243" i="1"/>
  <c r="W242" i="1"/>
  <c r="Y233" i="1"/>
  <c r="AA232" i="1"/>
  <c r="BG232" i="1" s="1"/>
  <c r="AC231" i="1"/>
  <c r="BG231" i="1" s="1"/>
  <c r="AE230" i="1"/>
  <c r="BH230" i="1" s="1"/>
  <c r="AG229" i="1"/>
  <c r="BI229" i="1" s="1"/>
  <c r="AI228" i="1"/>
  <c r="BJ228" i="1" s="1"/>
  <c r="AK227" i="1"/>
  <c r="BK227" i="1" s="1"/>
  <c r="AM226" i="1"/>
  <c r="BL226" i="1" s="1"/>
  <c r="AO217" i="1"/>
  <c r="BM217" i="1" s="1"/>
  <c r="AS215" i="1"/>
  <c r="BP215" i="1" s="1"/>
  <c r="AU214" i="1"/>
  <c r="BQ214" i="1" s="1"/>
  <c r="AW213" i="1"/>
  <c r="BR213" i="1" s="1"/>
  <c r="AY212" i="1"/>
  <c r="BS212" i="1" s="1"/>
  <c r="U211" i="1"/>
  <c r="W210" i="1"/>
  <c r="Y201" i="1"/>
  <c r="AA200" i="1"/>
  <c r="BG200" i="1" s="1"/>
  <c r="AC199" i="1"/>
  <c r="BH199" i="1" s="1"/>
  <c r="AE198" i="1"/>
  <c r="BI198" i="1" s="1"/>
  <c r="AG197" i="1"/>
  <c r="BI197" i="1" s="1"/>
  <c r="AI196" i="1"/>
  <c r="BJ196" i="1" s="1"/>
  <c r="AK195" i="1"/>
  <c r="BK195" i="1" s="1"/>
  <c r="AM194" i="1"/>
  <c r="BM194" i="1" s="1"/>
  <c r="AO185" i="1"/>
  <c r="BM185" i="1" s="1"/>
  <c r="AQ184" i="1"/>
  <c r="BN184" i="1" s="1"/>
  <c r="AS183" i="1"/>
  <c r="BQ183" i="1" s="1"/>
  <c r="AU182" i="1"/>
  <c r="BQ182" i="1" s="1"/>
  <c r="AW181" i="1"/>
  <c r="AY180" i="1"/>
  <c r="BR180" i="1" s="1"/>
  <c r="U179" i="1"/>
  <c r="W178" i="1"/>
  <c r="Y169" i="1"/>
  <c r="AA168" i="1"/>
  <c r="AC167" i="1"/>
  <c r="BG167" i="1" s="1"/>
  <c r="AE166" i="1"/>
  <c r="BI166" i="1" s="1"/>
  <c r="AG165" i="1"/>
  <c r="AI157" i="1"/>
  <c r="BJ157" i="1" s="1"/>
  <c r="AQ145" i="1"/>
  <c r="AY141" i="1"/>
  <c r="BR141" i="1" s="1"/>
  <c r="AE259" i="1"/>
  <c r="BH259" i="1" s="1"/>
  <c r="AG259" i="1"/>
  <c r="BI259" i="1" s="1"/>
  <c r="AG258" i="1"/>
  <c r="BI258" i="1" s="1"/>
  <c r="AI258" i="1"/>
  <c r="BJ258" i="1" s="1"/>
  <c r="AI249" i="1"/>
  <c r="BJ249" i="1" s="1"/>
  <c r="AK249" i="1"/>
  <c r="BK249" i="1" s="1"/>
  <c r="AK248" i="1"/>
  <c r="BL248" i="1" s="1"/>
  <c r="AM248" i="1"/>
  <c r="BM248" i="1" s="1"/>
  <c r="AM247" i="1"/>
  <c r="BM247" i="1" s="1"/>
  <c r="AO247" i="1"/>
  <c r="BN247" i="1" s="1"/>
  <c r="AO246" i="1"/>
  <c r="BM246" i="1" s="1"/>
  <c r="AQ246" i="1"/>
  <c r="BN246" i="1" s="1"/>
  <c r="AQ245" i="1"/>
  <c r="BO245" i="1" s="1"/>
  <c r="AS245" i="1"/>
  <c r="BP245" i="1" s="1"/>
  <c r="AS244" i="1"/>
  <c r="AU244" i="1"/>
  <c r="AU243" i="1"/>
  <c r="BQ243" i="1" s="1"/>
  <c r="AW243" i="1"/>
  <c r="BR243" i="1" s="1"/>
  <c r="AW242" i="1"/>
  <c r="BQ242" i="1" s="1"/>
  <c r="AY242" i="1"/>
  <c r="BR242" i="1" s="1"/>
  <c r="S233" i="1"/>
  <c r="U233" i="1"/>
  <c r="U232" i="1"/>
  <c r="W232" i="1"/>
  <c r="W231" i="1"/>
  <c r="Y231" i="1"/>
  <c r="Y230" i="1"/>
  <c r="AA230" i="1"/>
  <c r="AA229" i="1"/>
  <c r="AC229" i="1"/>
  <c r="BG229" i="1" s="1"/>
  <c r="AC228" i="1"/>
  <c r="BG228" i="1" s="1"/>
  <c r="AE228" i="1"/>
  <c r="BH228" i="1" s="1"/>
  <c r="AE227" i="1"/>
  <c r="BH227" i="1" s="1"/>
  <c r="AG227" i="1"/>
  <c r="BI227" i="1" s="1"/>
  <c r="AG226" i="1"/>
  <c r="BI226" i="1" s="1"/>
  <c r="AI226" i="1"/>
  <c r="BJ226" i="1" s="1"/>
  <c r="AI217" i="1"/>
  <c r="BJ217" i="1" s="1"/>
  <c r="AK217" i="1"/>
  <c r="BK217" i="1" s="1"/>
  <c r="AM215" i="1"/>
  <c r="BM215" i="1" s="1"/>
  <c r="AO215" i="1"/>
  <c r="BN215" i="1" s="1"/>
  <c r="AO214" i="1"/>
  <c r="BN214" i="1" s="1"/>
  <c r="AQ214" i="1"/>
  <c r="BO214" i="1" s="1"/>
  <c r="AQ213" i="1"/>
  <c r="BO213" i="1" s="1"/>
  <c r="AS213" i="1"/>
  <c r="BP213" i="1" s="1"/>
  <c r="AS212" i="1"/>
  <c r="BP212" i="1" s="1"/>
  <c r="AU212" i="1"/>
  <c r="BQ212" i="1" s="1"/>
  <c r="AU211" i="1"/>
  <c r="BQ211" i="1" s="1"/>
  <c r="AW211" i="1"/>
  <c r="BR211" i="1" s="1"/>
  <c r="AW210" i="1"/>
  <c r="BQ210" i="1" s="1"/>
  <c r="AY210" i="1"/>
  <c r="BR210" i="1" s="1"/>
  <c r="S201" i="1"/>
  <c r="U201" i="1"/>
  <c r="U200" i="1"/>
  <c r="W200" i="1"/>
  <c r="W199" i="1"/>
  <c r="Y199" i="1"/>
  <c r="Y198" i="1"/>
  <c r="AA198" i="1"/>
  <c r="BG198" i="1" s="1"/>
  <c r="AA197" i="1"/>
  <c r="AC197" i="1"/>
  <c r="BG197" i="1" s="1"/>
  <c r="AC196" i="1"/>
  <c r="BG196" i="1" s="1"/>
  <c r="AE196" i="1"/>
  <c r="BH196" i="1" s="1"/>
  <c r="AE195" i="1"/>
  <c r="BH195" i="1" s="1"/>
  <c r="AG195" i="1"/>
  <c r="BI195" i="1" s="1"/>
  <c r="AG194" i="1"/>
  <c r="BJ194" i="1" s="1"/>
  <c r="AI194" i="1"/>
  <c r="BK194" i="1" s="1"/>
  <c r="AI185" i="1"/>
  <c r="BJ185" i="1" s="1"/>
  <c r="AK185" i="1"/>
  <c r="BK185" i="1" s="1"/>
  <c r="AK184" i="1"/>
  <c r="BK184" i="1" s="1"/>
  <c r="AM184" i="1"/>
  <c r="BL184" i="1" s="1"/>
  <c r="AM183" i="1"/>
  <c r="BN183" i="1" s="1"/>
  <c r="AO183" i="1"/>
  <c r="BO183" i="1" s="1"/>
  <c r="AO182" i="1"/>
  <c r="BN182" i="1" s="1"/>
  <c r="AQ182" i="1"/>
  <c r="BO182" i="1" s="1"/>
  <c r="AQ181" i="1"/>
  <c r="AS181" i="1"/>
  <c r="AS180" i="1"/>
  <c r="BO180" i="1" s="1"/>
  <c r="AU180" i="1"/>
  <c r="BP180" i="1" s="1"/>
  <c r="AU179" i="1"/>
  <c r="BP179" i="1" s="1"/>
  <c r="AW179" i="1"/>
  <c r="BQ179" i="1" s="1"/>
  <c r="AW178" i="1"/>
  <c r="BQ178" i="1" s="1"/>
  <c r="AY178" i="1"/>
  <c r="BR178" i="1" s="1"/>
  <c r="S169" i="1"/>
  <c r="U169" i="1"/>
  <c r="U168" i="1"/>
  <c r="W168" i="1"/>
  <c r="W167" i="1"/>
  <c r="Y167" i="1"/>
  <c r="Y166" i="1"/>
  <c r="AA166" i="1"/>
  <c r="AA165" i="1"/>
  <c r="AC165" i="1"/>
  <c r="AM161" i="1"/>
  <c r="BM161" i="1" s="1"/>
  <c r="AO161" i="1"/>
  <c r="BN161" i="1" s="1"/>
  <c r="S161" i="1"/>
  <c r="U161" i="1"/>
  <c r="AO159" i="1"/>
  <c r="BN159" i="1" s="1"/>
  <c r="AQ159" i="1"/>
  <c r="BO159" i="1" s="1"/>
  <c r="AW155" i="1"/>
  <c r="BQ155" i="1" s="1"/>
  <c r="AY155" i="1"/>
  <c r="BR155" i="1" s="1"/>
  <c r="W144" i="1"/>
  <c r="Y144" i="1"/>
  <c r="AE140" i="1"/>
  <c r="BH140" i="1" s="1"/>
  <c r="AG140" i="1"/>
  <c r="BI140" i="1" s="1"/>
  <c r="AK448" i="1"/>
  <c r="U448" i="1"/>
  <c r="AM447" i="1"/>
  <c r="BL447" i="1" s="1"/>
  <c r="W447" i="1"/>
  <c r="AO446" i="1"/>
  <c r="Y446" i="1"/>
  <c r="AQ445" i="1"/>
  <c r="AA445" i="1"/>
  <c r="AS444" i="1"/>
  <c r="AC444" i="1"/>
  <c r="AU443" i="1"/>
  <c r="AE443" i="1"/>
  <c r="AW442" i="1"/>
  <c r="AG442" i="1"/>
  <c r="AY441" i="1"/>
  <c r="BR441" i="1" s="1"/>
  <c r="AI441" i="1"/>
  <c r="BJ441" i="1" s="1"/>
  <c r="AK440" i="1"/>
  <c r="U440" i="1"/>
  <c r="AM439" i="1"/>
  <c r="W439" i="1"/>
  <c r="AO438" i="1"/>
  <c r="Y438" i="1"/>
  <c r="AQ437" i="1"/>
  <c r="BN437" i="1" s="1"/>
  <c r="AA437" i="1"/>
  <c r="AS436" i="1"/>
  <c r="AC436" i="1"/>
  <c r="AU435" i="1"/>
  <c r="BP435" i="1" s="1"/>
  <c r="AE435" i="1"/>
  <c r="BH435" i="1" s="1"/>
  <c r="AW434" i="1"/>
  <c r="AG434" i="1"/>
  <c r="AY433" i="1"/>
  <c r="BR433" i="1" s="1"/>
  <c r="AI433" i="1"/>
  <c r="BJ433" i="1" s="1"/>
  <c r="AK432" i="1"/>
  <c r="U432" i="1"/>
  <c r="AM431" i="1"/>
  <c r="W431" i="1"/>
  <c r="AO430" i="1"/>
  <c r="Y430" i="1"/>
  <c r="AQ429" i="1"/>
  <c r="AA429" i="1"/>
  <c r="AS428" i="1"/>
  <c r="AC428" i="1"/>
  <c r="AU427" i="1"/>
  <c r="AE427" i="1"/>
  <c r="AW426" i="1"/>
  <c r="AG426" i="1"/>
  <c r="AY425" i="1"/>
  <c r="AI425" i="1"/>
  <c r="AK424" i="1"/>
  <c r="U424" i="1"/>
  <c r="AM423" i="1"/>
  <c r="W423" i="1"/>
  <c r="AO422" i="1"/>
  <c r="Y422" i="1"/>
  <c r="AQ421" i="1"/>
  <c r="AA421" i="1"/>
  <c r="AS420" i="1"/>
  <c r="AC420" i="1"/>
  <c r="AU419" i="1"/>
  <c r="AE419" i="1"/>
  <c r="AW418" i="1"/>
  <c r="AG418" i="1"/>
  <c r="AY417" i="1"/>
  <c r="AI417" i="1"/>
  <c r="AK416" i="1"/>
  <c r="U416" i="1"/>
  <c r="AM415" i="1"/>
  <c r="W415" i="1"/>
  <c r="AO414" i="1"/>
  <c r="Y414" i="1"/>
  <c r="AQ413" i="1"/>
  <c r="AA413" i="1"/>
  <c r="AS412" i="1"/>
  <c r="AC412" i="1"/>
  <c r="AU411" i="1"/>
  <c r="AE411" i="1"/>
  <c r="AW410" i="1"/>
  <c r="AG410" i="1"/>
  <c r="AY409" i="1"/>
  <c r="AI409" i="1"/>
  <c r="AK408" i="1"/>
  <c r="U408" i="1"/>
  <c r="AM407" i="1"/>
  <c r="W407" i="1"/>
  <c r="AO406" i="1"/>
  <c r="Y406" i="1"/>
  <c r="AQ405" i="1"/>
  <c r="BN405" i="1" s="1"/>
  <c r="AA405" i="1"/>
  <c r="AS404" i="1"/>
  <c r="AC404" i="1"/>
  <c r="AU403" i="1"/>
  <c r="AE403" i="1"/>
  <c r="AW402" i="1"/>
  <c r="BQ402" i="1" s="1"/>
  <c r="AG402" i="1"/>
  <c r="BI402" i="1" s="1"/>
  <c r="AY401" i="1"/>
  <c r="BR401" i="1" s="1"/>
  <c r="AI401" i="1"/>
  <c r="BJ401" i="1" s="1"/>
  <c r="AK400" i="1"/>
  <c r="U400" i="1"/>
  <c r="AM399" i="1"/>
  <c r="W399" i="1"/>
  <c r="AO398" i="1"/>
  <c r="Y398" i="1"/>
  <c r="AQ397" i="1"/>
  <c r="AA397" i="1"/>
  <c r="AS396" i="1"/>
  <c r="AC396" i="1"/>
  <c r="AU395" i="1"/>
  <c r="AE395" i="1"/>
  <c r="AW394" i="1"/>
  <c r="AG394" i="1"/>
  <c r="AY393" i="1"/>
  <c r="BR393" i="1" s="1"/>
  <c r="AI393" i="1"/>
  <c r="BJ393" i="1" s="1"/>
  <c r="AK392" i="1"/>
  <c r="U392" i="1"/>
  <c r="AM391" i="1"/>
  <c r="BL391" i="1" s="1"/>
  <c r="W391" i="1"/>
  <c r="AO390" i="1"/>
  <c r="Y390" i="1"/>
  <c r="AQ389" i="1"/>
  <c r="AA389" i="1"/>
  <c r="AS388" i="1"/>
  <c r="AC388" i="1"/>
  <c r="AU387" i="1"/>
  <c r="AE387" i="1"/>
  <c r="AW386" i="1"/>
  <c r="BQ386" i="1" s="1"/>
  <c r="AG386" i="1"/>
  <c r="BI386" i="1" s="1"/>
  <c r="AY385" i="1"/>
  <c r="BR385" i="1" s="1"/>
  <c r="AI385" i="1"/>
  <c r="BJ385" i="1" s="1"/>
  <c r="AK384" i="1"/>
  <c r="U384" i="1"/>
  <c r="AM383" i="1"/>
  <c r="BL383" i="1" s="1"/>
  <c r="W383" i="1"/>
  <c r="AO382" i="1"/>
  <c r="BM382" i="1" s="1"/>
  <c r="Y382" i="1"/>
  <c r="AQ381" i="1"/>
  <c r="BN381" i="1" s="1"/>
  <c r="AA381" i="1"/>
  <c r="AS380" i="1"/>
  <c r="BO380" i="1" s="1"/>
  <c r="AC380" i="1"/>
  <c r="BG380" i="1" s="1"/>
  <c r="AU379" i="1"/>
  <c r="AE379" i="1"/>
  <c r="AW378" i="1"/>
  <c r="AG378" i="1"/>
  <c r="AY377" i="1"/>
  <c r="AI377" i="1"/>
  <c r="AK376" i="1"/>
  <c r="U376" i="1"/>
  <c r="AO374" i="1"/>
  <c r="BM374" i="1" s="1"/>
  <c r="Y374" i="1"/>
  <c r="AQ373" i="1"/>
  <c r="BN373" i="1" s="1"/>
  <c r="AA373" i="1"/>
  <c r="AS372" i="1"/>
  <c r="BO372" i="1" s="1"/>
  <c r="AC372" i="1"/>
  <c r="BG372" i="1" s="1"/>
  <c r="AU371" i="1"/>
  <c r="AE371" i="1"/>
  <c r="AY369" i="1"/>
  <c r="AI369" i="1"/>
  <c r="AK368" i="1"/>
  <c r="U368" i="1"/>
  <c r="AM367" i="1"/>
  <c r="W367" i="1"/>
  <c r="AO366" i="1"/>
  <c r="Y366" i="1"/>
  <c r="AQ365" i="1"/>
  <c r="AA365" i="1"/>
  <c r="AS364" i="1"/>
  <c r="AC364" i="1"/>
  <c r="AU363" i="1"/>
  <c r="BP363" i="1" s="1"/>
  <c r="AE363" i="1"/>
  <c r="BH363" i="1" s="1"/>
  <c r="AW362" i="1"/>
  <c r="AG362" i="1"/>
  <c r="AY361" i="1"/>
  <c r="BR361" i="1" s="1"/>
  <c r="AI361" i="1"/>
  <c r="BJ361" i="1" s="1"/>
  <c r="AK360" i="1"/>
  <c r="BK360" i="1" s="1"/>
  <c r="U360" i="1"/>
  <c r="AM359" i="1"/>
  <c r="W359" i="1"/>
  <c r="AO358" i="1"/>
  <c r="BO358" i="1" s="1"/>
  <c r="Y358" i="1"/>
  <c r="BG358" i="1" s="1"/>
  <c r="AQ357" i="1"/>
  <c r="AA357" i="1"/>
  <c r="AS356" i="1"/>
  <c r="AC356" i="1"/>
  <c r="AU355" i="1"/>
  <c r="AE355" i="1"/>
  <c r="AW354" i="1"/>
  <c r="AG354" i="1"/>
  <c r="AY353" i="1"/>
  <c r="BR353" i="1" s="1"/>
  <c r="AI353" i="1"/>
  <c r="BJ353" i="1" s="1"/>
  <c r="AK352" i="1"/>
  <c r="U352" i="1"/>
  <c r="AM351" i="1"/>
  <c r="W351" i="1"/>
  <c r="AO350" i="1"/>
  <c r="BM350" i="1" s="1"/>
  <c r="Y350" i="1"/>
  <c r="AQ349" i="1"/>
  <c r="BN349" i="1" s="1"/>
  <c r="AA349" i="1"/>
  <c r="AS348" i="1"/>
  <c r="AC348" i="1"/>
  <c r="AU347" i="1"/>
  <c r="AE347" i="1"/>
  <c r="AW346" i="1"/>
  <c r="AG346" i="1"/>
  <c r="AY345" i="1"/>
  <c r="AI345" i="1"/>
  <c r="AK344" i="1"/>
  <c r="U344" i="1"/>
  <c r="AM343" i="1"/>
  <c r="W343" i="1"/>
  <c r="AO342" i="1"/>
  <c r="Y342" i="1"/>
  <c r="AQ341" i="1"/>
  <c r="BN341" i="1" s="1"/>
  <c r="AA341" i="1"/>
  <c r="AS340" i="1"/>
  <c r="BO340" i="1" s="1"/>
  <c r="AC340" i="1"/>
  <c r="BG340" i="1" s="1"/>
  <c r="AU339" i="1"/>
  <c r="BP339" i="1" s="1"/>
  <c r="AE339" i="1"/>
  <c r="BH339" i="1" s="1"/>
  <c r="AY337" i="1"/>
  <c r="BR337" i="1" s="1"/>
  <c r="AI337" i="1"/>
  <c r="BJ337" i="1" s="1"/>
  <c r="AK336" i="1"/>
  <c r="BK336" i="1" s="1"/>
  <c r="U336" i="1"/>
  <c r="AM335" i="1"/>
  <c r="W335" i="1"/>
  <c r="AO334" i="1"/>
  <c r="BM334" i="1" s="1"/>
  <c r="Y334" i="1"/>
  <c r="AQ333" i="1"/>
  <c r="AA333" i="1"/>
  <c r="AS332" i="1"/>
  <c r="AC332" i="1"/>
  <c r="AU331" i="1"/>
  <c r="BP331" i="1" s="1"/>
  <c r="AE331" i="1"/>
  <c r="BH331" i="1" s="1"/>
  <c r="AW330" i="1"/>
  <c r="BQ330" i="1" s="1"/>
  <c r="AG330" i="1"/>
  <c r="BI330" i="1" s="1"/>
  <c r="AY329" i="1"/>
  <c r="BR329" i="1" s="1"/>
  <c r="AI329" i="1"/>
  <c r="BJ329" i="1" s="1"/>
  <c r="AM327" i="1"/>
  <c r="BL327" i="1" s="1"/>
  <c r="W327" i="1"/>
  <c r="AO326" i="1"/>
  <c r="Y326" i="1"/>
  <c r="AQ325" i="1"/>
  <c r="BN325" i="1" s="1"/>
  <c r="AA325" i="1"/>
  <c r="AS324" i="1"/>
  <c r="BO324" i="1" s="1"/>
  <c r="AC324" i="1"/>
  <c r="BG324" i="1" s="1"/>
  <c r="AU323" i="1"/>
  <c r="BP323" i="1" s="1"/>
  <c r="AE323" i="1"/>
  <c r="BH323" i="1" s="1"/>
  <c r="AW322" i="1"/>
  <c r="BQ322" i="1" s="1"/>
  <c r="AG322" i="1"/>
  <c r="BI322" i="1" s="1"/>
  <c r="AY321" i="1"/>
  <c r="AI321" i="1"/>
  <c r="AK320" i="1"/>
  <c r="U320" i="1"/>
  <c r="AM319" i="1"/>
  <c r="W319" i="1"/>
  <c r="AO318" i="1"/>
  <c r="Y318" i="1"/>
  <c r="AQ317" i="1"/>
  <c r="AA317" i="1"/>
  <c r="AS316" i="1"/>
  <c r="AC316" i="1"/>
  <c r="AU315" i="1"/>
  <c r="AE315" i="1"/>
  <c r="AW314" i="1"/>
  <c r="AG314" i="1"/>
  <c r="AY313" i="1"/>
  <c r="AI313" i="1"/>
  <c r="AK312" i="1"/>
  <c r="U312" i="1"/>
  <c r="AM311" i="1"/>
  <c r="BL311" i="1" s="1"/>
  <c r="W311" i="1"/>
  <c r="AO310" i="1"/>
  <c r="BM310" i="1" s="1"/>
  <c r="Y310" i="1"/>
  <c r="AQ309" i="1"/>
  <c r="BN309" i="1" s="1"/>
  <c r="AA309" i="1"/>
  <c r="AS308" i="1"/>
  <c r="BO308" i="1" s="1"/>
  <c r="AC308" i="1"/>
  <c r="BG308" i="1" s="1"/>
  <c r="AU307" i="1"/>
  <c r="BP307" i="1" s="1"/>
  <c r="AE307" i="1"/>
  <c r="BH307" i="1" s="1"/>
  <c r="AW306" i="1"/>
  <c r="BQ306" i="1" s="1"/>
  <c r="AG306" i="1"/>
  <c r="BI306" i="1" s="1"/>
  <c r="AY305" i="1"/>
  <c r="BR305" i="1" s="1"/>
  <c r="AI305" i="1"/>
  <c r="BJ305" i="1" s="1"/>
  <c r="AK304" i="1"/>
  <c r="BK304" i="1" s="1"/>
  <c r="U304" i="1"/>
  <c r="AM303" i="1"/>
  <c r="BL303" i="1" s="1"/>
  <c r="W303" i="1"/>
  <c r="AO302" i="1"/>
  <c r="BM302" i="1" s="1"/>
  <c r="Y302" i="1"/>
  <c r="AQ301" i="1"/>
  <c r="BN301" i="1" s="1"/>
  <c r="AA301" i="1"/>
  <c r="AS300" i="1"/>
  <c r="BO300" i="1" s="1"/>
  <c r="AC300" i="1"/>
  <c r="BG300" i="1" s="1"/>
  <c r="AU299" i="1"/>
  <c r="BP299" i="1" s="1"/>
  <c r="AE299" i="1"/>
  <c r="BH299" i="1" s="1"/>
  <c r="AW298" i="1"/>
  <c r="BQ298" i="1" s="1"/>
  <c r="AG298" i="1"/>
  <c r="BI298" i="1" s="1"/>
  <c r="AY297" i="1"/>
  <c r="BR297" i="1" s="1"/>
  <c r="AI297" i="1"/>
  <c r="BJ297" i="1" s="1"/>
  <c r="AK296" i="1"/>
  <c r="BK296" i="1" s="1"/>
  <c r="U296" i="1"/>
  <c r="AM295" i="1"/>
  <c r="W295" i="1"/>
  <c r="AO294" i="1"/>
  <c r="Y294" i="1"/>
  <c r="AQ293" i="1"/>
  <c r="AA293" i="1"/>
  <c r="AS292" i="1"/>
  <c r="AC292" i="1"/>
  <c r="AU291" i="1"/>
  <c r="AE291" i="1"/>
  <c r="AW290" i="1"/>
  <c r="AG290" i="1"/>
  <c r="AY289" i="1"/>
  <c r="AI289" i="1"/>
  <c r="AK288" i="1"/>
  <c r="U288" i="1"/>
  <c r="AM287" i="1"/>
  <c r="W287" i="1"/>
  <c r="AO286" i="1"/>
  <c r="Y286" i="1"/>
  <c r="AS284" i="1"/>
  <c r="AC284" i="1"/>
  <c r="AU283" i="1"/>
  <c r="AE283" i="1"/>
  <c r="AW282" i="1"/>
  <c r="AG282" i="1"/>
  <c r="AY281" i="1"/>
  <c r="AI281" i="1"/>
  <c r="AK280" i="1"/>
  <c r="U280" i="1"/>
  <c r="AM279" i="1"/>
  <c r="W279" i="1"/>
  <c r="AO278" i="1"/>
  <c r="Y278" i="1"/>
  <c r="AQ277" i="1"/>
  <c r="AA277" i="1"/>
  <c r="AU275" i="1"/>
  <c r="AE275" i="1"/>
  <c r="AW274" i="1"/>
  <c r="BR274" i="1" s="1"/>
  <c r="AG274" i="1"/>
  <c r="BJ274" i="1" s="1"/>
  <c r="AY273" i="1"/>
  <c r="BS273" i="1" s="1"/>
  <c r="AI273" i="1"/>
  <c r="BK273" i="1" s="1"/>
  <c r="Y257" i="1"/>
  <c r="AA256" i="1"/>
  <c r="BG256" i="1" s="1"/>
  <c r="AC255" i="1"/>
  <c r="BG255" i="1" s="1"/>
  <c r="AE254" i="1"/>
  <c r="BI254" i="1" s="1"/>
  <c r="AG253" i="1"/>
  <c r="BI253" i="1" s="1"/>
  <c r="AI252" i="1"/>
  <c r="BK252" i="1" s="1"/>
  <c r="AK251" i="1"/>
  <c r="BL251" i="1" s="1"/>
  <c r="AM250" i="1"/>
  <c r="BM250" i="1" s="1"/>
  <c r="AC223" i="1"/>
  <c r="BH223" i="1" s="1"/>
  <c r="AE222" i="1"/>
  <c r="BH222" i="1" s="1"/>
  <c r="AG221" i="1"/>
  <c r="BI221" i="1" s="1"/>
  <c r="Y193" i="1"/>
  <c r="AA192" i="1"/>
  <c r="BG192" i="1" s="1"/>
  <c r="AC191" i="1"/>
  <c r="BG191" i="1" s="1"/>
  <c r="AE190" i="1"/>
  <c r="BI190" i="1" s="1"/>
  <c r="AG189" i="1"/>
  <c r="BI189" i="1" s="1"/>
  <c r="AI188" i="1"/>
  <c r="BK188" i="1" s="1"/>
  <c r="AM186" i="1"/>
  <c r="AQ176" i="1"/>
  <c r="AS175" i="1"/>
  <c r="BQ175" i="1" s="1"/>
  <c r="AU174" i="1"/>
  <c r="AW173" i="1"/>
  <c r="BS173" i="1" s="1"/>
  <c r="AY172" i="1"/>
  <c r="BT172" i="1" s="1"/>
  <c r="U171" i="1"/>
  <c r="W170" i="1"/>
  <c r="W160" i="1"/>
  <c r="Y160" i="1"/>
  <c r="Y159" i="1"/>
  <c r="AA159" i="1"/>
  <c r="BG159" i="1" s="1"/>
  <c r="AA158" i="1"/>
  <c r="AC158" i="1"/>
  <c r="AC157" i="1"/>
  <c r="BG157" i="1" s="1"/>
  <c r="AE157" i="1"/>
  <c r="BH157" i="1" s="1"/>
  <c r="AE156" i="1"/>
  <c r="BH156" i="1" s="1"/>
  <c r="AG156" i="1"/>
  <c r="BI156" i="1" s="1"/>
  <c r="AG155" i="1"/>
  <c r="BI155" i="1" s="1"/>
  <c r="AI155" i="1"/>
  <c r="BJ155" i="1" s="1"/>
  <c r="AI146" i="1"/>
  <c r="BK146" i="1" s="1"/>
  <c r="AK146" i="1"/>
  <c r="BL146" i="1" s="1"/>
  <c r="AK145" i="1"/>
  <c r="AM145" i="1"/>
  <c r="AM144" i="1"/>
  <c r="AO144" i="1"/>
  <c r="AO143" i="1"/>
  <c r="AQ143" i="1"/>
  <c r="AQ142" i="1"/>
  <c r="AS142" i="1"/>
  <c r="AS141" i="1"/>
  <c r="BO141" i="1" s="1"/>
  <c r="AU141" i="1"/>
  <c r="BP141" i="1" s="1"/>
  <c r="AU140" i="1"/>
  <c r="BP140" i="1" s="1"/>
  <c r="AW140" i="1"/>
  <c r="BQ140" i="1" s="1"/>
  <c r="AW139" i="1"/>
  <c r="BS139" i="1" s="1"/>
  <c r="AY139" i="1"/>
  <c r="BT139" i="1" s="1"/>
  <c r="AU132" i="1"/>
  <c r="BP132" i="1" s="1"/>
  <c r="AW132" i="1"/>
  <c r="BQ132" i="1" s="1"/>
  <c r="AI132" i="1"/>
  <c r="BJ132" i="1" s="1"/>
  <c r="AK132" i="1"/>
  <c r="BK132" i="1" s="1"/>
  <c r="AW131" i="1"/>
  <c r="BQ131" i="1" s="1"/>
  <c r="AY131" i="1"/>
  <c r="BR131" i="1" s="1"/>
  <c r="AK131" i="1"/>
  <c r="BK131" i="1" s="1"/>
  <c r="AM131" i="1"/>
  <c r="BL131" i="1" s="1"/>
  <c r="Y260" i="1"/>
  <c r="AQ259" i="1"/>
  <c r="BN259" i="1" s="1"/>
  <c r="AA259" i="1"/>
  <c r="AS258" i="1"/>
  <c r="BO258" i="1" s="1"/>
  <c r="AC258" i="1"/>
  <c r="BG258" i="1" s="1"/>
  <c r="AU257" i="1"/>
  <c r="BP257" i="1" s="1"/>
  <c r="AE257" i="1"/>
  <c r="BH257" i="1" s="1"/>
  <c r="AW256" i="1"/>
  <c r="BR256" i="1" s="1"/>
  <c r="AG256" i="1"/>
  <c r="BJ256" i="1" s="1"/>
  <c r="AY255" i="1"/>
  <c r="BR255" i="1" s="1"/>
  <c r="AI255" i="1"/>
  <c r="BJ255" i="1" s="1"/>
  <c r="AK254" i="1"/>
  <c r="BL254" i="1" s="1"/>
  <c r="U254" i="1"/>
  <c r="AM253" i="1"/>
  <c r="BL253" i="1" s="1"/>
  <c r="W253" i="1"/>
  <c r="AO252" i="1"/>
  <c r="BN252" i="1" s="1"/>
  <c r="Y252" i="1"/>
  <c r="AQ251" i="1"/>
  <c r="BO251" i="1" s="1"/>
  <c r="AA251" i="1"/>
  <c r="BG251" i="1" s="1"/>
  <c r="AS250" i="1"/>
  <c r="BP250" i="1" s="1"/>
  <c r="AC250" i="1"/>
  <c r="BH250" i="1" s="1"/>
  <c r="AU249" i="1"/>
  <c r="BP249" i="1" s="1"/>
  <c r="AE249" i="1"/>
  <c r="BH249" i="1" s="1"/>
  <c r="AW248" i="1"/>
  <c r="BR248" i="1" s="1"/>
  <c r="AG248" i="1"/>
  <c r="BJ248" i="1" s="1"/>
  <c r="AY247" i="1"/>
  <c r="BS247" i="1" s="1"/>
  <c r="AI247" i="1"/>
  <c r="BK247" i="1" s="1"/>
  <c r="AK246" i="1"/>
  <c r="BK246" i="1" s="1"/>
  <c r="U246" i="1"/>
  <c r="AM245" i="1"/>
  <c r="BM245" i="1" s="1"/>
  <c r="W245" i="1"/>
  <c r="AO244" i="1"/>
  <c r="Y244" i="1"/>
  <c r="AQ243" i="1"/>
  <c r="BO243" i="1" s="1"/>
  <c r="AA243" i="1"/>
  <c r="BG243" i="1" s="1"/>
  <c r="AS242" i="1"/>
  <c r="BO242" i="1" s="1"/>
  <c r="AC242" i="1"/>
  <c r="BG242" i="1" s="1"/>
  <c r="AU241" i="1"/>
  <c r="BP241" i="1" s="1"/>
  <c r="AE241" i="1"/>
  <c r="BH241" i="1" s="1"/>
  <c r="AW240" i="1"/>
  <c r="BR240" i="1" s="1"/>
  <c r="AG240" i="1"/>
  <c r="BJ240" i="1" s="1"/>
  <c r="AY239" i="1"/>
  <c r="BS239" i="1" s="1"/>
  <c r="AI239" i="1"/>
  <c r="BK239" i="1" s="1"/>
  <c r="AK238" i="1"/>
  <c r="BK238" i="1" s="1"/>
  <c r="U238" i="1"/>
  <c r="AM237" i="1"/>
  <c r="BM237" i="1" s="1"/>
  <c r="W237" i="1"/>
  <c r="AO236" i="1"/>
  <c r="BN236" i="1" s="1"/>
  <c r="Y236" i="1"/>
  <c r="AQ235" i="1"/>
  <c r="BN235" i="1" s="1"/>
  <c r="AA235" i="1"/>
  <c r="AS234" i="1"/>
  <c r="BO234" i="1" s="1"/>
  <c r="AC234" i="1"/>
  <c r="BG234" i="1" s="1"/>
  <c r="AU233" i="1"/>
  <c r="BP233" i="1" s="1"/>
  <c r="AE233" i="1"/>
  <c r="BH233" i="1" s="1"/>
  <c r="AW232" i="1"/>
  <c r="BR232" i="1" s="1"/>
  <c r="AG232" i="1"/>
  <c r="BJ232" i="1" s="1"/>
  <c r="AY231" i="1"/>
  <c r="BR231" i="1" s="1"/>
  <c r="AI231" i="1"/>
  <c r="BJ231" i="1" s="1"/>
  <c r="AK230" i="1"/>
  <c r="BK230" i="1" s="1"/>
  <c r="U230" i="1"/>
  <c r="AM229" i="1"/>
  <c r="BL229" i="1" s="1"/>
  <c r="W229" i="1"/>
  <c r="AO228" i="1"/>
  <c r="BM228" i="1" s="1"/>
  <c r="Y228" i="1"/>
  <c r="AQ227" i="1"/>
  <c r="BN227" i="1" s="1"/>
  <c r="AA227" i="1"/>
  <c r="AS226" i="1"/>
  <c r="BO226" i="1" s="1"/>
  <c r="AC226" i="1"/>
  <c r="BG226" i="1" s="1"/>
  <c r="AU225" i="1"/>
  <c r="BQ225" i="1" s="1"/>
  <c r="AE225" i="1"/>
  <c r="BI225" i="1" s="1"/>
  <c r="AW224" i="1"/>
  <c r="BR224" i="1" s="1"/>
  <c r="AG224" i="1"/>
  <c r="BJ224" i="1" s="1"/>
  <c r="AY223" i="1"/>
  <c r="BS223" i="1" s="1"/>
  <c r="AI223" i="1"/>
  <c r="BK223" i="1" s="1"/>
  <c r="AK222" i="1"/>
  <c r="BK222" i="1" s="1"/>
  <c r="U222" i="1"/>
  <c r="AM221" i="1"/>
  <c r="BL221" i="1" s="1"/>
  <c r="W221" i="1"/>
  <c r="AO220" i="1"/>
  <c r="BN220" i="1" s="1"/>
  <c r="Y220" i="1"/>
  <c r="AQ219" i="1"/>
  <c r="BO219" i="1" s="1"/>
  <c r="AA219" i="1"/>
  <c r="BG219" i="1" s="1"/>
  <c r="AS218" i="1"/>
  <c r="BP218" i="1" s="1"/>
  <c r="AC218" i="1"/>
  <c r="BH218" i="1" s="1"/>
  <c r="AU217" i="1"/>
  <c r="BP217" i="1" s="1"/>
  <c r="AE217" i="1"/>
  <c r="BH217" i="1" s="1"/>
  <c r="AY215" i="1"/>
  <c r="BS215" i="1" s="1"/>
  <c r="AI215" i="1"/>
  <c r="BK215" i="1" s="1"/>
  <c r="AK214" i="1"/>
  <c r="BL214" i="1" s="1"/>
  <c r="U214" i="1"/>
  <c r="AM213" i="1"/>
  <c r="BM213" i="1" s="1"/>
  <c r="W213" i="1"/>
  <c r="AO212" i="1"/>
  <c r="BN212" i="1" s="1"/>
  <c r="Y212" i="1"/>
  <c r="AQ211" i="1"/>
  <c r="BO211" i="1" s="1"/>
  <c r="AA211" i="1"/>
  <c r="BG211" i="1" s="1"/>
  <c r="AS210" i="1"/>
  <c r="BO210" i="1" s="1"/>
  <c r="AC210" i="1"/>
  <c r="BG210" i="1" s="1"/>
  <c r="AU209" i="1"/>
  <c r="BP209" i="1" s="1"/>
  <c r="AE209" i="1"/>
  <c r="BH209" i="1" s="1"/>
  <c r="AW208" i="1"/>
  <c r="BR208" i="1" s="1"/>
  <c r="AG208" i="1"/>
  <c r="BJ208" i="1" s="1"/>
  <c r="AY207" i="1"/>
  <c r="BR207" i="1" s="1"/>
  <c r="AI207" i="1"/>
  <c r="BJ207" i="1" s="1"/>
  <c r="AK206" i="1"/>
  <c r="BL206" i="1" s="1"/>
  <c r="U206" i="1"/>
  <c r="AM205" i="1"/>
  <c r="BL205" i="1" s="1"/>
  <c r="W205" i="1"/>
  <c r="AO204" i="1"/>
  <c r="BM204" i="1" s="1"/>
  <c r="Y204" i="1"/>
  <c r="AQ203" i="1"/>
  <c r="BO203" i="1" s="1"/>
  <c r="AA203" i="1"/>
  <c r="BG203" i="1" s="1"/>
  <c r="AS202" i="1"/>
  <c r="BP202" i="1" s="1"/>
  <c r="AC202" i="1"/>
  <c r="BH202" i="1" s="1"/>
  <c r="AU201" i="1"/>
  <c r="BP201" i="1" s="1"/>
  <c r="AE201" i="1"/>
  <c r="BH201" i="1" s="1"/>
  <c r="AW200" i="1"/>
  <c r="BR200" i="1" s="1"/>
  <c r="AG200" i="1"/>
  <c r="BJ200" i="1" s="1"/>
  <c r="AY199" i="1"/>
  <c r="BS199" i="1" s="1"/>
  <c r="AI199" i="1"/>
  <c r="BK199" i="1" s="1"/>
  <c r="AK198" i="1"/>
  <c r="BL198" i="1" s="1"/>
  <c r="U198" i="1"/>
  <c r="AM197" i="1"/>
  <c r="BL197" i="1" s="1"/>
  <c r="W197" i="1"/>
  <c r="AO196" i="1"/>
  <c r="BM196" i="1" s="1"/>
  <c r="Y196" i="1"/>
  <c r="AQ195" i="1"/>
  <c r="BN195" i="1" s="1"/>
  <c r="AA195" i="1"/>
  <c r="AS194" i="1"/>
  <c r="BP194" i="1" s="1"/>
  <c r="AC194" i="1"/>
  <c r="BH194" i="1" s="1"/>
  <c r="AU193" i="1"/>
  <c r="BP193" i="1" s="1"/>
  <c r="AE193" i="1"/>
  <c r="BH193" i="1" s="1"/>
  <c r="AW192" i="1"/>
  <c r="BR192" i="1" s="1"/>
  <c r="AG192" i="1"/>
  <c r="BJ192" i="1" s="1"/>
  <c r="AY191" i="1"/>
  <c r="BR191" i="1" s="1"/>
  <c r="AI191" i="1"/>
  <c r="BJ191" i="1" s="1"/>
  <c r="AK190" i="1"/>
  <c r="BL190" i="1" s="1"/>
  <c r="U190" i="1"/>
  <c r="AM189" i="1"/>
  <c r="BL189" i="1" s="1"/>
  <c r="W189" i="1"/>
  <c r="AO188" i="1"/>
  <c r="BN188" i="1" s="1"/>
  <c r="Y188" i="1"/>
  <c r="AQ187" i="1"/>
  <c r="AA187" i="1"/>
  <c r="AS186" i="1"/>
  <c r="AC186" i="1"/>
  <c r="AU185" i="1"/>
  <c r="BP185" i="1" s="1"/>
  <c r="AE185" i="1"/>
  <c r="BH185" i="1" s="1"/>
  <c r="AW184" i="1"/>
  <c r="BQ184" i="1" s="1"/>
  <c r="AG184" i="1"/>
  <c r="BI184" i="1" s="1"/>
  <c r="AY183" i="1"/>
  <c r="BT183" i="1" s="1"/>
  <c r="AI183" i="1"/>
  <c r="BL183" i="1" s="1"/>
  <c r="AK182" i="1"/>
  <c r="BL182" i="1" s="1"/>
  <c r="U182" i="1"/>
  <c r="AM181" i="1"/>
  <c r="W181" i="1"/>
  <c r="AO180" i="1"/>
  <c r="BM180" i="1" s="1"/>
  <c r="Y180" i="1"/>
  <c r="AQ179" i="1"/>
  <c r="BN179" i="1" s="1"/>
  <c r="AA179" i="1"/>
  <c r="AS178" i="1"/>
  <c r="BO178" i="1" s="1"/>
  <c r="AC178" i="1"/>
  <c r="BG178" i="1" s="1"/>
  <c r="AU177" i="1"/>
  <c r="AE177" i="1"/>
  <c r="AW176" i="1"/>
  <c r="AG176" i="1"/>
  <c r="AY175" i="1"/>
  <c r="BT175" i="1" s="1"/>
  <c r="AI175" i="1"/>
  <c r="BL175" i="1" s="1"/>
  <c r="AK174" i="1"/>
  <c r="U174" i="1"/>
  <c r="AM173" i="1"/>
  <c r="BN173" i="1" s="1"/>
  <c r="W173" i="1"/>
  <c r="AO172" i="1"/>
  <c r="BO172" i="1" s="1"/>
  <c r="Y172" i="1"/>
  <c r="BG172" i="1" s="1"/>
  <c r="AQ171" i="1"/>
  <c r="AA171" i="1"/>
  <c r="AS170" i="1"/>
  <c r="AC170" i="1"/>
  <c r="AU169" i="1"/>
  <c r="BP169" i="1" s="1"/>
  <c r="AE169" i="1"/>
  <c r="BH169" i="1" s="1"/>
  <c r="AW168" i="1"/>
  <c r="BQ168" i="1" s="1"/>
  <c r="AG168" i="1"/>
  <c r="BI168" i="1" s="1"/>
  <c r="AY167" i="1"/>
  <c r="BR167" i="1" s="1"/>
  <c r="AI167" i="1"/>
  <c r="BJ167" i="1" s="1"/>
  <c r="AK166" i="1"/>
  <c r="BL166" i="1" s="1"/>
  <c r="U166" i="1"/>
  <c r="AM165" i="1"/>
  <c r="W165" i="1"/>
  <c r="Y154" i="1"/>
  <c r="AA153" i="1"/>
  <c r="BH153" i="1" s="1"/>
  <c r="AC152" i="1"/>
  <c r="AE151" i="1"/>
  <c r="AG150" i="1"/>
  <c r="BK150" i="1" s="1"/>
  <c r="AI149" i="1"/>
  <c r="BJ149" i="1" s="1"/>
  <c r="AK148" i="1"/>
  <c r="BK148" i="1" s="1"/>
  <c r="AM147" i="1"/>
  <c r="BL147" i="1" s="1"/>
  <c r="AO138" i="1"/>
  <c r="BM138" i="1" s="1"/>
  <c r="AQ137" i="1"/>
  <c r="BN137" i="1" s="1"/>
  <c r="AW125" i="1"/>
  <c r="BR125" i="1" s="1"/>
  <c r="AK125" i="1"/>
  <c r="BL125" i="1" s="1"/>
  <c r="W122" i="1"/>
  <c r="AS121" i="1"/>
  <c r="BP121" i="1" s="1"/>
  <c r="AE118" i="1"/>
  <c r="BI118" i="1" s="1"/>
  <c r="AM114" i="1"/>
  <c r="BL114" i="1" s="1"/>
  <c r="AA114" i="1"/>
  <c r="AU110" i="1"/>
  <c r="BQ110" i="1" s="1"/>
  <c r="AI110" i="1"/>
  <c r="BK110" i="1" s="1"/>
  <c r="U107" i="1"/>
  <c r="AQ106" i="1"/>
  <c r="AC103" i="1"/>
  <c r="AY102" i="1"/>
  <c r="BT102" i="1" s="1"/>
  <c r="AK99" i="1"/>
  <c r="BL99" i="1" s="1"/>
  <c r="Y99" i="1"/>
  <c r="AS95" i="1"/>
  <c r="BP95" i="1" s="1"/>
  <c r="AG95" i="1"/>
  <c r="BJ95" i="1" s="1"/>
  <c r="AO91" i="1"/>
  <c r="BM91" i="1" s="1"/>
  <c r="AA88" i="1"/>
  <c r="BH88" i="1" s="1"/>
  <c r="AW87" i="1"/>
  <c r="BS87" i="1" s="1"/>
  <c r="S154" i="1"/>
  <c r="U154" i="1"/>
  <c r="U153" i="1"/>
  <c r="W153" i="1"/>
  <c r="W152" i="1"/>
  <c r="Y152" i="1"/>
  <c r="Y151" i="1"/>
  <c r="AA151" i="1"/>
  <c r="AA150" i="1"/>
  <c r="BH150" i="1" s="1"/>
  <c r="AC150" i="1"/>
  <c r="BI150" i="1" s="1"/>
  <c r="AC149" i="1"/>
  <c r="BG149" i="1" s="1"/>
  <c r="AE149" i="1"/>
  <c r="BH149" i="1" s="1"/>
  <c r="AE148" i="1"/>
  <c r="BH148" i="1" s="1"/>
  <c r="AG148" i="1"/>
  <c r="BI148" i="1" s="1"/>
  <c r="AG147" i="1"/>
  <c r="BI147" i="1" s="1"/>
  <c r="AI147" i="1"/>
  <c r="BJ147" i="1" s="1"/>
  <c r="AI138" i="1"/>
  <c r="BJ138" i="1" s="1"/>
  <c r="AK138" i="1"/>
  <c r="BK138" i="1" s="1"/>
  <c r="AK137" i="1"/>
  <c r="BK137" i="1" s="1"/>
  <c r="AM137" i="1"/>
  <c r="BL137" i="1" s="1"/>
  <c r="Y137" i="1"/>
  <c r="AA137" i="1"/>
  <c r="AO135" i="1"/>
  <c r="BN135" i="1" s="1"/>
  <c r="AQ135" i="1"/>
  <c r="BO135" i="1" s="1"/>
  <c r="AC135" i="1"/>
  <c r="BH135" i="1" s="1"/>
  <c r="AE135" i="1"/>
  <c r="BI135" i="1" s="1"/>
  <c r="AQ134" i="1"/>
  <c r="BO134" i="1" s="1"/>
  <c r="AS134" i="1"/>
  <c r="BP134" i="1" s="1"/>
  <c r="AE134" i="1"/>
  <c r="BI134" i="1" s="1"/>
  <c r="AG134" i="1"/>
  <c r="BJ134" i="1" s="1"/>
  <c r="AS133" i="1"/>
  <c r="BO133" i="1" s="1"/>
  <c r="AU133" i="1"/>
  <c r="BP133" i="1" s="1"/>
  <c r="AG133" i="1"/>
  <c r="BI133" i="1" s="1"/>
  <c r="AI133" i="1"/>
  <c r="BJ133" i="1" s="1"/>
  <c r="AI130" i="1"/>
  <c r="BK130" i="1" s="1"/>
  <c r="AK130" i="1"/>
  <c r="BL130" i="1" s="1"/>
  <c r="W130" i="1"/>
  <c r="Y130" i="1"/>
  <c r="AK129" i="1"/>
  <c r="BL129" i="1" s="1"/>
  <c r="AM129" i="1"/>
  <c r="BM129" i="1" s="1"/>
  <c r="Y129" i="1"/>
  <c r="AA129" i="1"/>
  <c r="BG129" i="1" s="1"/>
  <c r="AM128" i="1"/>
  <c r="BM128" i="1" s="1"/>
  <c r="AO128" i="1"/>
  <c r="BN128" i="1" s="1"/>
  <c r="AA128" i="1"/>
  <c r="BG128" i="1" s="1"/>
  <c r="AC128" i="1"/>
  <c r="BH128" i="1" s="1"/>
  <c r="AO127" i="1"/>
  <c r="BN127" i="1" s="1"/>
  <c r="AQ127" i="1"/>
  <c r="BO127" i="1" s="1"/>
  <c r="AC127" i="1"/>
  <c r="BH127" i="1" s="1"/>
  <c r="AE127" i="1"/>
  <c r="BI127" i="1" s="1"/>
  <c r="AI57" i="1"/>
  <c r="BJ57" i="1" s="1"/>
  <c r="AK57" i="1"/>
  <c r="BK57" i="1" s="1"/>
  <c r="U260" i="1"/>
  <c r="AM259" i="1"/>
  <c r="BL259" i="1" s="1"/>
  <c r="W259" i="1"/>
  <c r="AO258" i="1"/>
  <c r="BM258" i="1" s="1"/>
  <c r="Y258" i="1"/>
  <c r="AQ257" i="1"/>
  <c r="BN257" i="1" s="1"/>
  <c r="AA257" i="1"/>
  <c r="AS256" i="1"/>
  <c r="BP256" i="1" s="1"/>
  <c r="AC256" i="1"/>
  <c r="BH256" i="1" s="1"/>
  <c r="AU255" i="1"/>
  <c r="BP255" i="1" s="1"/>
  <c r="AE255" i="1"/>
  <c r="BH255" i="1" s="1"/>
  <c r="AW254" i="1"/>
  <c r="BR254" i="1" s="1"/>
  <c r="AG254" i="1"/>
  <c r="BJ254" i="1" s="1"/>
  <c r="AY253" i="1"/>
  <c r="BR253" i="1" s="1"/>
  <c r="AI253" i="1"/>
  <c r="BJ253" i="1" s="1"/>
  <c r="AK252" i="1"/>
  <c r="BL252" i="1" s="1"/>
  <c r="U252" i="1"/>
  <c r="AM251" i="1"/>
  <c r="BM251" i="1" s="1"/>
  <c r="W251" i="1"/>
  <c r="AO250" i="1"/>
  <c r="BN250" i="1" s="1"/>
  <c r="Y250" i="1"/>
  <c r="AQ249" i="1"/>
  <c r="BN249" i="1" s="1"/>
  <c r="AA249" i="1"/>
  <c r="AS248" i="1"/>
  <c r="BP248" i="1" s="1"/>
  <c r="AC248" i="1"/>
  <c r="BH248" i="1" s="1"/>
  <c r="AU247" i="1"/>
  <c r="BQ247" i="1" s="1"/>
  <c r="AE247" i="1"/>
  <c r="BI247" i="1" s="1"/>
  <c r="AW246" i="1"/>
  <c r="BQ246" i="1" s="1"/>
  <c r="AG246" i="1"/>
  <c r="BI246" i="1" s="1"/>
  <c r="AY245" i="1"/>
  <c r="BS245" i="1" s="1"/>
  <c r="AI245" i="1"/>
  <c r="BK245" i="1" s="1"/>
  <c r="AK244" i="1"/>
  <c r="U244" i="1"/>
  <c r="AM243" i="1"/>
  <c r="BM243" i="1" s="1"/>
  <c r="W243" i="1"/>
  <c r="AO242" i="1"/>
  <c r="BM242" i="1" s="1"/>
  <c r="Y242" i="1"/>
  <c r="AQ241" i="1"/>
  <c r="BN241" i="1" s="1"/>
  <c r="AA241" i="1"/>
  <c r="AS240" i="1"/>
  <c r="BP240" i="1" s="1"/>
  <c r="AC240" i="1"/>
  <c r="BH240" i="1" s="1"/>
  <c r="AU239" i="1"/>
  <c r="BQ239" i="1" s="1"/>
  <c r="AE239" i="1"/>
  <c r="BI239" i="1" s="1"/>
  <c r="AW238" i="1"/>
  <c r="BQ238" i="1" s="1"/>
  <c r="AG238" i="1"/>
  <c r="BI238" i="1" s="1"/>
  <c r="AY237" i="1"/>
  <c r="BS237" i="1" s="1"/>
  <c r="AI237" i="1"/>
  <c r="BK237" i="1" s="1"/>
  <c r="AK236" i="1"/>
  <c r="BL236" i="1" s="1"/>
  <c r="U236" i="1"/>
  <c r="AM235" i="1"/>
  <c r="BL235" i="1" s="1"/>
  <c r="W235" i="1"/>
  <c r="AO234" i="1"/>
  <c r="BM234" i="1" s="1"/>
  <c r="Y234" i="1"/>
  <c r="AQ233" i="1"/>
  <c r="BN233" i="1" s="1"/>
  <c r="AA233" i="1"/>
  <c r="AS232" i="1"/>
  <c r="BP232" i="1" s="1"/>
  <c r="AC232" i="1"/>
  <c r="BH232" i="1" s="1"/>
  <c r="AU231" i="1"/>
  <c r="BP231" i="1" s="1"/>
  <c r="AE231" i="1"/>
  <c r="BH231" i="1" s="1"/>
  <c r="AW230" i="1"/>
  <c r="BQ230" i="1" s="1"/>
  <c r="AG230" i="1"/>
  <c r="BI230" i="1" s="1"/>
  <c r="AY229" i="1"/>
  <c r="BR229" i="1" s="1"/>
  <c r="AI229" i="1"/>
  <c r="BJ229" i="1" s="1"/>
  <c r="AK228" i="1"/>
  <c r="BK228" i="1" s="1"/>
  <c r="U228" i="1"/>
  <c r="AM227" i="1"/>
  <c r="BL227" i="1" s="1"/>
  <c r="W227" i="1"/>
  <c r="AO226" i="1"/>
  <c r="BM226" i="1" s="1"/>
  <c r="Y226" i="1"/>
  <c r="AQ225" i="1"/>
  <c r="BO225" i="1" s="1"/>
  <c r="AA225" i="1"/>
  <c r="BG225" i="1" s="1"/>
  <c r="AS224" i="1"/>
  <c r="BP224" i="1" s="1"/>
  <c r="AC224" i="1"/>
  <c r="BH224" i="1" s="1"/>
  <c r="AU223" i="1"/>
  <c r="BQ223" i="1" s="1"/>
  <c r="AE223" i="1"/>
  <c r="BI223" i="1" s="1"/>
  <c r="AW222" i="1"/>
  <c r="BQ222" i="1" s="1"/>
  <c r="AG222" i="1"/>
  <c r="BI222" i="1" s="1"/>
  <c r="AY221" i="1"/>
  <c r="BR221" i="1" s="1"/>
  <c r="AI221" i="1"/>
  <c r="BJ221" i="1" s="1"/>
  <c r="AK220" i="1"/>
  <c r="BL220" i="1" s="1"/>
  <c r="U220" i="1"/>
  <c r="AM219" i="1"/>
  <c r="BM219" i="1" s="1"/>
  <c r="W219" i="1"/>
  <c r="AO218" i="1"/>
  <c r="BN218" i="1" s="1"/>
  <c r="Y218" i="1"/>
  <c r="AQ217" i="1"/>
  <c r="BN217" i="1" s="1"/>
  <c r="AA217" i="1"/>
  <c r="AU215" i="1"/>
  <c r="BQ215" i="1" s="1"/>
  <c r="AE215" i="1"/>
  <c r="BI215" i="1" s="1"/>
  <c r="AW214" i="1"/>
  <c r="BR214" i="1" s="1"/>
  <c r="AG214" i="1"/>
  <c r="BJ214" i="1" s="1"/>
  <c r="AY213" i="1"/>
  <c r="BS213" i="1" s="1"/>
  <c r="AI213" i="1"/>
  <c r="BK213" i="1" s="1"/>
  <c r="AK212" i="1"/>
  <c r="BL212" i="1" s="1"/>
  <c r="U212" i="1"/>
  <c r="AM211" i="1"/>
  <c r="BM211" i="1" s="1"/>
  <c r="W211" i="1"/>
  <c r="AO210" i="1"/>
  <c r="BM210" i="1" s="1"/>
  <c r="Y210" i="1"/>
  <c r="AQ209" i="1"/>
  <c r="BN209" i="1" s="1"/>
  <c r="AA209" i="1"/>
  <c r="AS208" i="1"/>
  <c r="BP208" i="1" s="1"/>
  <c r="AC208" i="1"/>
  <c r="BH208" i="1" s="1"/>
  <c r="AU207" i="1"/>
  <c r="BP207" i="1" s="1"/>
  <c r="AE207" i="1"/>
  <c r="BH207" i="1" s="1"/>
  <c r="AW206" i="1"/>
  <c r="BR206" i="1" s="1"/>
  <c r="AG206" i="1"/>
  <c r="BJ206" i="1" s="1"/>
  <c r="AY205" i="1"/>
  <c r="BR205" i="1" s="1"/>
  <c r="AI205" i="1"/>
  <c r="BJ205" i="1" s="1"/>
  <c r="AK204" i="1"/>
  <c r="BK204" i="1" s="1"/>
  <c r="U204" i="1"/>
  <c r="AM203" i="1"/>
  <c r="BM203" i="1" s="1"/>
  <c r="W203" i="1"/>
  <c r="AO202" i="1"/>
  <c r="BN202" i="1" s="1"/>
  <c r="Y202" i="1"/>
  <c r="AQ201" i="1"/>
  <c r="BN201" i="1" s="1"/>
  <c r="AA201" i="1"/>
  <c r="AS200" i="1"/>
  <c r="BP200" i="1" s="1"/>
  <c r="AC200" i="1"/>
  <c r="BH200" i="1" s="1"/>
  <c r="AU199" i="1"/>
  <c r="BQ199" i="1" s="1"/>
  <c r="AE199" i="1"/>
  <c r="BI199" i="1" s="1"/>
  <c r="AW198" i="1"/>
  <c r="BR198" i="1" s="1"/>
  <c r="AG198" i="1"/>
  <c r="BJ198" i="1" s="1"/>
  <c r="AY197" i="1"/>
  <c r="BR197" i="1" s="1"/>
  <c r="AI197" i="1"/>
  <c r="BJ197" i="1" s="1"/>
  <c r="AK196" i="1"/>
  <c r="BK196" i="1" s="1"/>
  <c r="U196" i="1"/>
  <c r="AM195" i="1"/>
  <c r="BL195" i="1" s="1"/>
  <c r="W195" i="1"/>
  <c r="AO194" i="1"/>
  <c r="BN194" i="1" s="1"/>
  <c r="Y194" i="1"/>
  <c r="AQ193" i="1"/>
  <c r="BN193" i="1" s="1"/>
  <c r="AA193" i="1"/>
  <c r="AS192" i="1"/>
  <c r="BP192" i="1" s="1"/>
  <c r="AC192" i="1"/>
  <c r="BH192" i="1" s="1"/>
  <c r="AU191" i="1"/>
  <c r="BP191" i="1" s="1"/>
  <c r="AE191" i="1"/>
  <c r="BH191" i="1" s="1"/>
  <c r="AW190" i="1"/>
  <c r="BR190" i="1" s="1"/>
  <c r="AG190" i="1"/>
  <c r="BJ190" i="1" s="1"/>
  <c r="AY189" i="1"/>
  <c r="BR189" i="1" s="1"/>
  <c r="AI189" i="1"/>
  <c r="BJ189" i="1" s="1"/>
  <c r="AK188" i="1"/>
  <c r="BL188" i="1" s="1"/>
  <c r="U188" i="1"/>
  <c r="AM187" i="1"/>
  <c r="W187" i="1"/>
  <c r="AO186" i="1"/>
  <c r="Y186" i="1"/>
  <c r="AQ185" i="1"/>
  <c r="BN185" i="1" s="1"/>
  <c r="AA185" i="1"/>
  <c r="AS184" i="1"/>
  <c r="BO184" i="1" s="1"/>
  <c r="AC184" i="1"/>
  <c r="BG184" i="1" s="1"/>
  <c r="AU183" i="1"/>
  <c r="BR183" i="1" s="1"/>
  <c r="AE183" i="1"/>
  <c r="BJ183" i="1" s="1"/>
  <c r="AW182" i="1"/>
  <c r="BR182" i="1" s="1"/>
  <c r="AG182" i="1"/>
  <c r="BJ182" i="1" s="1"/>
  <c r="AY181" i="1"/>
  <c r="AI181" i="1"/>
  <c r="AK180" i="1"/>
  <c r="BK180" i="1" s="1"/>
  <c r="U180" i="1"/>
  <c r="AM179" i="1"/>
  <c r="BL179" i="1" s="1"/>
  <c r="W179" i="1"/>
  <c r="AO178" i="1"/>
  <c r="BM178" i="1" s="1"/>
  <c r="Y178" i="1"/>
  <c r="AQ177" i="1"/>
  <c r="AA177" i="1"/>
  <c r="AS176" i="1"/>
  <c r="AC176" i="1"/>
  <c r="AU175" i="1"/>
  <c r="BR175" i="1" s="1"/>
  <c r="AE175" i="1"/>
  <c r="BJ175" i="1" s="1"/>
  <c r="AW174" i="1"/>
  <c r="AG174" i="1"/>
  <c r="AY173" i="1"/>
  <c r="BT173" i="1" s="1"/>
  <c r="AI173" i="1"/>
  <c r="BL173" i="1" s="1"/>
  <c r="AK172" i="1"/>
  <c r="BM172" i="1" s="1"/>
  <c r="U172" i="1"/>
  <c r="AM171" i="1"/>
  <c r="W171" i="1"/>
  <c r="AO170" i="1"/>
  <c r="Y170" i="1"/>
  <c r="AQ169" i="1"/>
  <c r="BN169" i="1" s="1"/>
  <c r="AA169" i="1"/>
  <c r="AS168" i="1"/>
  <c r="BO168" i="1" s="1"/>
  <c r="AC168" i="1"/>
  <c r="BG168" i="1" s="1"/>
  <c r="AU167" i="1"/>
  <c r="BP167" i="1" s="1"/>
  <c r="AE167" i="1"/>
  <c r="BH167" i="1" s="1"/>
  <c r="AW166" i="1"/>
  <c r="BR166" i="1" s="1"/>
  <c r="AG166" i="1"/>
  <c r="BJ166" i="1" s="1"/>
  <c r="AY165" i="1"/>
  <c r="AI165" i="1"/>
  <c r="AQ53" i="1"/>
  <c r="BN53" i="1" s="1"/>
  <c r="AS53" i="1"/>
  <c r="BO53" i="1" s="1"/>
  <c r="AI160" i="1"/>
  <c r="BJ160" i="1" s="1"/>
  <c r="AK159" i="1"/>
  <c r="BL159" i="1" s="1"/>
  <c r="U159" i="1"/>
  <c r="AM158" i="1"/>
  <c r="W158" i="1"/>
  <c r="AO157" i="1"/>
  <c r="BM157" i="1" s="1"/>
  <c r="Y157" i="1"/>
  <c r="AQ156" i="1"/>
  <c r="BN156" i="1" s="1"/>
  <c r="AA156" i="1"/>
  <c r="AS155" i="1"/>
  <c r="BO155" i="1" s="1"/>
  <c r="AC155" i="1"/>
  <c r="BG155" i="1" s="1"/>
  <c r="AU154" i="1"/>
  <c r="BP154" i="1" s="1"/>
  <c r="AE154" i="1"/>
  <c r="BH154" i="1" s="1"/>
  <c r="AW153" i="1"/>
  <c r="BS153" i="1" s="1"/>
  <c r="AG153" i="1"/>
  <c r="BK153" i="1" s="1"/>
  <c r="AY152" i="1"/>
  <c r="AI152" i="1"/>
  <c r="AK151" i="1"/>
  <c r="U151" i="1"/>
  <c r="AM150" i="1"/>
  <c r="BN150" i="1" s="1"/>
  <c r="W150" i="1"/>
  <c r="AO149" i="1"/>
  <c r="BM149" i="1" s="1"/>
  <c r="Y149" i="1"/>
  <c r="AQ148" i="1"/>
  <c r="BN148" i="1" s="1"/>
  <c r="AA148" i="1"/>
  <c r="AS147" i="1"/>
  <c r="BO147" i="1" s="1"/>
  <c r="AC147" i="1"/>
  <c r="BG147" i="1" s="1"/>
  <c r="AU146" i="1"/>
  <c r="BQ146" i="1" s="1"/>
  <c r="AE146" i="1"/>
  <c r="BI146" i="1" s="1"/>
  <c r="AW145" i="1"/>
  <c r="AG145" i="1"/>
  <c r="AY144" i="1"/>
  <c r="AI144" i="1"/>
  <c r="AK143" i="1"/>
  <c r="U143" i="1"/>
  <c r="AM142" i="1"/>
  <c r="W142" i="1"/>
  <c r="AO141" i="1"/>
  <c r="BM141" i="1" s="1"/>
  <c r="Y141" i="1"/>
  <c r="AQ140" i="1"/>
  <c r="BN140" i="1" s="1"/>
  <c r="AA140" i="1"/>
  <c r="AS139" i="1"/>
  <c r="BQ139" i="1" s="1"/>
  <c r="AC139" i="1"/>
  <c r="BI139" i="1" s="1"/>
  <c r="AU138" i="1"/>
  <c r="BP138" i="1" s="1"/>
  <c r="AE138" i="1"/>
  <c r="BH138" i="1" s="1"/>
  <c r="AW137" i="1"/>
  <c r="BQ137" i="1" s="1"/>
  <c r="W78" i="1"/>
  <c r="AQ74" i="1"/>
  <c r="BP74" i="1" s="1"/>
  <c r="AE74" i="1"/>
  <c r="BJ74" i="1" s="1"/>
  <c r="AY70" i="1"/>
  <c r="AM70" i="1"/>
  <c r="Y67" i="1"/>
  <c r="AU66" i="1"/>
  <c r="BP66" i="1" s="1"/>
  <c r="AG63" i="1"/>
  <c r="BI63" i="1" s="1"/>
  <c r="U63" i="1"/>
  <c r="AO59" i="1"/>
  <c r="BM59" i="1" s="1"/>
  <c r="AW50" i="1"/>
  <c r="BR50" i="1" s="1"/>
  <c r="AY50" i="1"/>
  <c r="BS50" i="1" s="1"/>
  <c r="Y46" i="1"/>
  <c r="AA46" i="1"/>
  <c r="AE160" i="1"/>
  <c r="BH160" i="1" s="1"/>
  <c r="AW159" i="1"/>
  <c r="BR159" i="1" s="1"/>
  <c r="AG159" i="1"/>
  <c r="BJ159" i="1" s="1"/>
  <c r="AY158" i="1"/>
  <c r="AI158" i="1"/>
  <c r="AK157" i="1"/>
  <c r="BK157" i="1" s="1"/>
  <c r="U157" i="1"/>
  <c r="AM156" i="1"/>
  <c r="BL156" i="1" s="1"/>
  <c r="W156" i="1"/>
  <c r="AO155" i="1"/>
  <c r="BM155" i="1" s="1"/>
  <c r="Y155" i="1"/>
  <c r="AQ154" i="1"/>
  <c r="BN154" i="1" s="1"/>
  <c r="AA154" i="1"/>
  <c r="AS153" i="1"/>
  <c r="BQ153" i="1" s="1"/>
  <c r="AC153" i="1"/>
  <c r="BI153" i="1" s="1"/>
  <c r="AU152" i="1"/>
  <c r="AE152" i="1"/>
  <c r="AW151" i="1"/>
  <c r="AG151" i="1"/>
  <c r="AY150" i="1"/>
  <c r="BT150" i="1" s="1"/>
  <c r="AI150" i="1"/>
  <c r="BL150" i="1" s="1"/>
  <c r="AK149" i="1"/>
  <c r="BK149" i="1" s="1"/>
  <c r="U149" i="1"/>
  <c r="AM148" i="1"/>
  <c r="BL148" i="1" s="1"/>
  <c r="W148" i="1"/>
  <c r="AO147" i="1"/>
  <c r="BM147" i="1" s="1"/>
  <c r="Y147" i="1"/>
  <c r="AQ146" i="1"/>
  <c r="BO146" i="1" s="1"/>
  <c r="AA146" i="1"/>
  <c r="BG146" i="1" s="1"/>
  <c r="AS145" i="1"/>
  <c r="AC145" i="1"/>
  <c r="AU144" i="1"/>
  <c r="AE144" i="1"/>
  <c r="AW143" i="1"/>
  <c r="AG143" i="1"/>
  <c r="AY142" i="1"/>
  <c r="AI142" i="1"/>
  <c r="AK141" i="1"/>
  <c r="BK141" i="1" s="1"/>
  <c r="U141" i="1"/>
  <c r="AM140" i="1"/>
  <c r="BL140" i="1" s="1"/>
  <c r="W140" i="1"/>
  <c r="AO139" i="1"/>
  <c r="BO139" i="1" s="1"/>
  <c r="Y139" i="1"/>
  <c r="BG139" i="1" s="1"/>
  <c r="AQ138" i="1"/>
  <c r="BN138" i="1" s="1"/>
  <c r="AA138" i="1"/>
  <c r="AS137" i="1"/>
  <c r="BO137" i="1" s="1"/>
  <c r="AK56" i="1"/>
  <c r="AM56" i="1"/>
  <c r="AS52" i="1"/>
  <c r="BP52" i="1" s="1"/>
  <c r="AU52" i="1"/>
  <c r="BQ52" i="1" s="1"/>
  <c r="U48" i="1"/>
  <c r="W48" i="1"/>
  <c r="AO126" i="1"/>
  <c r="BN126" i="1" s="1"/>
  <c r="Y126" i="1"/>
  <c r="AQ125" i="1"/>
  <c r="BO125" i="1" s="1"/>
  <c r="AA125" i="1"/>
  <c r="BG125" i="1" s="1"/>
  <c r="AS124" i="1"/>
  <c r="BP124" i="1" s="1"/>
  <c r="AC124" i="1"/>
  <c r="BH124" i="1" s="1"/>
  <c r="AU123" i="1"/>
  <c r="BQ123" i="1" s="1"/>
  <c r="AE123" i="1"/>
  <c r="BI123" i="1" s="1"/>
  <c r="AW122" i="1"/>
  <c r="BR122" i="1" s="1"/>
  <c r="AG122" i="1"/>
  <c r="BJ122" i="1" s="1"/>
  <c r="AY121" i="1"/>
  <c r="BS121" i="1" s="1"/>
  <c r="AI121" i="1"/>
  <c r="BK121" i="1" s="1"/>
  <c r="AK120" i="1"/>
  <c r="BL120" i="1" s="1"/>
  <c r="U120" i="1"/>
  <c r="AM119" i="1"/>
  <c r="BM119" i="1" s="1"/>
  <c r="W119" i="1"/>
  <c r="AO118" i="1"/>
  <c r="BN118" i="1" s="1"/>
  <c r="Y118" i="1"/>
  <c r="AQ117" i="1"/>
  <c r="AA117" i="1"/>
  <c r="AS116" i="1"/>
  <c r="AC116" i="1"/>
  <c r="AU115" i="1"/>
  <c r="AE115" i="1"/>
  <c r="AW114" i="1"/>
  <c r="BQ114" i="1" s="1"/>
  <c r="AG114" i="1"/>
  <c r="BI114" i="1" s="1"/>
  <c r="AY113" i="1"/>
  <c r="BR113" i="1" s="1"/>
  <c r="AI113" i="1"/>
  <c r="BJ113" i="1" s="1"/>
  <c r="AK112" i="1"/>
  <c r="U112" i="1"/>
  <c r="AM111" i="1"/>
  <c r="W111" i="1"/>
  <c r="AO110" i="1"/>
  <c r="BN110" i="1" s="1"/>
  <c r="Y110" i="1"/>
  <c r="AQ109" i="1"/>
  <c r="BP109" i="1" s="1"/>
  <c r="AA109" i="1"/>
  <c r="BH109" i="1" s="1"/>
  <c r="AS108" i="1"/>
  <c r="BO108" i="1" s="1"/>
  <c r="AC108" i="1"/>
  <c r="BG108" i="1" s="1"/>
  <c r="AU107" i="1"/>
  <c r="BP107" i="1" s="1"/>
  <c r="AE107" i="1"/>
  <c r="BH107" i="1" s="1"/>
  <c r="AW106" i="1"/>
  <c r="BQ106" i="1" s="1"/>
  <c r="AG106" i="1"/>
  <c r="AY105" i="1"/>
  <c r="AI105" i="1"/>
  <c r="AK104" i="1"/>
  <c r="U104" i="1"/>
  <c r="AM103" i="1"/>
  <c r="W103" i="1"/>
  <c r="AO102" i="1"/>
  <c r="BO102" i="1" s="1"/>
  <c r="Y102" i="1"/>
  <c r="BG102" i="1" s="1"/>
  <c r="AQ101" i="1"/>
  <c r="BO101" i="1" s="1"/>
  <c r="AA101" i="1"/>
  <c r="BG101" i="1" s="1"/>
  <c r="AS100" i="1"/>
  <c r="BP100" i="1" s="1"/>
  <c r="AC100" i="1"/>
  <c r="BH100" i="1" s="1"/>
  <c r="AU99" i="1"/>
  <c r="BQ99" i="1" s="1"/>
  <c r="AE99" i="1"/>
  <c r="BI99" i="1" s="1"/>
  <c r="AW98" i="1"/>
  <c r="BR98" i="1" s="1"/>
  <c r="AG98" i="1"/>
  <c r="BJ98" i="1" s="1"/>
  <c r="AY97" i="1"/>
  <c r="BS97" i="1" s="1"/>
  <c r="AI97" i="1"/>
  <c r="BK97" i="1" s="1"/>
  <c r="AK96" i="1"/>
  <c r="BL96" i="1" s="1"/>
  <c r="U96" i="1"/>
  <c r="AM95" i="1"/>
  <c r="BM95" i="1" s="1"/>
  <c r="W95" i="1"/>
  <c r="AO94" i="1"/>
  <c r="BO94" i="1" s="1"/>
  <c r="Y94" i="1"/>
  <c r="BG94" i="1" s="1"/>
  <c r="AQ93" i="1"/>
  <c r="BP93" i="1" s="1"/>
  <c r="AA93" i="1"/>
  <c r="BH93" i="1" s="1"/>
  <c r="AS92" i="1"/>
  <c r="BO92" i="1" s="1"/>
  <c r="AC92" i="1"/>
  <c r="BG92" i="1" s="1"/>
  <c r="AU91" i="1"/>
  <c r="BP91" i="1" s="1"/>
  <c r="AE91" i="1"/>
  <c r="BH91" i="1" s="1"/>
  <c r="AW90" i="1"/>
  <c r="BQ90" i="1" s="1"/>
  <c r="AG90" i="1"/>
  <c r="BI90" i="1" s="1"/>
  <c r="AY89" i="1"/>
  <c r="BT89" i="1" s="1"/>
  <c r="AI89" i="1"/>
  <c r="BL89" i="1" s="1"/>
  <c r="AK88" i="1"/>
  <c r="BM88" i="1" s="1"/>
  <c r="U88" i="1"/>
  <c r="AM87" i="1"/>
  <c r="BN87" i="1" s="1"/>
  <c r="W87" i="1"/>
  <c r="AO86" i="1"/>
  <c r="BO86" i="1" s="1"/>
  <c r="Y86" i="1"/>
  <c r="BG86" i="1" s="1"/>
  <c r="AQ85" i="1"/>
  <c r="BP85" i="1" s="1"/>
  <c r="AA85" i="1"/>
  <c r="BH85" i="1" s="1"/>
  <c r="AS84" i="1"/>
  <c r="BQ84" i="1" s="1"/>
  <c r="AC84" i="1"/>
  <c r="BI84" i="1" s="1"/>
  <c r="AU83" i="1"/>
  <c r="BR83" i="1" s="1"/>
  <c r="AE83" i="1"/>
  <c r="BJ83" i="1" s="1"/>
  <c r="AW82" i="1"/>
  <c r="BS82" i="1" s="1"/>
  <c r="AG82" i="1"/>
  <c r="BK82" i="1" s="1"/>
  <c r="AY81" i="1"/>
  <c r="BR81" i="1" s="1"/>
  <c r="AI81" i="1"/>
  <c r="BJ81" i="1" s="1"/>
  <c r="AK80" i="1"/>
  <c r="BK80" i="1" s="1"/>
  <c r="U80" i="1"/>
  <c r="AM79" i="1"/>
  <c r="BL79" i="1" s="1"/>
  <c r="W79" i="1"/>
  <c r="AO78" i="1"/>
  <c r="BM78" i="1" s="1"/>
  <c r="U59" i="1"/>
  <c r="AQ48" i="1"/>
  <c r="BO48" i="1" s="1"/>
  <c r="AW58" i="1"/>
  <c r="BQ58" i="1" s="1"/>
  <c r="AY58" i="1"/>
  <c r="BR58" i="1" s="1"/>
  <c r="AM55" i="1"/>
  <c r="BL55" i="1" s="1"/>
  <c r="AO55" i="1"/>
  <c r="BM55" i="1" s="1"/>
  <c r="AU51" i="1"/>
  <c r="BP51" i="1" s="1"/>
  <c r="AW51" i="1"/>
  <c r="BQ51" i="1" s="1"/>
  <c r="W47" i="1"/>
  <c r="Y47" i="1"/>
  <c r="AK126" i="1"/>
  <c r="BL126" i="1" s="1"/>
  <c r="U126" i="1"/>
  <c r="AM125" i="1"/>
  <c r="BM125" i="1" s="1"/>
  <c r="W125" i="1"/>
  <c r="AO124" i="1"/>
  <c r="BN124" i="1" s="1"/>
  <c r="Y124" i="1"/>
  <c r="AQ123" i="1"/>
  <c r="BO123" i="1" s="1"/>
  <c r="AA123" i="1"/>
  <c r="BG123" i="1" s="1"/>
  <c r="AS122" i="1"/>
  <c r="BP122" i="1" s="1"/>
  <c r="AC122" i="1"/>
  <c r="BH122" i="1" s="1"/>
  <c r="AU121" i="1"/>
  <c r="BQ121" i="1" s="1"/>
  <c r="AE121" i="1"/>
  <c r="BI121" i="1" s="1"/>
  <c r="AW120" i="1"/>
  <c r="BR120" i="1" s="1"/>
  <c r="AG120" i="1"/>
  <c r="BJ120" i="1" s="1"/>
  <c r="AY119" i="1"/>
  <c r="BS119" i="1" s="1"/>
  <c r="AI119" i="1"/>
  <c r="BK119" i="1" s="1"/>
  <c r="AK118" i="1"/>
  <c r="BL118" i="1" s="1"/>
  <c r="U118" i="1"/>
  <c r="AM117" i="1"/>
  <c r="W117" i="1"/>
  <c r="AO116" i="1"/>
  <c r="Y116" i="1"/>
  <c r="AQ115" i="1"/>
  <c r="AA115" i="1"/>
  <c r="AS114" i="1"/>
  <c r="BO114" i="1" s="1"/>
  <c r="AC114" i="1"/>
  <c r="BG114" i="1" s="1"/>
  <c r="AU113" i="1"/>
  <c r="BP113" i="1" s="1"/>
  <c r="AE113" i="1"/>
  <c r="BH113" i="1" s="1"/>
  <c r="AW112" i="1"/>
  <c r="AG112" i="1"/>
  <c r="AY111" i="1"/>
  <c r="AI111" i="1"/>
  <c r="AK110" i="1"/>
  <c r="BL110" i="1" s="1"/>
  <c r="U110" i="1"/>
  <c r="AM109" i="1"/>
  <c r="BN109" i="1" s="1"/>
  <c r="W109" i="1"/>
  <c r="AO108" i="1"/>
  <c r="BM108" i="1" s="1"/>
  <c r="Y108" i="1"/>
  <c r="AQ107" i="1"/>
  <c r="BN107" i="1" s="1"/>
  <c r="AA107" i="1"/>
  <c r="AS106" i="1"/>
  <c r="AC106" i="1"/>
  <c r="AU105" i="1"/>
  <c r="BP105" i="1" s="1"/>
  <c r="AE105" i="1"/>
  <c r="AW104" i="1"/>
  <c r="AG104" i="1"/>
  <c r="AY103" i="1"/>
  <c r="BS103" i="1" s="1"/>
  <c r="AI103" i="1"/>
  <c r="AK102" i="1"/>
  <c r="BM102" i="1" s="1"/>
  <c r="U102" i="1"/>
  <c r="AM101" i="1"/>
  <c r="BM101" i="1" s="1"/>
  <c r="W101" i="1"/>
  <c r="AO100" i="1"/>
  <c r="BN100" i="1" s="1"/>
  <c r="Y100" i="1"/>
  <c r="AQ99" i="1"/>
  <c r="BO99" i="1" s="1"/>
  <c r="AA99" i="1"/>
  <c r="BG99" i="1" s="1"/>
  <c r="AS98" i="1"/>
  <c r="BP98" i="1" s="1"/>
  <c r="AC98" i="1"/>
  <c r="BI98" i="1" s="1"/>
  <c r="AU97" i="1"/>
  <c r="BQ97" i="1" s="1"/>
  <c r="AE97" i="1"/>
  <c r="AW96" i="1"/>
  <c r="BR96" i="1" s="1"/>
  <c r="AG96" i="1"/>
  <c r="BJ96" i="1" s="1"/>
  <c r="AY95" i="1"/>
  <c r="BS95" i="1" s="1"/>
  <c r="AI95" i="1"/>
  <c r="BK95" i="1" s="1"/>
  <c r="AK94" i="1"/>
  <c r="BM94" i="1" s="1"/>
  <c r="U94" i="1"/>
  <c r="AM93" i="1"/>
  <c r="BN93" i="1" s="1"/>
  <c r="W93" i="1"/>
  <c r="AO92" i="1"/>
  <c r="BM92" i="1" s="1"/>
  <c r="Y92" i="1"/>
  <c r="AQ91" i="1"/>
  <c r="BN91" i="1" s="1"/>
  <c r="AA91" i="1"/>
  <c r="AS90" i="1"/>
  <c r="BO90" i="1" s="1"/>
  <c r="AC90" i="1"/>
  <c r="BG90" i="1" s="1"/>
  <c r="AU89" i="1"/>
  <c r="BR89" i="1" s="1"/>
  <c r="AE89" i="1"/>
  <c r="BJ89" i="1" s="1"/>
  <c r="AW88" i="1"/>
  <c r="BS88" i="1" s="1"/>
  <c r="AG88" i="1"/>
  <c r="BK88" i="1" s="1"/>
  <c r="AY87" i="1"/>
  <c r="BT87" i="1" s="1"/>
  <c r="AI87" i="1"/>
  <c r="BL87" i="1" s="1"/>
  <c r="AK86" i="1"/>
  <c r="BM86" i="1" s="1"/>
  <c r="U86" i="1"/>
  <c r="AM85" i="1"/>
  <c r="BN85" i="1" s="1"/>
  <c r="W85" i="1"/>
  <c r="AO84" i="1"/>
  <c r="BO84" i="1" s="1"/>
  <c r="Y84" i="1"/>
  <c r="BG84" i="1" s="1"/>
  <c r="AQ83" i="1"/>
  <c r="BP83" i="1" s="1"/>
  <c r="AA83" i="1"/>
  <c r="BH83" i="1" s="1"/>
  <c r="AS82" i="1"/>
  <c r="BQ82" i="1" s="1"/>
  <c r="AC82" i="1"/>
  <c r="BI82" i="1" s="1"/>
  <c r="AU81" i="1"/>
  <c r="BP81" i="1" s="1"/>
  <c r="AE81" i="1"/>
  <c r="BH81" i="1" s="1"/>
  <c r="AW80" i="1"/>
  <c r="BQ80" i="1" s="1"/>
  <c r="AG80" i="1"/>
  <c r="BI80" i="1" s="1"/>
  <c r="AY79" i="1"/>
  <c r="BR79" i="1" s="1"/>
  <c r="AI79" i="1"/>
  <c r="BJ79" i="1" s="1"/>
  <c r="AK78" i="1"/>
  <c r="BK78" i="1" s="1"/>
  <c r="AO77" i="1"/>
  <c r="BM77" i="1" s="1"/>
  <c r="U77" i="1"/>
  <c r="AQ76" i="1"/>
  <c r="BP76" i="1" s="1"/>
  <c r="W76" i="1"/>
  <c r="AS75" i="1"/>
  <c r="BQ75" i="1" s="1"/>
  <c r="Y75" i="1"/>
  <c r="BG75" i="1" s="1"/>
  <c r="AU74" i="1"/>
  <c r="BR74" i="1" s="1"/>
  <c r="AA74" i="1"/>
  <c r="BH74" i="1" s="1"/>
  <c r="AW73" i="1"/>
  <c r="BQ73" i="1" s="1"/>
  <c r="AC73" i="1"/>
  <c r="BG73" i="1" s="1"/>
  <c r="AY72" i="1"/>
  <c r="BR72" i="1" s="1"/>
  <c r="AE72" i="1"/>
  <c r="BH72" i="1" s="1"/>
  <c r="AG71" i="1"/>
  <c r="BI71" i="1" s="1"/>
  <c r="U71" i="1"/>
  <c r="AI70" i="1"/>
  <c r="W70" i="1"/>
  <c r="AK69" i="1"/>
  <c r="BK69" i="1" s="1"/>
  <c r="Y69" i="1"/>
  <c r="AM68" i="1"/>
  <c r="BL68" i="1" s="1"/>
  <c r="AA68" i="1"/>
  <c r="AO67" i="1"/>
  <c r="BM67" i="1" s="1"/>
  <c r="AC67" i="1"/>
  <c r="BG67" i="1" s="1"/>
  <c r="AQ66" i="1"/>
  <c r="BN66" i="1" s="1"/>
  <c r="AE66" i="1"/>
  <c r="BH66" i="1" s="1"/>
  <c r="AS65" i="1"/>
  <c r="BO65" i="1" s="1"/>
  <c r="AG65" i="1"/>
  <c r="BI65" i="1" s="1"/>
  <c r="AU64" i="1"/>
  <c r="BP64" i="1" s="1"/>
  <c r="AI64" i="1"/>
  <c r="BJ64" i="1" s="1"/>
  <c r="AW63" i="1"/>
  <c r="BQ63" i="1" s="1"/>
  <c r="AK63" i="1"/>
  <c r="BK63" i="1" s="1"/>
  <c r="AY62" i="1"/>
  <c r="BR62" i="1" s="1"/>
  <c r="AM62" i="1"/>
  <c r="BL62" i="1" s="1"/>
  <c r="AO61" i="1"/>
  <c r="BM61" i="1" s="1"/>
  <c r="U61" i="1"/>
  <c r="AQ60" i="1"/>
  <c r="BN60" i="1" s="1"/>
  <c r="W60" i="1"/>
  <c r="AS47" i="1"/>
  <c r="BO47" i="1" s="1"/>
  <c r="AI49" i="1"/>
  <c r="BJ49" i="1" s="1"/>
  <c r="AK49" i="1"/>
  <c r="BK49" i="1" s="1"/>
  <c r="AK48" i="1"/>
  <c r="BL48" i="1" s="1"/>
  <c r="AM48" i="1"/>
  <c r="BM48" i="1" s="1"/>
  <c r="AM47" i="1"/>
  <c r="BL47" i="1" s="1"/>
  <c r="AO47" i="1"/>
  <c r="BM47" i="1" s="1"/>
  <c r="AO46" i="1"/>
  <c r="BM46" i="1" s="1"/>
  <c r="AQ46" i="1"/>
  <c r="BN46" i="1" s="1"/>
  <c r="AI36" i="1"/>
  <c r="BJ36" i="1" s="1"/>
  <c r="AK36" i="1"/>
  <c r="BK36" i="1" s="1"/>
  <c r="AK35" i="1"/>
  <c r="BK35" i="1" s="1"/>
  <c r="AM35" i="1"/>
  <c r="BL35" i="1" s="1"/>
  <c r="AM34" i="1"/>
  <c r="BL34" i="1" s="1"/>
  <c r="AO34" i="1"/>
  <c r="BM34" i="1" s="1"/>
  <c r="AO33" i="1"/>
  <c r="BM33" i="1" s="1"/>
  <c r="AQ33" i="1"/>
  <c r="BN33" i="1" s="1"/>
  <c r="AQ32" i="1"/>
  <c r="AS32" i="1"/>
  <c r="AS31" i="1"/>
  <c r="AU31" i="1"/>
  <c r="AU30" i="1"/>
  <c r="BR30" i="1" s="1"/>
  <c r="AW30" i="1"/>
  <c r="BS30" i="1" s="1"/>
  <c r="AW29" i="1"/>
  <c r="BQ29" i="1" s="1"/>
  <c r="AY29" i="1"/>
  <c r="BR29" i="1" s="1"/>
  <c r="S28" i="1"/>
  <c r="U28" i="1"/>
  <c r="AA24" i="1"/>
  <c r="AC24" i="1"/>
  <c r="S20" i="1"/>
  <c r="U20" i="1"/>
  <c r="U19" i="1"/>
  <c r="W19" i="1"/>
  <c r="AU77" i="1"/>
  <c r="BP77" i="1" s="1"/>
  <c r="AE77" i="1"/>
  <c r="BH77" i="1" s="1"/>
  <c r="AW76" i="1"/>
  <c r="BS76" i="1" s="1"/>
  <c r="AG76" i="1"/>
  <c r="BK76" i="1" s="1"/>
  <c r="AY75" i="1"/>
  <c r="BT75" i="1" s="1"/>
  <c r="AI75" i="1"/>
  <c r="BL75" i="1" s="1"/>
  <c r="AK74" i="1"/>
  <c r="BM74" i="1" s="1"/>
  <c r="U74" i="1"/>
  <c r="AM73" i="1"/>
  <c r="BL73" i="1" s="1"/>
  <c r="W73" i="1"/>
  <c r="AO72" i="1"/>
  <c r="BM72" i="1" s="1"/>
  <c r="Y72" i="1"/>
  <c r="AQ71" i="1"/>
  <c r="BN71" i="1" s="1"/>
  <c r="AA71" i="1"/>
  <c r="AS70" i="1"/>
  <c r="AC70" i="1"/>
  <c r="AU69" i="1"/>
  <c r="BP69" i="1" s="1"/>
  <c r="AE69" i="1"/>
  <c r="BH69" i="1" s="1"/>
  <c r="AW68" i="1"/>
  <c r="BQ68" i="1" s="1"/>
  <c r="AG68" i="1"/>
  <c r="BI68" i="1" s="1"/>
  <c r="AY67" i="1"/>
  <c r="BR67" i="1" s="1"/>
  <c r="AI67" i="1"/>
  <c r="BJ67" i="1" s="1"/>
  <c r="AK66" i="1"/>
  <c r="BK66" i="1" s="1"/>
  <c r="U66" i="1"/>
  <c r="AM65" i="1"/>
  <c r="BL65" i="1" s="1"/>
  <c r="W65" i="1"/>
  <c r="AO64" i="1"/>
  <c r="BM64" i="1" s="1"/>
  <c r="Y64" i="1"/>
  <c r="AQ63" i="1"/>
  <c r="BN63" i="1" s="1"/>
  <c r="AA63" i="1"/>
  <c r="AS62" i="1"/>
  <c r="BO62" i="1" s="1"/>
  <c r="AC62" i="1"/>
  <c r="BG62" i="1" s="1"/>
  <c r="AU61" i="1"/>
  <c r="BP61" i="1" s="1"/>
  <c r="AE61" i="1"/>
  <c r="BH61" i="1" s="1"/>
  <c r="AW60" i="1"/>
  <c r="BQ60" i="1" s="1"/>
  <c r="AG60" i="1"/>
  <c r="BI60" i="1" s="1"/>
  <c r="AY59" i="1"/>
  <c r="BR59" i="1" s="1"/>
  <c r="W59" i="1"/>
  <c r="AM58" i="1"/>
  <c r="BL58" i="1" s="1"/>
  <c r="AG58" i="1"/>
  <c r="BI58" i="1" s="1"/>
  <c r="Y57" i="1"/>
  <c r="AA56" i="1"/>
  <c r="AC55" i="1"/>
  <c r="BG55" i="1" s="1"/>
  <c r="AG53" i="1"/>
  <c r="BI53" i="1" s="1"/>
  <c r="AI52" i="1"/>
  <c r="BK52" i="1" s="1"/>
  <c r="AK51" i="1"/>
  <c r="BK51" i="1" s="1"/>
  <c r="AM50" i="1"/>
  <c r="BM50" i="1" s="1"/>
  <c r="AO28" i="1"/>
  <c r="BM28" i="1" s="1"/>
  <c r="AW24" i="1"/>
  <c r="W21" i="1"/>
  <c r="S57" i="1"/>
  <c r="U57" i="1"/>
  <c r="U56" i="1"/>
  <c r="W56" i="1"/>
  <c r="W55" i="1"/>
  <c r="Y55" i="1"/>
  <c r="AA53" i="1"/>
  <c r="AC53" i="1"/>
  <c r="BG53" i="1" s="1"/>
  <c r="AC52" i="1"/>
  <c r="BH52" i="1" s="1"/>
  <c r="AE52" i="1"/>
  <c r="BI52" i="1" s="1"/>
  <c r="AE51" i="1"/>
  <c r="BH51" i="1" s="1"/>
  <c r="AG51" i="1"/>
  <c r="BI51" i="1" s="1"/>
  <c r="AG50" i="1"/>
  <c r="BJ50" i="1" s="1"/>
  <c r="AI50" i="1"/>
  <c r="BK50" i="1" s="1"/>
  <c r="AU38" i="1"/>
  <c r="BP38" i="1" s="1"/>
  <c r="AW38" i="1"/>
  <c r="BQ38" i="1" s="1"/>
  <c r="U27" i="1"/>
  <c r="W27" i="1"/>
  <c r="AC23" i="1"/>
  <c r="BG23" i="1" s="1"/>
  <c r="AE23" i="1"/>
  <c r="BH23" i="1" s="1"/>
  <c r="Y78" i="1"/>
  <c r="AQ77" i="1"/>
  <c r="BN77" i="1" s="1"/>
  <c r="AA77" i="1"/>
  <c r="AS76" i="1"/>
  <c r="BQ76" i="1" s="1"/>
  <c r="AC76" i="1"/>
  <c r="BI76" i="1" s="1"/>
  <c r="AU75" i="1"/>
  <c r="BR75" i="1" s="1"/>
  <c r="AE75" i="1"/>
  <c r="BJ75" i="1" s="1"/>
  <c r="AW74" i="1"/>
  <c r="BS74" i="1" s="1"/>
  <c r="AG74" i="1"/>
  <c r="BK74" i="1" s="1"/>
  <c r="AY73" i="1"/>
  <c r="BR73" i="1" s="1"/>
  <c r="AI73" i="1"/>
  <c r="BJ73" i="1" s="1"/>
  <c r="AK72" i="1"/>
  <c r="BK72" i="1" s="1"/>
  <c r="U72" i="1"/>
  <c r="AM71" i="1"/>
  <c r="BL71" i="1" s="1"/>
  <c r="W71" i="1"/>
  <c r="AO70" i="1"/>
  <c r="Y70" i="1"/>
  <c r="AQ69" i="1"/>
  <c r="BN69" i="1" s="1"/>
  <c r="AA69" i="1"/>
  <c r="AS68" i="1"/>
  <c r="BO68" i="1" s="1"/>
  <c r="AC68" i="1"/>
  <c r="BG68" i="1" s="1"/>
  <c r="AU67" i="1"/>
  <c r="BP67" i="1" s="1"/>
  <c r="AE67" i="1"/>
  <c r="BH67" i="1" s="1"/>
  <c r="AW66" i="1"/>
  <c r="BQ66" i="1" s="1"/>
  <c r="AG66" i="1"/>
  <c r="BI66" i="1" s="1"/>
  <c r="AY65" i="1"/>
  <c r="BR65" i="1" s="1"/>
  <c r="AI65" i="1"/>
  <c r="BJ65" i="1" s="1"/>
  <c r="AK64" i="1"/>
  <c r="BK64" i="1" s="1"/>
  <c r="U64" i="1"/>
  <c r="AM63" i="1"/>
  <c r="BL63" i="1" s="1"/>
  <c r="W63" i="1"/>
  <c r="AO62" i="1"/>
  <c r="BM62" i="1" s="1"/>
  <c r="Y62" i="1"/>
  <c r="AQ61" i="1"/>
  <c r="BN61" i="1" s="1"/>
  <c r="AA61" i="1"/>
  <c r="AS60" i="1"/>
  <c r="BO60" i="1" s="1"/>
  <c r="AC60" i="1"/>
  <c r="BG60" i="1" s="1"/>
  <c r="AU59" i="1"/>
  <c r="BP59" i="1" s="1"/>
  <c r="AO58" i="1"/>
  <c r="BM58" i="1" s="1"/>
  <c r="W58" i="1"/>
  <c r="Y49" i="1"/>
  <c r="AA48" i="1"/>
  <c r="BG48" i="1" s="1"/>
  <c r="AC47" i="1"/>
  <c r="BG47" i="1" s="1"/>
  <c r="AE46" i="1"/>
  <c r="BH46" i="1" s="1"/>
  <c r="AQ42" i="1"/>
  <c r="BN42" i="1" s="1"/>
  <c r="W42" i="1"/>
  <c r="Y42" i="1"/>
  <c r="Y41" i="1"/>
  <c r="AA41" i="1"/>
  <c r="AE38" i="1"/>
  <c r="BH38" i="1" s="1"/>
  <c r="AG38" i="1"/>
  <c r="BI38" i="1" s="1"/>
  <c r="AG37" i="1"/>
  <c r="BI37" i="1" s="1"/>
  <c r="AI37" i="1"/>
  <c r="BJ37" i="1" s="1"/>
  <c r="AI28" i="1"/>
  <c r="BJ28" i="1" s="1"/>
  <c r="AK28" i="1"/>
  <c r="BK28" i="1" s="1"/>
  <c r="AK27" i="1"/>
  <c r="BK27" i="1" s="1"/>
  <c r="AM27" i="1"/>
  <c r="BL27" i="1" s="1"/>
  <c r="AM26" i="1"/>
  <c r="BL26" i="1" s="1"/>
  <c r="AO26" i="1"/>
  <c r="BM26" i="1" s="1"/>
  <c r="AO25" i="1"/>
  <c r="BO25" i="1" s="1"/>
  <c r="AQ25" i="1"/>
  <c r="BP25" i="1" s="1"/>
  <c r="AQ24" i="1"/>
  <c r="AS24" i="1"/>
  <c r="AS23" i="1"/>
  <c r="BO23" i="1" s="1"/>
  <c r="AU23" i="1"/>
  <c r="BP23" i="1" s="1"/>
  <c r="AU22" i="1"/>
  <c r="BP22" i="1" s="1"/>
  <c r="AW22" i="1"/>
  <c r="BQ22" i="1" s="1"/>
  <c r="AW21" i="1"/>
  <c r="BQ21" i="1" s="1"/>
  <c r="AY21" i="1"/>
  <c r="BR21" i="1" s="1"/>
  <c r="AQ59" i="1"/>
  <c r="BN59" i="1" s="1"/>
  <c r="AA59" i="1"/>
  <c r="AS58" i="1"/>
  <c r="BO58" i="1" s="1"/>
  <c r="AC58" i="1"/>
  <c r="BG58" i="1" s="1"/>
  <c r="AU57" i="1"/>
  <c r="BP57" i="1" s="1"/>
  <c r="AE57" i="1"/>
  <c r="BH57" i="1" s="1"/>
  <c r="AW56" i="1"/>
  <c r="BQ56" i="1" s="1"/>
  <c r="AG56" i="1"/>
  <c r="AY55" i="1"/>
  <c r="BR55" i="1" s="1"/>
  <c r="AI55" i="1"/>
  <c r="BJ55" i="1" s="1"/>
  <c r="AM53" i="1"/>
  <c r="BL53" i="1" s="1"/>
  <c r="W53" i="1"/>
  <c r="AO52" i="1"/>
  <c r="BN52" i="1" s="1"/>
  <c r="Y52" i="1"/>
  <c r="AQ51" i="1"/>
  <c r="BN51" i="1" s="1"/>
  <c r="AA51" i="1"/>
  <c r="AS50" i="1"/>
  <c r="BP50" i="1" s="1"/>
  <c r="AC50" i="1"/>
  <c r="BH50" i="1" s="1"/>
  <c r="AU49" i="1"/>
  <c r="BP49" i="1" s="1"/>
  <c r="AE49" i="1"/>
  <c r="BH49" i="1" s="1"/>
  <c r="AW48" i="1"/>
  <c r="BR48" i="1" s="1"/>
  <c r="AG48" i="1"/>
  <c r="BJ48" i="1" s="1"/>
  <c r="AY47" i="1"/>
  <c r="BR47" i="1" s="1"/>
  <c r="AI47" i="1"/>
  <c r="BJ47" i="1" s="1"/>
  <c r="AK46" i="1"/>
  <c r="BK46" i="1" s="1"/>
  <c r="U46" i="1"/>
  <c r="AM45" i="1"/>
  <c r="BL45" i="1" s="1"/>
  <c r="W45" i="1"/>
  <c r="AO44" i="1"/>
  <c r="BM44" i="1" s="1"/>
  <c r="Y44" i="1"/>
  <c r="AQ43" i="1"/>
  <c r="BO43" i="1" s="1"/>
  <c r="AA43" i="1"/>
  <c r="BG43" i="1" s="1"/>
  <c r="Y36" i="1"/>
  <c r="AA35" i="1"/>
  <c r="AC34" i="1"/>
  <c r="BG34" i="1" s="1"/>
  <c r="AE33" i="1"/>
  <c r="BH33" i="1" s="1"/>
  <c r="AG32" i="1"/>
  <c r="AI31" i="1"/>
  <c r="AK30" i="1"/>
  <c r="BM30" i="1" s="1"/>
  <c r="AM29" i="1"/>
  <c r="BL29" i="1" s="1"/>
  <c r="AO20" i="1"/>
  <c r="BM20" i="1" s="1"/>
  <c r="AQ19" i="1"/>
  <c r="BN19" i="1" s="1"/>
  <c r="AS18" i="1"/>
  <c r="BO18" i="1" s="1"/>
  <c r="S36" i="1"/>
  <c r="U36" i="1"/>
  <c r="U35" i="1"/>
  <c r="W35" i="1"/>
  <c r="W34" i="1"/>
  <c r="Y34" i="1"/>
  <c r="Y33" i="1"/>
  <c r="AA33" i="1"/>
  <c r="AA32" i="1"/>
  <c r="AC32" i="1"/>
  <c r="AC31" i="1"/>
  <c r="AE31" i="1"/>
  <c r="AE30" i="1"/>
  <c r="BJ30" i="1" s="1"/>
  <c r="AG30" i="1"/>
  <c r="BK30" i="1" s="1"/>
  <c r="AG29" i="1"/>
  <c r="BI29" i="1" s="1"/>
  <c r="AI29" i="1"/>
  <c r="BJ29" i="1" s="1"/>
  <c r="AI20" i="1"/>
  <c r="BJ20" i="1" s="1"/>
  <c r="AK20" i="1"/>
  <c r="BK20" i="1" s="1"/>
  <c r="AK19" i="1"/>
  <c r="BK19" i="1" s="1"/>
  <c r="AM19" i="1"/>
  <c r="BL19" i="1" s="1"/>
  <c r="AM18" i="1"/>
  <c r="BL18" i="1" s="1"/>
  <c r="AO18" i="1"/>
  <c r="BM18" i="1" s="1"/>
  <c r="Y58" i="1"/>
  <c r="AQ57" i="1"/>
  <c r="BN57" i="1" s="1"/>
  <c r="AA57" i="1"/>
  <c r="AS56" i="1"/>
  <c r="AC56" i="1"/>
  <c r="AU55" i="1"/>
  <c r="BP55" i="1" s="1"/>
  <c r="AE55" i="1"/>
  <c r="BH55" i="1" s="1"/>
  <c r="AY53" i="1"/>
  <c r="BR53" i="1" s="1"/>
  <c r="AI53" i="1"/>
  <c r="BJ53" i="1" s="1"/>
  <c r="AK52" i="1"/>
  <c r="BL52" i="1" s="1"/>
  <c r="U52" i="1"/>
  <c r="AM51" i="1"/>
  <c r="BL51" i="1" s="1"/>
  <c r="W51" i="1"/>
  <c r="AO50" i="1"/>
  <c r="BN50" i="1" s="1"/>
  <c r="Y50" i="1"/>
  <c r="AQ49" i="1"/>
  <c r="BN49" i="1" s="1"/>
  <c r="AA49" i="1"/>
  <c r="AS48" i="1"/>
  <c r="BP48" i="1" s="1"/>
  <c r="AC48" i="1"/>
  <c r="BH48" i="1" s="1"/>
  <c r="AU47" i="1"/>
  <c r="BP47" i="1" s="1"/>
  <c r="AE47" i="1"/>
  <c r="BH47" i="1" s="1"/>
  <c r="AW46" i="1"/>
  <c r="BQ46" i="1" s="1"/>
  <c r="AG46" i="1"/>
  <c r="BI46" i="1" s="1"/>
  <c r="AY45" i="1"/>
  <c r="BR45" i="1" s="1"/>
  <c r="AI45" i="1"/>
  <c r="BJ45" i="1" s="1"/>
  <c r="AK44" i="1"/>
  <c r="BK44" i="1" s="1"/>
  <c r="U44" i="1"/>
  <c r="AM43" i="1"/>
  <c r="BM43" i="1" s="1"/>
  <c r="W43" i="1"/>
  <c r="AK41" i="1"/>
  <c r="U41" i="1"/>
  <c r="AQ38" i="1"/>
  <c r="BN38" i="1" s="1"/>
  <c r="AA38" i="1"/>
  <c r="AS37" i="1"/>
  <c r="BO37" i="1" s="1"/>
  <c r="AC37" i="1"/>
  <c r="BG37" i="1" s="1"/>
  <c r="AU36" i="1"/>
  <c r="BP36" i="1" s="1"/>
  <c r="AE36" i="1"/>
  <c r="BH36" i="1" s="1"/>
  <c r="AW35" i="1"/>
  <c r="BQ35" i="1" s="1"/>
  <c r="AG35" i="1"/>
  <c r="BI35" i="1" s="1"/>
  <c r="AY34" i="1"/>
  <c r="BR34" i="1" s="1"/>
  <c r="AI34" i="1"/>
  <c r="BJ34" i="1" s="1"/>
  <c r="AK33" i="1"/>
  <c r="BK33" i="1" s="1"/>
  <c r="U33" i="1"/>
  <c r="AM32" i="1"/>
  <c r="W32" i="1"/>
  <c r="AO31" i="1"/>
  <c r="Y31" i="1"/>
  <c r="AQ30" i="1"/>
  <c r="BP30" i="1" s="1"/>
  <c r="AA30" i="1"/>
  <c r="BH30" i="1" s="1"/>
  <c r="AS29" i="1"/>
  <c r="BO29" i="1" s="1"/>
  <c r="AC29" i="1"/>
  <c r="BG29" i="1" s="1"/>
  <c r="AU28" i="1"/>
  <c r="BP28" i="1" s="1"/>
  <c r="AE28" i="1"/>
  <c r="BH28" i="1" s="1"/>
  <c r="AW27" i="1"/>
  <c r="BQ27" i="1" s="1"/>
  <c r="AG27" i="1"/>
  <c r="BI27" i="1" s="1"/>
  <c r="AY26" i="1"/>
  <c r="BR26" i="1" s="1"/>
  <c r="AI26" i="1"/>
  <c r="BJ26" i="1" s="1"/>
  <c r="AK25" i="1"/>
  <c r="BM25" i="1" s="1"/>
  <c r="U25" i="1"/>
  <c r="AM24" i="1"/>
  <c r="W24" i="1"/>
  <c r="AO23" i="1"/>
  <c r="BM23" i="1" s="1"/>
  <c r="Y23" i="1"/>
  <c r="AQ22" i="1"/>
  <c r="BN22" i="1" s="1"/>
  <c r="AA22" i="1"/>
  <c r="AS21" i="1"/>
  <c r="BO21" i="1" s="1"/>
  <c r="AC21" i="1"/>
  <c r="BG21" i="1" s="1"/>
  <c r="AU20" i="1"/>
  <c r="BP20" i="1" s="1"/>
  <c r="AE20" i="1"/>
  <c r="BH20" i="1" s="1"/>
  <c r="AW19" i="1"/>
  <c r="BQ19" i="1" s="1"/>
  <c r="AG19" i="1"/>
  <c r="BI19" i="1" s="1"/>
  <c r="AY18" i="1"/>
  <c r="BR18" i="1" s="1"/>
  <c r="AI18" i="1"/>
  <c r="BJ18" i="1" s="1"/>
  <c r="AK17" i="1"/>
  <c r="BK17" i="1" s="1"/>
  <c r="U17" i="1"/>
  <c r="AM16" i="1"/>
  <c r="BN16" i="1" s="1"/>
  <c r="W16" i="1"/>
  <c r="AO15" i="1"/>
  <c r="Y15" i="1"/>
  <c r="AQ14" i="1"/>
  <c r="BN14" i="1" s="1"/>
  <c r="AA14" i="1"/>
  <c r="AS13" i="1"/>
  <c r="BO13" i="1" s="1"/>
  <c r="AC13" i="1"/>
  <c r="BG13" i="1" s="1"/>
  <c r="AU12" i="1"/>
  <c r="BP12" i="1" s="1"/>
  <c r="AE12" i="1"/>
  <c r="BH12" i="1" s="1"/>
  <c r="AW41" i="1"/>
  <c r="AG41" i="1"/>
  <c r="AM38" i="1"/>
  <c r="BL38" i="1" s="1"/>
  <c r="W38" i="1"/>
  <c r="AO37" i="1"/>
  <c r="BM37" i="1" s="1"/>
  <c r="Y37" i="1"/>
  <c r="AQ36" i="1"/>
  <c r="BN36" i="1" s="1"/>
  <c r="AA36" i="1"/>
  <c r="AS35" i="1"/>
  <c r="BO35" i="1" s="1"/>
  <c r="AC35" i="1"/>
  <c r="BG35" i="1" s="1"/>
  <c r="AU34" i="1"/>
  <c r="BP34" i="1" s="1"/>
  <c r="AE34" i="1"/>
  <c r="BH34" i="1" s="1"/>
  <c r="AW33" i="1"/>
  <c r="BQ33" i="1" s="1"/>
  <c r="AG33" i="1"/>
  <c r="BI33" i="1" s="1"/>
  <c r="AY32" i="1"/>
  <c r="AI32" i="1"/>
  <c r="AK31" i="1"/>
  <c r="U31" i="1"/>
  <c r="AM30" i="1"/>
  <c r="BN30" i="1" s="1"/>
  <c r="W30" i="1"/>
  <c r="AO29" i="1"/>
  <c r="BM29" i="1" s="1"/>
  <c r="Y29" i="1"/>
  <c r="AQ28" i="1"/>
  <c r="BN28" i="1" s="1"/>
  <c r="AA28" i="1"/>
  <c r="AS27" i="1"/>
  <c r="BO27" i="1" s="1"/>
  <c r="AC27" i="1"/>
  <c r="BG27" i="1" s="1"/>
  <c r="AU26" i="1"/>
  <c r="BP26" i="1" s="1"/>
  <c r="AE26" i="1"/>
  <c r="BH26" i="1" s="1"/>
  <c r="AW25" i="1"/>
  <c r="BS25" i="1" s="1"/>
  <c r="AG25" i="1"/>
  <c r="BK25" i="1" s="1"/>
  <c r="AY24" i="1"/>
  <c r="AI24" i="1"/>
  <c r="AK23" i="1"/>
  <c r="BK23" i="1" s="1"/>
  <c r="U23" i="1"/>
  <c r="AM22" i="1"/>
  <c r="BL22" i="1" s="1"/>
  <c r="W22" i="1"/>
  <c r="AO21" i="1"/>
  <c r="BM21" i="1" s="1"/>
  <c r="Y21" i="1"/>
  <c r="AQ20" i="1"/>
  <c r="BN20" i="1" s="1"/>
  <c r="AA20" i="1"/>
  <c r="AS19" i="1"/>
  <c r="BO19" i="1" s="1"/>
  <c r="AC19" i="1"/>
  <c r="BG19" i="1" s="1"/>
  <c r="AU18" i="1"/>
  <c r="BP18" i="1" s="1"/>
  <c r="AE18" i="1"/>
  <c r="BH18" i="1" s="1"/>
  <c r="AW17" i="1"/>
  <c r="BQ17" i="1" s="1"/>
  <c r="AG17" i="1"/>
  <c r="BI17" i="1" s="1"/>
  <c r="AY16" i="1"/>
  <c r="BT16" i="1" s="1"/>
  <c r="AI16" i="1"/>
  <c r="BL16" i="1" s="1"/>
  <c r="AK15" i="1"/>
  <c r="U15" i="1"/>
  <c r="AM14" i="1"/>
  <c r="BL14" i="1" s="1"/>
  <c r="W14" i="1"/>
  <c r="AO13" i="1"/>
  <c r="BM13" i="1" s="1"/>
  <c r="Y13" i="1"/>
  <c r="AQ12" i="1"/>
  <c r="BN12" i="1" s="1"/>
  <c r="AS54" i="1" l="1"/>
  <c r="BO54" i="1" s="1"/>
  <c r="BO106" i="1"/>
  <c r="BQ166" i="1"/>
  <c r="BP104" i="1"/>
  <c r="AY328" i="1"/>
  <c r="BR328" i="1" s="1"/>
  <c r="BA328" i="1"/>
  <c r="BS328" i="1" s="1"/>
  <c r="AS39" i="1"/>
  <c r="BO39" i="1" s="1"/>
  <c r="AU39" i="1"/>
  <c r="BP39" i="1" s="1"/>
  <c r="BL105" i="1"/>
  <c r="BG106" i="1"/>
  <c r="BM106" i="1"/>
  <c r="BH166" i="1"/>
  <c r="BN105" i="1"/>
  <c r="BI106" i="1"/>
  <c r="BN166" i="1"/>
  <c r="BK166" i="1"/>
  <c r="BI105" i="1"/>
  <c r="BJ106" i="1"/>
  <c r="BQ105" i="1"/>
  <c r="BL106" i="1"/>
  <c r="BO105" i="1"/>
  <c r="BG105" i="1"/>
  <c r="BP106" i="1"/>
  <c r="BJ105" i="1"/>
  <c r="BN106" i="1"/>
  <c r="BK106" i="1"/>
  <c r="BS106" i="1"/>
  <c r="BS105" i="1"/>
  <c r="BH105" i="1"/>
  <c r="BM105" i="1"/>
  <c r="BH106" i="1"/>
  <c r="BK105" i="1"/>
  <c r="AY216" i="1"/>
  <c r="BR216" i="1" s="1"/>
  <c r="AI264" i="1"/>
  <c r="BK264" i="1" s="1"/>
  <c r="AC276" i="1"/>
  <c r="BG276" i="1" s="1"/>
  <c r="AI328" i="1"/>
  <c r="BJ328" i="1" s="1"/>
  <c r="AI285" i="1"/>
  <c r="AO54" i="1"/>
  <c r="BM54" i="1" s="1"/>
  <c r="AQ54" i="1"/>
  <c r="BN54" i="1" s="1"/>
  <c r="AW216" i="1"/>
  <c r="BQ216" i="1" s="1"/>
  <c r="AS264" i="1"/>
  <c r="BP264" i="1" s="1"/>
  <c r="AO285" i="1"/>
  <c r="AW276" i="1"/>
  <c r="BQ276" i="1" s="1"/>
  <c r="AU54" i="1"/>
  <c r="BP54" i="1" s="1"/>
  <c r="AQ328" i="1"/>
  <c r="BN328" i="1" s="1"/>
  <c r="AM375" i="1"/>
  <c r="BL375" i="1" s="1"/>
  <c r="AM216" i="1"/>
  <c r="BL216" i="1" s="1"/>
  <c r="Y136" i="1"/>
  <c r="U375" i="1"/>
  <c r="AU338" i="1"/>
  <c r="BP338" i="1" s="1"/>
  <c r="AK375" i="1"/>
  <c r="BK375" i="1" s="1"/>
  <c r="AG40" i="1"/>
  <c r="BI40" i="1" s="1"/>
  <c r="AA370" i="1"/>
  <c r="AK216" i="1"/>
  <c r="BK216" i="1" s="1"/>
  <c r="Y39" i="1"/>
  <c r="AU276" i="1"/>
  <c r="BP276" i="1" s="1"/>
  <c r="AI276" i="1"/>
  <c r="BJ276" i="1" s="1"/>
  <c r="AQ40" i="1"/>
  <c r="BN40" i="1" s="1"/>
  <c r="AO264" i="1"/>
  <c r="BN264" i="1" s="1"/>
  <c r="AS375" i="1"/>
  <c r="BO375" i="1" s="1"/>
  <c r="AQ338" i="1"/>
  <c r="BN338" i="1" s="1"/>
  <c r="AQ39" i="1"/>
  <c r="BN39" i="1" s="1"/>
  <c r="AY39" i="1"/>
  <c r="BR39" i="1" s="1"/>
  <c r="AC264" i="1"/>
  <c r="BH264" i="1" s="1"/>
  <c r="AE264" i="1"/>
  <c r="BI264" i="1" s="1"/>
  <c r="U370" i="1"/>
  <c r="W216" i="1"/>
  <c r="AW375" i="1"/>
  <c r="BQ375" i="1" s="1"/>
  <c r="U54" i="1"/>
  <c r="AA276" i="1"/>
  <c r="Y276" i="1"/>
  <c r="AC285" i="1"/>
  <c r="AO370" i="1"/>
  <c r="BM370" i="1" s="1"/>
  <c r="AI375" i="1"/>
  <c r="BJ375" i="1" s="1"/>
  <c r="AM276" i="1"/>
  <c r="BL276" i="1" s="1"/>
  <c r="Y338" i="1"/>
  <c r="AG370" i="1"/>
  <c r="BI370" i="1" s="1"/>
  <c r="AO328" i="1"/>
  <c r="BM328" i="1" s="1"/>
  <c r="U136" i="1"/>
  <c r="AA39" i="1"/>
  <c r="AE370" i="1"/>
  <c r="BH370" i="1" s="1"/>
  <c r="AC328" i="1"/>
  <c r="BG328" i="1" s="1"/>
  <c r="AK370" i="1"/>
  <c r="BK370" i="1" s="1"/>
  <c r="AK285" i="1"/>
  <c r="AA338" i="1"/>
  <c r="AK338" i="1"/>
  <c r="BK338" i="1" s="1"/>
  <c r="AK39" i="1"/>
  <c r="BK39" i="1" s="1"/>
  <c r="AO39" i="1"/>
  <c r="BM39" i="1" s="1"/>
  <c r="AA136" i="1"/>
  <c r="AM136" i="1"/>
  <c r="BL136" i="1" s="1"/>
  <c r="AS136" i="1"/>
  <c r="BO136" i="1" s="1"/>
  <c r="Y264" i="1"/>
  <c r="AA285" i="1"/>
  <c r="W276" i="1"/>
  <c r="W136" i="1"/>
  <c r="W40" i="1"/>
  <c r="AQ276" i="1"/>
  <c r="BN276" i="1" s="1"/>
  <c r="AU328" i="1"/>
  <c r="BP328" i="1" s="1"/>
  <c r="Y216" i="1"/>
  <c r="W370" i="1"/>
  <c r="AY285" i="1"/>
  <c r="AG276" i="1"/>
  <c r="BI276" i="1" s="1"/>
  <c r="AK328" i="1"/>
  <c r="BK328" i="1" s="1"/>
  <c r="W375" i="1"/>
  <c r="AQ375" i="1"/>
  <c r="BN375" i="1" s="1"/>
  <c r="AQ285" i="1"/>
  <c r="AW285" i="1"/>
  <c r="AI338" i="1"/>
  <c r="BJ338" i="1" s="1"/>
  <c r="AW54" i="1"/>
  <c r="BQ54" i="1" s="1"/>
  <c r="AG338" i="1"/>
  <c r="BI338" i="1" s="1"/>
  <c r="AO40" i="1"/>
  <c r="BM40" i="1" s="1"/>
  <c r="AI40" i="1"/>
  <c r="BJ40" i="1" s="1"/>
  <c r="AO276" i="1"/>
  <c r="BM276" i="1" s="1"/>
  <c r="AY276" i="1"/>
  <c r="BR276" i="1" s="1"/>
  <c r="Y54" i="1"/>
  <c r="AE54" i="1"/>
  <c r="BH54" i="1" s="1"/>
  <c r="AU136" i="1"/>
  <c r="BP136" i="1" s="1"/>
  <c r="AQ370" i="1"/>
  <c r="BN370" i="1" s="1"/>
  <c r="U216" i="1"/>
  <c r="AE285" i="1"/>
  <c r="AW338" i="1"/>
  <c r="BQ338" i="1" s="1"/>
  <c r="U338" i="1"/>
  <c r="AC39" i="1"/>
  <c r="BG39" i="1" s="1"/>
  <c r="AE39" i="1"/>
  <c r="BH39" i="1" s="1"/>
  <c r="AK276" i="1"/>
  <c r="BK276" i="1" s="1"/>
  <c r="AS216" i="1"/>
  <c r="BO216" i="1" s="1"/>
  <c r="AW370" i="1"/>
  <c r="BQ370" i="1" s="1"/>
  <c r="AW136" i="1"/>
  <c r="BQ136" i="1" s="1"/>
  <c r="AC216" i="1"/>
  <c r="BG216" i="1" s="1"/>
  <c r="U39" i="1"/>
  <c r="AY264" i="1"/>
  <c r="BS264" i="1" s="1"/>
  <c r="AE338" i="1"/>
  <c r="BH338" i="1" s="1"/>
  <c r="AI136" i="1"/>
  <c r="BJ136" i="1" s="1"/>
  <c r="AW328" i="1"/>
  <c r="BQ328" i="1" s="1"/>
  <c r="AS370" i="1"/>
  <c r="BO370" i="1" s="1"/>
  <c r="AU40" i="1"/>
  <c r="BP40" i="1" s="1"/>
  <c r="AY40" i="1"/>
  <c r="BR40" i="1" s="1"/>
  <c r="U276" i="1"/>
  <c r="AC54" i="1"/>
  <c r="BG54" i="1" s="1"/>
  <c r="AE375" i="1"/>
  <c r="BH375" i="1" s="1"/>
  <c r="AG216" i="1"/>
  <c r="BI216" i="1" s="1"/>
  <c r="AI216" i="1"/>
  <c r="BJ216" i="1" s="1"/>
  <c r="AS285" i="1"/>
  <c r="AO136" i="1"/>
  <c r="BM136" i="1" s="1"/>
  <c r="AQ136" i="1"/>
  <c r="BN136" i="1" s="1"/>
  <c r="AS40" i="1"/>
  <c r="BO40" i="1" s="1"/>
  <c r="AU264" i="1"/>
  <c r="BQ264" i="1" s="1"/>
  <c r="AG39" i="1"/>
  <c r="BI39" i="1" s="1"/>
  <c r="AC136" i="1"/>
  <c r="BG136" i="1" s="1"/>
  <c r="AQ216" i="1"/>
  <c r="BN216" i="1" s="1"/>
  <c r="AA54" i="1"/>
  <c r="AS338" i="1"/>
  <c r="BO338" i="1" s="1"/>
  <c r="AI370" i="1"/>
  <c r="BJ370" i="1" s="1"/>
  <c r="AC375" i="1"/>
  <c r="BG375" i="1" s="1"/>
  <c r="AM328" i="1"/>
  <c r="BL328" i="1" s="1"/>
  <c r="Y375" i="1"/>
  <c r="AY375" i="1"/>
  <c r="BR375" i="1" s="1"/>
  <c r="AM370" i="1"/>
  <c r="BL370" i="1" s="1"/>
  <c r="AY370" i="1"/>
  <c r="BR370" i="1" s="1"/>
  <c r="AK40" i="1"/>
  <c r="BK40" i="1" s="1"/>
  <c r="AG375" i="1"/>
  <c r="BI375" i="1" s="1"/>
  <c r="AA328" i="1"/>
  <c r="AE216" i="1"/>
  <c r="BH216" i="1" s="1"/>
  <c r="AY136" i="1"/>
  <c r="BR136" i="1" s="1"/>
  <c r="AG54" i="1"/>
  <c r="BI54" i="1" s="1"/>
  <c r="AI39" i="1"/>
  <c r="BJ39" i="1" s="1"/>
  <c r="U328" i="1"/>
  <c r="AG264" i="1"/>
  <c r="BJ264" i="1" s="1"/>
  <c r="AU370" i="1"/>
  <c r="BP370" i="1" s="1"/>
  <c r="AW264" i="1"/>
  <c r="BR264" i="1" s="1"/>
  <c r="Y40" i="1"/>
  <c r="AE276" i="1"/>
  <c r="BH276" i="1" s="1"/>
  <c r="AM54" i="1"/>
  <c r="BL54" i="1" s="1"/>
  <c r="AG328" i="1"/>
  <c r="BI328" i="1" s="1"/>
  <c r="Y370" i="1"/>
  <c r="AU375" i="1"/>
  <c r="BP375" i="1" s="1"/>
  <c r="AO216" i="1"/>
  <c r="BM216" i="1" s="1"/>
  <c r="W285" i="1"/>
  <c r="Y285" i="1"/>
  <c r="AO338" i="1"/>
  <c r="BM338" i="1" s="1"/>
  <c r="AY338" i="1"/>
  <c r="BR338" i="1" s="1"/>
  <c r="W338" i="1"/>
  <c r="AW39" i="1"/>
  <c r="BQ39" i="1" s="1"/>
  <c r="W39" i="1"/>
  <c r="AK264" i="1"/>
  <c r="BL264" i="1" s="1"/>
  <c r="AM264" i="1"/>
  <c r="BM264" i="1" s="1"/>
  <c r="W54" i="1"/>
  <c r="AM285" i="1"/>
  <c r="AM39" i="1"/>
  <c r="BL39" i="1" s="1"/>
  <c r="AK136" i="1"/>
  <c r="BK136" i="1" s="1"/>
  <c r="U264" i="1"/>
  <c r="AA264" i="1"/>
  <c r="BG264" i="1" s="1"/>
  <c r="AW40" i="1"/>
  <c r="BQ40" i="1" s="1"/>
  <c r="AM40" i="1"/>
  <c r="BL40" i="1" s="1"/>
  <c r="AU285" i="1"/>
  <c r="AO375" i="1"/>
  <c r="BM375" i="1" s="1"/>
  <c r="U40" i="1"/>
  <c r="AE40" i="1"/>
  <c r="BH40" i="1" s="1"/>
  <c r="AY54" i="1"/>
  <c r="BR54" i="1" s="1"/>
  <c r="AS328" i="1"/>
  <c r="BO328" i="1" s="1"/>
  <c r="AM338" i="1"/>
  <c r="BL338" i="1" s="1"/>
  <c r="W264" i="1"/>
  <c r="AC370" i="1"/>
  <c r="BG370" i="1" s="1"/>
  <c r="AU216" i="1"/>
  <c r="BP216" i="1" s="1"/>
  <c r="AG285" i="1"/>
  <c r="AC338" i="1"/>
  <c r="BG338" i="1" s="1"/>
  <c r="AE136" i="1"/>
  <c r="BH136" i="1" s="1"/>
  <c r="AG136" i="1"/>
  <c r="BI136" i="1" s="1"/>
  <c r="AQ264" i="1"/>
  <c r="BO264" i="1" s="1"/>
  <c r="AX11" i="1" l="1"/>
  <c r="BA11" i="1" s="1"/>
  <c r="AV11" i="1"/>
  <c r="AT11" i="1"/>
  <c r="AR11" i="1"/>
  <c r="AP11" i="1"/>
  <c r="AN11" i="1"/>
  <c r="AL11" i="1"/>
  <c r="AJ11" i="1"/>
  <c r="AH11" i="1"/>
  <c r="AF11" i="1"/>
  <c r="AD11" i="1"/>
  <c r="AB11" i="1"/>
  <c r="Z11" i="1"/>
  <c r="X11" i="1"/>
  <c r="V11" i="1"/>
  <c r="T11" i="1"/>
  <c r="R11" i="1"/>
  <c r="S11" i="1" s="1"/>
  <c r="AE11" i="1" l="1"/>
  <c r="Y11" i="1"/>
  <c r="AW11" i="1"/>
  <c r="AK11" i="1"/>
  <c r="U11" i="1"/>
  <c r="AC11" i="1"/>
  <c r="AQ11" i="1"/>
  <c r="AO11" i="1"/>
  <c r="AA11" i="1"/>
  <c r="AU11" i="1"/>
  <c r="AG11" i="1"/>
  <c r="AS11" i="1"/>
  <c r="AI11" i="1"/>
  <c r="AY11" i="1"/>
  <c r="W11" i="1"/>
  <c r="AM11" i="1"/>
  <c r="AH532" i="1" l="1"/>
  <c r="Z534" i="1"/>
  <c r="AB535" i="1"/>
  <c r="Z536" i="1"/>
  <c r="T539" i="1"/>
  <c r="BI321" i="1" l="1"/>
  <c r="BQ431" i="1"/>
  <c r="BN398" i="1"/>
  <c r="BL453" i="1"/>
  <c r="BQ413" i="1"/>
  <c r="BG434" i="1"/>
  <c r="BH413" i="1"/>
  <c r="BI318" i="1"/>
  <c r="BR318" i="1"/>
  <c r="BL413" i="1"/>
  <c r="BJ321" i="1"/>
  <c r="BN321" i="1"/>
  <c r="BR434" i="1"/>
  <c r="BM321" i="1"/>
  <c r="BO431" i="1"/>
  <c r="BM318" i="1"/>
  <c r="BO404" i="1"/>
  <c r="BG398" i="1"/>
  <c r="BH378" i="1"/>
  <c r="BR453" i="1"/>
  <c r="BH404" i="1"/>
  <c r="BJ378" i="1"/>
  <c r="BI314" i="1"/>
  <c r="BI434" i="1"/>
  <c r="BP413" i="1"/>
  <c r="BM413" i="1"/>
  <c r="BI398" i="1"/>
  <c r="BP318" i="1"/>
  <c r="BL434" i="1"/>
  <c r="BO413" i="1"/>
  <c r="BQ404" i="1"/>
  <c r="BJ318" i="1"/>
  <c r="BL404" i="1"/>
  <c r="BG453" i="1"/>
  <c r="BJ431" i="1"/>
  <c r="BI431" i="1"/>
  <c r="BH321" i="1"/>
  <c r="BM431" i="1"/>
  <c r="BN404" i="1"/>
  <c r="BP398" i="1"/>
  <c r="BR321" i="1"/>
  <c r="BL431" i="1"/>
  <c r="BL318" i="1"/>
  <c r="BJ413" i="1"/>
  <c r="BN412" i="1"/>
  <c r="BP431" i="1"/>
  <c r="BN318" i="1"/>
  <c r="BJ453" i="1"/>
  <c r="BH398" i="1"/>
  <c r="BK314" i="1"/>
  <c r="BK434" i="1"/>
  <c r="BK431" i="1"/>
  <c r="BH314" i="1"/>
  <c r="BH318" i="1"/>
  <c r="BQ314" i="1"/>
  <c r="BM398" i="1"/>
  <c r="BG318" i="1"/>
  <c r="BQ321" i="1"/>
  <c r="BP314" i="1"/>
  <c r="BO321" i="1"/>
  <c r="BP412" i="1"/>
  <c r="BK398" i="1"/>
  <c r="BG412" i="1"/>
  <c r="BL412" i="1"/>
  <c r="BQ318" i="1"/>
  <c r="BN434" i="1"/>
  <c r="BR431" i="1"/>
  <c r="BH453" i="1"/>
  <c r="BM404" i="1"/>
  <c r="BK318" i="1"/>
  <c r="BK378" i="1"/>
  <c r="BL398" i="1"/>
  <c r="BG321" i="1"/>
  <c r="BG413" i="1"/>
  <c r="BG431" i="1"/>
  <c r="BK453" i="1"/>
  <c r="BG378" i="1"/>
  <c r="BM378" i="1"/>
  <c r="BJ434" i="1"/>
  <c r="BN413" i="1"/>
  <c r="BK404" i="1"/>
  <c r="BP321" i="1"/>
  <c r="BR314" i="1"/>
  <c r="BJ314" i="1"/>
  <c r="BH412" i="1"/>
  <c r="BQ412" i="1"/>
  <c r="BK413" i="1"/>
  <c r="BH431" i="1"/>
  <c r="BP404" i="1"/>
  <c r="BQ378" i="1"/>
  <c r="BQ434" i="1"/>
  <c r="BI412" i="1"/>
  <c r="BK412" i="1"/>
  <c r="BO453" i="1"/>
  <c r="BK321" i="1"/>
  <c r="BJ404" i="1"/>
  <c r="BG404" i="1"/>
  <c r="BN314" i="1"/>
  <c r="BI413" i="1"/>
  <c r="BP453" i="1"/>
  <c r="BP434" i="1"/>
  <c r="BO318" i="1"/>
  <c r="BP378" i="1"/>
  <c r="BR404" i="1"/>
  <c r="BL378" i="1"/>
  <c r="BM434" i="1"/>
  <c r="BM412" i="1"/>
  <c r="BL314" i="1"/>
  <c r="BI453" i="1"/>
  <c r="BJ398" i="1"/>
  <c r="BO314" i="1"/>
  <c r="BN453" i="1"/>
  <c r="BO378" i="1"/>
  <c r="BG314" i="1"/>
  <c r="BO398" i="1"/>
  <c r="BH434" i="1"/>
  <c r="BR378" i="1"/>
  <c r="BR412" i="1"/>
  <c r="BO412" i="1"/>
  <c r="BI404" i="1"/>
  <c r="BM314" i="1"/>
  <c r="BN378" i="1"/>
  <c r="BQ398" i="1"/>
  <c r="BM453" i="1"/>
  <c r="BI378" i="1"/>
  <c r="BL321" i="1"/>
  <c r="BN431" i="1"/>
  <c r="BQ453" i="1"/>
  <c r="BR398" i="1"/>
  <c r="BR413" i="1"/>
  <c r="BO434" i="1"/>
  <c r="BJ412" i="1"/>
  <c r="BP291" i="1"/>
  <c r="BI284" i="1"/>
  <c r="BM333" i="1"/>
  <c r="BH287" i="1"/>
  <c r="BR286" i="1"/>
  <c r="BO346" i="1"/>
  <c r="BL449" i="1"/>
  <c r="BL279" i="1"/>
  <c r="BK288" i="1"/>
  <c r="BO316" i="1"/>
  <c r="BQ346" i="1"/>
  <c r="BJ283" i="1"/>
  <c r="BI316" i="1"/>
  <c r="BP290" i="1"/>
  <c r="BL283" i="1"/>
  <c r="BH319" i="1"/>
  <c r="BL294" i="1"/>
  <c r="BQ287" i="1"/>
  <c r="BQ319" i="1"/>
  <c r="BO333" i="1"/>
  <c r="BM319" i="1"/>
  <c r="BP493" i="1"/>
  <c r="BN288" i="1"/>
  <c r="BL288" i="1"/>
  <c r="BO319" i="1"/>
  <c r="BK279" i="1"/>
  <c r="BL320" i="1"/>
  <c r="BP326" i="1"/>
  <c r="BL333" i="1"/>
  <c r="BI290" i="1"/>
  <c r="BG364" i="1"/>
  <c r="BM280" i="1"/>
  <c r="BL289" i="1"/>
  <c r="BN319" i="1"/>
  <c r="BG291" i="1"/>
  <c r="BR320" i="1"/>
  <c r="BM283" i="1"/>
  <c r="BI319" i="1"/>
  <c r="BM317" i="1"/>
  <c r="BM290" i="1"/>
  <c r="BQ278" i="1"/>
  <c r="BQ283" i="1"/>
  <c r="BR346" i="1"/>
  <c r="BR332" i="1"/>
  <c r="BQ291" i="1"/>
  <c r="BR284" i="1"/>
  <c r="BN493" i="1"/>
  <c r="BN294" i="1"/>
  <c r="BG287" i="1"/>
  <c r="BH278" i="1"/>
  <c r="BI333" i="1"/>
  <c r="BN293" i="1"/>
  <c r="BI332" i="1"/>
  <c r="BK284" i="1"/>
  <c r="BN292" i="1"/>
  <c r="BI286" i="1"/>
  <c r="BL293" i="1"/>
  <c r="BP294" i="1"/>
  <c r="BP286" i="1"/>
  <c r="BM493" i="1"/>
  <c r="BN326" i="1"/>
  <c r="BJ364" i="1"/>
  <c r="BG319" i="1"/>
  <c r="BH289" i="1"/>
  <c r="BI283" i="1"/>
  <c r="BJ289" i="1"/>
  <c r="BN279" i="1"/>
  <c r="BM288" i="1"/>
  <c r="BQ316" i="1"/>
  <c r="BK346" i="1"/>
  <c r="BI289" i="1"/>
  <c r="BK333" i="1"/>
  <c r="BR294" i="1"/>
  <c r="BH280" i="1"/>
  <c r="BL291" i="1"/>
  <c r="BJ286" i="1"/>
  <c r="BJ287" i="1"/>
  <c r="BJ333" i="1"/>
  <c r="BO282" i="1"/>
  <c r="BP284" i="1"/>
  <c r="BQ449" i="1"/>
  <c r="BM281" i="1"/>
  <c r="BP279" i="1"/>
  <c r="BJ316" i="1"/>
  <c r="BM346" i="1"/>
  <c r="BQ333" i="1"/>
  <c r="BO332" i="1"/>
  <c r="BH317" i="1"/>
  <c r="BM282" i="1"/>
  <c r="BJ332" i="1"/>
  <c r="BP283" i="1"/>
  <c r="BM326" i="1"/>
  <c r="BI292" i="1"/>
  <c r="BJ320" i="1"/>
  <c r="BK316" i="1"/>
  <c r="BR326" i="1"/>
  <c r="BH281" i="1"/>
  <c r="BK449" i="1"/>
  <c r="BQ293" i="1"/>
  <c r="BJ346" i="1"/>
  <c r="BP293" i="1"/>
  <c r="BM449" i="1"/>
  <c r="BL316" i="1"/>
  <c r="BQ286" i="1"/>
  <c r="BK332" i="1"/>
  <c r="BI288" i="1"/>
  <c r="BN283" i="1"/>
  <c r="BR292" i="1"/>
  <c r="BK286" i="1"/>
  <c r="BQ282" i="1"/>
  <c r="BJ326" i="1"/>
  <c r="BP288" i="1"/>
  <c r="BG283" i="1"/>
  <c r="BJ449" i="1"/>
  <c r="BG332" i="1"/>
  <c r="BQ292" i="1"/>
  <c r="BL284" i="1"/>
  <c r="BP287" i="1"/>
  <c r="BQ279" i="1"/>
  <c r="BP278" i="1"/>
  <c r="BK294" i="1"/>
  <c r="BK291" i="1"/>
  <c r="BO293" i="1"/>
  <c r="BK280" i="1"/>
  <c r="BH293" i="1"/>
  <c r="BN290" i="1"/>
  <c r="BQ290" i="1"/>
  <c r="BO364" i="1"/>
  <c r="BJ288" i="1"/>
  <c r="BI294" i="1"/>
  <c r="BO289" i="1"/>
  <c r="BL278" i="1"/>
  <c r="BG282" i="1"/>
  <c r="BO287" i="1"/>
  <c r="BQ317" i="1"/>
  <c r="BJ282" i="1"/>
  <c r="BG292" i="1"/>
  <c r="BK282" i="1"/>
  <c r="BR291" i="1"/>
  <c r="BK319" i="1"/>
  <c r="BJ294" i="1"/>
  <c r="BG449" i="1"/>
  <c r="BI326" i="1"/>
  <c r="BH282" i="1"/>
  <c r="BG279" i="1"/>
  <c r="BP281" i="1"/>
  <c r="BH316" i="1"/>
  <c r="BN449" i="1"/>
  <c r="BN317" i="1"/>
  <c r="BL332" i="1"/>
  <c r="BK278" i="1"/>
  <c r="BR364" i="1"/>
  <c r="BQ493" i="1"/>
  <c r="BJ292" i="1"/>
  <c r="BL281" i="1"/>
  <c r="BM320" i="1"/>
  <c r="BN364" i="1"/>
  <c r="BI287" i="1"/>
  <c r="BJ293" i="1"/>
  <c r="BM292" i="1"/>
  <c r="BM332" i="1"/>
  <c r="BR293" i="1"/>
  <c r="BN291" i="1"/>
  <c r="BP449" i="1"/>
  <c r="BL287" i="1"/>
  <c r="BG278" i="1"/>
  <c r="BL286" i="1"/>
  <c r="BQ294" i="1"/>
  <c r="BO283" i="1"/>
  <c r="BQ288" i="1"/>
  <c r="BM286" i="1"/>
  <c r="BM294" i="1"/>
  <c r="BN333" i="1"/>
  <c r="BG294" i="1"/>
  <c r="BI364" i="1"/>
  <c r="BN332" i="1"/>
  <c r="BG288" i="1"/>
  <c r="BQ281" i="1"/>
  <c r="BN346" i="1"/>
  <c r="BK293" i="1"/>
  <c r="BO280" i="1"/>
  <c r="BN286" i="1"/>
  <c r="BI291" i="1"/>
  <c r="BH284" i="1"/>
  <c r="BG333" i="1"/>
  <c r="BR493" i="1"/>
  <c r="BM287" i="1"/>
  <c r="BG290" i="1"/>
  <c r="BI280" i="1"/>
  <c r="BP292" i="1"/>
  <c r="BK283" i="1"/>
  <c r="BH283" i="1"/>
  <c r="BI346" i="1"/>
  <c r="BO278" i="1"/>
  <c r="BN287" i="1"/>
  <c r="BP317" i="1"/>
  <c r="BK287" i="1"/>
  <c r="BQ289" i="1"/>
  <c r="BH288" i="1"/>
  <c r="BN284" i="1"/>
  <c r="BO288" i="1"/>
  <c r="BG289" i="1"/>
  <c r="BG280" i="1"/>
  <c r="BI449" i="1"/>
  <c r="BK326" i="1"/>
  <c r="BR287" i="1"/>
  <c r="BK364" i="1"/>
  <c r="BR316" i="1"/>
  <c r="BQ326" i="1"/>
  <c r="BQ280" i="1"/>
  <c r="BP289" i="1"/>
  <c r="BH326" i="1"/>
  <c r="BR289" i="1"/>
  <c r="BJ291" i="1"/>
  <c r="BM293" i="1"/>
  <c r="BN316" i="1"/>
  <c r="BL292" i="1"/>
  <c r="BO493" i="1"/>
  <c r="BO290" i="1"/>
  <c r="BN281" i="1"/>
  <c r="BO317" i="1"/>
  <c r="BR290" i="1"/>
  <c r="BN320" i="1"/>
  <c r="BI317" i="1"/>
  <c r="BP280" i="1"/>
  <c r="BG284" i="1"/>
  <c r="BO286" i="1"/>
  <c r="BO294" i="1"/>
  <c r="BP333" i="1"/>
  <c r="BO291" i="1"/>
  <c r="BK317" i="1"/>
  <c r="BN289" i="1"/>
  <c r="BI278" i="1"/>
  <c r="BO281" i="1"/>
  <c r="BI320" i="1"/>
  <c r="BI293" i="1"/>
  <c r="BR449" i="1"/>
  <c r="BM279" i="1"/>
  <c r="BL346" i="1"/>
  <c r="BO279" i="1"/>
  <c r="BG346" i="1"/>
  <c r="BL290" i="1"/>
  <c r="BO284" i="1"/>
  <c r="BP320" i="1"/>
  <c r="BO292" i="1"/>
  <c r="BH333" i="1"/>
  <c r="BH346" i="1"/>
  <c r="BI279" i="1"/>
  <c r="BM291" i="1"/>
  <c r="BJ278" i="1"/>
  <c r="BL282" i="1"/>
  <c r="BQ320" i="1"/>
  <c r="BI281" i="1"/>
  <c r="BP316" i="1"/>
  <c r="BG293" i="1"/>
  <c r="BJ281" i="1"/>
  <c r="BG316" i="1"/>
  <c r="BQ284" i="1"/>
  <c r="BG281" i="1"/>
  <c r="BO320" i="1"/>
  <c r="BP346" i="1"/>
  <c r="BN280" i="1"/>
  <c r="BM289" i="1"/>
  <c r="BH292" i="1"/>
  <c r="BR280" i="1"/>
  <c r="BG317" i="1"/>
  <c r="BJ280" i="1"/>
  <c r="BM284" i="1"/>
  <c r="BJ319" i="1"/>
  <c r="BI282" i="1"/>
  <c r="BR283" i="1"/>
  <c r="BO326" i="1"/>
  <c r="BH320" i="1"/>
  <c r="BP319" i="1"/>
  <c r="BM316" i="1"/>
  <c r="BP364" i="1"/>
  <c r="BR282" i="1"/>
  <c r="BL319" i="1"/>
  <c r="BR288" i="1"/>
  <c r="BG320" i="1"/>
  <c r="BK281" i="1"/>
  <c r="BR281" i="1"/>
  <c r="BK320" i="1"/>
  <c r="BG286" i="1"/>
  <c r="BG326" i="1"/>
  <c r="BL326" i="1"/>
  <c r="BO449" i="1"/>
  <c r="BJ279" i="1"/>
  <c r="BH294" i="1"/>
  <c r="BL317" i="1"/>
  <c r="BH449" i="1"/>
  <c r="BH364" i="1"/>
  <c r="BQ332" i="1"/>
  <c r="BL364" i="1"/>
  <c r="BK292" i="1"/>
  <c r="BJ290" i="1"/>
  <c r="BM364" i="1"/>
  <c r="BP332" i="1"/>
  <c r="BH279" i="1"/>
  <c r="BR319" i="1"/>
  <c r="BM278" i="1"/>
  <c r="BH290" i="1"/>
  <c r="BJ317" i="1"/>
  <c r="BR317" i="1"/>
  <c r="BH332" i="1"/>
  <c r="BN278" i="1"/>
  <c r="BH286" i="1"/>
  <c r="BJ284" i="1"/>
  <c r="BH291" i="1"/>
  <c r="BK290" i="1"/>
  <c r="BQ364" i="1"/>
  <c r="BN282" i="1"/>
  <c r="BP282" i="1"/>
  <c r="BR333" i="1"/>
  <c r="BK289" i="1"/>
  <c r="BL280" i="1"/>
  <c r="BG285" i="1"/>
  <c r="BM285" i="1"/>
  <c r="BO285" i="1"/>
  <c r="BK285" i="1"/>
  <c r="BN285" i="1"/>
  <c r="BP285" i="1"/>
  <c r="BH285" i="1"/>
  <c r="BR285" i="1"/>
  <c r="BJ285" i="1"/>
  <c r="BI285" i="1"/>
  <c r="BL285" i="1"/>
  <c r="BQ285" i="1"/>
  <c r="BR390" i="1"/>
  <c r="BH408" i="1"/>
  <c r="BJ414" i="1"/>
  <c r="BQ409" i="1"/>
  <c r="BI463" i="1"/>
  <c r="BI345" i="1"/>
  <c r="BI367" i="1"/>
  <c r="BQ414" i="1"/>
  <c r="BI430" i="1"/>
  <c r="BM427" i="1"/>
  <c r="BG388" i="1"/>
  <c r="BI426" i="1"/>
  <c r="BL369" i="1"/>
  <c r="BP397" i="1"/>
  <c r="BL425" i="1"/>
  <c r="BQ351" i="1"/>
  <c r="BO379" i="1"/>
  <c r="BK467" i="1"/>
  <c r="BO345" i="1"/>
  <c r="BN388" i="1"/>
  <c r="BH392" i="1"/>
  <c r="BG428" i="1"/>
  <c r="BN351" i="1"/>
  <c r="BR395" i="1"/>
  <c r="BR419" i="1"/>
  <c r="BG345" i="1"/>
  <c r="BK451" i="1"/>
  <c r="BQ469" i="1"/>
  <c r="BJ422" i="1"/>
  <c r="BJ345" i="1"/>
  <c r="BH379" i="1"/>
  <c r="BJ409" i="1"/>
  <c r="BH427" i="1"/>
  <c r="BM344" i="1"/>
  <c r="BK406" i="1"/>
  <c r="BJ461" i="1"/>
  <c r="BL480" i="1"/>
  <c r="BI395" i="1"/>
  <c r="BI419" i="1"/>
  <c r="BP440" i="1"/>
  <c r="BI450" i="1"/>
  <c r="BG461" i="1"/>
  <c r="BL467" i="1"/>
  <c r="BM480" i="1"/>
  <c r="BK486" i="1"/>
  <c r="BN491" i="1"/>
  <c r="BL416" i="1"/>
  <c r="BP451" i="1"/>
  <c r="BR467" i="1"/>
  <c r="BM487" i="1"/>
  <c r="BN406" i="1"/>
  <c r="BK430" i="1"/>
  <c r="BP452" i="1"/>
  <c r="BR463" i="1"/>
  <c r="BK473" i="1"/>
  <c r="BP483" i="1"/>
  <c r="BO488" i="1"/>
  <c r="BH428" i="1"/>
  <c r="BL491" i="1"/>
  <c r="BM485" i="1"/>
  <c r="BK394" i="1"/>
  <c r="BQ420" i="1"/>
  <c r="BQ436" i="1"/>
  <c r="BP362" i="1"/>
  <c r="BH418" i="1"/>
  <c r="BP470" i="1"/>
  <c r="BG425" i="1"/>
  <c r="BH464" i="1"/>
  <c r="BJ366" i="1"/>
  <c r="BP415" i="1"/>
  <c r="BK429" i="1"/>
  <c r="BR351" i="1"/>
  <c r="BP426" i="1"/>
  <c r="BI491" i="1"/>
  <c r="BQ396" i="1"/>
  <c r="BK418" i="1"/>
  <c r="BO438" i="1"/>
  <c r="BL458" i="1"/>
  <c r="BN472" i="1"/>
  <c r="BQ407" i="1"/>
  <c r="BP424" i="1"/>
  <c r="BL446" i="1"/>
  <c r="BM347" i="1"/>
  <c r="BN417" i="1"/>
  <c r="BJ365" i="1"/>
  <c r="BO418" i="1"/>
  <c r="BI487" i="1"/>
  <c r="BJ351" i="1"/>
  <c r="BN422" i="1"/>
  <c r="BM455" i="1"/>
  <c r="BJ465" i="1"/>
  <c r="BH471" i="1"/>
  <c r="BQ379" i="1"/>
  <c r="BQ470" i="1"/>
  <c r="BN486" i="1"/>
  <c r="BK345" i="1"/>
  <c r="BO368" i="1"/>
  <c r="BK417" i="1"/>
  <c r="BL470" i="1"/>
  <c r="BG480" i="1"/>
  <c r="BI486" i="1"/>
  <c r="BM442" i="1"/>
  <c r="BO442" i="1"/>
  <c r="BG460" i="1"/>
  <c r="BJ480" i="1"/>
  <c r="BG491" i="1"/>
  <c r="BR345" i="1"/>
  <c r="BO348" i="1"/>
  <c r="BM366" i="1"/>
  <c r="BO388" i="1"/>
  <c r="BO396" i="1"/>
  <c r="BQ410" i="1"/>
  <c r="BO420" i="1"/>
  <c r="BO428" i="1"/>
  <c r="BM438" i="1"/>
  <c r="BM446" i="1"/>
  <c r="BG390" i="1"/>
  <c r="BI420" i="1"/>
  <c r="BI436" i="1"/>
  <c r="BJ352" i="1"/>
  <c r="BJ452" i="1"/>
  <c r="BJ468" i="1"/>
  <c r="BL342" i="1"/>
  <c r="BR384" i="1"/>
  <c r="BQ406" i="1"/>
  <c r="BG424" i="1"/>
  <c r="BM394" i="1"/>
  <c r="BQ430" i="1"/>
  <c r="BL422" i="1"/>
  <c r="BK461" i="1"/>
  <c r="BK469" i="1"/>
  <c r="BP392" i="1"/>
  <c r="BN426" i="1"/>
  <c r="BH416" i="1"/>
  <c r="BI425" i="1"/>
  <c r="BG465" i="1"/>
  <c r="BL348" i="1"/>
  <c r="BI377" i="1"/>
  <c r="BO416" i="1"/>
  <c r="BG432" i="1"/>
  <c r="BJ438" i="1"/>
  <c r="BI344" i="1"/>
  <c r="BI394" i="1"/>
  <c r="BG436" i="1"/>
  <c r="BR347" i="1"/>
  <c r="BR379" i="1"/>
  <c r="BL409" i="1"/>
  <c r="BN439" i="1"/>
  <c r="BI359" i="1"/>
  <c r="BO471" i="1"/>
  <c r="BM357" i="1"/>
  <c r="BN420" i="1"/>
  <c r="BR406" i="1"/>
  <c r="BG396" i="1"/>
  <c r="BG444" i="1"/>
  <c r="BN359" i="1"/>
  <c r="BR427" i="1"/>
  <c r="BK357" i="1"/>
  <c r="BO455" i="1"/>
  <c r="BM473" i="1"/>
  <c r="BJ390" i="1"/>
  <c r="BR438" i="1"/>
  <c r="BH347" i="1"/>
  <c r="BJ417" i="1"/>
  <c r="BH443" i="1"/>
  <c r="BJ464" i="1"/>
  <c r="BI424" i="1"/>
  <c r="BM470" i="1"/>
  <c r="BH484" i="1"/>
  <c r="BP367" i="1"/>
  <c r="BR421" i="1"/>
  <c r="BN442" i="1"/>
  <c r="BQ451" i="1"/>
  <c r="BO462" i="1"/>
  <c r="BN470" i="1"/>
  <c r="BN483" i="1"/>
  <c r="BN487" i="1"/>
  <c r="BL368" i="1"/>
  <c r="BR432" i="1"/>
  <c r="BO454" i="1"/>
  <c r="BM474" i="1"/>
  <c r="BK489" i="1"/>
  <c r="BJ367" i="1"/>
  <c r="BO415" i="1"/>
  <c r="BO440" i="1"/>
  <c r="BG458" i="1"/>
  <c r="BO466" i="1"/>
  <c r="BP475" i="1"/>
  <c r="BO484" i="1"/>
  <c r="BN430" i="1"/>
  <c r="BL384" i="1"/>
  <c r="BO487" i="1"/>
  <c r="BM424" i="1"/>
  <c r="BM440" i="1"/>
  <c r="BR366" i="1"/>
  <c r="BR452" i="1"/>
  <c r="BL474" i="1"/>
  <c r="BQ439" i="1"/>
  <c r="BH472" i="1"/>
  <c r="BL419" i="1"/>
  <c r="BJ357" i="1"/>
  <c r="BL464" i="1"/>
  <c r="BM352" i="1"/>
  <c r="BM384" i="1"/>
  <c r="BM408" i="1"/>
  <c r="BO422" i="1"/>
  <c r="BK442" i="1"/>
  <c r="BP368" i="1"/>
  <c r="BR460" i="1"/>
  <c r="BQ343" i="1"/>
  <c r="BI415" i="1"/>
  <c r="BJ454" i="1"/>
  <c r="BR368" i="1"/>
  <c r="BJ421" i="1"/>
  <c r="BG384" i="1"/>
  <c r="BJ442" i="1"/>
  <c r="BG489" i="1"/>
  <c r="BI366" i="1"/>
  <c r="BG397" i="1"/>
  <c r="BJ426" i="1"/>
  <c r="BH458" i="1"/>
  <c r="BR466" i="1"/>
  <c r="BQ474" i="1"/>
  <c r="BI460" i="1"/>
  <c r="BH476" i="1"/>
  <c r="BL488" i="1"/>
  <c r="BN347" i="1"/>
  <c r="BK379" i="1"/>
  <c r="BO421" i="1"/>
  <c r="BR451" i="1"/>
  <c r="BM472" i="1"/>
  <c r="BH483" i="1"/>
  <c r="BH487" i="1"/>
  <c r="BG365" i="1"/>
  <c r="BJ455" i="1"/>
  <c r="BK470" i="1"/>
  <c r="BJ484" i="1"/>
  <c r="BQ485" i="1"/>
  <c r="BP347" i="1"/>
  <c r="BM342" i="1"/>
  <c r="BK352" i="1"/>
  <c r="BK368" i="1"/>
  <c r="BM390" i="1"/>
  <c r="BM414" i="1"/>
  <c r="BM422" i="1"/>
  <c r="BM430" i="1"/>
  <c r="BK440" i="1"/>
  <c r="BG366" i="1"/>
  <c r="BI396" i="1"/>
  <c r="BG422" i="1"/>
  <c r="BG438" i="1"/>
  <c r="BL366" i="1"/>
  <c r="BH454" i="1"/>
  <c r="BH470" i="1"/>
  <c r="BM389" i="1"/>
  <c r="BO408" i="1"/>
  <c r="BQ438" i="1"/>
  <c r="BJ397" i="1"/>
  <c r="BK436" i="1"/>
  <c r="BL390" i="1"/>
  <c r="BH426" i="1"/>
  <c r="BM451" i="1"/>
  <c r="BQ463" i="1"/>
  <c r="BQ471" i="1"/>
  <c r="BN394" i="1"/>
  <c r="BR430" i="1"/>
  <c r="BR352" i="1"/>
  <c r="BL396" i="1"/>
  <c r="BH351" i="1"/>
  <c r="BI442" i="1"/>
  <c r="BP389" i="1"/>
  <c r="BR443" i="1"/>
  <c r="BK459" i="1"/>
  <c r="BH424" i="1"/>
  <c r="BN343" i="1"/>
  <c r="BN407" i="1"/>
  <c r="BM365" i="1"/>
  <c r="BO377" i="1"/>
  <c r="BH395" i="1"/>
  <c r="BQ473" i="1"/>
  <c r="BL473" i="1"/>
  <c r="BN348" i="1"/>
  <c r="BL406" i="1"/>
  <c r="BL444" i="1"/>
  <c r="BM464" i="1"/>
  <c r="BM484" i="1"/>
  <c r="BK390" i="1"/>
  <c r="BR458" i="1"/>
  <c r="BM491" i="1"/>
  <c r="BI389" i="1"/>
  <c r="BG445" i="1"/>
  <c r="BK468" i="1"/>
  <c r="BQ486" i="1"/>
  <c r="BM369" i="1"/>
  <c r="BN432" i="1"/>
  <c r="BO406" i="1"/>
  <c r="BQ444" i="1"/>
  <c r="BP462" i="1"/>
  <c r="BG417" i="1"/>
  <c r="BJ475" i="1"/>
  <c r="BQ388" i="1"/>
  <c r="BK426" i="1"/>
  <c r="BL450" i="1"/>
  <c r="BI351" i="1"/>
  <c r="BG395" i="1"/>
  <c r="BM379" i="1"/>
  <c r="BO468" i="1"/>
  <c r="BP369" i="1"/>
  <c r="BP450" i="1"/>
  <c r="BI468" i="1"/>
  <c r="BH420" i="1"/>
  <c r="BH480" i="1"/>
  <c r="BI357" i="1"/>
  <c r="BM439" i="1"/>
  <c r="BH475" i="1"/>
  <c r="BG488" i="1"/>
  <c r="BM343" i="1"/>
  <c r="BL486" i="1"/>
  <c r="BK487" i="1"/>
  <c r="BK344" i="1"/>
  <c r="BM406" i="1"/>
  <c r="BK424" i="1"/>
  <c r="BQ442" i="1"/>
  <c r="BG342" i="1"/>
  <c r="BG406" i="1"/>
  <c r="BI444" i="1"/>
  <c r="BJ368" i="1"/>
  <c r="BM410" i="1"/>
  <c r="BG408" i="1"/>
  <c r="BO443" i="1"/>
  <c r="BO465" i="1"/>
  <c r="BR342" i="1"/>
  <c r="BM421" i="1"/>
  <c r="BK421" i="1"/>
  <c r="BG440" i="1"/>
  <c r="BO352" i="1"/>
  <c r="BR397" i="1"/>
  <c r="BH466" i="1"/>
  <c r="BH409" i="1"/>
  <c r="BN357" i="1"/>
  <c r="BR369" i="1"/>
  <c r="BL407" i="1"/>
  <c r="BP419" i="1"/>
  <c r="BN429" i="1"/>
  <c r="BJ347" i="1"/>
  <c r="BH389" i="1"/>
  <c r="BH421" i="1"/>
  <c r="BH445" i="1"/>
  <c r="BJ342" i="1"/>
  <c r="BI369" i="1"/>
  <c r="BG463" i="1"/>
  <c r="BJ344" i="1"/>
  <c r="BP407" i="1"/>
  <c r="BK428" i="1"/>
  <c r="BJ424" i="1"/>
  <c r="BR446" i="1"/>
  <c r="BN458" i="1"/>
  <c r="BN466" i="1"/>
  <c r="BN474" i="1"/>
  <c r="BH352" i="1"/>
  <c r="BL388" i="1"/>
  <c r="BL420" i="1"/>
  <c r="BQ422" i="1"/>
  <c r="BR486" i="1"/>
  <c r="BI368" i="1"/>
  <c r="BI408" i="1"/>
  <c r="BK438" i="1"/>
  <c r="BM450" i="1"/>
  <c r="BO467" i="1"/>
  <c r="BR475" i="1"/>
  <c r="BQ484" i="1"/>
  <c r="BQ488" i="1"/>
  <c r="BH369" i="1"/>
  <c r="BN436" i="1"/>
  <c r="BP455" i="1"/>
  <c r="BI365" i="1"/>
  <c r="BO397" i="1"/>
  <c r="BL424" i="1"/>
  <c r="BH455" i="1"/>
  <c r="BP467" i="1"/>
  <c r="BP390" i="1"/>
  <c r="BR489" i="1"/>
  <c r="BQ366" i="1"/>
  <c r="BM397" i="1"/>
  <c r="BH459" i="1"/>
  <c r="BO485" i="1"/>
  <c r="BM388" i="1"/>
  <c r="BL421" i="1"/>
  <c r="BJ446" i="1"/>
  <c r="BI454" i="1"/>
  <c r="BG415" i="1"/>
  <c r="BG487" i="1"/>
  <c r="BP420" i="1"/>
  <c r="BG467" i="1"/>
  <c r="BG418" i="1"/>
  <c r="BL426" i="1"/>
  <c r="BR424" i="1"/>
  <c r="BP474" i="1"/>
  <c r="BK444" i="1"/>
  <c r="BQ472" i="1"/>
  <c r="BM463" i="1"/>
  <c r="BI379" i="1"/>
  <c r="BK395" i="1"/>
  <c r="BH422" i="1"/>
  <c r="BG464" i="1"/>
  <c r="BI458" i="1"/>
  <c r="BR469" i="1"/>
  <c r="BJ410" i="1"/>
  <c r="BJ436" i="1"/>
  <c r="BG469" i="1"/>
  <c r="BQ467" i="1"/>
  <c r="BJ444" i="1"/>
  <c r="BQ419" i="1"/>
  <c r="BK455" i="1"/>
  <c r="BJ408" i="1"/>
  <c r="BO407" i="1"/>
  <c r="BN465" i="1"/>
  <c r="BK471" i="1"/>
  <c r="BJ483" i="1"/>
  <c r="BJ487" i="1"/>
  <c r="BG394" i="1"/>
  <c r="BG443" i="1"/>
  <c r="BQ466" i="1"/>
  <c r="BN345" i="1"/>
  <c r="BP366" i="1"/>
  <c r="BJ418" i="1"/>
  <c r="BK443" i="1"/>
  <c r="BQ454" i="1"/>
  <c r="BK465" i="1"/>
  <c r="BK480" i="1"/>
  <c r="BM486" i="1"/>
  <c r="BH491" i="1"/>
  <c r="BJ476" i="1"/>
  <c r="BJ473" i="1"/>
  <c r="BJ488" i="1"/>
  <c r="BN352" i="1"/>
  <c r="BG343" i="1"/>
  <c r="BL438" i="1"/>
  <c r="BK454" i="1"/>
  <c r="BR474" i="1"/>
  <c r="BH388" i="1"/>
  <c r="BP461" i="1"/>
  <c r="BR436" i="1"/>
  <c r="BH343" i="1"/>
  <c r="BP465" i="1"/>
  <c r="BN451" i="1"/>
  <c r="BM460" i="1"/>
  <c r="BP436" i="1"/>
  <c r="BN416" i="1"/>
  <c r="BN408" i="1"/>
  <c r="BQ397" i="1"/>
  <c r="BR473" i="1"/>
  <c r="BK369" i="1"/>
  <c r="BH406" i="1"/>
  <c r="BN428" i="1"/>
  <c r="BI445" i="1"/>
  <c r="BM466" i="1"/>
  <c r="BM461" i="1"/>
  <c r="BH396" i="1"/>
  <c r="BK462" i="1"/>
  <c r="BN419" i="1"/>
  <c r="BQ416" i="1"/>
  <c r="BM377" i="1"/>
  <c r="BL451" i="1"/>
  <c r="BR396" i="1"/>
  <c r="BH367" i="1"/>
  <c r="BP418" i="1"/>
  <c r="BH440" i="1"/>
  <c r="BI410" i="1"/>
  <c r="BL417" i="1"/>
  <c r="BK475" i="1"/>
  <c r="BG348" i="1"/>
  <c r="BP429" i="1"/>
  <c r="BP408" i="1"/>
  <c r="BH419" i="1"/>
  <c r="BR485" i="1"/>
  <c r="BQ424" i="1"/>
  <c r="BG475" i="1"/>
  <c r="BR439" i="1"/>
  <c r="BP348" i="1"/>
  <c r="BH460" i="1"/>
  <c r="BP430" i="1"/>
  <c r="BQ428" i="1"/>
  <c r="BG347" i="1"/>
  <c r="BK343" i="1"/>
  <c r="BJ406" i="1"/>
  <c r="BK410" i="1"/>
  <c r="BN464" i="1"/>
  <c r="BJ462" i="1"/>
  <c r="BN460" i="1"/>
  <c r="BI409" i="1"/>
  <c r="BM454" i="1"/>
  <c r="BR392" i="1"/>
  <c r="BQ362" i="1"/>
  <c r="BK416" i="1"/>
  <c r="BK432" i="1"/>
  <c r="BI343" i="1"/>
  <c r="BH362" i="1"/>
  <c r="BI414" i="1"/>
  <c r="BQ455" i="1"/>
  <c r="BN362" i="1"/>
  <c r="BO417" i="1"/>
  <c r="BG451" i="1"/>
  <c r="BL440" i="1"/>
  <c r="BP379" i="1"/>
  <c r="BL415" i="1"/>
  <c r="BP443" i="1"/>
  <c r="BH365" i="1"/>
  <c r="BG455" i="1"/>
  <c r="BP439" i="1"/>
  <c r="BP442" i="1"/>
  <c r="BL452" i="1"/>
  <c r="BR470" i="1"/>
  <c r="BQ417" i="1"/>
  <c r="BP416" i="1"/>
  <c r="BJ429" i="1"/>
  <c r="BR348" i="1"/>
  <c r="BQ425" i="1"/>
  <c r="BP444" i="1"/>
  <c r="BL472" i="1"/>
  <c r="BO486" i="1"/>
  <c r="BR407" i="1"/>
  <c r="BG462" i="1"/>
  <c r="BM407" i="1"/>
  <c r="BQ462" i="1"/>
  <c r="BH450" i="1"/>
  <c r="BI427" i="1"/>
  <c r="BO489" i="1"/>
  <c r="BJ451" i="1"/>
  <c r="BK483" i="1"/>
  <c r="BJ407" i="1"/>
  <c r="BI465" i="1"/>
  <c r="BI352" i="1"/>
  <c r="BI467" i="1"/>
  <c r="BO452" i="1"/>
  <c r="BK397" i="1"/>
  <c r="BL436" i="1"/>
  <c r="BI455" i="1"/>
  <c r="BK365" i="1"/>
  <c r="BK388" i="1"/>
  <c r="BG409" i="1"/>
  <c r="BO463" i="1"/>
  <c r="BQ348" i="1"/>
  <c r="BI418" i="1"/>
  <c r="BL345" i="1"/>
  <c r="BN415" i="1"/>
  <c r="BO369" i="1"/>
  <c r="BH384" i="1"/>
  <c r="BO342" i="1"/>
  <c r="BL476" i="1"/>
  <c r="BG362" i="1"/>
  <c r="BM415" i="1"/>
  <c r="BN446" i="1"/>
  <c r="BQ465" i="1"/>
  <c r="BL485" i="1"/>
  <c r="BO395" i="1"/>
  <c r="BH463" i="1"/>
  <c r="BJ396" i="1"/>
  <c r="BO450" i="1"/>
  <c r="BJ471" i="1"/>
  <c r="BP487" i="1"/>
  <c r="BR476" i="1"/>
  <c r="BM416" i="1"/>
  <c r="BP352" i="1"/>
  <c r="BL466" i="1"/>
  <c r="BO409" i="1"/>
  <c r="BJ389" i="1"/>
  <c r="BG485" i="1"/>
  <c r="BM392" i="1"/>
  <c r="BO430" i="1"/>
  <c r="BP454" i="1"/>
  <c r="BK359" i="1"/>
  <c r="BG427" i="1"/>
  <c r="BR416" i="1"/>
  <c r="BK348" i="1"/>
  <c r="BI483" i="1"/>
  <c r="BQ384" i="1"/>
  <c r="BK452" i="1"/>
  <c r="BM469" i="1"/>
  <c r="BL429" i="1"/>
  <c r="BL484" i="1"/>
  <c r="BH366" i="1"/>
  <c r="BO445" i="1"/>
  <c r="BG476" i="1"/>
  <c r="BJ489" i="1"/>
  <c r="BG429" i="1"/>
  <c r="BN488" i="1"/>
  <c r="BM489" i="1"/>
  <c r="BL343" i="1"/>
  <c r="BK384" i="1"/>
  <c r="BK408" i="1"/>
  <c r="BQ426" i="1"/>
  <c r="BO444" i="1"/>
  <c r="BI348" i="1"/>
  <c r="BG414" i="1"/>
  <c r="BG446" i="1"/>
  <c r="BJ384" i="1"/>
  <c r="BL430" i="1"/>
  <c r="BI422" i="1"/>
  <c r="BM426" i="1"/>
  <c r="BM445" i="1"/>
  <c r="BM467" i="1"/>
  <c r="BQ415" i="1"/>
  <c r="BK396" i="1"/>
  <c r="BO432" i="1"/>
  <c r="BO344" i="1"/>
  <c r="BL443" i="1"/>
  <c r="BO475" i="1"/>
  <c r="BP425" i="1"/>
  <c r="BL359" i="1"/>
  <c r="BR377" i="1"/>
  <c r="BP395" i="1"/>
  <c r="BR409" i="1"/>
  <c r="BN421" i="1"/>
  <c r="BL439" i="1"/>
  <c r="BH357" i="1"/>
  <c r="BJ395" i="1"/>
  <c r="BJ427" i="1"/>
  <c r="BR344" i="1"/>
  <c r="BG377" i="1"/>
  <c r="BI469" i="1"/>
  <c r="BO419" i="1"/>
  <c r="BN409" i="1"/>
  <c r="BL395" i="1"/>
  <c r="BR440" i="1"/>
  <c r="BN450" i="1"/>
  <c r="BL460" i="1"/>
  <c r="BL468" i="1"/>
  <c r="BQ369" i="1"/>
  <c r="BR414" i="1"/>
  <c r="BJ430" i="1"/>
  <c r="BN425" i="1"/>
  <c r="BN471" i="1"/>
  <c r="BP488" i="1"/>
  <c r="BN377" i="1"/>
  <c r="BI416" i="1"/>
  <c r="BR442" i="1"/>
  <c r="BG452" i="1"/>
  <c r="BJ469" i="1"/>
  <c r="BQ476" i="1"/>
  <c r="BP485" i="1"/>
  <c r="BP489" i="1"/>
  <c r="BI392" i="1"/>
  <c r="BH444" i="1"/>
  <c r="BL459" i="1"/>
  <c r="BR367" i="1"/>
  <c r="BJ428" i="1"/>
  <c r="BO458" i="1"/>
  <c r="BR471" i="1"/>
  <c r="BM417" i="1"/>
  <c r="BP428" i="1"/>
  <c r="BP491" i="1"/>
  <c r="BI342" i="1"/>
  <c r="BL462" i="1"/>
  <c r="BO410" i="1"/>
  <c r="BK472" i="1"/>
  <c r="BQ487" i="1"/>
  <c r="BO394" i="1"/>
  <c r="BI432" i="1"/>
  <c r="BI459" i="1"/>
  <c r="BN473" i="1"/>
  <c r="BK460" i="1"/>
  <c r="BI489" i="1"/>
  <c r="BQ368" i="1"/>
  <c r="BL397" i="1"/>
  <c r="BR428" i="1"/>
  <c r="BP473" i="1"/>
  <c r="BO426" i="1"/>
  <c r="BI452" i="1"/>
  <c r="BM345" i="1"/>
  <c r="BO459" i="1"/>
  <c r="BQ450" i="1"/>
  <c r="BK407" i="1"/>
  <c r="BR389" i="1"/>
  <c r="BG407" i="1"/>
  <c r="BI429" i="1"/>
  <c r="BN468" i="1"/>
  <c r="BP466" i="1"/>
  <c r="BN414" i="1"/>
  <c r="BM444" i="1"/>
  <c r="BQ342" i="1"/>
  <c r="BG472" i="1"/>
  <c r="BH436" i="1"/>
  <c r="BH461" i="1"/>
  <c r="BN344" i="1"/>
  <c r="BH467" i="1"/>
  <c r="BI473" i="1"/>
  <c r="BI484" i="1"/>
  <c r="BI488" i="1"/>
  <c r="BL365" i="1"/>
  <c r="BI451" i="1"/>
  <c r="BO472" i="1"/>
  <c r="BH348" i="1"/>
  <c r="BN369" i="1"/>
  <c r="BN395" i="1"/>
  <c r="BP422" i="1"/>
  <c r="BI446" i="1"/>
  <c r="BQ459" i="1"/>
  <c r="BG468" i="1"/>
  <c r="BL483" i="1"/>
  <c r="BL487" i="1"/>
  <c r="BP406" i="1"/>
  <c r="BQ347" i="1"/>
  <c r="BN480" i="1"/>
  <c r="BR480" i="1"/>
  <c r="BO491" i="1"/>
  <c r="BL362" i="1"/>
  <c r="BG351" i="1"/>
  <c r="BP409" i="1"/>
  <c r="BI443" i="1"/>
  <c r="BK464" i="1"/>
  <c r="BQ458" i="1"/>
  <c r="BL392" i="1"/>
  <c r="BI470" i="1"/>
  <c r="BL408" i="1"/>
  <c r="BR464" i="1"/>
  <c r="BG389" i="1"/>
  <c r="BN469" i="1"/>
  <c r="BJ348" i="1"/>
  <c r="BR365" i="1"/>
  <c r="BO474" i="1"/>
  <c r="BG483" i="1"/>
  <c r="BK377" i="1"/>
  <c r="BG410" i="1"/>
  <c r="BH430" i="1"/>
  <c r="BN455" i="1"/>
  <c r="BL469" i="1"/>
  <c r="BQ468" i="1"/>
  <c r="BG426" i="1"/>
  <c r="BL471" i="1"/>
  <c r="BK422" i="1"/>
  <c r="BN366" i="1"/>
  <c r="BG459" i="1"/>
  <c r="BO439" i="1"/>
  <c r="BJ472" i="1"/>
  <c r="BN440" i="1"/>
  <c r="BI472" i="1"/>
  <c r="BN368" i="1"/>
  <c r="BI471" i="1"/>
  <c r="BM418" i="1"/>
  <c r="BO347" i="1"/>
  <c r="BP357" i="1"/>
  <c r="BQ367" i="1"/>
  <c r="BN367" i="1"/>
  <c r="BQ461" i="1"/>
  <c r="BJ369" i="1"/>
  <c r="BN438" i="1"/>
  <c r="BJ486" i="1"/>
  <c r="BH377" i="1"/>
  <c r="BL454" i="1"/>
  <c r="BM488" i="1"/>
  <c r="BM483" i="1"/>
  <c r="BR418" i="1"/>
  <c r="BO476" i="1"/>
  <c r="BR445" i="1"/>
  <c r="BM368" i="1"/>
  <c r="BM395" i="1"/>
  <c r="BJ445" i="1"/>
  <c r="BK362" i="1"/>
  <c r="BO446" i="1"/>
  <c r="BO425" i="1"/>
  <c r="BR461" i="1"/>
  <c r="BN462" i="1"/>
  <c r="BN390" i="1"/>
  <c r="BG484" i="1"/>
  <c r="BJ463" i="1"/>
  <c r="BL351" i="1"/>
  <c r="BK392" i="1"/>
  <c r="BI428" i="1"/>
  <c r="BJ460" i="1"/>
  <c r="BI390" i="1"/>
  <c r="BQ390" i="1"/>
  <c r="BH394" i="1"/>
  <c r="BO473" i="1"/>
  <c r="BL427" i="1"/>
  <c r="BG357" i="1"/>
  <c r="BI384" i="1"/>
  <c r="BN365" i="1"/>
  <c r="BN397" i="1"/>
  <c r="BR425" i="1"/>
  <c r="BH397" i="1"/>
  <c r="BH429" i="1"/>
  <c r="BK351" i="1"/>
  <c r="BG471" i="1"/>
  <c r="BH407" i="1"/>
  <c r="BJ392" i="1"/>
  <c r="BR462" i="1"/>
  <c r="BH432" i="1"/>
  <c r="BI474" i="1"/>
  <c r="BQ392" i="1"/>
  <c r="BN461" i="1"/>
  <c r="BQ480" i="1"/>
  <c r="BR491" i="1"/>
  <c r="BN384" i="1"/>
  <c r="BH438" i="1"/>
  <c r="BG474" i="1"/>
  <c r="BP446" i="1"/>
  <c r="BR343" i="1"/>
  <c r="BQ475" i="1"/>
  <c r="BH345" i="1"/>
  <c r="BI440" i="1"/>
  <c r="BQ460" i="1"/>
  <c r="BO483" i="1"/>
  <c r="BP377" i="1"/>
  <c r="BQ443" i="1"/>
  <c r="BR450" i="1"/>
  <c r="BK409" i="1"/>
  <c r="BM458" i="1"/>
  <c r="BQ395" i="1"/>
  <c r="BJ440" i="1"/>
  <c r="BR459" i="1"/>
  <c r="BK420" i="1"/>
  <c r="BP365" i="1"/>
  <c r="BP445" i="1"/>
  <c r="BJ425" i="1"/>
  <c r="BH488" i="1"/>
  <c r="BM476" i="1"/>
  <c r="BO351" i="1"/>
  <c r="BK463" i="1"/>
  <c r="BM432" i="1"/>
  <c r="BQ359" i="1"/>
  <c r="BO414" i="1"/>
  <c r="BJ470" i="1"/>
  <c r="BI417" i="1"/>
  <c r="BI421" i="1"/>
  <c r="BO436" i="1"/>
  <c r="BQ345" i="1"/>
  <c r="BO392" i="1"/>
  <c r="BM475" i="1"/>
  <c r="BI438" i="1"/>
  <c r="BP458" i="1"/>
  <c r="BN389" i="1"/>
  <c r="BN445" i="1"/>
  <c r="BJ443" i="1"/>
  <c r="BH415" i="1"/>
  <c r="BP464" i="1"/>
  <c r="BP484" i="1"/>
  <c r="BQ446" i="1"/>
  <c r="BR487" i="1"/>
  <c r="BP469" i="1"/>
  <c r="BK445" i="1"/>
  <c r="BJ458" i="1"/>
  <c r="BL455" i="1"/>
  <c r="BP417" i="1"/>
  <c r="BJ415" i="1"/>
  <c r="BH359" i="1"/>
  <c r="BP471" i="1"/>
  <c r="BJ420" i="1"/>
  <c r="BQ408" i="1"/>
  <c r="BO470" i="1"/>
  <c r="BQ352" i="1"/>
  <c r="BM452" i="1"/>
  <c r="BO359" i="1"/>
  <c r="BI397" i="1"/>
  <c r="BI476" i="1"/>
  <c r="BH489" i="1"/>
  <c r="BL414" i="1"/>
  <c r="BP476" i="1"/>
  <c r="BQ357" i="1"/>
  <c r="BL410" i="1"/>
  <c r="BK450" i="1"/>
  <c r="BL475" i="1"/>
  <c r="BK488" i="1"/>
  <c r="BR484" i="1"/>
  <c r="BN484" i="1"/>
  <c r="BG419" i="1"/>
  <c r="BI466" i="1"/>
  <c r="BM420" i="1"/>
  <c r="BR410" i="1"/>
  <c r="BJ416" i="1"/>
  <c r="BR362" i="1"/>
  <c r="BH451" i="1"/>
  <c r="BQ440" i="1"/>
  <c r="BM351" i="1"/>
  <c r="BK414" i="1"/>
  <c r="BN459" i="1"/>
  <c r="BN342" i="1"/>
  <c r="BJ394" i="1"/>
  <c r="BL461" i="1"/>
  <c r="BN475" i="1"/>
  <c r="BO461" i="1"/>
  <c r="BP432" i="1"/>
  <c r="BP421" i="1"/>
  <c r="BI362" i="1"/>
  <c r="BM465" i="1"/>
  <c r="BN379" i="1"/>
  <c r="BL489" i="1"/>
  <c r="BN427" i="1"/>
  <c r="BM471" i="1"/>
  <c r="BP384" i="1"/>
  <c r="BR422" i="1"/>
  <c r="BH344" i="1"/>
  <c r="BI439" i="1"/>
  <c r="BL463" i="1"/>
  <c r="BH414" i="1"/>
  <c r="BH462" i="1"/>
  <c r="BG416" i="1"/>
  <c r="BH368" i="1"/>
  <c r="BP343" i="1"/>
  <c r="BR394" i="1"/>
  <c r="BR408" i="1"/>
  <c r="BP472" i="1"/>
  <c r="BN418" i="1"/>
  <c r="BM362" i="1"/>
  <c r="BK466" i="1"/>
  <c r="BL352" i="1"/>
  <c r="BI464" i="1"/>
  <c r="BL347" i="1"/>
  <c r="BQ483" i="1"/>
  <c r="BG442" i="1"/>
  <c r="BI485" i="1"/>
  <c r="BR465" i="1"/>
  <c r="BR420" i="1"/>
  <c r="BP345" i="1"/>
  <c r="BQ389" i="1"/>
  <c r="BP351" i="1"/>
  <c r="BR415" i="1"/>
  <c r="BK474" i="1"/>
  <c r="BN454" i="1"/>
  <c r="BH425" i="1"/>
  <c r="BQ365" i="1"/>
  <c r="BO357" i="1"/>
  <c r="BR455" i="1"/>
  <c r="BI480" i="1"/>
  <c r="BJ491" i="1"/>
  <c r="BK439" i="1"/>
  <c r="BP480" i="1"/>
  <c r="BO362" i="1"/>
  <c r="BK415" i="1"/>
  <c r="BH452" i="1"/>
  <c r="BK476" i="1"/>
  <c r="BN489" i="1"/>
  <c r="BO429" i="1"/>
  <c r="BK491" i="1"/>
  <c r="BH486" i="1"/>
  <c r="BO427" i="1"/>
  <c r="BH469" i="1"/>
  <c r="BM425" i="1"/>
  <c r="BQ432" i="1"/>
  <c r="BL432" i="1"/>
  <c r="BG439" i="1"/>
  <c r="BK347" i="1"/>
  <c r="BG450" i="1"/>
  <c r="BL344" i="1"/>
  <c r="BK419" i="1"/>
  <c r="BO464" i="1"/>
  <c r="BP388" i="1"/>
  <c r="BL379" i="1"/>
  <c r="BQ344" i="1"/>
  <c r="BG368" i="1"/>
  <c r="BG473" i="1"/>
  <c r="BJ359" i="1"/>
  <c r="BQ377" i="1"/>
  <c r="BN410" i="1"/>
  <c r="BM428" i="1"/>
  <c r="BN443" i="1"/>
  <c r="BM462" i="1"/>
  <c r="BG379" i="1"/>
  <c r="BP396" i="1"/>
  <c r="BR468" i="1"/>
  <c r="BH410" i="1"/>
  <c r="BJ459" i="1"/>
  <c r="BN476" i="1"/>
  <c r="BQ394" i="1"/>
  <c r="BI388" i="1"/>
  <c r="BG369" i="1"/>
  <c r="BP410" i="1"/>
  <c r="BK389" i="1"/>
  <c r="BH468" i="1"/>
  <c r="BR417" i="1"/>
  <c r="BJ379" i="1"/>
  <c r="BK367" i="1"/>
  <c r="BN444" i="1"/>
  <c r="BP344" i="1"/>
  <c r="BI406" i="1"/>
  <c r="BM396" i="1"/>
  <c r="BJ474" i="1"/>
  <c r="BH417" i="1"/>
  <c r="BP394" i="1"/>
  <c r="BG359" i="1"/>
  <c r="BG352" i="1"/>
  <c r="BQ491" i="1"/>
  <c r="BN452" i="1"/>
  <c r="BK342" i="1"/>
  <c r="BO389" i="1"/>
  <c r="BR472" i="1"/>
  <c r="BM409" i="1"/>
  <c r="BP342" i="1"/>
  <c r="BH446" i="1"/>
  <c r="BG344" i="1"/>
  <c r="BL418" i="1"/>
  <c r="BO365" i="1"/>
  <c r="BJ362" i="1"/>
  <c r="BH474" i="1"/>
  <c r="BN392" i="1"/>
  <c r="BP468" i="1"/>
  <c r="BH485" i="1"/>
  <c r="BK458" i="1"/>
  <c r="BK425" i="1"/>
  <c r="BI462" i="1"/>
  <c r="BK484" i="1"/>
  <c r="BN424" i="1"/>
  <c r="BP414" i="1"/>
  <c r="BH390" i="1"/>
  <c r="BR444" i="1"/>
  <c r="BJ467" i="1"/>
  <c r="BO469" i="1"/>
  <c r="BH342" i="1"/>
  <c r="BL394" i="1"/>
  <c r="BQ489" i="1"/>
  <c r="BP486" i="1"/>
  <c r="BJ439" i="1"/>
  <c r="BH473" i="1"/>
  <c r="BL442" i="1"/>
  <c r="BK446" i="1"/>
  <c r="BG466" i="1"/>
  <c r="BR426" i="1"/>
  <c r="BQ427" i="1"/>
  <c r="BG420" i="1"/>
  <c r="BL377" i="1"/>
  <c r="BJ377" i="1"/>
  <c r="BL445" i="1"/>
  <c r="BP459" i="1"/>
  <c r="BK485" i="1"/>
  <c r="BO480" i="1"/>
  <c r="BO390" i="1"/>
  <c r="BL428" i="1"/>
  <c r="BO366" i="1"/>
  <c r="BI407" i="1"/>
  <c r="BO343" i="1"/>
  <c r="BJ466" i="1"/>
  <c r="BJ485" i="1"/>
  <c r="BQ418" i="1"/>
  <c r="BG430" i="1"/>
  <c r="BG392" i="1"/>
  <c r="BM459" i="1"/>
  <c r="BM419" i="1"/>
  <c r="BP359" i="1"/>
  <c r="BL367" i="1"/>
  <c r="BP427" i="1"/>
  <c r="BJ419" i="1"/>
  <c r="BI461" i="1"/>
  <c r="BO424" i="1"/>
  <c r="BR454" i="1"/>
  <c r="BJ432" i="1"/>
  <c r="BH439" i="1"/>
  <c r="BM429" i="1"/>
  <c r="BR483" i="1"/>
  <c r="BQ452" i="1"/>
  <c r="BG421" i="1"/>
  <c r="BM468" i="1"/>
  <c r="BM359" i="1"/>
  <c r="BM367" i="1"/>
  <c r="BP463" i="1"/>
  <c r="BO384" i="1"/>
  <c r="BL465" i="1"/>
  <c r="BM348" i="1"/>
  <c r="BP438" i="1"/>
  <c r="BI347" i="1"/>
  <c r="BG454" i="1"/>
  <c r="BM436" i="1"/>
  <c r="BQ421" i="1"/>
  <c r="BH442" i="1"/>
  <c r="BR429" i="1"/>
  <c r="BQ464" i="1"/>
  <c r="BG470" i="1"/>
  <c r="BG486" i="1"/>
  <c r="BL389" i="1"/>
  <c r="BP460" i="1"/>
  <c r="BJ343" i="1"/>
  <c r="BR388" i="1"/>
  <c r="BQ429" i="1"/>
  <c r="BN463" i="1"/>
  <c r="BN485" i="1"/>
  <c r="BQ445" i="1"/>
  <c r="BO460" i="1"/>
  <c r="BK366" i="1"/>
  <c r="BN396" i="1"/>
  <c r="BO451" i="1"/>
  <c r="BL357" i="1"/>
  <c r="BK427" i="1"/>
  <c r="BG367" i="1"/>
  <c r="BH465" i="1"/>
  <c r="BR488" i="1"/>
  <c r="BO367" i="1"/>
  <c r="BM443" i="1"/>
  <c r="BI475" i="1"/>
  <c r="BJ450" i="1"/>
  <c r="BN467" i="1"/>
  <c r="BR359" i="1"/>
  <c r="BJ388" i="1"/>
  <c r="BS151" i="1"/>
  <c r="BS11" i="1"/>
  <c r="BS152" i="1"/>
  <c r="BS144" i="1"/>
  <c r="BS145" i="1"/>
  <c r="BS15" i="1"/>
  <c r="BO116" i="1"/>
  <c r="BK151" i="1"/>
  <c r="BH145" i="1"/>
  <c r="BJ171" i="1"/>
  <c r="BP15" i="1"/>
  <c r="BQ112" i="1"/>
  <c r="BH115" i="1"/>
  <c r="BM144" i="1"/>
  <c r="BN145" i="1"/>
  <c r="BQ103" i="1"/>
  <c r="BP171" i="1"/>
  <c r="BR170" i="1"/>
  <c r="BH24" i="1"/>
  <c r="BN112" i="1"/>
  <c r="BN144" i="1"/>
  <c r="BH15" i="1"/>
  <c r="BG24" i="1"/>
  <c r="BK104" i="1"/>
  <c r="BG170" i="1"/>
  <c r="BN151" i="1"/>
  <c r="BO171" i="1"/>
  <c r="BL116" i="1"/>
  <c r="BO15" i="1"/>
  <c r="BG145" i="1"/>
  <c r="BI15" i="1"/>
  <c r="BG144" i="1"/>
  <c r="BI152" i="1"/>
  <c r="BR171" i="1"/>
  <c r="BO115" i="1"/>
  <c r="BP103" i="1"/>
  <c r="BJ116" i="1"/>
  <c r="BG112" i="1"/>
  <c r="BR116" i="1"/>
  <c r="BR115" i="1"/>
  <c r="BR104" i="1"/>
  <c r="BI111" i="1"/>
  <c r="BQ104" i="1"/>
  <c r="BI103" i="1"/>
  <c r="BM117" i="1"/>
  <c r="BP116" i="1"/>
  <c r="BJ115" i="1"/>
  <c r="BL111" i="1"/>
  <c r="BP112" i="1"/>
  <c r="BJ117" i="1"/>
  <c r="BL112" i="1"/>
  <c r="BQ158" i="1"/>
  <c r="BR24" i="1"/>
  <c r="BL24" i="1"/>
  <c r="BI112" i="1"/>
  <c r="BK112" i="1"/>
  <c r="BJ144" i="1"/>
  <c r="BO151" i="1"/>
  <c r="BG116" i="1"/>
  <c r="BQ151" i="1"/>
  <c r="BL145" i="1"/>
  <c r="BL152" i="1"/>
  <c r="BP151" i="1"/>
  <c r="BP144" i="1"/>
  <c r="BR144" i="1"/>
  <c r="BO170" i="1"/>
  <c r="BJ170" i="1"/>
  <c r="BI24" i="1"/>
  <c r="BN103" i="1"/>
  <c r="BR15" i="1"/>
  <c r="BM145" i="1"/>
  <c r="BR145" i="1"/>
  <c r="BR151" i="1"/>
  <c r="BH170" i="1"/>
  <c r="BN15" i="1"/>
  <c r="BI104" i="1"/>
  <c r="BH144" i="1"/>
  <c r="BK115" i="1"/>
  <c r="BJ15" i="1"/>
  <c r="BM24" i="1"/>
  <c r="BG151" i="1"/>
  <c r="BK171" i="1"/>
  <c r="BQ117" i="1"/>
  <c r="BL15" i="1"/>
  <c r="BP111" i="1"/>
  <c r="BP158" i="1"/>
  <c r="BO112" i="1"/>
  <c r="BG117" i="1"/>
  <c r="BI115" i="1"/>
  <c r="BM158" i="1"/>
  <c r="BR103" i="1"/>
  <c r="BS116" i="1"/>
  <c r="BS115" i="1"/>
  <c r="BS104" i="1"/>
  <c r="BL117" i="1"/>
  <c r="BJ104" i="1"/>
  <c r="BL158" i="1"/>
  <c r="BH116" i="1"/>
  <c r="BG115" i="1"/>
  <c r="BR106" i="1"/>
  <c r="BS112" i="1"/>
  <c r="BJ112" i="1"/>
  <c r="BL103" i="1"/>
  <c r="BG104" i="1"/>
  <c r="BK116" i="1"/>
  <c r="BH112" i="1"/>
  <c r="BQ111" i="1"/>
  <c r="BP152" i="1"/>
  <c r="BJ152" i="1"/>
  <c r="BQ171" i="1"/>
  <c r="BI171" i="1"/>
  <c r="BP170" i="1"/>
  <c r="BH151" i="1"/>
  <c r="BQ170" i="1"/>
  <c r="BO144" i="1"/>
  <c r="BO111" i="1"/>
  <c r="BR111" i="1"/>
  <c r="BN104" i="1"/>
  <c r="BR112" i="1"/>
  <c r="BQ145" i="1"/>
  <c r="BM152" i="1"/>
  <c r="BM171" i="1"/>
  <c r="BN116" i="1"/>
  <c r="BS117" i="1"/>
  <c r="BR105" i="1"/>
  <c r="BL115" i="1"/>
  <c r="BG111" i="1"/>
  <c r="BN115" i="1"/>
  <c r="BN171" i="1"/>
  <c r="BI144" i="1"/>
  <c r="BK170" i="1"/>
  <c r="BM104" i="1"/>
  <c r="BO145" i="1"/>
  <c r="BG152" i="1"/>
  <c r="BK152" i="1"/>
  <c r="BI145" i="1"/>
  <c r="BL144" i="1"/>
  <c r="BK158" i="1"/>
  <c r="BQ116" i="1"/>
  <c r="BO158" i="1"/>
  <c r="BP117" i="1"/>
  <c r="BG15" i="1"/>
  <c r="BK15" i="1"/>
  <c r="BM151" i="1"/>
  <c r="BO152" i="1"/>
  <c r="BG171" i="1"/>
  <c r="BQ15" i="1"/>
  <c r="BQ152" i="1"/>
  <c r="BL171" i="1"/>
  <c r="BK145" i="1"/>
  <c r="BL170" i="1"/>
  <c r="BN152" i="1"/>
  <c r="BJ145" i="1"/>
  <c r="BO24" i="1"/>
  <c r="BM15" i="1"/>
  <c r="BI151" i="1"/>
  <c r="BI170" i="1"/>
  <c r="BP24" i="1"/>
  <c r="BM112" i="1"/>
  <c r="BK117" i="1"/>
  <c r="BO117" i="1"/>
  <c r="BH158" i="1"/>
  <c r="BQ115" i="1"/>
  <c r="BJ103" i="1"/>
  <c r="BR158" i="1"/>
  <c r="BH103" i="1"/>
  <c r="BM116" i="1"/>
  <c r="BI158" i="1"/>
  <c r="BI117" i="1"/>
  <c r="BP115" i="1"/>
  <c r="BM103" i="1"/>
  <c r="BH104" i="1"/>
  <c r="BO104" i="1"/>
  <c r="BH152" i="1"/>
  <c r="BQ24" i="1"/>
  <c r="BR152" i="1"/>
  <c r="BN170" i="1"/>
  <c r="BL151" i="1"/>
  <c r="BN24" i="1"/>
  <c r="BH117" i="1"/>
  <c r="BM170" i="1"/>
  <c r="BK24" i="1"/>
  <c r="BK103" i="1"/>
  <c r="BK111" i="1"/>
  <c r="BR117" i="1"/>
  <c r="BG158" i="1"/>
  <c r="BJ111" i="1"/>
  <c r="BO103" i="1"/>
  <c r="BM115" i="1"/>
  <c r="BQ144" i="1"/>
  <c r="BK144" i="1"/>
  <c r="BJ151" i="1"/>
  <c r="BN111" i="1"/>
  <c r="BG103" i="1"/>
  <c r="BJ158" i="1"/>
  <c r="BS111" i="1"/>
  <c r="BN158" i="1"/>
  <c r="BI116" i="1"/>
  <c r="BH111" i="1"/>
  <c r="BJ24" i="1"/>
  <c r="BH171" i="1"/>
  <c r="BP145" i="1"/>
  <c r="BN117" i="1"/>
  <c r="BS158" i="1"/>
  <c r="BL104" i="1"/>
  <c r="BM111" i="1"/>
  <c r="BI11" i="1"/>
  <c r="BO11" i="1"/>
  <c r="BH11" i="1"/>
  <c r="BL11" i="1"/>
  <c r="BJ11" i="1"/>
  <c r="BP11" i="1"/>
  <c r="BK11" i="1"/>
  <c r="BR11" i="1"/>
  <c r="BM11" i="1"/>
  <c r="BG11" i="1"/>
  <c r="BQ11" i="1"/>
  <c r="BN11" i="1"/>
  <c r="AJ536" i="1"/>
  <c r="AN536" i="1"/>
  <c r="AN539" i="1"/>
  <c r="AV535" i="1"/>
  <c r="V532" i="1"/>
  <c r="AR532" i="1"/>
  <c r="AV532" i="1"/>
  <c r="AB539" i="1"/>
  <c r="AJ535" i="1"/>
  <c r="AV539" i="1"/>
  <c r="AV536" i="1"/>
  <c r="V536" i="1"/>
  <c r="R535" i="1"/>
  <c r="S535" i="1" s="1"/>
  <c r="AD532" i="1"/>
  <c r="V539" i="1"/>
  <c r="W539" i="1" s="1"/>
  <c r="AD535" i="1"/>
  <c r="AB538" i="1"/>
  <c r="AH538" i="1"/>
  <c r="AN538" i="1"/>
  <c r="AV538" i="1"/>
  <c r="T538" i="1"/>
  <c r="Z538" i="1"/>
  <c r="AL538" i="1"/>
  <c r="AT538" i="1"/>
  <c r="X538" i="1"/>
  <c r="AX538" i="1"/>
  <c r="BA538" i="1" s="1"/>
  <c r="AD538" i="1"/>
  <c r="AP538" i="1"/>
  <c r="R537" i="1"/>
  <c r="S537" i="1" s="1"/>
  <c r="AD537" i="1"/>
  <c r="AJ537" i="1"/>
  <c r="AP537" i="1"/>
  <c r="AX537" i="1"/>
  <c r="BA537" i="1" s="1"/>
  <c r="V537" i="1"/>
  <c r="AB537" i="1"/>
  <c r="AN537" i="1"/>
  <c r="AV537" i="1"/>
  <c r="T537" i="1"/>
  <c r="AH537" i="1"/>
  <c r="AT537" i="1"/>
  <c r="X537" i="1"/>
  <c r="AL537" i="1"/>
  <c r="R533" i="1"/>
  <c r="S533" i="1" s="1"/>
  <c r="Z533" i="1"/>
  <c r="AL533" i="1"/>
  <c r="AR533" i="1"/>
  <c r="AX533" i="1"/>
  <c r="BA533" i="1" s="1"/>
  <c r="X533" i="1"/>
  <c r="AD533" i="1"/>
  <c r="AJ533" i="1"/>
  <c r="AV533" i="1"/>
  <c r="AB533" i="1"/>
  <c r="AP533" i="1"/>
  <c r="T533" i="1"/>
  <c r="AF533" i="1"/>
  <c r="AT533" i="1"/>
  <c r="AR538" i="1"/>
  <c r="R538" i="1"/>
  <c r="S538" i="1" s="1"/>
  <c r="Z537" i="1"/>
  <c r="AH533" i="1"/>
  <c r="X534" i="1"/>
  <c r="AA534" i="1" s="1"/>
  <c r="AJ534" i="1"/>
  <c r="AP534" i="1"/>
  <c r="AV534" i="1"/>
  <c r="V534" i="1"/>
  <c r="AB534" i="1"/>
  <c r="AC534" i="1" s="1"/>
  <c r="AH534" i="1"/>
  <c r="AT534" i="1"/>
  <c r="T534" i="1"/>
  <c r="AF534" i="1"/>
  <c r="AL534" i="1"/>
  <c r="AX534" i="1"/>
  <c r="BA534" i="1" s="1"/>
  <c r="V538" i="1"/>
  <c r="AF537" i="1"/>
  <c r="AD534" i="1"/>
  <c r="AN533" i="1"/>
  <c r="AF538" i="1"/>
  <c r="AN534" i="1"/>
  <c r="V533" i="1"/>
  <c r="AJ538" i="1"/>
  <c r="AR537" i="1"/>
  <c r="AR534" i="1"/>
  <c r="R534" i="1"/>
  <c r="S534" i="1" s="1"/>
  <c r="T536" i="1"/>
  <c r="AF536" i="1"/>
  <c r="AL536" i="1"/>
  <c r="AR536" i="1"/>
  <c r="R536" i="1"/>
  <c r="S536" i="1" s="1"/>
  <c r="X536" i="1"/>
  <c r="AD536" i="1"/>
  <c r="AP536" i="1"/>
  <c r="AX536" i="1"/>
  <c r="BA536" i="1" s="1"/>
  <c r="T532" i="1"/>
  <c r="AB532" i="1"/>
  <c r="AN532" i="1"/>
  <c r="AT532" i="1"/>
  <c r="R532" i="1"/>
  <c r="S532" i="1" s="1"/>
  <c r="Z532" i="1"/>
  <c r="AF532" i="1"/>
  <c r="AL532" i="1"/>
  <c r="AX532" i="1"/>
  <c r="BA532" i="1" s="1"/>
  <c r="AH539" i="1"/>
  <c r="AT536" i="1"/>
  <c r="AH536" i="1"/>
  <c r="AP535" i="1"/>
  <c r="AP532" i="1"/>
  <c r="Z539" i="1"/>
  <c r="AF539" i="1"/>
  <c r="AL539" i="1"/>
  <c r="AT539" i="1"/>
  <c r="R539" i="1"/>
  <c r="S539" i="1" s="1"/>
  <c r="X539" i="1"/>
  <c r="AJ539" i="1"/>
  <c r="AR539" i="1"/>
  <c r="AX539" i="1"/>
  <c r="BA539" i="1" s="1"/>
  <c r="V535" i="1"/>
  <c r="AH535" i="1"/>
  <c r="AN535" i="1"/>
  <c r="AT535" i="1"/>
  <c r="T535" i="1"/>
  <c r="Z535" i="1"/>
  <c r="AF535" i="1"/>
  <c r="AR535" i="1"/>
  <c r="AP539" i="1"/>
  <c r="AD539" i="1"/>
  <c r="AB536" i="1"/>
  <c r="AC536" i="1" s="1"/>
  <c r="AX535" i="1"/>
  <c r="BA535" i="1" s="1"/>
  <c r="AL535" i="1"/>
  <c r="X535" i="1"/>
  <c r="AJ532" i="1"/>
  <c r="AK532" i="1" s="1"/>
  <c r="X532" i="1"/>
  <c r="AC533" i="1" l="1"/>
  <c r="AY534" i="1"/>
  <c r="AM535" i="1"/>
  <c r="AS532" i="1"/>
  <c r="AI534" i="1"/>
  <c r="AS537" i="1"/>
  <c r="AY532" i="1"/>
  <c r="Y533" i="1"/>
  <c r="AU532" i="1"/>
  <c r="AW537" i="1"/>
  <c r="AW536" i="1"/>
  <c r="W534" i="1"/>
  <c r="W538" i="1"/>
  <c r="AA538" i="1"/>
  <c r="Y532" i="1"/>
  <c r="AY536" i="1"/>
  <c r="AS533" i="1"/>
  <c r="U537" i="1"/>
  <c r="W532" i="1"/>
  <c r="AC539" i="1"/>
  <c r="AE535" i="1"/>
  <c r="AG535" i="1"/>
  <c r="AK539" i="1"/>
  <c r="AE538" i="1"/>
  <c r="AM538" i="1"/>
  <c r="Y535" i="1"/>
  <c r="AK536" i="1"/>
  <c r="AO533" i="1"/>
  <c r="AQ539" i="1"/>
  <c r="AO539" i="1"/>
  <c r="AM534" i="1"/>
  <c r="AS539" i="1"/>
  <c r="AY535" i="1"/>
  <c r="U535" i="1"/>
  <c r="AG532" i="1"/>
  <c r="AQ536" i="1"/>
  <c r="AE534" i="1"/>
  <c r="AW535" i="1"/>
  <c r="AY539" i="1"/>
  <c r="AE532" i="1"/>
  <c r="AE536" i="1"/>
  <c r="AM536" i="1"/>
  <c r="AE539" i="1"/>
  <c r="AI535" i="1"/>
  <c r="U533" i="1"/>
  <c r="AK533" i="1"/>
  <c r="AM537" i="1"/>
  <c r="AE537" i="1"/>
  <c r="Y536" i="1"/>
  <c r="AS534" i="1"/>
  <c r="AO534" i="1"/>
  <c r="AK535" i="1"/>
  <c r="AA532" i="1"/>
  <c r="AO536" i="1"/>
  <c r="AG536" i="1"/>
  <c r="AI536" i="1"/>
  <c r="AO538" i="1"/>
  <c r="Y539" i="1"/>
  <c r="AQ535" i="1"/>
  <c r="AO532" i="1"/>
  <c r="AK538" i="1"/>
  <c r="AG538" i="1"/>
  <c r="AG533" i="1"/>
  <c r="AW533" i="1"/>
  <c r="AI537" i="1"/>
  <c r="AC537" i="1"/>
  <c r="AQ538" i="1"/>
  <c r="AU538" i="1"/>
  <c r="AM532" i="1"/>
  <c r="W536" i="1"/>
  <c r="AA537" i="1"/>
  <c r="AS536" i="1"/>
  <c r="AM539" i="1"/>
  <c r="AU534" i="1"/>
  <c r="AY533" i="1"/>
  <c r="AK537" i="1"/>
  <c r="AG537" i="1"/>
  <c r="AO535" i="1"/>
  <c r="AU539" i="1"/>
  <c r="U532" i="1"/>
  <c r="AI532" i="1"/>
  <c r="AW539" i="1"/>
  <c r="U539" i="1"/>
  <c r="U534" i="1"/>
  <c r="Y534" i="1"/>
  <c r="AI533" i="1"/>
  <c r="AS538" i="1"/>
  <c r="AU533" i="1"/>
  <c r="AA533" i="1"/>
  <c r="AU537" i="1"/>
  <c r="AO537" i="1"/>
  <c r="AQ537" i="1"/>
  <c r="Y538" i="1"/>
  <c r="U538" i="1"/>
  <c r="AC538" i="1"/>
  <c r="W535" i="1"/>
  <c r="AG539" i="1"/>
  <c r="AQ534" i="1"/>
  <c r="W537" i="1"/>
  <c r="AA535" i="1"/>
  <c r="AI539" i="1"/>
  <c r="U536" i="1"/>
  <c r="W533" i="1"/>
  <c r="AW534" i="1"/>
  <c r="AW538" i="1"/>
  <c r="AU536" i="1"/>
  <c r="AQ532" i="1"/>
  <c r="AS535" i="1"/>
  <c r="AU535" i="1"/>
  <c r="AA539" i="1"/>
  <c r="AC532" i="1"/>
  <c r="AA536" i="1"/>
  <c r="AC535" i="1"/>
  <c r="AW532" i="1"/>
  <c r="AG534" i="1"/>
  <c r="AK534" i="1"/>
  <c r="AQ533" i="1"/>
  <c r="AE533" i="1"/>
  <c r="AM533" i="1"/>
  <c r="Y537" i="1"/>
  <c r="AY537" i="1"/>
  <c r="AY538" i="1"/>
  <c r="AI538" i="1"/>
  <c r="BT532" i="1" l="1"/>
  <c r="BT533" i="1"/>
  <c r="BT534" i="1"/>
  <c r="BT535" i="1"/>
  <c r="BT536" i="1"/>
  <c r="BT537" i="1"/>
  <c r="BT538" i="1"/>
  <c r="BT539" i="1"/>
  <c r="BG538" i="1" l="1"/>
  <c r="BG539" i="1"/>
  <c r="BG534" i="1"/>
  <c r="BG537" i="1"/>
  <c r="BG532" i="1"/>
  <c r="BG536" i="1"/>
  <c r="BG535" i="1"/>
  <c r="BG533" i="1"/>
  <c r="BH532" i="1" l="1"/>
  <c r="BH534" i="1"/>
  <c r="BH537" i="1"/>
  <c r="BH538" i="1"/>
  <c r="BH536" i="1"/>
  <c r="BH539" i="1"/>
  <c r="BH533" i="1"/>
  <c r="BH535" i="1"/>
  <c r="BI538" i="1" l="1"/>
  <c r="BI533" i="1"/>
  <c r="BI539" i="1"/>
  <c r="BI537" i="1"/>
  <c r="BI534" i="1"/>
  <c r="BI532" i="1"/>
  <c r="BI535" i="1"/>
  <c r="BI536" i="1"/>
  <c r="BJ536" i="1" l="1"/>
  <c r="BJ537" i="1"/>
  <c r="BJ533" i="1"/>
  <c r="BJ535" i="1"/>
  <c r="BJ532" i="1"/>
  <c r="BJ534" i="1"/>
  <c r="BJ539" i="1"/>
  <c r="BJ538" i="1"/>
  <c r="BK538" i="1" l="1"/>
  <c r="BK532" i="1"/>
  <c r="BK539" i="1"/>
  <c r="BK534" i="1"/>
  <c r="BK535" i="1"/>
  <c r="BK537" i="1"/>
  <c r="BK536" i="1"/>
  <c r="BK533" i="1"/>
  <c r="BL532" i="1" l="1"/>
  <c r="BL538" i="1"/>
  <c r="BL533" i="1"/>
  <c r="BL536" i="1"/>
  <c r="BL534" i="1"/>
  <c r="BL537" i="1"/>
  <c r="BL535" i="1"/>
  <c r="BL539" i="1"/>
  <c r="BM537" i="1" l="1"/>
  <c r="BM534" i="1"/>
  <c r="BM536" i="1"/>
  <c r="BM538" i="1"/>
  <c r="BM532" i="1"/>
  <c r="BM539" i="1"/>
  <c r="BM535" i="1"/>
  <c r="BM533" i="1"/>
  <c r="BN533" i="1" l="1"/>
  <c r="BN535" i="1"/>
  <c r="BN532" i="1"/>
  <c r="BN538" i="1"/>
  <c r="BN537" i="1"/>
  <c r="BN539" i="1"/>
  <c r="BN536" i="1"/>
  <c r="BN534" i="1"/>
  <c r="BO534" i="1" l="1"/>
  <c r="BO536" i="1"/>
  <c r="BO537" i="1"/>
  <c r="BO538" i="1"/>
  <c r="BO532" i="1"/>
  <c r="BO535" i="1"/>
  <c r="BO533" i="1"/>
  <c r="BO539" i="1"/>
  <c r="BP539" i="1" l="1"/>
  <c r="BP538" i="1"/>
  <c r="BP536" i="1"/>
  <c r="BP534" i="1"/>
  <c r="BP533" i="1"/>
  <c r="BP535" i="1"/>
  <c r="BP532" i="1"/>
  <c r="BP537" i="1"/>
  <c r="BQ533" i="1" l="1"/>
  <c r="BQ532" i="1"/>
  <c r="BQ535" i="1"/>
  <c r="BQ538" i="1"/>
  <c r="BQ539" i="1"/>
  <c r="BQ534" i="1"/>
  <c r="BQ537" i="1"/>
  <c r="BQ536" i="1"/>
  <c r="BS539" i="1" l="1"/>
  <c r="BR539" i="1"/>
  <c r="BS532" i="1"/>
  <c r="BR532" i="1"/>
  <c r="BS534" i="1"/>
  <c r="BR534" i="1"/>
  <c r="BS535" i="1"/>
  <c r="BR535" i="1"/>
  <c r="BS533" i="1"/>
  <c r="BR533" i="1"/>
  <c r="BS537" i="1"/>
  <c r="BR537" i="1"/>
  <c r="BS536" i="1"/>
  <c r="BR536" i="1"/>
  <c r="BS538" i="1"/>
  <c r="BR538" i="1"/>
  <c r="R499" i="1" l="1"/>
  <c r="S499" i="1" s="1"/>
  <c r="R555" i="1"/>
  <c r="R595" i="1"/>
  <c r="S595" i="1" s="1"/>
  <c r="R636" i="1"/>
  <c r="S636" i="1" s="1"/>
  <c r="AL529" i="1"/>
  <c r="AT500" i="1"/>
  <c r="AP500" i="1"/>
  <c r="R630" i="1"/>
  <c r="S630" i="1" s="1"/>
  <c r="R556" i="1"/>
  <c r="S556" i="1" s="1"/>
  <c r="R635" i="1"/>
  <c r="S635" i="1" s="1"/>
  <c r="R596" i="1"/>
  <c r="S596" i="1" s="1"/>
  <c r="T557" i="1"/>
  <c r="R621" i="1"/>
  <c r="S621" i="1" s="1"/>
  <c r="Z604" i="1"/>
  <c r="Z638" i="1"/>
  <c r="AX506" i="1"/>
  <c r="BA506" i="1" s="1"/>
  <c r="AN506" i="1"/>
  <c r="AT504" i="1"/>
  <c r="T504" i="1"/>
  <c r="AH498" i="1"/>
  <c r="AP498" i="1"/>
  <c r="R498" i="1"/>
  <c r="R496" i="1"/>
  <c r="S496" i="1" s="1"/>
  <c r="AL496" i="1"/>
  <c r="AL499" i="1"/>
  <c r="T499" i="1"/>
  <c r="AV499" i="1"/>
  <c r="R505" i="1"/>
  <c r="S505" i="1" s="1"/>
  <c r="AJ505" i="1"/>
  <c r="AP505" i="1"/>
  <c r="AL497" i="1"/>
  <c r="AD497" i="1"/>
  <c r="AV507" i="1"/>
  <c r="AX513" i="1"/>
  <c r="BA513" i="1" s="1"/>
  <c r="BU513" i="1" s="1"/>
  <c r="V516" i="1"/>
  <c r="AX509" i="1"/>
  <c r="BA509" i="1" s="1"/>
  <c r="BU509" i="1" s="1"/>
  <c r="AJ501" i="1"/>
  <c r="AP501" i="1"/>
  <c r="R501" i="1"/>
  <c r="S501" i="1" s="1"/>
  <c r="AR503" i="1"/>
  <c r="R503" i="1"/>
  <c r="R502" i="1"/>
  <c r="S502" i="1" s="1"/>
  <c r="AL502" i="1"/>
  <c r="AF519" i="1"/>
  <c r="AX586" i="1"/>
  <c r="BA586" i="1" s="1"/>
  <c r="BS586" i="1" s="1"/>
  <c r="AB586" i="1"/>
  <c r="AX510" i="1"/>
  <c r="BA510" i="1" s="1"/>
  <c r="BU510" i="1" s="1"/>
  <c r="AN571" i="1"/>
  <c r="T574" i="1"/>
  <c r="AL594" i="1"/>
  <c r="R638" i="1"/>
  <c r="S638" i="1" s="1"/>
  <c r="AX638" i="1"/>
  <c r="BA638" i="1" s="1"/>
  <c r="BT638" i="1" s="1"/>
  <c r="AP602" i="1"/>
  <c r="AX578" i="1"/>
  <c r="BA578" i="1" s="1"/>
  <c r="BS578" i="1" s="1"/>
  <c r="AD515" i="1"/>
  <c r="AL555" i="1"/>
  <c r="AN555" i="1"/>
  <c r="R547" i="1"/>
  <c r="S547" i="1" s="1"/>
  <c r="AL547" i="1"/>
  <c r="AJ619" i="1"/>
  <c r="AN606" i="1"/>
  <c r="V589" i="1"/>
  <c r="T583" i="1"/>
  <c r="AL583" i="1"/>
  <c r="AV530" i="1"/>
  <c r="R529" i="1"/>
  <c r="S529" i="1" s="1"/>
  <c r="AP499" i="1"/>
  <c r="AX544" i="1"/>
  <c r="BA544" i="1" s="1"/>
  <c r="BT544" i="1" s="1"/>
  <c r="AR609" i="1"/>
  <c r="AF506" i="1"/>
  <c r="R504" i="1"/>
  <c r="S504" i="1" s="1"/>
  <c r="AF498" i="1"/>
  <c r="AX514" i="1"/>
  <c r="BA514" i="1" s="1"/>
  <c r="BU514" i="1" s="1"/>
  <c r="AL516" i="1"/>
  <c r="R500" i="1"/>
  <c r="S500" i="1" s="1"/>
  <c r="AL501" i="1"/>
  <c r="AX503" i="1"/>
  <c r="BA503" i="1" s="1"/>
  <c r="BU503" i="1" s="1"/>
  <c r="AD503" i="1"/>
  <c r="AB502" i="1"/>
  <c r="AP513" i="1"/>
  <c r="AJ519" i="1"/>
  <c r="AD594" i="1"/>
  <c r="AR638" i="1"/>
  <c r="T602" i="1"/>
  <c r="R515" i="1"/>
  <c r="S515" i="1" s="1"/>
  <c r="AJ498" i="1"/>
  <c r="T555" i="1"/>
  <c r="AB600" i="1"/>
  <c r="AB547" i="1"/>
  <c r="AV595" i="1"/>
  <c r="AF606" i="1"/>
  <c r="AP609" i="1"/>
  <c r="AP628" i="1"/>
  <c r="AR588" i="1"/>
  <c r="AV604" i="1"/>
  <c r="V635" i="1"/>
  <c r="R572" i="1"/>
  <c r="S572" i="1" s="1"/>
  <c r="R561" i="1"/>
  <c r="S561" i="1" s="1"/>
  <c r="R591" i="1"/>
  <c r="Z519" i="1"/>
  <c r="AF496" i="1"/>
  <c r="AN499" i="1"/>
  <c r="AX505" i="1"/>
  <c r="BA505" i="1" s="1"/>
  <c r="BU505" i="1" s="1"/>
  <c r="T505" i="1"/>
  <c r="AB497" i="1"/>
  <c r="R507" i="1"/>
  <c r="S507" i="1" s="1"/>
  <c r="AV511" i="1"/>
  <c r="T518" i="1"/>
  <c r="AD509" i="1"/>
  <c r="AD517" i="1"/>
  <c r="AR513" i="1"/>
  <c r="AR519" i="1"/>
  <c r="AH586" i="1"/>
  <c r="AP586" i="1"/>
  <c r="AJ512" i="1"/>
  <c r="AP510" i="1"/>
  <c r="AB510" i="1"/>
  <c r="AX571" i="1"/>
  <c r="BA571" i="1" s="1"/>
  <c r="BT571" i="1" s="1"/>
  <c r="AB574" i="1"/>
  <c r="AF574" i="1"/>
  <c r="AH593" i="1"/>
  <c r="AP638" i="1"/>
  <c r="V578" i="1"/>
  <c r="AD578" i="1"/>
  <c r="AL600" i="1"/>
  <c r="AV550" i="1"/>
  <c r="AD547" i="1"/>
  <c r="AX595" i="1"/>
  <c r="BA595" i="1" s="1"/>
  <c r="BT595" i="1" s="1"/>
  <c r="AH619" i="1"/>
  <c r="AX619" i="1"/>
  <c r="BA619" i="1" s="1"/>
  <c r="BT619" i="1" s="1"/>
  <c r="AR636" i="1"/>
  <c r="AP606" i="1"/>
  <c r="AP589" i="1"/>
  <c r="AX583" i="1"/>
  <c r="BA583" i="1" s="1"/>
  <c r="BS583" i="1" s="1"/>
  <c r="AT583" i="1"/>
  <c r="AX529" i="1"/>
  <c r="BA529" i="1" s="1"/>
  <c r="BU529" i="1" s="1"/>
  <c r="V529" i="1"/>
  <c r="AD511" i="1"/>
  <c r="Z512" i="1"/>
  <c r="AL544" i="1"/>
  <c r="AN544" i="1"/>
  <c r="AT630" i="1"/>
  <c r="T528" i="1"/>
  <c r="V528" i="1"/>
  <c r="AT608" i="1"/>
  <c r="AB588" i="1"/>
  <c r="V588" i="1"/>
  <c r="AJ604" i="1"/>
  <c r="AD604" i="1"/>
  <c r="AF620" i="1"/>
  <c r="AB620" i="1"/>
  <c r="AB635" i="1"/>
  <c r="R607" i="1"/>
  <c r="S607" i="1" s="1"/>
  <c r="AR607" i="1"/>
  <c r="T607" i="1"/>
  <c r="R584" i="1"/>
  <c r="S584" i="1" s="1"/>
  <c r="AF557" i="1"/>
  <c r="AJ621" i="1"/>
  <c r="V621" i="1"/>
  <c r="T564" i="1"/>
  <c r="AX564" i="1"/>
  <c r="BA564" i="1" s="1"/>
  <c r="BT564" i="1" s="1"/>
  <c r="AR568" i="1"/>
  <c r="AT568" i="1"/>
  <c r="AL614" i="1"/>
  <c r="AJ641" i="1"/>
  <c r="AL592" i="1"/>
  <c r="V592" i="1"/>
  <c r="R611" i="1"/>
  <c r="S611" i="1" s="1"/>
  <c r="AV567" i="1"/>
  <c r="AP605" i="1"/>
  <c r="AX605" i="1"/>
  <c r="BA605" i="1" s="1"/>
  <c r="BT605" i="1" s="1"/>
  <c r="AX643" i="1"/>
  <c r="BA643" i="1" s="1"/>
  <c r="BT643" i="1" s="1"/>
  <c r="AN633" i="1"/>
  <c r="R552" i="1"/>
  <c r="S552" i="1" s="1"/>
  <c r="Z541" i="1"/>
  <c r="R622" i="1"/>
  <c r="S622" i="1" s="1"/>
  <c r="R523" i="1"/>
  <c r="S523" i="1" s="1"/>
  <c r="R551" i="1"/>
  <c r="S551" i="1" s="1"/>
  <c r="AF508" i="1"/>
  <c r="R599" i="1"/>
  <c r="S599" i="1" s="1"/>
  <c r="AP506" i="1"/>
  <c r="AD504" i="1"/>
  <c r="AT507" i="1"/>
  <c r="AP518" i="1"/>
  <c r="AP517" i="1"/>
  <c r="AD501" i="1"/>
  <c r="AJ503" i="1"/>
  <c r="AJ507" i="1"/>
  <c r="AL519" i="1"/>
  <c r="AM519" i="1" s="1"/>
  <c r="BN519" i="1" s="1"/>
  <c r="T586" i="1"/>
  <c r="AX518" i="1"/>
  <c r="BA518" i="1" s="1"/>
  <c r="BU518" i="1" s="1"/>
  <c r="R571" i="1"/>
  <c r="S571" i="1" s="1"/>
  <c r="AL574" i="1"/>
  <c r="AH550" i="1"/>
  <c r="AP619" i="1"/>
  <c r="T589" i="1"/>
  <c r="AH529" i="1"/>
  <c r="R544" i="1"/>
  <c r="AB630" i="1"/>
  <c r="AD628" i="1"/>
  <c r="AV588" i="1"/>
  <c r="AF604" i="1"/>
  <c r="T620" i="1"/>
  <c r="AF607" i="1"/>
  <c r="AR621" i="1"/>
  <c r="R568" i="1"/>
  <c r="AJ572" i="1"/>
  <c r="R614" i="1"/>
  <c r="S614" i="1" s="1"/>
  <c r="AJ614" i="1"/>
  <c r="AV641" i="1"/>
  <c r="AP561" i="1"/>
  <c r="AT567" i="1"/>
  <c r="AH541" i="1"/>
  <c r="AT618" i="1"/>
  <c r="R601" i="1"/>
  <c r="S601" i="1" s="1"/>
  <c r="AT597" i="1"/>
  <c r="AV626" i="1"/>
  <c r="AN625" i="1"/>
  <c r="AJ625" i="1"/>
  <c r="AH591" i="1"/>
  <c r="R563" i="1"/>
  <c r="S563" i="1" s="1"/>
  <c r="V563" i="1"/>
  <c r="R610" i="1"/>
  <c r="S610" i="1" s="1"/>
  <c r="AT517" i="1"/>
  <c r="AF542" i="1"/>
  <c r="Z566" i="1"/>
  <c r="R588" i="1"/>
  <c r="S588" i="1" s="1"/>
  <c r="R573" i="1"/>
  <c r="S573" i="1" s="1"/>
  <c r="T573" i="1"/>
  <c r="R627" i="1"/>
  <c r="S627" i="1" s="1"/>
  <c r="R549" i="1"/>
  <c r="Z549" i="1"/>
  <c r="T585" i="1"/>
  <c r="R598" i="1"/>
  <c r="S598" i="1" s="1"/>
  <c r="R575" i="1"/>
  <c r="S575" i="1" s="1"/>
  <c r="R587" i="1"/>
  <c r="S587" i="1" s="1"/>
  <c r="R497" i="1"/>
  <c r="S497" i="1" s="1"/>
  <c r="R642" i="1"/>
  <c r="S642" i="1" s="1"/>
  <c r="R545" i="1"/>
  <c r="S545" i="1" s="1"/>
  <c r="R613" i="1"/>
  <c r="S613" i="1" s="1"/>
  <c r="R582" i="1"/>
  <c r="S582" i="1" s="1"/>
  <c r="T584" i="1"/>
  <c r="T554" i="1"/>
  <c r="R562" i="1"/>
  <c r="S562" i="1" s="1"/>
  <c r="Z623" i="1"/>
  <c r="Z524" i="1"/>
  <c r="AT615" i="1"/>
  <c r="AL580" i="1"/>
  <c r="R634" i="1"/>
  <c r="S634" i="1" s="1"/>
  <c r="R578" i="1"/>
  <c r="S578" i="1" s="1"/>
  <c r="R553" i="1"/>
  <c r="S553" i="1" s="1"/>
  <c r="Z627" i="1"/>
  <c r="AB496" i="1"/>
  <c r="AN496" i="1"/>
  <c r="AD505" i="1"/>
  <c r="AN511" i="1"/>
  <c r="AX593" i="1"/>
  <c r="BA593" i="1" s="1"/>
  <c r="BT593" i="1" s="1"/>
  <c r="T638" i="1"/>
  <c r="AR602" i="1"/>
  <c r="AT515" i="1"/>
  <c r="AX547" i="1"/>
  <c r="BA547" i="1" s="1"/>
  <c r="BT547" i="1" s="1"/>
  <c r="AJ595" i="1"/>
  <c r="AT636" i="1"/>
  <c r="R526" i="1"/>
  <c r="S526" i="1" s="1"/>
  <c r="V583" i="1"/>
  <c r="AJ530" i="1"/>
  <c r="AV500" i="1"/>
  <c r="AD609" i="1"/>
  <c r="AP528" i="1"/>
  <c r="AN628" i="1"/>
  <c r="AF556" i="1"/>
  <c r="AN588" i="1"/>
  <c r="AB604" i="1"/>
  <c r="R620" i="1"/>
  <c r="S620" i="1" s="1"/>
  <c r="AT620" i="1"/>
  <c r="AH635" i="1"/>
  <c r="AB607" i="1"/>
  <c r="AH607" i="1"/>
  <c r="AD617" i="1"/>
  <c r="AF584" i="1"/>
  <c r="AJ557" i="1"/>
  <c r="AH621" i="1"/>
  <c r="AF564" i="1"/>
  <c r="AR572" i="1"/>
  <c r="AR592" i="1"/>
  <c r="AH592" i="1"/>
  <c r="AT591" i="1"/>
  <c r="AX611" i="1"/>
  <c r="BA611" i="1" s="1"/>
  <c r="BT611" i="1" s="1"/>
  <c r="Z611" i="1"/>
  <c r="V567" i="1"/>
  <c r="AT605" i="1"/>
  <c r="AH643" i="1"/>
  <c r="R633" i="1"/>
  <c r="S633" i="1" s="1"/>
  <c r="AP552" i="1"/>
  <c r="AP522" i="1"/>
  <c r="AB522" i="1"/>
  <c r="R581" i="1"/>
  <c r="S581" i="1" s="1"/>
  <c r="V581" i="1"/>
  <c r="AJ581" i="1"/>
  <c r="AB590" i="1"/>
  <c r="R629" i="1"/>
  <c r="S629" i="1" s="1"/>
  <c r="AP629" i="1"/>
  <c r="AN639" i="1"/>
  <c r="AF634" i="1"/>
  <c r="AX618" i="1"/>
  <c r="BA618" i="1" s="1"/>
  <c r="BT618" i="1" s="1"/>
  <c r="AV523" i="1"/>
  <c r="AJ599" i="1"/>
  <c r="AF645" i="1"/>
  <c r="AN580" i="1"/>
  <c r="AD626" i="1"/>
  <c r="AX626" i="1"/>
  <c r="BA626" i="1" s="1"/>
  <c r="BT626" i="1" s="1"/>
  <c r="AT625" i="1"/>
  <c r="T643" i="1"/>
  <c r="AV504" i="1"/>
  <c r="AT508" i="1"/>
  <c r="AV616" i="1"/>
  <c r="AP503" i="1"/>
  <c r="AR610" i="1"/>
  <c r="T530" i="1"/>
  <c r="T588" i="1"/>
  <c r="R554" i="1"/>
  <c r="S554" i="1" s="1"/>
  <c r="AX554" i="1"/>
  <c r="BA554" i="1" s="1"/>
  <c r="BT554" i="1" s="1"/>
  <c r="V573" i="1"/>
  <c r="R557" i="1"/>
  <c r="S557" i="1" s="1"/>
  <c r="AD553" i="1"/>
  <c r="T624" i="1"/>
  <c r="R585" i="1"/>
  <c r="V565" i="1"/>
  <c r="AB565" i="1"/>
  <c r="R546" i="1"/>
  <c r="S546" i="1" s="1"/>
  <c r="V546" i="1"/>
  <c r="AF577" i="1"/>
  <c r="AB577" i="1"/>
  <c r="AD632" i="1"/>
  <c r="AR632" i="1"/>
  <c r="AP497" i="1"/>
  <c r="AN613" i="1"/>
  <c r="AB569" i="1"/>
  <c r="AH642" i="1"/>
  <c r="V545" i="1"/>
  <c r="R579" i="1"/>
  <c r="S579" i="1" s="1"/>
  <c r="AX646" i="1"/>
  <c r="BA646" i="1" s="1"/>
  <c r="BT646" i="1" s="1"/>
  <c r="AJ640" i="1"/>
  <c r="R640" i="1"/>
  <c r="S640" i="1" s="1"/>
  <c r="V612" i="1"/>
  <c r="AL559" i="1"/>
  <c r="T527" i="1"/>
  <c r="AP527" i="1"/>
  <c r="AN527" i="1"/>
  <c r="AL543" i="1"/>
  <c r="AN543" i="1"/>
  <c r="AD562" i="1"/>
  <c r="R560" i="1"/>
  <c r="S560" i="1" s="1"/>
  <c r="T623" i="1"/>
  <c r="R623" i="1"/>
  <c r="S623" i="1" s="1"/>
  <c r="AJ623" i="1"/>
  <c r="R603" i="1"/>
  <c r="S603" i="1" s="1"/>
  <c r="AB603" i="1"/>
  <c r="AD521" i="1"/>
  <c r="AD496" i="1"/>
  <c r="AT576" i="1"/>
  <c r="T548" i="1"/>
  <c r="AJ547" i="1"/>
  <c r="AR518" i="1"/>
  <c r="R550" i="1"/>
  <c r="S550" i="1" s="1"/>
  <c r="R589" i="1"/>
  <c r="AR544" i="1"/>
  <c r="AT619" i="1"/>
  <c r="AP576" i="1"/>
  <c r="AN568" i="1"/>
  <c r="R567" i="1"/>
  <c r="S567" i="1" s="1"/>
  <c r="T558" i="1"/>
  <c r="AX497" i="1"/>
  <c r="BA497" i="1" s="1"/>
  <c r="BU497" i="1" s="1"/>
  <c r="R522" i="1"/>
  <c r="S522" i="1" s="1"/>
  <c r="AR499" i="1"/>
  <c r="T542" i="1"/>
  <c r="T581" i="1"/>
  <c r="AT501" i="1"/>
  <c r="AR498" i="1"/>
  <c r="AF511" i="1"/>
  <c r="AR501" i="1"/>
  <c r="AF512" i="1"/>
  <c r="R574" i="1"/>
  <c r="S574" i="1" s="1"/>
  <c r="AH638" i="1"/>
  <c r="AL578" i="1"/>
  <c r="T636" i="1"/>
  <c r="AV589" i="1"/>
  <c r="AD529" i="1"/>
  <c r="AJ544" i="1"/>
  <c r="AP556" i="1"/>
  <c r="AR635" i="1"/>
  <c r="AH557" i="1"/>
  <c r="AP564" i="1"/>
  <c r="V572" i="1"/>
  <c r="AJ591" i="1"/>
  <c r="R643" i="1"/>
  <c r="AX633" i="1"/>
  <c r="BA633" i="1" s="1"/>
  <c r="BT633" i="1" s="1"/>
  <c r="V541" i="1"/>
  <c r="AB618" i="1"/>
  <c r="V615" i="1"/>
  <c r="V601" i="1"/>
  <c r="AT580" i="1"/>
  <c r="AJ597" i="1"/>
  <c r="T626" i="1"/>
  <c r="T625" i="1"/>
  <c r="R625" i="1"/>
  <c r="V514" i="1"/>
  <c r="V542" i="1"/>
  <c r="AD566" i="1"/>
  <c r="AJ554" i="1"/>
  <c r="R624" i="1"/>
  <c r="S624" i="1" s="1"/>
  <c r="AJ565" i="1"/>
  <c r="AN546" i="1"/>
  <c r="AV577" i="1"/>
  <c r="AJ631" i="1"/>
  <c r="T569" i="1"/>
  <c r="T550" i="1"/>
  <c r="AN507" i="1"/>
  <c r="AR517" i="1"/>
  <c r="AN638" i="1"/>
  <c r="AJ582" i="1"/>
  <c r="T644" i="1"/>
  <c r="AH595" i="1"/>
  <c r="AR633" i="1"/>
  <c r="AT629" i="1"/>
  <c r="R646" i="1"/>
  <c r="S646" i="1" s="1"/>
  <c r="AP612" i="1"/>
  <c r="V522" i="1"/>
  <c r="AP558" i="1"/>
  <c r="AF558" i="1"/>
  <c r="AT543" i="1"/>
  <c r="R543" i="1"/>
  <c r="S543" i="1" s="1"/>
  <c r="AR562" i="1"/>
  <c r="AB560" i="1"/>
  <c r="AP624" i="1"/>
  <c r="AV623" i="1"/>
  <c r="AB575" i="1"/>
  <c r="AP588" i="1"/>
  <c r="AT524" i="1"/>
  <c r="Z521" i="1"/>
  <c r="AJ592" i="1"/>
  <c r="AX574" i="1"/>
  <c r="BA574" i="1" s="1"/>
  <c r="BS574" i="1" s="1"/>
  <c r="AB606" i="1"/>
  <c r="AJ570" i="1"/>
  <c r="AH631" i="1"/>
  <c r="AL587" i="1"/>
  <c r="AL549" i="1"/>
  <c r="AX546" i="1"/>
  <c r="BA546" i="1" s="1"/>
  <c r="BT546" i="1" s="1"/>
  <c r="T639" i="1"/>
  <c r="AF548" i="1"/>
  <c r="AV548" i="1"/>
  <c r="AV603" i="1"/>
  <c r="AV557" i="1"/>
  <c r="AH625" i="1"/>
  <c r="V517" i="1"/>
  <c r="AJ629" i="1"/>
  <c r="AV612" i="1"/>
  <c r="AF618" i="1"/>
  <c r="AH600" i="1"/>
  <c r="AV634" i="1"/>
  <c r="AV528" i="1"/>
  <c r="AF567" i="1"/>
  <c r="AL619" i="1"/>
  <c r="AN569" i="1"/>
  <c r="AD640" i="1"/>
  <c r="V554" i="1"/>
  <c r="T575" i="1"/>
  <c r="AP546" i="1"/>
  <c r="AD555" i="1"/>
  <c r="AF591" i="1"/>
  <c r="AN591" i="1"/>
  <c r="AJ609" i="1"/>
  <c r="AB562" i="1"/>
  <c r="V547" i="1"/>
  <c r="T601" i="1"/>
  <c r="T560" i="1"/>
  <c r="T595" i="1"/>
  <c r="AV624" i="1"/>
  <c r="AJ496" i="1"/>
  <c r="AT512" i="1"/>
  <c r="AR590" i="1"/>
  <c r="AV587" i="1"/>
  <c r="AF596" i="1"/>
  <c r="AJ529" i="1"/>
  <c r="T553" i="1"/>
  <c r="V594" i="1"/>
  <c r="AN574" i="1"/>
  <c r="T605" i="1"/>
  <c r="AR604" i="1"/>
  <c r="AX640" i="1"/>
  <c r="BA640" i="1" s="1"/>
  <c r="BT640" i="1" s="1"/>
  <c r="AR606" i="1"/>
  <c r="AD602" i="1"/>
  <c r="AH554" i="1"/>
  <c r="AH576" i="1"/>
  <c r="AR558" i="1"/>
  <c r="AV611" i="1"/>
  <c r="AL608" i="1"/>
  <c r="AD546" i="1"/>
  <c r="AD638" i="1"/>
  <c r="AL593" i="1"/>
  <c r="AR615" i="1"/>
  <c r="AR542" i="1"/>
  <c r="AP529" i="1"/>
  <c r="Z584" i="1"/>
  <c r="T582" i="1"/>
  <c r="AF503" i="1"/>
  <c r="AX502" i="1"/>
  <c r="BA502" i="1" s="1"/>
  <c r="BU502" i="1" s="1"/>
  <c r="T500" i="1"/>
  <c r="T497" i="1"/>
  <c r="AB498" i="1"/>
  <c r="R509" i="1"/>
  <c r="S509" i="1" s="1"/>
  <c r="AR509" i="1"/>
  <c r="Z510" i="1"/>
  <c r="AX555" i="1"/>
  <c r="BA555" i="1" s="1"/>
  <c r="BT555" i="1" s="1"/>
  <c r="AP547" i="1"/>
  <c r="AF528" i="1"/>
  <c r="AD588" i="1"/>
  <c r="AX604" i="1"/>
  <c r="BA604" i="1" s="1"/>
  <c r="BT604" i="1" s="1"/>
  <c r="AL620" i="1"/>
  <c r="AT607" i="1"/>
  <c r="AF621" i="1"/>
  <c r="R641" i="1"/>
  <c r="S641" i="1" s="1"/>
  <c r="AB592" i="1"/>
  <c r="AR611" i="1"/>
  <c r="AL567" i="1"/>
  <c r="AJ522" i="1"/>
  <c r="AJ637" i="1"/>
  <c r="AX581" i="1"/>
  <c r="BA581" i="1" s="1"/>
  <c r="BS581" i="1" s="1"/>
  <c r="AT590" i="1"/>
  <c r="R541" i="1"/>
  <c r="S541" i="1" s="1"/>
  <c r="AN541" i="1"/>
  <c r="AB639" i="1"/>
  <c r="AH634" i="1"/>
  <c r="AR618" i="1"/>
  <c r="V523" i="1"/>
  <c r="T645" i="1"/>
  <c r="AL626" i="1"/>
  <c r="AR626" i="1"/>
  <c r="AN551" i="1"/>
  <c r="AB508" i="1"/>
  <c r="AN508" i="1"/>
  <c r="AF616" i="1"/>
  <c r="AD563" i="1"/>
  <c r="AN563" i="1"/>
  <c r="AX566" i="1"/>
  <c r="BA566" i="1" s="1"/>
  <c r="BT566" i="1" s="1"/>
  <c r="R559" i="1"/>
  <c r="S559" i="1" s="1"/>
  <c r="AV573" i="1"/>
  <c r="AB573" i="1"/>
  <c r="V627" i="1"/>
  <c r="V553" i="1"/>
  <c r="AT553" i="1"/>
  <c r="V513" i="1"/>
  <c r="AF624" i="1"/>
  <c r="AB549" i="1"/>
  <c r="AP585" i="1"/>
  <c r="R565" i="1"/>
  <c r="AX565" i="1"/>
  <c r="BA565" i="1" s="1"/>
  <c r="BT565" i="1" s="1"/>
  <c r="AF598" i="1"/>
  <c r="AN598" i="1"/>
  <c r="AD523" i="1"/>
  <c r="Z546" i="1"/>
  <c r="AL577" i="1"/>
  <c r="T616" i="1"/>
  <c r="T632" i="1"/>
  <c r="AL631" i="1"/>
  <c r="AX575" i="1"/>
  <c r="BA575" i="1" s="1"/>
  <c r="BT575" i="1" s="1"/>
  <c r="R576" i="1"/>
  <c r="S576" i="1" s="1"/>
  <c r="AH613" i="1"/>
  <c r="AF587" i="1"/>
  <c r="AH587" i="1"/>
  <c r="T565" i="1"/>
  <c r="AP569" i="1"/>
  <c r="AV642" i="1"/>
  <c r="AB571" i="1"/>
  <c r="AT545" i="1"/>
  <c r="AN545" i="1"/>
  <c r="AR515" i="1"/>
  <c r="AT509" i="1"/>
  <c r="AF561" i="1"/>
  <c r="AF572" i="1"/>
  <c r="AN579" i="1"/>
  <c r="AF640" i="1"/>
  <c r="AR559" i="1"/>
  <c r="AB559" i="1"/>
  <c r="R604" i="1"/>
  <c r="S604" i="1" s="1"/>
  <c r="AN558" i="1"/>
  <c r="AB527" i="1"/>
  <c r="AH560" i="1"/>
  <c r="AD623" i="1"/>
  <c r="AR623" i="1"/>
  <c r="AX603" i="1"/>
  <c r="BA603" i="1" s="1"/>
  <c r="BT603" i="1" s="1"/>
  <c r="AH603" i="1"/>
  <c r="AX524" i="1"/>
  <c r="BA524" i="1" s="1"/>
  <c r="BT524" i="1" s="1"/>
  <c r="AJ521" i="1"/>
  <c r="AX521" i="1"/>
  <c r="BA521" i="1" s="1"/>
  <c r="BT521" i="1" s="1"/>
  <c r="V602" i="1"/>
  <c r="AD615" i="1"/>
  <c r="AL541" i="1"/>
  <c r="AN587" i="1"/>
  <c r="AH522" i="1"/>
  <c r="AR576" i="1"/>
  <c r="AT546" i="1"/>
  <c r="Z609" i="1"/>
  <c r="V512" i="1"/>
  <c r="AF513" i="1"/>
  <c r="R580" i="1"/>
  <c r="S580" i="1" s="1"/>
  <c r="AT561" i="1"/>
  <c r="AV563" i="1"/>
  <c r="AB637" i="1"/>
  <c r="T580" i="1"/>
  <c r="R600" i="1"/>
  <c r="AP560" i="1"/>
  <c r="AR585" i="1"/>
  <c r="AF566" i="1"/>
  <c r="AH543" i="1"/>
  <c r="AH567" i="1"/>
  <c r="AL514" i="1"/>
  <c r="AX614" i="1"/>
  <c r="BA614" i="1" s="1"/>
  <c r="BT614" i="1" s="1"/>
  <c r="Z622" i="1"/>
  <c r="AP572" i="1"/>
  <c r="AH561" i="1"/>
  <c r="AT571" i="1"/>
  <c r="AD556" i="1"/>
  <c r="T556" i="1"/>
  <c r="V577" i="1"/>
  <c r="AH527" i="1"/>
  <c r="AJ561" i="1"/>
  <c r="R612" i="1"/>
  <c r="S612" i="1" s="1"/>
  <c r="AL522" i="1"/>
  <c r="V624" i="1"/>
  <c r="W624" i="1" s="1"/>
  <c r="AJ627" i="1"/>
  <c r="R513" i="1"/>
  <c r="S513" i="1" s="1"/>
  <c r="AF638" i="1"/>
  <c r="AH639" i="1"/>
  <c r="AN603" i="1"/>
  <c r="AH524" i="1"/>
  <c r="AD601" i="1"/>
  <c r="AR637" i="1"/>
  <c r="AH570" i="1"/>
  <c r="AN576" i="1"/>
  <c r="AB599" i="1"/>
  <c r="AD548" i="1"/>
  <c r="AV617" i="1"/>
  <c r="AP574" i="1"/>
  <c r="AH590" i="1"/>
  <c r="AF636" i="1"/>
  <c r="AB513" i="1"/>
  <c r="AP643" i="1"/>
  <c r="AR569" i="1"/>
  <c r="AN627" i="1"/>
  <c r="AX528" i="1"/>
  <c r="BA528" i="1" s="1"/>
  <c r="BT528" i="1" s="1"/>
  <c r="T552" i="1"/>
  <c r="AT558" i="1"/>
  <c r="AN611" i="1"/>
  <c r="AL517" i="1"/>
  <c r="V634" i="1"/>
  <c r="T551" i="1"/>
  <c r="V509" i="1"/>
  <c r="AH510" i="1"/>
  <c r="AN553" i="1"/>
  <c r="AN631" i="1"/>
  <c r="AH630" i="1"/>
  <c r="AP557" i="1"/>
  <c r="V576" i="1"/>
  <c r="AH502" i="1"/>
  <c r="T526" i="1"/>
  <c r="Z503" i="1"/>
  <c r="AT529" i="1"/>
  <c r="V496" i="1"/>
  <c r="AR504" i="1"/>
  <c r="R593" i="1"/>
  <c r="S593" i="1" s="1"/>
  <c r="AD498" i="1"/>
  <c r="AX496" i="1"/>
  <c r="BA496" i="1" s="1"/>
  <c r="BU496" i="1" s="1"/>
  <c r="T498" i="1"/>
  <c r="AX504" i="1"/>
  <c r="BA504" i="1" s="1"/>
  <c r="BU504" i="1" s="1"/>
  <c r="AP514" i="1"/>
  <c r="R586" i="1"/>
  <c r="R619" i="1"/>
  <c r="S619" i="1" s="1"/>
  <c r="R583" i="1"/>
  <c r="S583" i="1" s="1"/>
  <c r="AX608" i="1"/>
  <c r="BA608" i="1" s="1"/>
  <c r="BT608" i="1" s="1"/>
  <c r="V644" i="1"/>
  <c r="AJ568" i="1"/>
  <c r="AV591" i="1"/>
  <c r="R605" i="1"/>
  <c r="S605" i="1" s="1"/>
  <c r="AB622" i="1"/>
  <c r="AJ523" i="1"/>
  <c r="AX601" i="1"/>
  <c r="BA601" i="1" s="1"/>
  <c r="BT601" i="1" s="1"/>
  <c r="AT626" i="1"/>
  <c r="R626" i="1"/>
  <c r="S626" i="1" s="1"/>
  <c r="AV625" i="1"/>
  <c r="AL551" i="1"/>
  <c r="AX563" i="1"/>
  <c r="R542" i="1"/>
  <c r="S542" i="1" s="1"/>
  <c r="AL553" i="1"/>
  <c r="AH565" i="1"/>
  <c r="AF555" i="1"/>
  <c r="T613" i="1"/>
  <c r="AV638" i="1"/>
  <c r="R569" i="1"/>
  <c r="S569" i="1" s="1"/>
  <c r="T642" i="1"/>
  <c r="T545" i="1"/>
  <c r="AV509" i="1"/>
  <c r="R644" i="1"/>
  <c r="S644" i="1" s="1"/>
  <c r="AJ559" i="1"/>
  <c r="AF541" i="1"/>
  <c r="AB623" i="1"/>
  <c r="T524" i="1"/>
  <c r="AH604" i="1"/>
  <c r="AP523" i="1"/>
  <c r="AJ541" i="1"/>
  <c r="AN596" i="1"/>
  <c r="AB609" i="1"/>
  <c r="AV561" i="1"/>
  <c r="AF524" i="1"/>
  <c r="AT585" i="1"/>
  <c r="AJ615" i="1"/>
  <c r="T563" i="1"/>
  <c r="T514" i="1"/>
  <c r="T599" i="1"/>
  <c r="AL563" i="1"/>
  <c r="AB587" i="1"/>
  <c r="AB614" i="1"/>
  <c r="AP616" i="1"/>
  <c r="AN522" i="1"/>
  <c r="AX501" i="1"/>
  <c r="BA501" i="1" s="1"/>
  <c r="BU501" i="1" s="1"/>
  <c r="AR574" i="1"/>
  <c r="AR624" i="1"/>
  <c r="AF597" i="1"/>
  <c r="AL644" i="1"/>
  <c r="R518" i="1"/>
  <c r="S518" i="1" s="1"/>
  <c r="AX617" i="1"/>
  <c r="BA617" i="1" s="1"/>
  <c r="BT617" i="1" s="1"/>
  <c r="AJ590" i="1"/>
  <c r="AN643" i="1"/>
  <c r="AL627" i="1"/>
  <c r="V552" i="1"/>
  <c r="T544" i="1"/>
  <c r="AP559" i="1"/>
  <c r="AL629" i="1"/>
  <c r="AH641" i="1"/>
  <c r="AJ560" i="1"/>
  <c r="Z642" i="1"/>
  <c r="AD618" i="1"/>
  <c r="AL625" i="1"/>
  <c r="AP584" i="1"/>
  <c r="V557" i="1"/>
  <c r="AX602" i="1"/>
  <c r="BA602" i="1" s="1"/>
  <c r="BT602" i="1" s="1"/>
  <c r="AV513" i="1"/>
  <c r="AT589" i="1"/>
  <c r="AN554" i="1"/>
  <c r="AL573" i="1"/>
  <c r="AR522" i="1"/>
  <c r="T576" i="1"/>
  <c r="AN514" i="1"/>
  <c r="T513" i="1"/>
  <c r="AV569" i="1"/>
  <c r="T641" i="1"/>
  <c r="AL528" i="1"/>
  <c r="AT564" i="1"/>
  <c r="AT503" i="1"/>
  <c r="V609" i="1"/>
  <c r="AD551" i="1"/>
  <c r="AH582" i="1"/>
  <c r="AH645" i="1"/>
  <c r="AH584" i="1"/>
  <c r="Z529" i="1"/>
  <c r="AN640" i="1"/>
  <c r="AL572" i="1"/>
  <c r="Z576" i="1"/>
  <c r="AD573" i="1"/>
  <c r="T568" i="1"/>
  <c r="Z626" i="1"/>
  <c r="AJ610" i="1"/>
  <c r="AB528" i="1"/>
  <c r="AT601" i="1"/>
  <c r="AF560" i="1"/>
  <c r="AL624" i="1"/>
  <c r="AD574" i="1"/>
  <c r="AD627" i="1"/>
  <c r="AP595" i="1"/>
  <c r="AV601" i="1"/>
  <c r="AN513" i="1"/>
  <c r="AV645" i="1"/>
  <c r="Z596" i="1"/>
  <c r="T600" i="1"/>
  <c r="AP578" i="1"/>
  <c r="AT562" i="1"/>
  <c r="V625" i="1"/>
  <c r="AJ508" i="1"/>
  <c r="AR508" i="1"/>
  <c r="AP567" i="1"/>
  <c r="AJ518" i="1"/>
  <c r="Z631" i="1"/>
  <c r="Z526" i="1"/>
  <c r="AT588" i="1"/>
  <c r="Z636" i="1"/>
  <c r="AF631" i="1"/>
  <c r="AR507" i="1"/>
  <c r="AP632" i="1"/>
  <c r="AD616" i="1"/>
  <c r="AD634" i="1"/>
  <c r="AJ516" i="1"/>
  <c r="V550" i="1"/>
  <c r="AL512" i="1"/>
  <c r="AD599" i="1"/>
  <c r="AF635" i="1"/>
  <c r="AR642" i="1"/>
  <c r="AL546" i="1"/>
  <c r="AR561" i="1"/>
  <c r="AH609" i="1"/>
  <c r="AH552" i="1"/>
  <c r="AD572" i="1"/>
  <c r="AH617" i="1"/>
  <c r="AL634" i="1"/>
  <c r="AD587" i="1"/>
  <c r="AT573" i="1"/>
  <c r="AT513" i="1"/>
  <c r="AD643" i="1"/>
  <c r="AV605" i="1"/>
  <c r="AX622" i="1"/>
  <c r="BA622" i="1" s="1"/>
  <c r="BT622" i="1" s="1"/>
  <c r="AD561" i="1"/>
  <c r="AJ605" i="1"/>
  <c r="AR634" i="1"/>
  <c r="AT596" i="1"/>
  <c r="V556" i="1"/>
  <c r="Z632" i="1"/>
  <c r="Z573" i="1"/>
  <c r="AL635" i="1"/>
  <c r="AJ636" i="1"/>
  <c r="AD583" i="1"/>
  <c r="AF547" i="1"/>
  <c r="AP568" i="1"/>
  <c r="AD568" i="1"/>
  <c r="AN594" i="1"/>
  <c r="Z504" i="1"/>
  <c r="AJ500" i="1"/>
  <c r="AL503" i="1"/>
  <c r="R618" i="1"/>
  <c r="S618" i="1" s="1"/>
  <c r="AH507" i="1"/>
  <c r="AN526" i="1"/>
  <c r="T529" i="1"/>
  <c r="V498" i="1"/>
  <c r="T501" i="1"/>
  <c r="AF505" i="1"/>
  <c r="AN497" i="1"/>
  <c r="AJ506" i="1"/>
  <c r="T578" i="1"/>
  <c r="AV506" i="1"/>
  <c r="AJ504" i="1"/>
  <c r="AV503" i="1"/>
  <c r="V500" i="1"/>
  <c r="AB625" i="1"/>
  <c r="AP604" i="1"/>
  <c r="T562" i="1"/>
  <c r="Z572" i="1"/>
  <c r="AJ580" i="1"/>
  <c r="AV529" i="1"/>
  <c r="AB504" i="1"/>
  <c r="AH500" i="1"/>
  <c r="V618" i="1"/>
  <c r="V629" i="1"/>
  <c r="AJ612" i="1"/>
  <c r="AB621" i="1"/>
  <c r="AP577" i="1"/>
  <c r="AL526" i="1"/>
  <c r="AV609" i="1"/>
  <c r="AJ499" i="1"/>
  <c r="Z574" i="1"/>
  <c r="AF588" i="1"/>
  <c r="AF500" i="1"/>
  <c r="AD500" i="1"/>
  <c r="AP541" i="1"/>
  <c r="Z516" i="1"/>
  <c r="AP639" i="1"/>
  <c r="AV592" i="1"/>
  <c r="AN630" i="1"/>
  <c r="T606" i="1"/>
  <c r="AB499" i="1"/>
  <c r="AL557" i="1"/>
  <c r="AN524" i="1"/>
  <c r="AJ608" i="1"/>
  <c r="AL628" i="1"/>
  <c r="Z530" i="1"/>
  <c r="AD580" i="1"/>
  <c r="AV519" i="1"/>
  <c r="AF559" i="1"/>
  <c r="AX527" i="1"/>
  <c r="BA527" i="1" s="1"/>
  <c r="BU527" i="1" s="1"/>
  <c r="AV527" i="1"/>
  <c r="AV636" i="1"/>
  <c r="AN548" i="1"/>
  <c r="AX599" i="1"/>
  <c r="BA599" i="1" s="1"/>
  <c r="BT599" i="1" s="1"/>
  <c r="Z587" i="1"/>
  <c r="AP507" i="1"/>
  <c r="V584" i="1"/>
  <c r="Z496" i="1"/>
  <c r="T512" i="1"/>
  <c r="AJ497" i="1"/>
  <c r="R616" i="1"/>
  <c r="S616" i="1" s="1"/>
  <c r="R594" i="1"/>
  <c r="S594" i="1" s="1"/>
  <c r="AF518" i="1"/>
  <c r="AT595" i="1"/>
  <c r="AJ630" i="1"/>
  <c r="R608" i="1"/>
  <c r="S608" i="1" s="1"/>
  <c r="T604" i="1"/>
  <c r="AJ607" i="1"/>
  <c r="AJ644" i="1"/>
  <c r="AL641" i="1"/>
  <c r="AN552" i="1"/>
  <c r="AP581" i="1"/>
  <c r="AB629" i="1"/>
  <c r="AX634" i="1"/>
  <c r="BA634" i="1" s="1"/>
  <c r="BT634" i="1" s="1"/>
  <c r="T523" i="1"/>
  <c r="AB645" i="1"/>
  <c r="AV597" i="1"/>
  <c r="AT551" i="1"/>
  <c r="V508" i="1"/>
  <c r="AP554" i="1"/>
  <c r="AX624" i="1"/>
  <c r="BA624" i="1" s="1"/>
  <c r="BT624" i="1" s="1"/>
  <c r="T549" i="1"/>
  <c r="AT598" i="1"/>
  <c r="AH546" i="1"/>
  <c r="AT577" i="1"/>
  <c r="AF632" i="1"/>
  <c r="AT631" i="1"/>
  <c r="AJ552" i="1"/>
  <c r="AX545" i="1"/>
  <c r="BA545" i="1" s="1"/>
  <c r="BT545" i="1" s="1"/>
  <c r="AF595" i="1"/>
  <c r="AV629" i="1"/>
  <c r="AL640" i="1"/>
  <c r="AL590" i="1"/>
  <c r="Z558" i="1"/>
  <c r="AX560" i="1"/>
  <c r="BA560" i="1" s="1"/>
  <c r="BT560" i="1" s="1"/>
  <c r="AX623" i="1"/>
  <c r="V603" i="1"/>
  <c r="T646" i="1"/>
  <c r="T521" i="1"/>
  <c r="AT633" i="1"/>
  <c r="AB524" i="1"/>
  <c r="AX561" i="1"/>
  <c r="BA561" i="1" s="1"/>
  <c r="BT561" i="1" s="1"/>
  <c r="AV646" i="1"/>
  <c r="AL632" i="1"/>
  <c r="AT548" i="1"/>
  <c r="V611" i="1"/>
  <c r="AN624" i="1"/>
  <c r="AD575" i="1"/>
  <c r="V586" i="1"/>
  <c r="AN619" i="1"/>
  <c r="AF515" i="1"/>
  <c r="AN626" i="1"/>
  <c r="AF581" i="1"/>
  <c r="AB555" i="1"/>
  <c r="AD522" i="1"/>
  <c r="AV619" i="1"/>
  <c r="AJ583" i="1"/>
  <c r="AH597" i="1"/>
  <c r="AP562" i="1"/>
  <c r="T592" i="1"/>
  <c r="AB517" i="1"/>
  <c r="AN644" i="1"/>
  <c r="AR564" i="1"/>
  <c r="R530" i="1"/>
  <c r="T594" i="1"/>
  <c r="AT624" i="1"/>
  <c r="AB541" i="1"/>
  <c r="T567" i="1"/>
  <c r="AF576" i="1"/>
  <c r="AF644" i="1"/>
  <c r="AN601" i="1"/>
  <c r="AX580" i="1"/>
  <c r="BA580" i="1" s="1"/>
  <c r="BS580" i="1" s="1"/>
  <c r="AJ593" i="1"/>
  <c r="AJ545" i="1"/>
  <c r="AL604" i="1"/>
  <c r="Z570" i="1"/>
  <c r="AV622" i="1"/>
  <c r="AX631" i="1"/>
  <c r="BA631" i="1" s="1"/>
  <c r="BT631" i="1" s="1"/>
  <c r="AL609" i="1"/>
  <c r="AH515" i="1"/>
  <c r="Z586" i="1"/>
  <c r="AP601" i="1"/>
  <c r="AR583" i="1"/>
  <c r="V638" i="1"/>
  <c r="T615" i="1"/>
  <c r="V501" i="1"/>
  <c r="W501" i="1" s="1"/>
  <c r="AD508" i="1"/>
  <c r="AR599" i="1"/>
  <c r="AV610" i="1"/>
  <c r="AJ601" i="1"/>
  <c r="AT602" i="1"/>
  <c r="AL560" i="1"/>
  <c r="AB601" i="1"/>
  <c r="AB616" i="1"/>
  <c r="AL607" i="1"/>
  <c r="AB566" i="1"/>
  <c r="AV594" i="1"/>
  <c r="AP631" i="1"/>
  <c r="AR541" i="1"/>
  <c r="AD625" i="1"/>
  <c r="Z567" i="1"/>
  <c r="AD608" i="1"/>
  <c r="AN604" i="1"/>
  <c r="AF602" i="1"/>
  <c r="AN581" i="1"/>
  <c r="AX517" i="1"/>
  <c r="BA517" i="1" s="1"/>
  <c r="BU517" i="1" s="1"/>
  <c r="AP524" i="1"/>
  <c r="AD600" i="1"/>
  <c r="AL556" i="1"/>
  <c r="AJ575" i="1"/>
  <c r="AL521" i="1"/>
  <c r="AF565" i="1"/>
  <c r="AR595" i="1"/>
  <c r="AV637" i="1"/>
  <c r="AP623" i="1"/>
  <c r="AT544" i="1"/>
  <c r="Z575" i="1"/>
  <c r="AB512" i="1"/>
  <c r="AT522" i="1"/>
  <c r="AP620" i="1"/>
  <c r="AV562" i="1"/>
  <c r="AD524" i="1"/>
  <c r="AT614" i="1"/>
  <c r="T541" i="1"/>
  <c r="Z585" i="1"/>
  <c r="AJ602" i="1"/>
  <c r="AD589" i="1"/>
  <c r="AN505" i="1"/>
  <c r="Z545" i="1"/>
  <c r="AD597" i="1"/>
  <c r="Z590" i="1"/>
  <c r="AP544" i="1"/>
  <c r="AV582" i="1"/>
  <c r="AT511" i="1"/>
  <c r="AT498" i="1"/>
  <c r="AV516" i="1"/>
  <c r="V544" i="1"/>
  <c r="AH496" i="1"/>
  <c r="R516" i="1"/>
  <c r="S516" i="1" s="1"/>
  <c r="AD514" i="1"/>
  <c r="AF637" i="1"/>
  <c r="AF568" i="1"/>
  <c r="AT642" i="1"/>
  <c r="AF601" i="1"/>
  <c r="V613" i="1"/>
  <c r="V598" i="1"/>
  <c r="AB581" i="1"/>
  <c r="AR575" i="1"/>
  <c r="AH633" i="1"/>
  <c r="V605" i="1"/>
  <c r="AB550" i="1"/>
  <c r="V593" i="1"/>
  <c r="AF610" i="1"/>
  <c r="AB554" i="1"/>
  <c r="AB507" i="1"/>
  <c r="AT518" i="1"/>
  <c r="AL566" i="1"/>
  <c r="AL630" i="1"/>
  <c r="AF614" i="1"/>
  <c r="AH629" i="1"/>
  <c r="AT634" i="1"/>
  <c r="T637" i="1"/>
  <c r="AB515" i="1"/>
  <c r="AF563" i="1"/>
  <c r="AL611" i="1"/>
  <c r="AJ542" i="1"/>
  <c r="AB605" i="1"/>
  <c r="AX522" i="1"/>
  <c r="BA522" i="1" s="1"/>
  <c r="BT522" i="1" s="1"/>
  <c r="AF622" i="1"/>
  <c r="AR552" i="1"/>
  <c r="AF509" i="1"/>
  <c r="T596" i="1"/>
  <c r="AD506" i="1"/>
  <c r="AR523" i="1"/>
  <c r="AX530" i="1"/>
  <c r="BA530" i="1" s="1"/>
  <c r="BU530" i="1" s="1"/>
  <c r="AL504" i="1"/>
  <c r="AR505" i="1"/>
  <c r="AL500" i="1"/>
  <c r="V505" i="1"/>
  <c r="AP530" i="1"/>
  <c r="AX526" i="1"/>
  <c r="BA526" i="1" s="1"/>
  <c r="BU526" i="1" s="1"/>
  <c r="AJ638" i="1"/>
  <c r="AR506" i="1"/>
  <c r="AT505" i="1"/>
  <c r="AL530" i="1"/>
  <c r="V614" i="1"/>
  <c r="AR570" i="1"/>
  <c r="AN498" i="1"/>
  <c r="Z547" i="1"/>
  <c r="AH505" i="1"/>
  <c r="T503" i="1"/>
  <c r="AT497" i="1"/>
  <c r="AT506" i="1"/>
  <c r="V504" i="1"/>
  <c r="AB505" i="1"/>
  <c r="AR502" i="1"/>
  <c r="R606" i="1"/>
  <c r="S606" i="1" s="1"/>
  <c r="Z633" i="1"/>
  <c r="AX523" i="1"/>
  <c r="BA523" i="1" s="1"/>
  <c r="BT523" i="1" s="1"/>
  <c r="AN510" i="1"/>
  <c r="Z513" i="1"/>
  <c r="AL515" i="1"/>
  <c r="AR526" i="1"/>
  <c r="AR586" i="1"/>
  <c r="AX627" i="1"/>
  <c r="BA627" i="1" s="1"/>
  <c r="BT627" i="1" s="1"/>
  <c r="V551" i="1"/>
  <c r="T509" i="1"/>
  <c r="AT527" i="1"/>
  <c r="AX598" i="1"/>
  <c r="BA598" i="1" s="1"/>
  <c r="BT598" i="1" s="1"/>
  <c r="AN600" i="1"/>
  <c r="AB624" i="1"/>
  <c r="AN616" i="1"/>
  <c r="AX543" i="1"/>
  <c r="BA543" i="1" s="1"/>
  <c r="BT543" i="1" s="1"/>
  <c r="AT565" i="1"/>
  <c r="AH506" i="1"/>
  <c r="AR545" i="1"/>
  <c r="AJ526" i="1"/>
  <c r="AN635" i="1"/>
  <c r="AR566" i="1"/>
  <c r="AB610" i="1"/>
  <c r="AH622" i="1"/>
  <c r="T506" i="1"/>
  <c r="AV553" i="1"/>
  <c r="AT563" i="1"/>
  <c r="AT554" i="1"/>
  <c r="AV620" i="1"/>
  <c r="AD631" i="1"/>
  <c r="Z499" i="1"/>
  <c r="V497" i="1"/>
  <c r="AX590" i="1"/>
  <c r="BA590" i="1" s="1"/>
  <c r="BT590" i="1" s="1"/>
  <c r="Z501" i="1"/>
  <c r="Z497" i="1"/>
  <c r="AH501" i="1"/>
  <c r="T502" i="1"/>
  <c r="AB511" i="1"/>
  <c r="V628" i="1"/>
  <c r="AX588" i="1"/>
  <c r="BA588" i="1" s="1"/>
  <c r="BS588" i="1" s="1"/>
  <c r="R592" i="1"/>
  <c r="S592" i="1" s="1"/>
  <c r="AJ567" i="1"/>
  <c r="V643" i="1"/>
  <c r="AD637" i="1"/>
  <c r="AE637" i="1" s="1"/>
  <c r="BI637" i="1" s="1"/>
  <c r="AV541" i="1"/>
  <c r="T570" i="1"/>
  <c r="AJ618" i="1"/>
  <c r="AT645" i="1"/>
  <c r="R597" i="1"/>
  <c r="S597" i="1" s="1"/>
  <c r="AR625" i="1"/>
  <c r="AF551" i="1"/>
  <c r="AJ515" i="1"/>
  <c r="AX616" i="1"/>
  <c r="BA616" i="1" s="1"/>
  <c r="BT616" i="1" s="1"/>
  <c r="R566" i="1"/>
  <c r="S566" i="1" s="1"/>
  <c r="AX516" i="1"/>
  <c r="BA516" i="1" s="1"/>
  <c r="BU516" i="1" s="1"/>
  <c r="AV547" i="1"/>
  <c r="T614" i="1"/>
  <c r="R637" i="1"/>
  <c r="V626" i="1"/>
  <c r="AP573" i="1"/>
  <c r="R524" i="1"/>
  <c r="AR577" i="1"/>
  <c r="AH575" i="1"/>
  <c r="AX587" i="1"/>
  <c r="BA587" i="1" s="1"/>
  <c r="BS587" i="1" s="1"/>
  <c r="V530" i="1"/>
  <c r="AF545" i="1"/>
  <c r="V507" i="1"/>
  <c r="AR603" i="1"/>
  <c r="AB584" i="1"/>
  <c r="V631" i="1"/>
  <c r="T591" i="1"/>
  <c r="AN593" i="1"/>
  <c r="AF543" i="1"/>
  <c r="R514" i="1"/>
  <c r="S514" i="1" s="1"/>
  <c r="AF613" i="1"/>
  <c r="AL571" i="1"/>
  <c r="AD528" i="1"/>
  <c r="V574" i="1"/>
  <c r="AL552" i="1"/>
  <c r="AF571" i="1"/>
  <c r="AL596" i="1"/>
  <c r="R527" i="1"/>
  <c r="S527" i="1" s="1"/>
  <c r="AP635" i="1"/>
  <c r="V579" i="1"/>
  <c r="AF641" i="1"/>
  <c r="AH616" i="1"/>
  <c r="AT622" i="1"/>
  <c r="AB633" i="1"/>
  <c r="AV505" i="1"/>
  <c r="AL615" i="1"/>
  <c r="AT617" i="1"/>
  <c r="AD585" i="1"/>
  <c r="AL506" i="1"/>
  <c r="AT616" i="1"/>
  <c r="AD590" i="1"/>
  <c r="AR601" i="1"/>
  <c r="AL595" i="1"/>
  <c r="AR547" i="1"/>
  <c r="Z600" i="1"/>
  <c r="AX542" i="1"/>
  <c r="BA542" i="1" s="1"/>
  <c r="BT542" i="1" s="1"/>
  <c r="AV585" i="1"/>
  <c r="AN590" i="1"/>
  <c r="AF600" i="1"/>
  <c r="AL582" i="1"/>
  <c r="AL554" i="1"/>
  <c r="AD549" i="1"/>
  <c r="V562" i="1"/>
  <c r="AN560" i="1"/>
  <c r="AR620" i="1"/>
  <c r="AV614" i="1"/>
  <c r="AH589" i="1"/>
  <c r="AP553" i="1"/>
  <c r="Z628" i="1"/>
  <c r="AJ588" i="1"/>
  <c r="AR548" i="1"/>
  <c r="AR510" i="1"/>
  <c r="Z498" i="1"/>
  <c r="AF530" i="1"/>
  <c r="AH601" i="1"/>
  <c r="V630" i="1"/>
  <c r="AT570" i="1"/>
  <c r="AV590" i="1"/>
  <c r="AT575" i="1"/>
  <c r="AV518" i="1"/>
  <c r="AH614" i="1"/>
  <c r="AF629" i="1"/>
  <c r="AV600" i="1"/>
  <c r="AH608" i="1"/>
  <c r="Z592" i="1"/>
  <c r="T618" i="1"/>
  <c r="AL636" i="1"/>
  <c r="AN577" i="1"/>
  <c r="AF583" i="1"/>
  <c r="R510" i="1"/>
  <c r="S510" i="1" s="1"/>
  <c r="AT639" i="1"/>
  <c r="AV599" i="1"/>
  <c r="AR573" i="1"/>
  <c r="Z518" i="1"/>
  <c r="AF599" i="1"/>
  <c r="AT559" i="1"/>
  <c r="AP563" i="1"/>
  <c r="AX552" i="1"/>
  <c r="BA552" i="1" s="1"/>
  <c r="BT552" i="1" s="1"/>
  <c r="AL605" i="1"/>
  <c r="T634" i="1"/>
  <c r="AH627" i="1"/>
  <c r="AT635" i="1"/>
  <c r="AL646" i="1"/>
  <c r="AB597" i="1"/>
  <c r="AV555" i="1"/>
  <c r="AV586" i="1"/>
  <c r="V510" i="1"/>
  <c r="AP618" i="1"/>
  <c r="AV515" i="1"/>
  <c r="R617" i="1"/>
  <c r="S617" i="1" s="1"/>
  <c r="Z637" i="1"/>
  <c r="AP502" i="1"/>
  <c r="AD614" i="1"/>
  <c r="AT514" i="1"/>
  <c r="V524" i="1"/>
  <c r="AL564" i="1"/>
  <c r="AD564" i="1"/>
  <c r="V590" i="1"/>
  <c r="AR614" i="1"/>
  <c r="AD621" i="1"/>
  <c r="AH615" i="1"/>
  <c r="AP645" i="1"/>
  <c r="R519" i="1"/>
  <c r="S519" i="1" s="1"/>
  <c r="AR551" i="1"/>
  <c r="AL638" i="1"/>
  <c r="AN542" i="1"/>
  <c r="Z617" i="1"/>
  <c r="AR639" i="1"/>
  <c r="AV508" i="1"/>
  <c r="T510" i="1"/>
  <c r="AR641" i="1"/>
  <c r="AL568" i="1"/>
  <c r="V596" i="1"/>
  <c r="AP621" i="1"/>
  <c r="AR597" i="1"/>
  <c r="T547" i="1"/>
  <c r="Z502" i="1"/>
  <c r="AF502" i="1"/>
  <c r="T579" i="1"/>
  <c r="AR543" i="1"/>
  <c r="AD612" i="1"/>
  <c r="AP583" i="1"/>
  <c r="AV644" i="1"/>
  <c r="AH523" i="1"/>
  <c r="AB553" i="1"/>
  <c r="AB519" i="1"/>
  <c r="AF609" i="1"/>
  <c r="AH578" i="1"/>
  <c r="T622" i="1"/>
  <c r="AT623" i="1"/>
  <c r="AT528" i="1"/>
  <c r="AP625" i="1"/>
  <c r="AN608" i="1"/>
  <c r="AX632" i="1"/>
  <c r="BA632" i="1" s="1"/>
  <c r="BT632" i="1" s="1"/>
  <c r="AT606" i="1"/>
  <c r="AT572" i="1"/>
  <c r="AJ620" i="1"/>
  <c r="AD636" i="1"/>
  <c r="T617" i="1"/>
  <c r="AL507" i="1"/>
  <c r="AP594" i="1"/>
  <c r="AF544" i="1"/>
  <c r="AP550" i="1"/>
  <c r="AH513" i="1"/>
  <c r="AX635" i="1"/>
  <c r="BA635" i="1" s="1"/>
  <c r="BT635" i="1" s="1"/>
  <c r="AB509" i="1"/>
  <c r="AT599" i="1"/>
  <c r="AJ594" i="1"/>
  <c r="AH612" i="1"/>
  <c r="AV564" i="1"/>
  <c r="AB523" i="1"/>
  <c r="AF590" i="1"/>
  <c r="AI590" i="1" s="1"/>
  <c r="BK590" i="1" s="1"/>
  <c r="AT560" i="1"/>
  <c r="AL621" i="1"/>
  <c r="AD569" i="1"/>
  <c r="AJ596" i="1"/>
  <c r="AH574" i="1"/>
  <c r="AT547" i="1"/>
  <c r="AX594" i="1"/>
  <c r="BA594" i="1" s="1"/>
  <c r="BT594" i="1" s="1"/>
  <c r="AH569" i="1"/>
  <c r="AP640" i="1"/>
  <c r="AB543" i="1"/>
  <c r="AJ548" i="1"/>
  <c r="AH602" i="1"/>
  <c r="AL581" i="1"/>
  <c r="AV517" i="1"/>
  <c r="AJ646" i="1"/>
  <c r="AR550" i="1"/>
  <c r="AB557" i="1"/>
  <c r="Z593" i="1"/>
  <c r="AT566" i="1"/>
  <c r="AD558" i="1"/>
  <c r="AT612" i="1"/>
  <c r="AR565" i="1"/>
  <c r="AP600" i="1"/>
  <c r="V526" i="1"/>
  <c r="AN516" i="1"/>
  <c r="AL562" i="1"/>
  <c r="AP636" i="1"/>
  <c r="T571" i="1"/>
  <c r="AN550" i="1"/>
  <c r="AP512" i="1"/>
  <c r="AL602" i="1"/>
  <c r="AF589" i="1"/>
  <c r="AL505" i="1"/>
  <c r="Z606" i="1"/>
  <c r="Z553" i="1"/>
  <c r="AN547" i="1"/>
  <c r="AF514" i="1"/>
  <c r="AL639" i="1"/>
  <c r="V518" i="1"/>
  <c r="AR557" i="1"/>
  <c r="AR496" i="1"/>
  <c r="AX591" i="1"/>
  <c r="BA591" i="1" s="1"/>
  <c r="BT591" i="1" s="1"/>
  <c r="AV608" i="1"/>
  <c r="AX500" i="1"/>
  <c r="BA500" i="1" s="1"/>
  <c r="BU500" i="1" s="1"/>
  <c r="AV510" i="1"/>
  <c r="T628" i="1"/>
  <c r="AX621" i="1"/>
  <c r="BA621" i="1" s="1"/>
  <c r="BT621" i="1" s="1"/>
  <c r="AN642" i="1"/>
  <c r="AR608" i="1"/>
  <c r="Z635" i="1"/>
  <c r="AT574" i="1"/>
  <c r="AD644" i="1"/>
  <c r="Z602" i="1"/>
  <c r="T629" i="1"/>
  <c r="AV524" i="1"/>
  <c r="AV578" i="1"/>
  <c r="AH504" i="1"/>
  <c r="AN503" i="1"/>
  <c r="AP575" i="1"/>
  <c r="AL524" i="1"/>
  <c r="T587" i="1"/>
  <c r="AL603" i="1"/>
  <c r="T519" i="1"/>
  <c r="AV628" i="1"/>
  <c r="V642" i="1"/>
  <c r="AJ550" i="1"/>
  <c r="Z571" i="1"/>
  <c r="AN617" i="1"/>
  <c r="AT581" i="1"/>
  <c r="V555" i="1"/>
  <c r="AR529" i="1"/>
  <c r="AP511" i="1"/>
  <c r="AN501" i="1"/>
  <c r="AL606" i="1"/>
  <c r="T508" i="1"/>
  <c r="AX584" i="1"/>
  <c r="BA584" i="1" s="1"/>
  <c r="BS584" i="1" s="1"/>
  <c r="Z643" i="1"/>
  <c r="Z598" i="1"/>
  <c r="AT586" i="1"/>
  <c r="AU586" i="1" s="1"/>
  <c r="BP586" i="1" s="1"/>
  <c r="AB545" i="1"/>
  <c r="AR593" i="1"/>
  <c r="AT643" i="1"/>
  <c r="AH566" i="1"/>
  <c r="V639" i="1"/>
  <c r="AD624" i="1"/>
  <c r="AX639" i="1"/>
  <c r="BA639" i="1" s="1"/>
  <c r="BT639" i="1" s="1"/>
  <c r="AV496" i="1"/>
  <c r="V610" i="1"/>
  <c r="V619" i="1"/>
  <c r="AT610" i="1"/>
  <c r="AP622" i="1"/>
  <c r="AL579" i="1"/>
  <c r="AL558" i="1"/>
  <c r="AJ562" i="1"/>
  <c r="AN597" i="1"/>
  <c r="AX607" i="1"/>
  <c r="BA607" i="1" s="1"/>
  <c r="BT607" i="1" s="1"/>
  <c r="AN559" i="1"/>
  <c r="AR527" i="1"/>
  <c r="AP582" i="1"/>
  <c r="AV554" i="1"/>
  <c r="AN561" i="1"/>
  <c r="AN566" i="1"/>
  <c r="AF605" i="1"/>
  <c r="V606" i="1"/>
  <c r="AV607" i="1"/>
  <c r="AH623" i="1"/>
  <c r="AB506" i="1"/>
  <c r="AV498" i="1"/>
  <c r="AJ510" i="1"/>
  <c r="R639" i="1"/>
  <c r="S639" i="1" s="1"/>
  <c r="AJ553" i="1"/>
  <c r="AH585" i="1"/>
  <c r="R521" i="1"/>
  <c r="S521" i="1" s="1"/>
  <c r="AL518" i="1"/>
  <c r="AT499" i="1"/>
  <c r="AT627" i="1"/>
  <c r="AX551" i="1"/>
  <c r="BA551" i="1" s="1"/>
  <c r="BT551" i="1" s="1"/>
  <c r="Z616" i="1"/>
  <c r="AR584" i="1"/>
  <c r="AR582" i="1"/>
  <c r="AN589" i="1"/>
  <c r="AR524" i="1"/>
  <c r="AP516" i="1"/>
  <c r="AB572" i="1"/>
  <c r="AT638" i="1"/>
  <c r="Z565" i="1"/>
  <c r="AX582" i="1"/>
  <c r="BA582" i="1" s="1"/>
  <c r="BS582" i="1" s="1"/>
  <c r="AB619" i="1"/>
  <c r="AV584" i="1"/>
  <c r="AH568" i="1"/>
  <c r="AX615" i="1"/>
  <c r="BA615" i="1" s="1"/>
  <c r="BT615" i="1" s="1"/>
  <c r="AF643" i="1"/>
  <c r="AB632" i="1"/>
  <c r="AX606" i="1"/>
  <c r="BA606" i="1" s="1"/>
  <c r="BT606" i="1" s="1"/>
  <c r="AN622" i="1"/>
  <c r="AB530" i="1"/>
  <c r="Z639" i="1"/>
  <c r="AD507" i="1"/>
  <c r="Z629" i="1"/>
  <c r="Z580" i="1"/>
  <c r="AB631" i="1"/>
  <c r="Z509" i="1"/>
  <c r="AH626" i="1"/>
  <c r="X638" i="1"/>
  <c r="AB638" i="1"/>
  <c r="AD592" i="1"/>
  <c r="AD527" i="1"/>
  <c r="AD530" i="1"/>
  <c r="AL548" i="1"/>
  <c r="AX600" i="1"/>
  <c r="BA600" i="1" s="1"/>
  <c r="BT600" i="1" s="1"/>
  <c r="Z621" i="1"/>
  <c r="Z634" i="1"/>
  <c r="AD582" i="1"/>
  <c r="AR619" i="1"/>
  <c r="AV571" i="1"/>
  <c r="AP509" i="1"/>
  <c r="Z550" i="1"/>
  <c r="Z514" i="1"/>
  <c r="AH636" i="1"/>
  <c r="V585" i="1"/>
  <c r="W585" i="1" s="1"/>
  <c r="AL576" i="1"/>
  <c r="AJ527" i="1"/>
  <c r="AD579" i="1"/>
  <c r="AP633" i="1"/>
  <c r="AL637" i="1"/>
  <c r="AB580" i="1"/>
  <c r="AP521" i="1"/>
  <c r="AB593" i="1"/>
  <c r="AD629" i="1"/>
  <c r="AF585" i="1"/>
  <c r="V564" i="1"/>
  <c r="AJ549" i="1"/>
  <c r="AR616" i="1"/>
  <c r="AN528" i="1"/>
  <c r="AP570" i="1"/>
  <c r="AF608" i="1"/>
  <c r="AJ564" i="1"/>
  <c r="AJ502" i="1"/>
  <c r="AV572" i="1"/>
  <c r="AB602" i="1"/>
  <c r="AB626" i="1"/>
  <c r="AF633" i="1"/>
  <c r="Z583" i="1"/>
  <c r="AJ571" i="1"/>
  <c r="AH606" i="1"/>
  <c r="T511" i="1"/>
  <c r="Z603" i="1"/>
  <c r="T516" i="1"/>
  <c r="AX511" i="1"/>
  <c r="BA511" i="1" s="1"/>
  <c r="BU511" i="1" s="1"/>
  <c r="T515" i="1"/>
  <c r="Z608" i="1"/>
  <c r="AN612" i="1"/>
  <c r="Z554" i="1"/>
  <c r="AP579" i="1"/>
  <c r="AV497" i="1"/>
  <c r="Z564" i="1"/>
  <c r="V646" i="1"/>
  <c r="W646" i="1" s="1"/>
  <c r="T612" i="1"/>
  <c r="AB542" i="1"/>
  <c r="AR556" i="1"/>
  <c r="AN592" i="1"/>
  <c r="AF615" i="1"/>
  <c r="AN645" i="1"/>
  <c r="AV627" i="1"/>
  <c r="AW627" i="1" s="1"/>
  <c r="BR627" i="1" s="1"/>
  <c r="AL643" i="1"/>
  <c r="Z578" i="1"/>
  <c r="Z555" i="1"/>
  <c r="Z522" i="1"/>
  <c r="AP496" i="1"/>
  <c r="T496" i="1"/>
  <c r="AB585" i="1"/>
  <c r="AV613" i="1"/>
  <c r="AJ509" i="1"/>
  <c r="Z557" i="1"/>
  <c r="AP542" i="1"/>
  <c r="AX576" i="1"/>
  <c r="BA576" i="1" s="1"/>
  <c r="BT576" i="1" s="1"/>
  <c r="AP642" i="1"/>
  <c r="V549" i="1"/>
  <c r="V620" i="1"/>
  <c r="AH499" i="1"/>
  <c r="V499" i="1"/>
  <c r="Z644" i="1"/>
  <c r="AP610" i="1"/>
  <c r="AP627" i="1"/>
  <c r="AH599" i="1"/>
  <c r="R558" i="1"/>
  <c r="AL623" i="1"/>
  <c r="R631" i="1"/>
  <c r="S631" i="1" s="1"/>
  <c r="AX557" i="1"/>
  <c r="BA557" i="1" s="1"/>
  <c r="BS557" i="1" s="1"/>
  <c r="AB596" i="1"/>
  <c r="AT523" i="1"/>
  <c r="AV598" i="1"/>
  <c r="T603" i="1"/>
  <c r="V617" i="1"/>
  <c r="AD645" i="1"/>
  <c r="AD596" i="1"/>
  <c r="T627" i="1"/>
  <c r="AF646" i="1"/>
  <c r="AN557" i="1"/>
  <c r="AV556" i="1"/>
  <c r="AT578" i="1"/>
  <c r="AX597" i="1"/>
  <c r="BA597" i="1" s="1"/>
  <c r="BT597" i="1" s="1"/>
  <c r="AF594" i="1"/>
  <c r="T609" i="1"/>
  <c r="AT584" i="1"/>
  <c r="Z599" i="1"/>
  <c r="AJ624" i="1"/>
  <c r="AD577" i="1"/>
  <c r="AE577" i="1" s="1"/>
  <c r="BI577" i="1" s="1"/>
  <c r="AV593" i="1"/>
  <c r="AB503" i="1"/>
  <c r="AD633" i="1"/>
  <c r="AH553" i="1"/>
  <c r="AJ511" i="1"/>
  <c r="Z500" i="1"/>
  <c r="AN509" i="1"/>
  <c r="AV565" i="1"/>
  <c r="AT519" i="1"/>
  <c r="Z559" i="1"/>
  <c r="AV551" i="1"/>
  <c r="AH605" i="1"/>
  <c r="AD499" i="1"/>
  <c r="AR554" i="1"/>
  <c r="AT521" i="1"/>
  <c r="AX625" i="1"/>
  <c r="BA625" i="1" s="1"/>
  <c r="AV522" i="1"/>
  <c r="AL616" i="1"/>
  <c r="AH509" i="1"/>
  <c r="AN504" i="1"/>
  <c r="AV501" i="1"/>
  <c r="AN500" i="1"/>
  <c r="AF627" i="1"/>
  <c r="AH542" i="1"/>
  <c r="AP599" i="1"/>
  <c r="AJ513" i="1"/>
  <c r="AD642" i="1"/>
  <c r="AN549" i="1"/>
  <c r="AH508" i="1"/>
  <c r="AF630" i="1"/>
  <c r="AL612" i="1"/>
  <c r="AV514" i="1"/>
  <c r="AY514" i="1" s="1"/>
  <c r="BT514" i="1" s="1"/>
  <c r="Z601" i="1"/>
  <c r="AN564" i="1"/>
  <c r="AH549" i="1"/>
  <c r="AP614" i="1"/>
  <c r="V587" i="1"/>
  <c r="AJ642" i="1"/>
  <c r="AH588" i="1"/>
  <c r="AV552" i="1"/>
  <c r="Z619" i="1"/>
  <c r="AN632" i="1"/>
  <c r="AP543" i="1"/>
  <c r="AN586" i="1"/>
  <c r="AL527" i="1"/>
  <c r="AF523" i="1"/>
  <c r="V569" i="1"/>
  <c r="AB516" i="1"/>
  <c r="AV574" i="1"/>
  <c r="AR497" i="1"/>
  <c r="V622" i="1"/>
  <c r="AX548" i="1"/>
  <c r="BA548" i="1" s="1"/>
  <c r="BS548" i="1" s="1"/>
  <c r="AX556" i="1"/>
  <c r="BA556" i="1" s="1"/>
  <c r="BT556" i="1" s="1"/>
  <c r="X524" i="1"/>
  <c r="AJ524" i="1"/>
  <c r="AX512" i="1"/>
  <c r="BA512" i="1" s="1"/>
  <c r="BU512" i="1" s="1"/>
  <c r="Z577" i="1"/>
  <c r="V616" i="1"/>
  <c r="AN518" i="1"/>
  <c r="AX569" i="1"/>
  <c r="BA569" i="1" s="1"/>
  <c r="BT569" i="1" s="1"/>
  <c r="AV602" i="1"/>
  <c r="AN618" i="1"/>
  <c r="AJ585" i="1"/>
  <c r="Z569" i="1"/>
  <c r="AJ584" i="1"/>
  <c r="AP613" i="1"/>
  <c r="AH624" i="1"/>
  <c r="AV566" i="1"/>
  <c r="AX572" i="1"/>
  <c r="BA572" i="1" s="1"/>
  <c r="BT572" i="1" s="1"/>
  <c r="AB558" i="1"/>
  <c r="AR612" i="1"/>
  <c r="AV545" i="1"/>
  <c r="AV544" i="1"/>
  <c r="Z507" i="1"/>
  <c r="X624" i="1"/>
  <c r="Z624" i="1"/>
  <c r="AN636" i="1"/>
  <c r="AJ589" i="1"/>
  <c r="AL617" i="1"/>
  <c r="AR563" i="1"/>
  <c r="AB583" i="1"/>
  <c r="V502" i="1"/>
  <c r="Z551" i="1"/>
  <c r="AP608" i="1"/>
  <c r="V503" i="1"/>
  <c r="Z582" i="1"/>
  <c r="AB640" i="1"/>
  <c r="AR521" i="1"/>
  <c r="AN646" i="1"/>
  <c r="AJ587" i="1"/>
  <c r="AT555" i="1"/>
  <c r="AF499" i="1"/>
  <c r="AP545" i="1"/>
  <c r="Z589" i="1"/>
  <c r="V519" i="1"/>
  <c r="W519" i="1" s="1"/>
  <c r="AJ613" i="1"/>
  <c r="V559" i="1"/>
  <c r="AD559" i="1"/>
  <c r="AR622" i="1"/>
  <c r="AS622" i="1" s="1"/>
  <c r="BP622" i="1" s="1"/>
  <c r="AB594" i="1"/>
  <c r="AJ514" i="1"/>
  <c r="V597" i="1"/>
  <c r="AJ566" i="1"/>
  <c r="AR580" i="1"/>
  <c r="AR630" i="1"/>
  <c r="AU630" i="1" s="1"/>
  <c r="BQ630" i="1" s="1"/>
  <c r="AR628" i="1"/>
  <c r="AR546" i="1"/>
  <c r="AF580" i="1"/>
  <c r="AJ558" i="1"/>
  <c r="AH562" i="1"/>
  <c r="AL597" i="1"/>
  <c r="Z517" i="1"/>
  <c r="AP617" i="1"/>
  <c r="AB611" i="1"/>
  <c r="AB501" i="1"/>
  <c r="X499" i="1"/>
  <c r="AX499" i="1"/>
  <c r="BA499" i="1" s="1"/>
  <c r="BT499" i="1" s="1"/>
  <c r="R602" i="1"/>
  <c r="R564" i="1"/>
  <c r="S564" i="1" s="1"/>
  <c r="R570" i="1"/>
  <c r="S570" i="1" s="1"/>
  <c r="AD554" i="1"/>
  <c r="AP549" i="1"/>
  <c r="AP565" i="1"/>
  <c r="R528" i="1"/>
  <c r="S528" i="1" s="1"/>
  <c r="AN575" i="1"/>
  <c r="AV581" i="1"/>
  <c r="AB582" i="1"/>
  <c r="AF579" i="1"/>
  <c r="AH646" i="1"/>
  <c r="AH559" i="1"/>
  <c r="T543" i="1"/>
  <c r="Z560" i="1"/>
  <c r="AX592" i="1"/>
  <c r="BA592" i="1" s="1"/>
  <c r="BT592" i="1" s="1"/>
  <c r="T631" i="1"/>
  <c r="T611" i="1"/>
  <c r="T546" i="1"/>
  <c r="V591" i="1"/>
  <c r="R548" i="1"/>
  <c r="T621" i="1"/>
  <c r="AP603" i="1"/>
  <c r="AJ600" i="1"/>
  <c r="R645" i="1"/>
  <c r="S645" i="1" s="1"/>
  <c r="V645" i="1"/>
  <c r="AD571" i="1"/>
  <c r="AT587" i="1"/>
  <c r="AV640" i="1"/>
  <c r="X554" i="1"/>
  <c r="AF554" i="1"/>
  <c r="AT611" i="1"/>
  <c r="AV558" i="1"/>
  <c r="AP615" i="1"/>
  <c r="Z506" i="1"/>
  <c r="Z618" i="1"/>
  <c r="AN637" i="1"/>
  <c r="T635" i="1"/>
  <c r="Z605" i="1"/>
  <c r="AX629" i="1"/>
  <c r="BA629" i="1" s="1"/>
  <c r="BT629" i="1" s="1"/>
  <c r="AR640" i="1"/>
  <c r="AB576" i="1"/>
  <c r="AN530" i="1"/>
  <c r="AB551" i="1"/>
  <c r="AF582" i="1"/>
  <c r="Z607" i="1"/>
  <c r="AD639" i="1"/>
  <c r="AH548" i="1"/>
  <c r="AH564" i="1"/>
  <c r="AV580" i="1"/>
  <c r="AY580" i="1" s="1"/>
  <c r="BR580" i="1" s="1"/>
  <c r="AD560" i="1"/>
  <c r="AT613" i="1"/>
  <c r="AT542" i="1"/>
  <c r="Z645" i="1"/>
  <c r="AH497" i="1"/>
  <c r="AN578" i="1"/>
  <c r="AJ551" i="1"/>
  <c r="AP508" i="1"/>
  <c r="T517" i="1"/>
  <c r="AT641" i="1"/>
  <c r="Z612" i="1"/>
  <c r="AJ556" i="1"/>
  <c r="X503" i="1"/>
  <c r="AH503" i="1"/>
  <c r="AP626" i="1"/>
  <c r="V640" i="1"/>
  <c r="AJ546" i="1"/>
  <c r="AR605" i="1"/>
  <c r="AF552" i="1"/>
  <c r="AH579" i="1"/>
  <c r="AF592" i="1"/>
  <c r="T633" i="1"/>
  <c r="AB563" i="1"/>
  <c r="Z646" i="1"/>
  <c r="AR596" i="1"/>
  <c r="Z595" i="1"/>
  <c r="Z515" i="1"/>
  <c r="Z568" i="1"/>
  <c r="AD619" i="1"/>
  <c r="AL542" i="1"/>
  <c r="V558" i="1"/>
  <c r="V582" i="1"/>
  <c r="AL622" i="1"/>
  <c r="AR594" i="1"/>
  <c r="AB642" i="1"/>
  <c r="Z548" i="1"/>
  <c r="Z552" i="1"/>
  <c r="AL599" i="1"/>
  <c r="AT594" i="1"/>
  <c r="V570" i="1"/>
  <c r="AT557" i="1"/>
  <c r="AP637" i="1"/>
  <c r="R512" i="1"/>
  <c r="S512" i="1" s="1"/>
  <c r="AB608" i="1"/>
  <c r="AH637" i="1"/>
  <c r="AR528" i="1"/>
  <c r="AH598" i="1"/>
  <c r="Z641" i="1"/>
  <c r="AN629" i="1"/>
  <c r="AF510" i="1"/>
  <c r="AH544" i="1"/>
  <c r="Z614" i="1"/>
  <c r="Z527" i="1"/>
  <c r="AB627" i="1"/>
  <c r="AN595" i="1"/>
  <c r="AT628" i="1"/>
  <c r="AX570" i="1"/>
  <c r="BA570" i="1" s="1"/>
  <c r="BT570" i="1" s="1"/>
  <c r="AT549" i="1"/>
  <c r="V607" i="1"/>
  <c r="AF521" i="1"/>
  <c r="AV606" i="1"/>
  <c r="AB595" i="1"/>
  <c r="AJ563" i="1"/>
  <c r="AV521" i="1"/>
  <c r="AV526" i="1"/>
  <c r="AB634" i="1"/>
  <c r="AB617" i="1"/>
  <c r="AN529" i="1"/>
  <c r="AJ622" i="1"/>
  <c r="AH558" i="1"/>
  <c r="AV631" i="1"/>
  <c r="Z615" i="1"/>
  <c r="AV575" i="1"/>
  <c r="AX567" i="1"/>
  <c r="BA567" i="1" s="1"/>
  <c r="BT567" i="1" s="1"/>
  <c r="Z630" i="1"/>
  <c r="AB514" i="1"/>
  <c r="AP515" i="1"/>
  <c r="AD541" i="1"/>
  <c r="X622" i="1"/>
  <c r="AD622" i="1"/>
  <c r="T566" i="1"/>
  <c r="AD516" i="1"/>
  <c r="AJ576" i="1"/>
  <c r="AH577" i="1"/>
  <c r="AB612" i="1"/>
  <c r="AL610" i="1"/>
  <c r="AP596" i="1"/>
  <c r="AD607" i="1"/>
  <c r="AD519" i="1"/>
  <c r="T593" i="1"/>
  <c r="AB644" i="1"/>
  <c r="AC644" i="1" s="1"/>
  <c r="BH644" i="1" s="1"/>
  <c r="AD611" i="1"/>
  <c r="AJ578" i="1"/>
  <c r="AB579" i="1"/>
  <c r="Z597" i="1"/>
  <c r="AV583" i="1"/>
  <c r="AN521" i="1"/>
  <c r="T572" i="1"/>
  <c r="X496" i="1"/>
  <c r="AT496" i="1"/>
  <c r="AH628" i="1"/>
  <c r="V527" i="1"/>
  <c r="AX609" i="1"/>
  <c r="BA609" i="1" s="1"/>
  <c r="BT609" i="1" s="1"/>
  <c r="AF578" i="1"/>
  <c r="AD544" i="1"/>
  <c r="AF575" i="1"/>
  <c r="AX573" i="1"/>
  <c r="BA573" i="1" s="1"/>
  <c r="BT573" i="1" s="1"/>
  <c r="AL508" i="1"/>
  <c r="AR555" i="1"/>
  <c r="AP504" i="1"/>
  <c r="AT640" i="1"/>
  <c r="AX610" i="1"/>
  <c r="BA610" i="1" s="1"/>
  <c r="BT610" i="1" s="1"/>
  <c r="X601" i="1"/>
  <c r="AL601" i="1"/>
  <c r="AD576" i="1"/>
  <c r="AH556" i="1"/>
  <c r="AN615" i="1"/>
  <c r="AL584" i="1"/>
  <c r="AP598" i="1"/>
  <c r="X574" i="1"/>
  <c r="AJ574" i="1"/>
  <c r="AP634" i="1"/>
  <c r="AB529" i="1"/>
  <c r="AJ569" i="1"/>
  <c r="AB613" i="1"/>
  <c r="AV542" i="1"/>
  <c r="AB567" i="1"/>
  <c r="AT582" i="1"/>
  <c r="V568" i="1"/>
  <c r="AL633" i="1"/>
  <c r="X505" i="1"/>
  <c r="Z505" i="1"/>
  <c r="AL589" i="1"/>
  <c r="AD570" i="1"/>
  <c r="AT550" i="1"/>
  <c r="AV559" i="1"/>
  <c r="AL565" i="1"/>
  <c r="Z613" i="1"/>
  <c r="AN573" i="1"/>
  <c r="AN585" i="1"/>
  <c r="AX596" i="1"/>
  <c r="BA596" i="1" s="1"/>
  <c r="BT596" i="1" s="1"/>
  <c r="X527" i="1"/>
  <c r="Y527" i="1" s="1"/>
  <c r="BG527" i="1" s="1"/>
  <c r="AF527" i="1"/>
  <c r="AT593" i="1"/>
  <c r="AD512" i="1"/>
  <c r="V633" i="1"/>
  <c r="AH580" i="1"/>
  <c r="AN562" i="1"/>
  <c r="AT646" i="1"/>
  <c r="V571" i="1"/>
  <c r="AR567" i="1"/>
  <c r="AR512" i="1"/>
  <c r="AJ586" i="1"/>
  <c r="AK586" i="1" s="1"/>
  <c r="BK586" i="1" s="1"/>
  <c r="AX613" i="1"/>
  <c r="BA613" i="1" s="1"/>
  <c r="BT613" i="1" s="1"/>
  <c r="T577" i="1"/>
  <c r="Z588" i="1"/>
  <c r="V566" i="1"/>
  <c r="AR553" i="1"/>
  <c r="T507" i="1"/>
  <c r="AH517" i="1"/>
  <c r="AJ645" i="1"/>
  <c r="Z556" i="1"/>
  <c r="AP644" i="1"/>
  <c r="AV512" i="1"/>
  <c r="X504" i="1"/>
  <c r="AF504" i="1"/>
  <c r="AT644" i="1"/>
  <c r="AL523" i="1"/>
  <c r="X616" i="1"/>
  <c r="AJ616" i="1"/>
  <c r="AF562" i="1"/>
  <c r="Z562" i="1"/>
  <c r="AX507" i="1"/>
  <c r="BA507" i="1" s="1"/>
  <c r="BU507" i="1" s="1"/>
  <c r="AX549" i="1"/>
  <c r="BA549" i="1" s="1"/>
  <c r="BS549" i="1" s="1"/>
  <c r="AP611" i="1"/>
  <c r="AN519" i="1"/>
  <c r="AR600" i="1"/>
  <c r="T608" i="1"/>
  <c r="AR549" i="1"/>
  <c r="V632" i="1"/>
  <c r="Z542" i="1"/>
  <c r="AD586" i="1"/>
  <c r="AH526" i="1"/>
  <c r="AP587" i="1"/>
  <c r="X576" i="1"/>
  <c r="AV576" i="1"/>
  <c r="AJ628" i="1"/>
  <c r="V521" i="1"/>
  <c r="AX628" i="1"/>
  <c r="BA628" i="1" s="1"/>
  <c r="BT628" i="1" s="1"/>
  <c r="AB546" i="1"/>
  <c r="AJ643" i="1"/>
  <c r="AX508" i="1"/>
  <c r="BA508" i="1" s="1"/>
  <c r="BU508" i="1" s="1"/>
  <c r="Z544" i="1"/>
  <c r="AF553" i="1"/>
  <c r="AP591" i="1"/>
  <c r="AT552" i="1"/>
  <c r="AP555" i="1"/>
  <c r="AQ555" i="1" s="1"/>
  <c r="BO555" i="1" s="1"/>
  <c r="AR571" i="1"/>
  <c r="AJ573" i="1"/>
  <c r="AB643" i="1"/>
  <c r="AV643" i="1"/>
  <c r="AX550" i="1"/>
  <c r="BA550" i="1" s="1"/>
  <c r="BS550" i="1" s="1"/>
  <c r="AP630" i="1"/>
  <c r="X643" i="1"/>
  <c r="AR643" i="1"/>
  <c r="AF619" i="1"/>
  <c r="AJ579" i="1"/>
  <c r="AV568" i="1"/>
  <c r="AB521" i="1"/>
  <c r="AB568" i="1"/>
  <c r="AH596" i="1"/>
  <c r="AX645" i="1"/>
  <c r="BA645" i="1" s="1"/>
  <c r="BT645" i="1" s="1"/>
  <c r="AR578" i="1"/>
  <c r="T598" i="1"/>
  <c r="AL569" i="1"/>
  <c r="AL642" i="1"/>
  <c r="R609" i="1"/>
  <c r="AH572" i="1"/>
  <c r="T640" i="1"/>
  <c r="V543" i="1"/>
  <c r="AJ543" i="1"/>
  <c r="AF522" i="1"/>
  <c r="AL570" i="1"/>
  <c r="AL545" i="1"/>
  <c r="X542" i="1"/>
  <c r="AD542" i="1"/>
  <c r="AD641" i="1"/>
  <c r="AX579" i="1"/>
  <c r="BA579" i="1" s="1"/>
  <c r="BT579" i="1" s="1"/>
  <c r="AP580" i="1"/>
  <c r="AQ580" i="1" s="1"/>
  <c r="BN580" i="1" s="1"/>
  <c r="AD646" i="1"/>
  <c r="AJ634" i="1"/>
  <c r="AN517" i="1"/>
  <c r="X588" i="1"/>
  <c r="AL588" i="1"/>
  <c r="V511" i="1"/>
  <c r="Z625" i="1"/>
  <c r="AT516" i="1"/>
  <c r="AR500" i="1"/>
  <c r="AF612" i="1"/>
  <c r="Z523" i="1"/>
  <c r="AV502" i="1"/>
  <c r="AF569" i="1"/>
  <c r="X625" i="1"/>
  <c r="AF625" i="1"/>
  <c r="AG625" i="1" s="1"/>
  <c r="AJ633" i="1"/>
  <c r="AK633" i="1" s="1"/>
  <c r="BL633" i="1" s="1"/>
  <c r="AN556" i="1"/>
  <c r="AL575" i="1"/>
  <c r="AD565" i="1"/>
  <c r="AX637" i="1"/>
  <c r="BA637" i="1" s="1"/>
  <c r="BT637" i="1" s="1"/>
  <c r="AJ635" i="1"/>
  <c r="AF603" i="1"/>
  <c r="AN512" i="1"/>
  <c r="AJ617" i="1"/>
  <c r="AB591" i="1"/>
  <c r="AD581" i="1"/>
  <c r="V506" i="1"/>
  <c r="V548" i="1"/>
  <c r="AD610" i="1"/>
  <c r="AX630" i="1"/>
  <c r="BA630" i="1" s="1"/>
  <c r="BT630" i="1" s="1"/>
  <c r="AD550" i="1"/>
  <c r="AV570" i="1"/>
  <c r="AH555" i="1"/>
  <c r="X627" i="1"/>
  <c r="AR627" i="1"/>
  <c r="AL498" i="1"/>
  <c r="R511" i="1"/>
  <c r="X501" i="1"/>
  <c r="AF501" i="1"/>
  <c r="Z508" i="1"/>
  <c r="AJ517" i="1"/>
  <c r="AJ598" i="1"/>
  <c r="AB641" i="1"/>
  <c r="X522" i="1"/>
  <c r="T522" i="1"/>
  <c r="AH610" i="1"/>
  <c r="AJ577" i="1"/>
  <c r="AK577" i="1" s="1"/>
  <c r="BL577" i="1" s="1"/>
  <c r="AL561" i="1"/>
  <c r="AT600" i="1"/>
  <c r="X608" i="1"/>
  <c r="V608" i="1"/>
  <c r="AV549" i="1"/>
  <c r="X549" i="1"/>
  <c r="AF549" i="1"/>
  <c r="X521" i="1"/>
  <c r="AH521" i="1"/>
  <c r="V637" i="1"/>
  <c r="AP592" i="1"/>
  <c r="AH563" i="1"/>
  <c r="AT530" i="1"/>
  <c r="X563" i="1"/>
  <c r="Z563" i="1"/>
  <c r="AH644" i="1"/>
  <c r="AB615" i="1"/>
  <c r="AN515" i="1"/>
  <c r="AT604" i="1"/>
  <c r="AL586" i="1"/>
  <c r="AF516" i="1"/>
  <c r="AX577" i="1"/>
  <c r="BA577" i="1" s="1"/>
  <c r="BT577" i="1" s="1"/>
  <c r="AN610" i="1"/>
  <c r="Z640" i="1"/>
  <c r="AD552" i="1"/>
  <c r="T630" i="1"/>
  <c r="AX541" i="1"/>
  <c r="BA541" i="1" s="1"/>
  <c r="BT541" i="1" s="1"/>
  <c r="AV635" i="1"/>
  <c r="Z579" i="1"/>
  <c r="AD502" i="1"/>
  <c r="X612" i="1"/>
  <c r="AX612" i="1"/>
  <c r="BA612" i="1" s="1"/>
  <c r="BT612" i="1" s="1"/>
  <c r="AD584" i="1"/>
  <c r="X544" i="1"/>
  <c r="AB544" i="1"/>
  <c r="T597" i="1"/>
  <c r="V641" i="1"/>
  <c r="AT502" i="1"/>
  <c r="AR579" i="1"/>
  <c r="AL618" i="1"/>
  <c r="AM618" i="1" s="1"/>
  <c r="BM618" i="1" s="1"/>
  <c r="AR598" i="1"/>
  <c r="X631" i="1"/>
  <c r="AR631" i="1"/>
  <c r="X572" i="1"/>
  <c r="AN572" i="1"/>
  <c r="AD567" i="1"/>
  <c r="AF570" i="1"/>
  <c r="AR589" i="1"/>
  <c r="AX559" i="1"/>
  <c r="BA559" i="1" s="1"/>
  <c r="BT559" i="1" s="1"/>
  <c r="X565" i="1"/>
  <c r="AN565" i="1"/>
  <c r="AT632" i="1"/>
  <c r="AL585" i="1"/>
  <c r="X596" i="1"/>
  <c r="AV596" i="1"/>
  <c r="X600" i="1"/>
  <c r="V600" i="1"/>
  <c r="AN609" i="1"/>
  <c r="X580" i="1"/>
  <c r="V580" i="1"/>
  <c r="AF628" i="1"/>
  <c r="AV579" i="1"/>
  <c r="AD598" i="1"/>
  <c r="AR646" i="1"/>
  <c r="R517" i="1"/>
  <c r="S517" i="1" s="1"/>
  <c r="X569" i="1"/>
  <c r="AT569" i="1"/>
  <c r="AH632" i="1"/>
  <c r="AN641" i="1"/>
  <c r="AL645" i="1"/>
  <c r="AB556" i="1"/>
  <c r="AR644" i="1"/>
  <c r="X523" i="1"/>
  <c r="AN523" i="1"/>
  <c r="AB628" i="1"/>
  <c r="V595" i="1"/>
  <c r="AP519" i="1"/>
  <c r="AD630" i="1"/>
  <c r="X592" i="1"/>
  <c r="AT592" i="1"/>
  <c r="AR514" i="1"/>
  <c r="AF617" i="1"/>
  <c r="X586" i="1"/>
  <c r="AF586" i="1"/>
  <c r="X566" i="1"/>
  <c r="AP566" i="1"/>
  <c r="Z591" i="1"/>
  <c r="AF526" i="1"/>
  <c r="AR530" i="1"/>
  <c r="X506" i="1"/>
  <c r="R506" i="1"/>
  <c r="S506" i="1" s="1"/>
  <c r="AD591" i="1"/>
  <c r="Z594" i="1"/>
  <c r="X514" i="1"/>
  <c r="AH514" i="1"/>
  <c r="AN620" i="1"/>
  <c r="X628" i="1"/>
  <c r="R628" i="1"/>
  <c r="AP571" i="1"/>
  <c r="AH573" i="1"/>
  <c r="AF546" i="1"/>
  <c r="AV615" i="1"/>
  <c r="X575" i="1"/>
  <c r="V575" i="1"/>
  <c r="Z581" i="1"/>
  <c r="X595" i="1"/>
  <c r="AD595" i="1"/>
  <c r="Z610" i="1"/>
  <c r="X582" i="1"/>
  <c r="AN582" i="1"/>
  <c r="AT603" i="1"/>
  <c r="AB636" i="1"/>
  <c r="AF550" i="1"/>
  <c r="AB561" i="1"/>
  <c r="AP526" i="1"/>
  <c r="X556" i="1"/>
  <c r="AT556" i="1"/>
  <c r="X587" i="1"/>
  <c r="AR587" i="1"/>
  <c r="AP646" i="1"/>
  <c r="AF623" i="1"/>
  <c r="X568" i="1"/>
  <c r="AX568" i="1"/>
  <c r="BA568" i="1" s="1"/>
  <c r="BT568" i="1" s="1"/>
  <c r="X567" i="1"/>
  <c r="AN567" i="1"/>
  <c r="X617" i="1"/>
  <c r="AR617" i="1"/>
  <c r="AR591" i="1"/>
  <c r="AX620" i="1"/>
  <c r="BA620" i="1" s="1"/>
  <c r="BT620" i="1" s="1"/>
  <c r="AD605" i="1"/>
  <c r="X602" i="1"/>
  <c r="AN602" i="1"/>
  <c r="AJ606" i="1"/>
  <c r="R590" i="1"/>
  <c r="S590" i="1" s="1"/>
  <c r="V599" i="1"/>
  <c r="AL598" i="1"/>
  <c r="X577" i="1"/>
  <c r="R577" i="1"/>
  <c r="R632" i="1"/>
  <c r="S632" i="1" s="1"/>
  <c r="X552" i="1"/>
  <c r="AB552" i="1"/>
  <c r="X562" i="1"/>
  <c r="AX562" i="1"/>
  <c r="BA562" i="1" s="1"/>
  <c r="BT562" i="1" s="1"/>
  <c r="AD603" i="1"/>
  <c r="X606" i="1"/>
  <c r="AD606" i="1"/>
  <c r="V560" i="1"/>
  <c r="AD543" i="1"/>
  <c r="X637" i="1"/>
  <c r="AT637" i="1"/>
  <c r="AH583" i="1"/>
  <c r="X591" i="1"/>
  <c r="AL591" i="1"/>
  <c r="X571" i="1"/>
  <c r="AH571" i="1"/>
  <c r="AH551" i="1"/>
  <c r="AI551" i="1" s="1"/>
  <c r="BK551" i="1" s="1"/>
  <c r="AH545" i="1"/>
  <c r="AD526" i="1"/>
  <c r="X615" i="1"/>
  <c r="R615" i="1"/>
  <c r="V561" i="1"/>
  <c r="AN570" i="1"/>
  <c r="AD613" i="1"/>
  <c r="Z543" i="1"/>
  <c r="Z528" i="1"/>
  <c r="X529" i="1"/>
  <c r="AF529" i="1"/>
  <c r="AL513" i="1"/>
  <c r="AH620" i="1"/>
  <c r="AV618" i="1"/>
  <c r="AX641" i="1"/>
  <c r="BA641" i="1" s="1"/>
  <c r="BT641" i="1" s="1"/>
  <c r="AH516" i="1"/>
  <c r="X635" i="1"/>
  <c r="AD635" i="1"/>
  <c r="AV560" i="1"/>
  <c r="AV639" i="1"/>
  <c r="AB518" i="1"/>
  <c r="AH581" i="1"/>
  <c r="X604" i="1"/>
  <c r="V604" i="1"/>
  <c r="X614" i="1"/>
  <c r="AN614" i="1"/>
  <c r="AJ528" i="1"/>
  <c r="AX642" i="1"/>
  <c r="BA642" i="1" s="1"/>
  <c r="BT642" i="1" s="1"/>
  <c r="AX519" i="1"/>
  <c r="BA519" i="1" s="1"/>
  <c r="BU519" i="1" s="1"/>
  <c r="X553" i="1"/>
  <c r="AX553" i="1"/>
  <c r="BA553" i="1" s="1"/>
  <c r="BT553" i="1" s="1"/>
  <c r="AL613" i="1"/>
  <c r="X500" i="1"/>
  <c r="AB500" i="1"/>
  <c r="X543" i="1"/>
  <c r="AV543" i="1"/>
  <c r="AJ626" i="1"/>
  <c r="AM626" i="1" s="1"/>
  <c r="BM626" i="1" s="1"/>
  <c r="AT621" i="1"/>
  <c r="X605" i="1"/>
  <c r="AN605" i="1"/>
  <c r="AO605" i="1" s="1"/>
  <c r="BN605" i="1" s="1"/>
  <c r="V636" i="1"/>
  <c r="X558" i="1"/>
  <c r="AX558" i="1"/>
  <c r="BA558" i="1" s="1"/>
  <c r="BT558" i="1" s="1"/>
  <c r="AX515" i="1"/>
  <c r="BA515" i="1" s="1"/>
  <c r="BU515" i="1" s="1"/>
  <c r="AH611" i="1"/>
  <c r="AB548" i="1"/>
  <c r="X564" i="1"/>
  <c r="AB564" i="1"/>
  <c r="T590" i="1"/>
  <c r="X645" i="1"/>
  <c r="AR645" i="1"/>
  <c r="X603" i="1"/>
  <c r="AJ603" i="1"/>
  <c r="X570" i="1"/>
  <c r="AB570" i="1"/>
  <c r="X551" i="1"/>
  <c r="AP551" i="1"/>
  <c r="X579" i="1"/>
  <c r="AT579" i="1"/>
  <c r="X547" i="1"/>
  <c r="AH547" i="1"/>
  <c r="X507" i="1"/>
  <c r="AF507" i="1"/>
  <c r="X578" i="1"/>
  <c r="AB578" i="1"/>
  <c r="AN621" i="1"/>
  <c r="Z561" i="1"/>
  <c r="AH511" i="1"/>
  <c r="AD510" i="1"/>
  <c r="AE510" i="1" s="1"/>
  <c r="BJ510" i="1" s="1"/>
  <c r="X513" i="1"/>
  <c r="AD513" i="1"/>
  <c r="X583" i="1"/>
  <c r="AN583" i="1"/>
  <c r="X528" i="1"/>
  <c r="AH528" i="1"/>
  <c r="AT526" i="1"/>
  <c r="X584" i="1"/>
  <c r="AN584" i="1"/>
  <c r="AN623" i="1"/>
  <c r="AV632" i="1"/>
  <c r="X642" i="1"/>
  <c r="AF642" i="1"/>
  <c r="X634" i="1"/>
  <c r="AN634" i="1"/>
  <c r="X516" i="1"/>
  <c r="AR516" i="1"/>
  <c r="X597" i="1"/>
  <c r="AP597" i="1"/>
  <c r="AS597" i="1" s="1"/>
  <c r="BP597" i="1" s="1"/>
  <c r="X623" i="1"/>
  <c r="V623" i="1"/>
  <c r="X526" i="1"/>
  <c r="AB526" i="1"/>
  <c r="X559" i="1"/>
  <c r="T559" i="1"/>
  <c r="U559" i="1" s="1"/>
  <c r="AL511" i="1"/>
  <c r="X594" i="1"/>
  <c r="AH594" i="1"/>
  <c r="X561" i="1"/>
  <c r="T561" i="1"/>
  <c r="X560" i="1"/>
  <c r="AR560" i="1"/>
  <c r="X530" i="1"/>
  <c r="AH530" i="1"/>
  <c r="X541" i="1"/>
  <c r="AT541" i="1"/>
  <c r="AF639" i="1"/>
  <c r="X573" i="1"/>
  <c r="AF573" i="1"/>
  <c r="X585" i="1"/>
  <c r="AX585" i="1"/>
  <c r="X590" i="1"/>
  <c r="Y590" i="1" s="1"/>
  <c r="AP590" i="1"/>
  <c r="X557" i="1"/>
  <c r="AD557" i="1"/>
  <c r="AN607" i="1"/>
  <c r="X497" i="1"/>
  <c r="AF497" i="1"/>
  <c r="X630" i="1"/>
  <c r="AV630" i="1"/>
  <c r="X550" i="1"/>
  <c r="AL550" i="1"/>
  <c r="AH518" i="1"/>
  <c r="X632" i="1"/>
  <c r="AJ632" i="1"/>
  <c r="X629" i="1"/>
  <c r="AR629" i="1"/>
  <c r="AD620" i="1"/>
  <c r="X618" i="1"/>
  <c r="AH618" i="1"/>
  <c r="AL510" i="1"/>
  <c r="X639" i="1"/>
  <c r="AJ639" i="1"/>
  <c r="X517" i="1"/>
  <c r="AF517" i="1"/>
  <c r="X609" i="1"/>
  <c r="AT609" i="1"/>
  <c r="X646" i="1"/>
  <c r="AB646" i="1"/>
  <c r="AR511" i="1"/>
  <c r="X519" i="1"/>
  <c r="AH519" i="1"/>
  <c r="AK519" i="1" s="1"/>
  <c r="BM519" i="1" s="1"/>
  <c r="X510" i="1"/>
  <c r="AT510" i="1"/>
  <c r="X515" i="1"/>
  <c r="V515" i="1"/>
  <c r="X644" i="1"/>
  <c r="AX644" i="1"/>
  <c r="BA644" i="1" s="1"/>
  <c r="BT644" i="1" s="1"/>
  <c r="X621" i="1"/>
  <c r="AV621" i="1"/>
  <c r="AF611" i="1"/>
  <c r="X641" i="1"/>
  <c r="AP641" i="1"/>
  <c r="X633" i="1"/>
  <c r="AV633" i="1"/>
  <c r="X613" i="1"/>
  <c r="AR613" i="1"/>
  <c r="X620" i="1"/>
  <c r="Z620" i="1"/>
  <c r="X581" i="1"/>
  <c r="AR581" i="1"/>
  <c r="AX589" i="1"/>
  <c r="BA589" i="1" s="1"/>
  <c r="BS589" i="1" s="1"/>
  <c r="AF593" i="1"/>
  <c r="X518" i="1"/>
  <c r="AD518" i="1"/>
  <c r="X508" i="1"/>
  <c r="R508" i="1"/>
  <c r="S508" i="1" s="1"/>
  <c r="X598" i="1"/>
  <c r="AB598" i="1"/>
  <c r="X599" i="1"/>
  <c r="AN599" i="1"/>
  <c r="X545" i="1"/>
  <c r="AD545" i="1"/>
  <c r="AP593" i="1"/>
  <c r="X640" i="1"/>
  <c r="AH640" i="1"/>
  <c r="X509" i="1"/>
  <c r="AL509" i="1"/>
  <c r="X512" i="1"/>
  <c r="AH512" i="1"/>
  <c r="X502" i="1"/>
  <c r="AN502" i="1"/>
  <c r="X610" i="1"/>
  <c r="T610" i="1"/>
  <c r="X619" i="1"/>
  <c r="T619" i="1"/>
  <c r="X589" i="1"/>
  <c r="AB589" i="1"/>
  <c r="X555" i="1"/>
  <c r="AJ555" i="1"/>
  <c r="X611" i="1"/>
  <c r="AJ611" i="1"/>
  <c r="X626" i="1"/>
  <c r="AF626" i="1"/>
  <c r="X546" i="1"/>
  <c r="AV546" i="1"/>
  <c r="X636" i="1"/>
  <c r="AX636" i="1"/>
  <c r="BA636" i="1" s="1"/>
  <c r="BT636" i="1" s="1"/>
  <c r="X548" i="1"/>
  <c r="AP548" i="1"/>
  <c r="X593" i="1"/>
  <c r="AD593" i="1"/>
  <c r="X607" i="1"/>
  <c r="AP607" i="1"/>
  <c r="X511" i="1"/>
  <c r="Z511" i="1"/>
  <c r="X498" i="1"/>
  <c r="AX498" i="1"/>
  <c r="BA498" i="1" s="1"/>
  <c r="BS498" i="1" s="1"/>
  <c r="AK524" i="1" l="1"/>
  <c r="BL524" i="1" s="1"/>
  <c r="AS552" i="1"/>
  <c r="BP552" i="1" s="1"/>
  <c r="AK598" i="1"/>
  <c r="BL598" i="1" s="1"/>
  <c r="U550" i="1"/>
  <c r="AA497" i="1"/>
  <c r="BH497" i="1" s="1"/>
  <c r="Y626" i="1"/>
  <c r="W623" i="1"/>
  <c r="U543" i="1"/>
  <c r="AS546" i="1"/>
  <c r="BP546" i="1" s="1"/>
  <c r="AY585" i="1"/>
  <c r="BR585" i="1" s="1"/>
  <c r="BA585" i="1"/>
  <c r="BS585" i="1" s="1"/>
  <c r="AY623" i="1"/>
  <c r="BS623" i="1" s="1"/>
  <c r="BA623" i="1"/>
  <c r="BT623" i="1" s="1"/>
  <c r="AY563" i="1"/>
  <c r="BS563" i="1" s="1"/>
  <c r="BA563" i="1"/>
  <c r="BT563" i="1" s="1"/>
  <c r="AM622" i="1"/>
  <c r="BM622" i="1" s="1"/>
  <c r="AE530" i="1"/>
  <c r="BJ530" i="1" s="1"/>
  <c r="AY546" i="1"/>
  <c r="BS546" i="1" s="1"/>
  <c r="AY644" i="1"/>
  <c r="BS644" i="1" s="1"/>
  <c r="W560" i="1"/>
  <c r="W617" i="1"/>
  <c r="AM607" i="1"/>
  <c r="BM607" i="1" s="1"/>
  <c r="AM609" i="1"/>
  <c r="BM609" i="1" s="1"/>
  <c r="AO624" i="1"/>
  <c r="BN624" i="1" s="1"/>
  <c r="AK570" i="1"/>
  <c r="BL570" i="1" s="1"/>
  <c r="AY603" i="1"/>
  <c r="BS603" i="1" s="1"/>
  <c r="AS606" i="1"/>
  <c r="BP606" i="1" s="1"/>
  <c r="Y500" i="1"/>
  <c r="BG500" i="1" s="1"/>
  <c r="AI620" i="1"/>
  <c r="BK620" i="1" s="1"/>
  <c r="AI550" i="1"/>
  <c r="BJ550" i="1" s="1"/>
  <c r="W568" i="1"/>
  <c r="AQ629" i="1"/>
  <c r="BO629" i="1" s="1"/>
  <c r="AG499" i="1"/>
  <c r="BJ499" i="1" s="1"/>
  <c r="AK499" i="1"/>
  <c r="BL499" i="1" s="1"/>
  <c r="AM530" i="1"/>
  <c r="BN530" i="1" s="1"/>
  <c r="AC504" i="1"/>
  <c r="BI504" i="1" s="1"/>
  <c r="AM572" i="1"/>
  <c r="BM572" i="1" s="1"/>
  <c r="AW635" i="1"/>
  <c r="BR635" i="1" s="1"/>
  <c r="AO518" i="1"/>
  <c r="BO518" i="1" s="1"/>
  <c r="Y607" i="1"/>
  <c r="AC620" i="1"/>
  <c r="BH620" i="1" s="1"/>
  <c r="AS516" i="1"/>
  <c r="BQ516" i="1" s="1"/>
  <c r="AO614" i="1"/>
  <c r="BN614" i="1" s="1"/>
  <c r="U577" i="1"/>
  <c r="AU502" i="1"/>
  <c r="BR502" i="1" s="1"/>
  <c r="Y549" i="1"/>
  <c r="W522" i="1"/>
  <c r="AI555" i="1"/>
  <c r="BK555" i="1" s="1"/>
  <c r="W591" i="1"/>
  <c r="AI646" i="1"/>
  <c r="BK646" i="1" s="1"/>
  <c r="W503" i="1"/>
  <c r="AC583" i="1"/>
  <c r="BG583" i="1" s="1"/>
  <c r="AY572" i="1"/>
  <c r="BS572" i="1" s="1"/>
  <c r="AW574" i="1"/>
  <c r="BQ574" i="1" s="1"/>
  <c r="AU584" i="1"/>
  <c r="BP584" i="1" s="1"/>
  <c r="AG514" i="1"/>
  <c r="BK514" i="1" s="1"/>
  <c r="AI574" i="1"/>
  <c r="BJ574" i="1" s="1"/>
  <c r="W596" i="1"/>
  <c r="AU570" i="1"/>
  <c r="BQ570" i="1" s="1"/>
  <c r="AK638" i="1"/>
  <c r="BL638" i="1" s="1"/>
  <c r="AE616" i="1"/>
  <c r="BI616" i="1" s="1"/>
  <c r="W570" i="1"/>
  <c r="AQ543" i="1"/>
  <c r="BO543" i="1" s="1"/>
  <c r="AG633" i="1"/>
  <c r="BJ633" i="1" s="1"/>
  <c r="Y628" i="1"/>
  <c r="AS530" i="1"/>
  <c r="BQ530" i="1" s="1"/>
  <c r="AO615" i="1"/>
  <c r="BN615" i="1" s="1"/>
  <c r="U566" i="1"/>
  <c r="AW606" i="1"/>
  <c r="BR606" i="1" s="1"/>
  <c r="AG579" i="1"/>
  <c r="BJ579" i="1" s="1"/>
  <c r="AW566" i="1"/>
  <c r="BR566" i="1" s="1"/>
  <c r="AO504" i="1"/>
  <c r="BO504" i="1" s="1"/>
  <c r="AS582" i="1"/>
  <c r="BO582" i="1" s="1"/>
  <c r="AQ511" i="1"/>
  <c r="BP511" i="1" s="1"/>
  <c r="AU572" i="1"/>
  <c r="BQ572" i="1" s="1"/>
  <c r="U572" i="1"/>
  <c r="AO643" i="1"/>
  <c r="BN643" i="1" s="1"/>
  <c r="AE629" i="1"/>
  <c r="BI629" i="1" s="1"/>
  <c r="AQ631" i="1"/>
  <c r="BO631" i="1" s="1"/>
  <c r="AE587" i="1"/>
  <c r="BH587" i="1" s="1"/>
  <c r="AC623" i="1"/>
  <c r="BH623" i="1" s="1"/>
  <c r="AS607" i="1"/>
  <c r="BP607" i="1" s="1"/>
  <c r="AQ548" i="1"/>
  <c r="BN548" i="1" s="1"/>
  <c r="AA545" i="1"/>
  <c r="BG545" i="1" s="1"/>
  <c r="Y581" i="1"/>
  <c r="Y613" i="1"/>
  <c r="AW630" i="1"/>
  <c r="BR630" i="1" s="1"/>
  <c r="AK530" i="1"/>
  <c r="BM530" i="1" s="1"/>
  <c r="AM511" i="1"/>
  <c r="BN511" i="1" s="1"/>
  <c r="AY641" i="1"/>
  <c r="BS641" i="1" s="1"/>
  <c r="AG595" i="1"/>
  <c r="BJ595" i="1" s="1"/>
  <c r="Y586" i="1"/>
  <c r="AU569" i="1"/>
  <c r="BQ569" i="1" s="1"/>
  <c r="AG581" i="1"/>
  <c r="BI581" i="1" s="1"/>
  <c r="AC611" i="1"/>
  <c r="BH611" i="1" s="1"/>
  <c r="AC558" i="1"/>
  <c r="BH558" i="1" s="1"/>
  <c r="AO564" i="1"/>
  <c r="BN564" i="1" s="1"/>
  <c r="AC599" i="1"/>
  <c r="BH599" i="1" s="1"/>
  <c r="AG615" i="1"/>
  <c r="BJ615" i="1" s="1"/>
  <c r="AQ579" i="1"/>
  <c r="BO579" i="1" s="1"/>
  <c r="AY586" i="1"/>
  <c r="BR586" i="1" s="1"/>
  <c r="AO590" i="1"/>
  <c r="BN590" i="1" s="1"/>
  <c r="W574" i="1"/>
  <c r="AY530" i="1"/>
  <c r="BT530" i="1" s="1"/>
  <c r="AS564" i="1"/>
  <c r="BP564" i="1" s="1"/>
  <c r="U604" i="1"/>
  <c r="AS602" i="1"/>
  <c r="BP602" i="1" s="1"/>
  <c r="Y610" i="1"/>
  <c r="AO582" i="1"/>
  <c r="BM582" i="1" s="1"/>
  <c r="AE528" i="1"/>
  <c r="BI528" i="1" s="1"/>
  <c r="W550" i="1"/>
  <c r="AU562" i="1"/>
  <c r="BQ562" i="1" s="1"/>
  <c r="AO613" i="1"/>
  <c r="BN613" i="1" s="1"/>
  <c r="AY642" i="1"/>
  <c r="BS642" i="1" s="1"/>
  <c r="AE603" i="1"/>
  <c r="BI603" i="1" s="1"/>
  <c r="AQ602" i="1"/>
  <c r="BO602" i="1" s="1"/>
  <c r="AU592" i="1"/>
  <c r="BQ592" i="1" s="1"/>
  <c r="AI632" i="1"/>
  <c r="BK632" i="1" s="1"/>
  <c r="AK644" i="1"/>
  <c r="BL644" i="1" s="1"/>
  <c r="AE565" i="1"/>
  <c r="BI565" i="1" s="1"/>
  <c r="AQ517" i="1"/>
  <c r="BP517" i="1" s="1"/>
  <c r="AE622" i="1"/>
  <c r="BI622" i="1" s="1"/>
  <c r="AG627" i="1"/>
  <c r="BJ627" i="1" s="1"/>
  <c r="AW551" i="1"/>
  <c r="BR551" i="1" s="1"/>
  <c r="AY582" i="1"/>
  <c r="BR582" i="1" s="1"/>
  <c r="AG601" i="1"/>
  <c r="BJ601" i="1" s="1"/>
  <c r="AQ507" i="1"/>
  <c r="BP507" i="1" s="1"/>
  <c r="AK590" i="1"/>
  <c r="BL590" i="1" s="1"/>
  <c r="AQ606" i="1"/>
  <c r="BO606" i="1" s="1"/>
  <c r="AU603" i="1"/>
  <c r="BQ603" i="1" s="1"/>
  <c r="AG570" i="1"/>
  <c r="BJ570" i="1" s="1"/>
  <c r="AQ644" i="1"/>
  <c r="BO644" i="1" s="1"/>
  <c r="AO635" i="1"/>
  <c r="BN635" i="1" s="1"/>
  <c r="AO526" i="1"/>
  <c r="BO526" i="1" s="1"/>
  <c r="AO497" i="1"/>
  <c r="BO497" i="1" s="1"/>
  <c r="AW621" i="1"/>
  <c r="BR621" i="1" s="1"/>
  <c r="AG497" i="1"/>
  <c r="BK497" i="1" s="1"/>
  <c r="AS551" i="1"/>
  <c r="BP551" i="1" s="1"/>
  <c r="Y635" i="1"/>
  <c r="AM591" i="1"/>
  <c r="BM591" i="1" s="1"/>
  <c r="AC594" i="1"/>
  <c r="BH594" i="1" s="1"/>
  <c r="Y523" i="1"/>
  <c r="AO572" i="1"/>
  <c r="BN572" i="1" s="1"/>
  <c r="AW549" i="1"/>
  <c r="BQ549" i="1" s="1"/>
  <c r="AM561" i="1"/>
  <c r="BM561" i="1" s="1"/>
  <c r="Y522" i="1"/>
  <c r="AM617" i="1"/>
  <c r="BM617" i="1" s="1"/>
  <c r="AY637" i="1"/>
  <c r="BS637" i="1" s="1"/>
  <c r="Y588" i="1"/>
  <c r="AK543" i="1"/>
  <c r="BL543" i="1" s="1"/>
  <c r="AK645" i="1"/>
  <c r="BL645" i="1" s="1"/>
  <c r="AE512" i="1"/>
  <c r="BJ512" i="1" s="1"/>
  <c r="AC612" i="1"/>
  <c r="BH612" i="1" s="1"/>
  <c r="AQ549" i="1"/>
  <c r="BN549" i="1" s="1"/>
  <c r="AE559" i="1"/>
  <c r="BI559" i="1" s="1"/>
  <c r="AG523" i="1"/>
  <c r="BJ523" i="1" s="1"/>
  <c r="W564" i="1"/>
  <c r="AQ510" i="1"/>
  <c r="BP510" i="1" s="1"/>
  <c r="AY634" i="1"/>
  <c r="BS634" i="1" s="1"/>
  <c r="W500" i="1"/>
  <c r="AW605" i="1"/>
  <c r="BR605" i="1" s="1"/>
  <c r="AE627" i="1"/>
  <c r="BI627" i="1" s="1"/>
  <c r="AM629" i="1"/>
  <c r="BM629" i="1" s="1"/>
  <c r="AW625" i="1"/>
  <c r="AO541" i="1"/>
  <c r="BN541" i="1" s="1"/>
  <c r="W554" i="1"/>
  <c r="AK625" i="1"/>
  <c r="U636" i="1"/>
  <c r="AQ499" i="1"/>
  <c r="BO499" i="1" s="1"/>
  <c r="U610" i="1"/>
  <c r="Y598" i="1"/>
  <c r="AQ526" i="1"/>
  <c r="BP526" i="1" s="1"/>
  <c r="Y592" i="1"/>
  <c r="AU631" i="1"/>
  <c r="BQ631" i="1" s="1"/>
  <c r="AO610" i="1"/>
  <c r="BN610" i="1" s="1"/>
  <c r="W607" i="1"/>
  <c r="AM620" i="1"/>
  <c r="BM620" i="1" s="1"/>
  <c r="AW620" i="1"/>
  <c r="BR620" i="1" s="1"/>
  <c r="AS541" i="1"/>
  <c r="BP541" i="1" s="1"/>
  <c r="AM640" i="1"/>
  <c r="BM640" i="1" s="1"/>
  <c r="AQ522" i="1"/>
  <c r="BO522" i="1" s="1"/>
  <c r="Y511" i="1"/>
  <c r="BG511" i="1" s="1"/>
  <c r="Y621" i="1"/>
  <c r="AA515" i="1"/>
  <c r="BH515" i="1" s="1"/>
  <c r="Y519" i="1"/>
  <c r="BG519" i="1" s="1"/>
  <c r="Y556" i="1"/>
  <c r="AC636" i="1"/>
  <c r="BH636" i="1" s="1"/>
  <c r="W575" i="1"/>
  <c r="AO620" i="1"/>
  <c r="BN620" i="1" s="1"/>
  <c r="AI526" i="1"/>
  <c r="BL526" i="1" s="1"/>
  <c r="AO586" i="1"/>
  <c r="BM586" i="1" s="1"/>
  <c r="AU627" i="1"/>
  <c r="BQ627" i="1" s="1"/>
  <c r="AO512" i="1"/>
  <c r="BO512" i="1" s="1"/>
  <c r="AC625" i="1"/>
  <c r="W543" i="1"/>
  <c r="AO642" i="1"/>
  <c r="BN642" i="1" s="1"/>
  <c r="AC643" i="1"/>
  <c r="BH643" i="1" s="1"/>
  <c r="AU552" i="1"/>
  <c r="BQ552" i="1" s="1"/>
  <c r="AY508" i="1"/>
  <c r="BT508" i="1" s="1"/>
  <c r="AW583" i="1"/>
  <c r="BQ583" i="1" s="1"/>
  <c r="AI577" i="1"/>
  <c r="BK577" i="1" s="1"/>
  <c r="AG521" i="1"/>
  <c r="BJ521" i="1" s="1"/>
  <c r="AI579" i="1"/>
  <c r="BK579" i="1" s="1"/>
  <c r="AQ615" i="1"/>
  <c r="BO615" i="1" s="1"/>
  <c r="U611" i="1"/>
  <c r="AY499" i="1"/>
  <c r="BS499" i="1" s="1"/>
  <c r="AQ617" i="1"/>
  <c r="BO617" i="1" s="1"/>
  <c r="AG585" i="1"/>
  <c r="BI585" i="1" s="1"/>
  <c r="AO639" i="1"/>
  <c r="BN639" i="1" s="1"/>
  <c r="AC519" i="1"/>
  <c r="BI519" i="1" s="1"/>
  <c r="W505" i="1"/>
  <c r="AU544" i="1"/>
  <c r="BQ544" i="1" s="1"/>
  <c r="AE600" i="1"/>
  <c r="BI600" i="1" s="1"/>
  <c r="W592" i="1"/>
  <c r="W557" i="1"/>
  <c r="U545" i="1"/>
  <c r="AQ544" i="1"/>
  <c r="BO544" i="1" s="1"/>
  <c r="AM596" i="1"/>
  <c r="BM596" i="1" s="1"/>
  <c r="AY498" i="1"/>
  <c r="BR498" i="1" s="1"/>
  <c r="Y632" i="1"/>
  <c r="AC528" i="1"/>
  <c r="BH528" i="1" s="1"/>
  <c r="AU556" i="1"/>
  <c r="BQ556" i="1" s="1"/>
  <c r="AW570" i="1"/>
  <c r="BR570" i="1" s="1"/>
  <c r="Y616" i="1"/>
  <c r="AQ627" i="1"/>
  <c r="BO627" i="1" s="1"/>
  <c r="AU625" i="1"/>
  <c r="AS613" i="1"/>
  <c r="BP613" i="1" s="1"/>
  <c r="AK639" i="1"/>
  <c r="BL639" i="1" s="1"/>
  <c r="AG573" i="1"/>
  <c r="BJ573" i="1" s="1"/>
  <c r="Y594" i="1"/>
  <c r="AW632" i="1"/>
  <c r="BR632" i="1" s="1"/>
  <c r="AU526" i="1"/>
  <c r="BR526" i="1" s="1"/>
  <c r="Y578" i="1"/>
  <c r="Y547" i="1"/>
  <c r="Y603" i="1"/>
  <c r="AE564" i="1"/>
  <c r="BI564" i="1" s="1"/>
  <c r="Y614" i="1"/>
  <c r="AU637" i="1"/>
  <c r="BQ637" i="1" s="1"/>
  <c r="AS566" i="1"/>
  <c r="BP566" i="1" s="1"/>
  <c r="AO523" i="1"/>
  <c r="BN523" i="1" s="1"/>
  <c r="AM645" i="1"/>
  <c r="BM645" i="1" s="1"/>
  <c r="Y596" i="1"/>
  <c r="Y565" i="1"/>
  <c r="AY577" i="1"/>
  <c r="BS577" i="1" s="1"/>
  <c r="AG542" i="1"/>
  <c r="BJ542" i="1" s="1"/>
  <c r="AG553" i="1"/>
  <c r="BJ553" i="1" s="1"/>
  <c r="AK616" i="1"/>
  <c r="BL616" i="1" s="1"/>
  <c r="AI504" i="1"/>
  <c r="BL504" i="1" s="1"/>
  <c r="W571" i="1"/>
  <c r="AS605" i="1"/>
  <c r="BP605" i="1" s="1"/>
  <c r="AW587" i="1"/>
  <c r="BQ587" i="1" s="1"/>
  <c r="AK600" i="1"/>
  <c r="BL600" i="1" s="1"/>
  <c r="AE501" i="1"/>
  <c r="BJ501" i="1" s="1"/>
  <c r="AW555" i="1"/>
  <c r="BR555" i="1" s="1"/>
  <c r="AW501" i="1"/>
  <c r="BS501" i="1" s="1"/>
  <c r="AQ642" i="1"/>
  <c r="BO642" i="1" s="1"/>
  <c r="AE592" i="1"/>
  <c r="BI592" i="1" s="1"/>
  <c r="AM550" i="1"/>
  <c r="BL550" i="1" s="1"/>
  <c r="AS583" i="1"/>
  <c r="BO583" i="1" s="1"/>
  <c r="W524" i="1"/>
  <c r="W562" i="1"/>
  <c r="W643" i="1"/>
  <c r="AG547" i="1"/>
  <c r="BJ547" i="1" s="1"/>
  <c r="AU588" i="1"/>
  <c r="BP588" i="1" s="1"/>
  <c r="AM615" i="1"/>
  <c r="BM615" i="1" s="1"/>
  <c r="AI604" i="1"/>
  <c r="BK604" i="1" s="1"/>
  <c r="AE498" i="1"/>
  <c r="BH498" i="1" s="1"/>
  <c r="U552" i="1"/>
  <c r="AQ574" i="1"/>
  <c r="BN574" i="1" s="1"/>
  <c r="W632" i="1"/>
  <c r="AU607" i="1"/>
  <c r="BQ607" i="1" s="1"/>
  <c r="AK529" i="1"/>
  <c r="BM529" i="1" s="1"/>
  <c r="AE496" i="1"/>
  <c r="BJ496" i="1" s="1"/>
  <c r="AE589" i="1"/>
  <c r="BH589" i="1" s="1"/>
  <c r="AI640" i="1"/>
  <c r="BK640" i="1" s="1"/>
  <c r="Y639" i="1"/>
  <c r="Y526" i="1"/>
  <c r="BG526" i="1" s="1"/>
  <c r="W600" i="1"/>
  <c r="AK578" i="1"/>
  <c r="BK578" i="1" s="1"/>
  <c r="AE619" i="1"/>
  <c r="BI619" i="1" s="1"/>
  <c r="AI542" i="1"/>
  <c r="BK542" i="1" s="1"/>
  <c r="AC631" i="1"/>
  <c r="BH631" i="1" s="1"/>
  <c r="AO559" i="1"/>
  <c r="BN559" i="1" s="1"/>
  <c r="AE549" i="1"/>
  <c r="BH549" i="1" s="1"/>
  <c r="AY624" i="1"/>
  <c r="BS624" i="1" s="1"/>
  <c r="AO587" i="1"/>
  <c r="BM587" i="1" s="1"/>
  <c r="U616" i="1"/>
  <c r="AY589" i="1"/>
  <c r="BR589" i="1" s="1"/>
  <c r="Y620" i="1"/>
  <c r="AU621" i="1"/>
  <c r="BQ621" i="1" s="1"/>
  <c r="Y553" i="1"/>
  <c r="AY618" i="1"/>
  <c r="BS618" i="1" s="1"/>
  <c r="W599" i="1"/>
  <c r="AE556" i="1"/>
  <c r="BI556" i="1" s="1"/>
  <c r="AY596" i="1"/>
  <c r="BS596" i="1" s="1"/>
  <c r="AO565" i="1"/>
  <c r="BN565" i="1" s="1"/>
  <c r="AS592" i="1"/>
  <c r="BP592" i="1" s="1"/>
  <c r="AG641" i="1"/>
  <c r="BJ641" i="1" s="1"/>
  <c r="AM569" i="1"/>
  <c r="BM569" i="1" s="1"/>
  <c r="AI596" i="1"/>
  <c r="BK596" i="1" s="1"/>
  <c r="Y505" i="1"/>
  <c r="BG505" i="1" s="1"/>
  <c r="AY609" i="1"/>
  <c r="BS609" i="1" s="1"/>
  <c r="AO595" i="1"/>
  <c r="BN595" i="1" s="1"/>
  <c r="AI598" i="1"/>
  <c r="BK598" i="1" s="1"/>
  <c r="AM551" i="1"/>
  <c r="BM551" i="1" s="1"/>
  <c r="AS563" i="1"/>
  <c r="BP563" i="1" s="1"/>
  <c r="AY597" i="1"/>
  <c r="BS597" i="1" s="1"/>
  <c r="AU574" i="1"/>
  <c r="BP574" i="1" s="1"/>
  <c r="AU599" i="1"/>
  <c r="BQ599" i="1" s="1"/>
  <c r="U579" i="1"/>
  <c r="U634" i="1"/>
  <c r="AO577" i="1"/>
  <c r="BN577" i="1" s="1"/>
  <c r="AC633" i="1"/>
  <c r="BH633" i="1" s="1"/>
  <c r="AY587" i="1"/>
  <c r="BR587" i="1" s="1"/>
  <c r="AY547" i="1"/>
  <c r="BS547" i="1" s="1"/>
  <c r="AY588" i="1"/>
  <c r="BR588" i="1" s="1"/>
  <c r="AU506" i="1"/>
  <c r="AM630" i="1"/>
  <c r="BM630" i="1" s="1"/>
  <c r="AK496" i="1"/>
  <c r="BM496" i="1" s="1"/>
  <c r="U523" i="1"/>
  <c r="AQ541" i="1"/>
  <c r="BO541" i="1" s="1"/>
  <c r="U563" i="1"/>
  <c r="U586" i="1"/>
  <c r="AU558" i="1"/>
  <c r="BQ558" i="1" s="1"/>
  <c r="AS585" i="1"/>
  <c r="BO585" i="1" s="1"/>
  <c r="U497" i="1"/>
  <c r="U582" i="1"/>
  <c r="U595" i="1"/>
  <c r="AS576" i="1"/>
  <c r="BP576" i="1" s="1"/>
  <c r="W573" i="1"/>
  <c r="W528" i="1"/>
  <c r="Y509" i="1"/>
  <c r="BG509" i="1" s="1"/>
  <c r="AY515" i="1"/>
  <c r="BT515" i="1" s="1"/>
  <c r="AK508" i="1"/>
  <c r="BM508" i="1" s="1"/>
  <c r="AK513" i="1"/>
  <c r="BM513" i="1" s="1"/>
  <c r="AS517" i="1"/>
  <c r="BQ517" i="1" s="1"/>
  <c r="AM510" i="1"/>
  <c r="BN510" i="1" s="1"/>
  <c r="AO513" i="1"/>
  <c r="BO513" i="1" s="1"/>
  <c r="AS508" i="1"/>
  <c r="BQ508" i="1" s="1"/>
  <c r="AQ516" i="1"/>
  <c r="BP516" i="1" s="1"/>
  <c r="AG511" i="1"/>
  <c r="BK511" i="1" s="1"/>
  <c r="Y517" i="1"/>
  <c r="BG517" i="1" s="1"/>
  <c r="AI514" i="1"/>
  <c r="BL514" i="1" s="1"/>
  <c r="AG515" i="1"/>
  <c r="BK515" i="1" s="1"/>
  <c r="AW513" i="1"/>
  <c r="BS513" i="1" s="1"/>
  <c r="AK512" i="1"/>
  <c r="BM512" i="1" s="1"/>
  <c r="AI511" i="1"/>
  <c r="BL511" i="1" s="1"/>
  <c r="Y514" i="1"/>
  <c r="BG514" i="1" s="1"/>
  <c r="AU519" i="1"/>
  <c r="BR519" i="1" s="1"/>
  <c r="W518" i="1"/>
  <c r="AS510" i="1"/>
  <c r="BQ510" i="1" s="1"/>
  <c r="AC513" i="1"/>
  <c r="BI513" i="1" s="1"/>
  <c r="AC512" i="1"/>
  <c r="BI512" i="1" s="1"/>
  <c r="AS615" i="1"/>
  <c r="BP615" i="1" s="1"/>
  <c r="Y502" i="1"/>
  <c r="BG502" i="1" s="1"/>
  <c r="AC598" i="1"/>
  <c r="BH598" i="1" s="1"/>
  <c r="AS581" i="1"/>
  <c r="BO581" i="1" s="1"/>
  <c r="AS560" i="1"/>
  <c r="BP560" i="1" s="1"/>
  <c r="AQ583" i="1"/>
  <c r="BN583" i="1" s="1"/>
  <c r="AI611" i="1"/>
  <c r="BK611" i="1" s="1"/>
  <c r="AK581" i="1"/>
  <c r="BK581" i="1" s="1"/>
  <c r="AY570" i="1"/>
  <c r="BS570" i="1" s="1"/>
  <c r="AW557" i="1"/>
  <c r="BQ557" i="1" s="1"/>
  <c r="AY557" i="1"/>
  <c r="BR557" i="1" s="1"/>
  <c r="AI599" i="1"/>
  <c r="BK599" i="1" s="1"/>
  <c r="AC580" i="1"/>
  <c r="BG580" i="1" s="1"/>
  <c r="U508" i="1"/>
  <c r="AQ560" i="1"/>
  <c r="BO560" i="1" s="1"/>
  <c r="AM582" i="1"/>
  <c r="BL582" i="1" s="1"/>
  <c r="AE575" i="1"/>
  <c r="BI575" i="1" s="1"/>
  <c r="W625" i="1"/>
  <c r="AM644" i="1"/>
  <c r="BM644" i="1" s="1"/>
  <c r="AE546" i="1"/>
  <c r="BI546" i="1" s="1"/>
  <c r="W547" i="1"/>
  <c r="AA646" i="1"/>
  <c r="BG646" i="1" s="1"/>
  <c r="Y629" i="1"/>
  <c r="Y570" i="1"/>
  <c r="AC548" i="1"/>
  <c r="BG548" i="1" s="1"/>
  <c r="AE591" i="1"/>
  <c r="BI591" i="1" s="1"/>
  <c r="AG586" i="1"/>
  <c r="BI586" i="1" s="1"/>
  <c r="AS644" i="1"/>
  <c r="BP644" i="1" s="1"/>
  <c r="AU632" i="1"/>
  <c r="BQ632" i="1" s="1"/>
  <c r="W506" i="1"/>
  <c r="AM599" i="1"/>
  <c r="BM599" i="1" s="1"/>
  <c r="AO578" i="1"/>
  <c r="BM578" i="1" s="1"/>
  <c r="AS554" i="1"/>
  <c r="BP554" i="1" s="1"/>
  <c r="AE579" i="1"/>
  <c r="BI579" i="1" s="1"/>
  <c r="W639" i="1"/>
  <c r="AO617" i="1"/>
  <c r="BN617" i="1" s="1"/>
  <c r="AM506" i="1"/>
  <c r="AM641" i="1"/>
  <c r="BM641" i="1" s="1"/>
  <c r="AE625" i="1"/>
  <c r="AG505" i="1"/>
  <c r="BK505" i="1" s="1"/>
  <c r="U529" i="1"/>
  <c r="AK582" i="1"/>
  <c r="BK582" i="1" s="1"/>
  <c r="AS574" i="1"/>
  <c r="BO574" i="1" s="1"/>
  <c r="AI524" i="1"/>
  <c r="BK524" i="1" s="1"/>
  <c r="AG566" i="1"/>
  <c r="BJ566" i="1" s="1"/>
  <c r="AM549" i="1"/>
  <c r="BL549" i="1" s="1"/>
  <c r="AS612" i="1"/>
  <c r="BP612" i="1" s="1"/>
  <c r="Y498" i="1"/>
  <c r="Y512" i="1"/>
  <c r="BG512" i="1" s="1"/>
  <c r="AC646" i="1"/>
  <c r="BH646" i="1" s="1"/>
  <c r="AU629" i="1"/>
  <c r="BQ629" i="1" s="1"/>
  <c r="Y597" i="1"/>
  <c r="Y634" i="1"/>
  <c r="AI507" i="1"/>
  <c r="BL507" i="1" s="1"/>
  <c r="Y637" i="1"/>
  <c r="Y582" i="1"/>
  <c r="AS514" i="1"/>
  <c r="BQ514" i="1" s="1"/>
  <c r="AE584" i="1"/>
  <c r="BH584" i="1" s="1"/>
  <c r="AC615" i="1"/>
  <c r="BH615" i="1" s="1"/>
  <c r="AS643" i="1"/>
  <c r="BP643" i="1" s="1"/>
  <c r="AY613" i="1"/>
  <c r="BS613" i="1" s="1"/>
  <c r="AQ504" i="1"/>
  <c r="BP504" i="1" s="1"/>
  <c r="U631" i="1"/>
  <c r="AO646" i="1"/>
  <c r="BN646" i="1" s="1"/>
  <c r="AO632" i="1"/>
  <c r="BN632" i="1" s="1"/>
  <c r="AG642" i="1"/>
  <c r="BJ642" i="1" s="1"/>
  <c r="AO589" i="1"/>
  <c r="BM589" i="1" s="1"/>
  <c r="W642" i="1"/>
  <c r="U587" i="1"/>
  <c r="AO516" i="1"/>
  <c r="BO516" i="1" s="1"/>
  <c r="AM581" i="1"/>
  <c r="BL581" i="1" s="1"/>
  <c r="AO608" i="1"/>
  <c r="BN608" i="1" s="1"/>
  <c r="W510" i="1"/>
  <c r="AU622" i="1"/>
  <c r="BQ622" i="1" s="1"/>
  <c r="AQ635" i="1"/>
  <c r="BO635" i="1" s="1"/>
  <c r="W497" i="1"/>
  <c r="AU554" i="1"/>
  <c r="BQ554" i="1" s="1"/>
  <c r="AQ601" i="1"/>
  <c r="BO601" i="1" s="1"/>
  <c r="AW629" i="1"/>
  <c r="BR629" i="1" s="1"/>
  <c r="AG580" i="1"/>
  <c r="BI580" i="1" s="1"/>
  <c r="AG643" i="1"/>
  <c r="BJ643" i="1" s="1"/>
  <c r="W552" i="1"/>
  <c r="AS559" i="1"/>
  <c r="BP559" i="1" s="1"/>
  <c r="AS518" i="1"/>
  <c r="BQ518" i="1" s="1"/>
  <c r="AW504" i="1"/>
  <c r="BS504" i="1" s="1"/>
  <c r="U554" i="1"/>
  <c r="Y619" i="1"/>
  <c r="Y633" i="1"/>
  <c r="Y550" i="1"/>
  <c r="AO634" i="1"/>
  <c r="BN634" i="1" s="1"/>
  <c r="U590" i="1"/>
  <c r="AG635" i="1"/>
  <c r="BJ635" i="1" s="1"/>
  <c r="Y615" i="1"/>
  <c r="AC508" i="1"/>
  <c r="BI508" i="1" s="1"/>
  <c r="U609" i="1"/>
  <c r="AY628" i="1"/>
  <c r="BS628" i="1" s="1"/>
  <c r="U608" i="1"/>
  <c r="AG504" i="1"/>
  <c r="BK504" i="1" s="1"/>
  <c r="AS637" i="1"/>
  <c r="BP637" i="1" s="1"/>
  <c r="AS594" i="1"/>
  <c r="BP594" i="1" s="1"/>
  <c r="AK605" i="1"/>
  <c r="BL605" i="1" s="1"/>
  <c r="AY551" i="1"/>
  <c r="BS551" i="1" s="1"/>
  <c r="AM605" i="1"/>
  <c r="BM605" i="1" s="1"/>
  <c r="AY590" i="1"/>
  <c r="BS590" i="1" s="1"/>
  <c r="AO604" i="1"/>
  <c r="BN604" i="1" s="1"/>
  <c r="AW617" i="1"/>
  <c r="BR617" i="1" s="1"/>
  <c r="AG624" i="1"/>
  <c r="BJ624" i="1" s="1"/>
  <c r="AG503" i="1"/>
  <c r="BK503" i="1" s="1"/>
  <c r="AW567" i="1"/>
  <c r="BR567" i="1" s="1"/>
  <c r="W619" i="1"/>
  <c r="AO509" i="1"/>
  <c r="BO509" i="1" s="1"/>
  <c r="AQ593" i="1"/>
  <c r="BO593" i="1" s="1"/>
  <c r="Y508" i="1"/>
  <c r="BG508" i="1" s="1"/>
  <c r="AW633" i="1"/>
  <c r="BR633" i="1" s="1"/>
  <c r="AA510" i="1"/>
  <c r="BH510" i="1" s="1"/>
  <c r="AG517" i="1"/>
  <c r="BK517" i="1" s="1"/>
  <c r="AG620" i="1"/>
  <c r="BJ620" i="1" s="1"/>
  <c r="AO550" i="1"/>
  <c r="BM550" i="1" s="1"/>
  <c r="Y559" i="1"/>
  <c r="Y516" i="1"/>
  <c r="BG516" i="1" s="1"/>
  <c r="AO584" i="1"/>
  <c r="BM584" i="1" s="1"/>
  <c r="Y513" i="1"/>
  <c r="BG513" i="1" s="1"/>
  <c r="Y543" i="1"/>
  <c r="AW560" i="1"/>
  <c r="BR560" i="1" s="1"/>
  <c r="AA543" i="1"/>
  <c r="BG543" i="1" s="1"/>
  <c r="AA552" i="1"/>
  <c r="BG552" i="1" s="1"/>
  <c r="AQ646" i="1"/>
  <c r="BO646" i="1" s="1"/>
  <c r="AG546" i="1"/>
  <c r="BJ546" i="1" s="1"/>
  <c r="AO641" i="1"/>
  <c r="BN641" i="1" s="1"/>
  <c r="AS598" i="1"/>
  <c r="BP598" i="1" s="1"/>
  <c r="AE502" i="1"/>
  <c r="BJ502" i="1" s="1"/>
  <c r="AQ515" i="1"/>
  <c r="BP515" i="1" s="1"/>
  <c r="AW600" i="1"/>
  <c r="BR600" i="1" s="1"/>
  <c r="AS500" i="1"/>
  <c r="BQ500" i="1" s="1"/>
  <c r="AM588" i="1"/>
  <c r="BL588" i="1" s="1"/>
  <c r="AG522" i="1"/>
  <c r="BJ522" i="1" s="1"/>
  <c r="AY550" i="1"/>
  <c r="BR550" i="1" s="1"/>
  <c r="AW576" i="1"/>
  <c r="BR576" i="1" s="1"/>
  <c r="AE586" i="1"/>
  <c r="BH586" i="1" s="1"/>
  <c r="AU582" i="1"/>
  <c r="BP582" i="1" s="1"/>
  <c r="AM610" i="1"/>
  <c r="BM610" i="1" s="1"/>
  <c r="W558" i="1"/>
  <c r="AC563" i="1"/>
  <c r="BH563" i="1" s="1"/>
  <c r="AQ626" i="1"/>
  <c r="BO626" i="1" s="1"/>
  <c r="AS640" i="1"/>
  <c r="BP640" i="1" s="1"/>
  <c r="Y554" i="1"/>
  <c r="AS603" i="1"/>
  <c r="BP603" i="1" s="1"/>
  <c r="U546" i="1"/>
  <c r="AC582" i="1"/>
  <c r="BG582" i="1" s="1"/>
  <c r="AY548" i="1"/>
  <c r="BR548" i="1" s="1"/>
  <c r="AW522" i="1"/>
  <c r="BR522" i="1" s="1"/>
  <c r="AC596" i="1"/>
  <c r="BH596" i="1" s="1"/>
  <c r="U558" i="1"/>
  <c r="W549" i="1"/>
  <c r="U496" i="1"/>
  <c r="AC602" i="1"/>
  <c r="BH602" i="1" s="1"/>
  <c r="AC593" i="1"/>
  <c r="BH593" i="1" s="1"/>
  <c r="AI605" i="1"/>
  <c r="BK605" i="1" s="1"/>
  <c r="AO503" i="1"/>
  <c r="BO503" i="1" s="1"/>
  <c r="AW608" i="1"/>
  <c r="BR608" i="1" s="1"/>
  <c r="AQ600" i="1"/>
  <c r="BO600" i="1" s="1"/>
  <c r="AQ550" i="1"/>
  <c r="BN550" i="1" s="1"/>
  <c r="U617" i="1"/>
  <c r="AE621" i="1"/>
  <c r="BI621" i="1" s="1"/>
  <c r="AQ618" i="1"/>
  <c r="BO618" i="1" s="1"/>
  <c r="AU559" i="1"/>
  <c r="BQ559" i="1" s="1"/>
  <c r="W631" i="1"/>
  <c r="AY523" i="1"/>
  <c r="BS523" i="1" s="1"/>
  <c r="AE505" i="1"/>
  <c r="BJ505" i="1" s="1"/>
  <c r="AO611" i="1"/>
  <c r="BN611" i="1" s="1"/>
  <c r="AI637" i="1"/>
  <c r="BK637" i="1" s="1"/>
  <c r="W544" i="1"/>
  <c r="AU602" i="1"/>
  <c r="BQ602" i="1" s="1"/>
  <c r="AE508" i="1"/>
  <c r="BJ508" i="1" s="1"/>
  <c r="W638" i="1"/>
  <c r="U530" i="1"/>
  <c r="AY561" i="1"/>
  <c r="BS561" i="1" s="1"/>
  <c r="U646" i="1"/>
  <c r="AQ554" i="1"/>
  <c r="BO554" i="1" s="1"/>
  <c r="AW636" i="1"/>
  <c r="BR636" i="1" s="1"/>
  <c r="AG588" i="1"/>
  <c r="BI588" i="1" s="1"/>
  <c r="AU596" i="1"/>
  <c r="BQ596" i="1" s="1"/>
  <c r="AE574" i="1"/>
  <c r="BH574" i="1" s="1"/>
  <c r="AM627" i="1"/>
  <c r="BM627" i="1" s="1"/>
  <c r="AW585" i="1"/>
  <c r="BQ585" i="1" s="1"/>
  <c r="AW591" i="1"/>
  <c r="BR591" i="1" s="1"/>
  <c r="AK522" i="1"/>
  <c r="BL522" i="1" s="1"/>
  <c r="AY604" i="1"/>
  <c r="BS604" i="1" s="1"/>
  <c r="AA627" i="1"/>
  <c r="BG627" i="1" s="1"/>
  <c r="AO501" i="1"/>
  <c r="BO501" i="1" s="1"/>
  <c r="AG519" i="1"/>
  <c r="BK519" i="1" s="1"/>
  <c r="U557" i="1"/>
  <c r="AO622" i="1"/>
  <c r="BN622" i="1" s="1"/>
  <c r="AI644" i="1"/>
  <c r="BK644" i="1" s="1"/>
  <c r="AQ590" i="1"/>
  <c r="BO590" i="1" s="1"/>
  <c r="AE500" i="1"/>
  <c r="BJ500" i="1" s="1"/>
  <c r="AI571" i="1"/>
  <c r="BK571" i="1" s="1"/>
  <c r="AS617" i="1"/>
  <c r="BP617" i="1" s="1"/>
  <c r="W595" i="1"/>
  <c r="Y542" i="1"/>
  <c r="AS567" i="1"/>
  <c r="BP567" i="1" s="1"/>
  <c r="AY610" i="1"/>
  <c r="BS610" i="1" s="1"/>
  <c r="AO521" i="1"/>
  <c r="BN521" i="1" s="1"/>
  <c r="AY567" i="1"/>
  <c r="BS567" i="1" s="1"/>
  <c r="W569" i="1"/>
  <c r="AK509" i="1"/>
  <c r="BM509" i="1" s="1"/>
  <c r="AG530" i="1"/>
  <c r="BK530" i="1" s="1"/>
  <c r="AC530" i="1"/>
  <c r="BI530" i="1" s="1"/>
  <c r="AU610" i="1"/>
  <c r="BQ610" i="1" s="1"/>
  <c r="U502" i="1"/>
  <c r="W508" i="1"/>
  <c r="AO594" i="1"/>
  <c r="BN594" i="1" s="1"/>
  <c r="AI560" i="1"/>
  <c r="BK560" i="1" s="1"/>
  <c r="AK621" i="1"/>
  <c r="BL621" i="1" s="1"/>
  <c r="Y548" i="1"/>
  <c r="Y546" i="1"/>
  <c r="Y589" i="1"/>
  <c r="AA620" i="1"/>
  <c r="BG620" i="1" s="1"/>
  <c r="Y618" i="1"/>
  <c r="AK632" i="1"/>
  <c r="BL632" i="1" s="1"/>
  <c r="AE557" i="1"/>
  <c r="AI639" i="1"/>
  <c r="BK639" i="1" s="1"/>
  <c r="AE513" i="1"/>
  <c r="BJ513" i="1" s="1"/>
  <c r="AC561" i="1"/>
  <c r="BH561" i="1" s="1"/>
  <c r="AE570" i="1"/>
  <c r="BI570" i="1" s="1"/>
  <c r="AY558" i="1"/>
  <c r="BS558" i="1" s="1"/>
  <c r="AE552" i="1"/>
  <c r="BI552" i="1" s="1"/>
  <c r="AW615" i="1"/>
  <c r="BR615" i="1" s="1"/>
  <c r="Y506" i="1"/>
  <c r="AG617" i="1"/>
  <c r="BJ617" i="1" s="1"/>
  <c r="AE630" i="1"/>
  <c r="BI630" i="1" s="1"/>
  <c r="AO609" i="1"/>
  <c r="BN609" i="1" s="1"/>
  <c r="AS579" i="1"/>
  <c r="BP579" i="1" s="1"/>
  <c r="AY541" i="1"/>
  <c r="BS541" i="1" s="1"/>
  <c r="AU604" i="1"/>
  <c r="BQ604" i="1" s="1"/>
  <c r="Y627" i="1"/>
  <c r="AM634" i="1"/>
  <c r="BM634" i="1" s="1"/>
  <c r="AM523" i="1"/>
  <c r="BM523" i="1" s="1"/>
  <c r="AM565" i="1"/>
  <c r="BM565" i="1" s="1"/>
  <c r="AC613" i="1"/>
  <c r="BH613" i="1" s="1"/>
  <c r="AK574" i="1"/>
  <c r="BK574" i="1" s="1"/>
  <c r="AO601" i="1"/>
  <c r="BN601" i="1" s="1"/>
  <c r="Y496" i="1"/>
  <c r="BG496" i="1" s="1"/>
  <c r="AK576" i="1"/>
  <c r="BL576" i="1" s="1"/>
  <c r="AW521" i="1"/>
  <c r="BR521" i="1" s="1"/>
  <c r="AW628" i="1"/>
  <c r="BR628" i="1" s="1"/>
  <c r="AC576" i="1"/>
  <c r="BH576" i="1" s="1"/>
  <c r="U635" i="1"/>
  <c r="AG554" i="1"/>
  <c r="BJ554" i="1" s="1"/>
  <c r="AQ603" i="1"/>
  <c r="BO603" i="1" s="1"/>
  <c r="AK613" i="1"/>
  <c r="BL613" i="1" s="1"/>
  <c r="AS521" i="1"/>
  <c r="BP521" i="1" s="1"/>
  <c r="AQ608" i="1"/>
  <c r="BO608" i="1" s="1"/>
  <c r="AW545" i="1"/>
  <c r="BR545" i="1" s="1"/>
  <c r="W587" i="1"/>
  <c r="AI630" i="1"/>
  <c r="BK630" i="1" s="1"/>
  <c r="AO500" i="1"/>
  <c r="BO500" i="1" s="1"/>
  <c r="AM624" i="1"/>
  <c r="BM624" i="1" s="1"/>
  <c r="AG594" i="1"/>
  <c r="BJ594" i="1" s="1"/>
  <c r="AM623" i="1"/>
  <c r="BM623" i="1" s="1"/>
  <c r="W620" i="1"/>
  <c r="AY511" i="1"/>
  <c r="BT511" i="1" s="1"/>
  <c r="AI606" i="1"/>
  <c r="BK606" i="1" s="1"/>
  <c r="AK564" i="1"/>
  <c r="BL564" i="1" s="1"/>
  <c r="AE507" i="1"/>
  <c r="BJ507" i="1" s="1"/>
  <c r="AY606" i="1"/>
  <c r="BS606" i="1" s="1"/>
  <c r="AK568" i="1"/>
  <c r="BL568" i="1" s="1"/>
  <c r="AS584" i="1"/>
  <c r="BO584" i="1" s="1"/>
  <c r="AW554" i="1"/>
  <c r="BR554" i="1" s="1"/>
  <c r="U519" i="1"/>
  <c r="AY500" i="1"/>
  <c r="BT500" i="1" s="1"/>
  <c r="W526" i="1"/>
  <c r="AG558" i="1"/>
  <c r="BJ558" i="1" s="1"/>
  <c r="AM507" i="1"/>
  <c r="BN507" i="1" s="1"/>
  <c r="AM638" i="1"/>
  <c r="BM638" i="1" s="1"/>
  <c r="AS620" i="1"/>
  <c r="BP620" i="1" s="1"/>
  <c r="AM595" i="1"/>
  <c r="BM595" i="1" s="1"/>
  <c r="AY516" i="1"/>
  <c r="BT516" i="1" s="1"/>
  <c r="AS545" i="1"/>
  <c r="BP545" i="1" s="1"/>
  <c r="W598" i="1"/>
  <c r="AG524" i="1"/>
  <c r="BJ524" i="1" s="1"/>
  <c r="AI576" i="1"/>
  <c r="BK576" i="1" s="1"/>
  <c r="AI597" i="1"/>
  <c r="BK597" i="1" s="1"/>
  <c r="AK630" i="1"/>
  <c r="BL630" i="1" s="1"/>
  <c r="AC499" i="1"/>
  <c r="BH499" i="1" s="1"/>
  <c r="AW609" i="1"/>
  <c r="BR609" i="1" s="1"/>
  <c r="AK612" i="1"/>
  <c r="BL612" i="1" s="1"/>
  <c r="W578" i="1"/>
  <c r="U501" i="1"/>
  <c r="AS561" i="1"/>
  <c r="BP561" i="1" s="1"/>
  <c r="AM516" i="1"/>
  <c r="BN516" i="1" s="1"/>
  <c r="AS507" i="1"/>
  <c r="BQ507" i="1" s="1"/>
  <c r="AW601" i="1"/>
  <c r="BR601" i="1" s="1"/>
  <c r="AS522" i="1"/>
  <c r="BP522" i="1" s="1"/>
  <c r="AY608" i="1"/>
  <c r="BS608" i="1" s="1"/>
  <c r="AO553" i="1"/>
  <c r="BN553" i="1" s="1"/>
  <c r="AO514" i="1"/>
  <c r="BO514" i="1" s="1"/>
  <c r="AM521" i="1"/>
  <c r="BM521" i="1" s="1"/>
  <c r="U500" i="1"/>
  <c r="AW611" i="1"/>
  <c r="BR611" i="1" s="1"/>
  <c r="U560" i="1"/>
  <c r="AW528" i="1"/>
  <c r="BR528" i="1" s="1"/>
  <c r="AS499" i="1"/>
  <c r="BP499" i="1" s="1"/>
  <c r="AM547" i="1"/>
  <c r="BM547" i="1" s="1"/>
  <c r="AO580" i="1"/>
  <c r="BM580" i="1" s="1"/>
  <c r="AC604" i="1"/>
  <c r="BH604" i="1" s="1"/>
  <c r="AC566" i="1"/>
  <c r="BH566" i="1" s="1"/>
  <c r="AM604" i="1"/>
  <c r="BM604" i="1" s="1"/>
  <c r="AY529" i="1"/>
  <c r="BT529" i="1" s="1"/>
  <c r="AE544" i="1"/>
  <c r="BI544" i="1" s="1"/>
  <c r="AC544" i="1"/>
  <c r="BH544" i="1" s="1"/>
  <c r="AY581" i="1"/>
  <c r="BR581" i="1" s="1"/>
  <c r="AW581" i="1"/>
  <c r="BQ581" i="1" s="1"/>
  <c r="AG596" i="1"/>
  <c r="BJ596" i="1" s="1"/>
  <c r="AE596" i="1"/>
  <c r="BI596" i="1" s="1"/>
  <c r="AK505" i="1"/>
  <c r="BM505" i="1" s="1"/>
  <c r="AI505" i="1"/>
  <c r="BL505" i="1" s="1"/>
  <c r="AS608" i="1"/>
  <c r="BP608" i="1" s="1"/>
  <c r="Y640" i="1"/>
  <c r="AE606" i="1"/>
  <c r="BI606" i="1" s="1"/>
  <c r="AY612" i="1"/>
  <c r="BS612" i="1" s="1"/>
  <c r="AA640" i="1"/>
  <c r="BG640" i="1" s="1"/>
  <c r="W608" i="1"/>
  <c r="AM514" i="1"/>
  <c r="BN514" i="1" s="1"/>
  <c r="AM612" i="1"/>
  <c r="BM612" i="1" s="1"/>
  <c r="AO549" i="1"/>
  <c r="BM549" i="1" s="1"/>
  <c r="AC606" i="1"/>
  <c r="BH606" i="1" s="1"/>
  <c r="AQ512" i="1"/>
  <c r="BP512" i="1" s="1"/>
  <c r="AU547" i="1"/>
  <c r="BQ547" i="1" s="1"/>
  <c r="AW506" i="1"/>
  <c r="AW645" i="1"/>
  <c r="BR645" i="1" s="1"/>
  <c r="AI561" i="1"/>
  <c r="BK561" i="1" s="1"/>
  <c r="AK498" i="1"/>
  <c r="BK498" i="1" s="1"/>
  <c r="U615" i="1"/>
  <c r="S615" i="1"/>
  <c r="AU591" i="1"/>
  <c r="BQ591" i="1" s="1"/>
  <c r="AS591" i="1"/>
  <c r="BP591" i="1" s="1"/>
  <c r="AY631" i="1"/>
  <c r="BS631" i="1" s="1"/>
  <c r="AW631" i="1"/>
  <c r="BR631" i="1" s="1"/>
  <c r="AE626" i="1"/>
  <c r="BI626" i="1" s="1"/>
  <c r="AC626" i="1"/>
  <c r="BH626" i="1" s="1"/>
  <c r="AE613" i="1"/>
  <c r="BI613" i="1" s="1"/>
  <c r="AE597" i="1"/>
  <c r="BI597" i="1" s="1"/>
  <c r="AY528" i="1"/>
  <c r="BS528" i="1" s="1"/>
  <c r="AY510" i="1"/>
  <c r="BT510" i="1" s="1"/>
  <c r="Y585" i="1"/>
  <c r="AG628" i="1"/>
  <c r="BJ628" i="1" s="1"/>
  <c r="Y563" i="1"/>
  <c r="U598" i="1"/>
  <c r="AW593" i="1"/>
  <c r="BR593" i="1" s="1"/>
  <c r="AU542" i="1"/>
  <c r="BQ542" i="1" s="1"/>
  <c r="AI585" i="1"/>
  <c r="BJ585" i="1" s="1"/>
  <c r="AW524" i="1"/>
  <c r="BR524" i="1" s="1"/>
  <c r="AK608" i="1"/>
  <c r="BL608" i="1" s="1"/>
  <c r="AK629" i="1"/>
  <c r="BL629" i="1" s="1"/>
  <c r="AI584" i="1"/>
  <c r="BJ584" i="1" s="1"/>
  <c r="U561" i="1"/>
  <c r="Y528" i="1"/>
  <c r="Y595" i="1"/>
  <c r="AS571" i="1"/>
  <c r="BP571" i="1" s="1"/>
  <c r="AY579" i="1"/>
  <c r="BS579" i="1" s="1"/>
  <c r="AW502" i="1"/>
  <c r="BS502" i="1" s="1"/>
  <c r="AK579" i="1"/>
  <c r="BL579" i="1" s="1"/>
  <c r="AG607" i="1"/>
  <c r="BJ607" i="1" s="1"/>
  <c r="W645" i="1"/>
  <c r="W606" i="1"/>
  <c r="AM602" i="1"/>
  <c r="BM602" i="1" s="1"/>
  <c r="AY555" i="1"/>
  <c r="BS555" i="1" s="1"/>
  <c r="AQ563" i="1"/>
  <c r="BO563" i="1" s="1"/>
  <c r="U524" i="1"/>
  <c r="AE541" i="1"/>
  <c r="BI541" i="1" s="1"/>
  <c r="AE555" i="1"/>
  <c r="BI555" i="1" s="1"/>
  <c r="AG555" i="1"/>
  <c r="BJ555" i="1" s="1"/>
  <c r="AY565" i="1"/>
  <c r="BS565" i="1" s="1"/>
  <c r="AW589" i="1"/>
  <c r="BQ589" i="1" s="1"/>
  <c r="U544" i="1"/>
  <c r="AE604" i="1"/>
  <c r="BI604" i="1" s="1"/>
  <c r="Y593" i="1"/>
  <c r="AE545" i="1"/>
  <c r="BI545" i="1" s="1"/>
  <c r="Y644" i="1"/>
  <c r="AU511" i="1"/>
  <c r="BR511" i="1" s="1"/>
  <c r="AI618" i="1"/>
  <c r="BK618" i="1" s="1"/>
  <c r="AK518" i="1"/>
  <c r="BM518" i="1" s="1"/>
  <c r="AK547" i="1"/>
  <c r="BL547" i="1" s="1"/>
  <c r="AQ551" i="1"/>
  <c r="BO551" i="1" s="1"/>
  <c r="Y558" i="1"/>
  <c r="AY553" i="1"/>
  <c r="BS553" i="1" s="1"/>
  <c r="AM528" i="1"/>
  <c r="BM528" i="1" s="1"/>
  <c r="W561" i="1"/>
  <c r="AI583" i="1"/>
  <c r="BJ583" i="1" s="1"/>
  <c r="Y577" i="1"/>
  <c r="AK606" i="1"/>
  <c r="BL606" i="1" s="1"/>
  <c r="AY620" i="1"/>
  <c r="BS620" i="1" s="1"/>
  <c r="Y617" i="1"/>
  <c r="Y568" i="1"/>
  <c r="AE561" i="1"/>
  <c r="BI561" i="1" s="1"/>
  <c r="AQ571" i="1"/>
  <c r="BO571" i="1" s="1"/>
  <c r="AY559" i="1"/>
  <c r="BS559" i="1" s="1"/>
  <c r="U597" i="1"/>
  <c r="AI563" i="1"/>
  <c r="BK563" i="1" s="1"/>
  <c r="AA521" i="1"/>
  <c r="BG521" i="1" s="1"/>
  <c r="AK610" i="1"/>
  <c r="BL610" i="1" s="1"/>
  <c r="W548" i="1"/>
  <c r="AM635" i="1"/>
  <c r="BM635" i="1" s="1"/>
  <c r="AO556" i="1"/>
  <c r="BN556" i="1" s="1"/>
  <c r="AY645" i="1"/>
  <c r="BS645" i="1" s="1"/>
  <c r="AC546" i="1"/>
  <c r="BH546" i="1" s="1"/>
  <c r="AS549" i="1"/>
  <c r="BO549" i="1" s="1"/>
  <c r="AO519" i="1"/>
  <c r="BO519" i="1" s="1"/>
  <c r="AS553" i="1"/>
  <c r="BP553" i="1" s="1"/>
  <c r="AC529" i="1"/>
  <c r="BI529" i="1" s="1"/>
  <c r="AE516" i="1"/>
  <c r="BJ516" i="1" s="1"/>
  <c r="Y622" i="1"/>
  <c r="AK622" i="1"/>
  <c r="BL622" i="1" s="1"/>
  <c r="AS528" i="1"/>
  <c r="BP528" i="1" s="1"/>
  <c r="AQ508" i="1"/>
  <c r="BP508" i="1" s="1"/>
  <c r="AI548" i="1"/>
  <c r="BJ548" i="1" s="1"/>
  <c r="U621" i="1"/>
  <c r="AM566" i="1"/>
  <c r="BM566" i="1" s="1"/>
  <c r="W502" i="1"/>
  <c r="AM589" i="1"/>
  <c r="BL589" i="1" s="1"/>
  <c r="AY556" i="1"/>
  <c r="BS556" i="1" s="1"/>
  <c r="W627" i="1"/>
  <c r="AQ542" i="1"/>
  <c r="BO542" i="1" s="1"/>
  <c r="U515" i="1"/>
  <c r="AW572" i="1"/>
  <c r="BR572" i="1" s="1"/>
  <c r="AM576" i="1"/>
  <c r="BM576" i="1" s="1"/>
  <c r="AE527" i="1"/>
  <c r="BJ527" i="1" s="1"/>
  <c r="AK510" i="1"/>
  <c r="BM510" i="1" s="1"/>
  <c r="AS527" i="1"/>
  <c r="BQ527" i="1" s="1"/>
  <c r="W555" i="1"/>
  <c r="AG589" i="1"/>
  <c r="BI589" i="1" s="1"/>
  <c r="AI513" i="1"/>
  <c r="BL513" i="1" s="1"/>
  <c r="AK620" i="1"/>
  <c r="BL620" i="1" s="1"/>
  <c r="AS639" i="1"/>
  <c r="BP639" i="1" s="1"/>
  <c r="AE614" i="1"/>
  <c r="BI614" i="1" s="1"/>
  <c r="AU635" i="1"/>
  <c r="BQ635" i="1" s="1"/>
  <c r="U618" i="1"/>
  <c r="AI629" i="1"/>
  <c r="BK629" i="1" s="1"/>
  <c r="AY614" i="1"/>
  <c r="BS614" i="1" s="1"/>
  <c r="AY542" i="1"/>
  <c r="BS542" i="1" s="1"/>
  <c r="AS601" i="1"/>
  <c r="BP601" i="1" s="1"/>
  <c r="AW505" i="1"/>
  <c r="BS505" i="1" s="1"/>
  <c r="AI613" i="1"/>
  <c r="BK613" i="1" s="1"/>
  <c r="AO593" i="1"/>
  <c r="BN593" i="1" s="1"/>
  <c r="S524" i="1"/>
  <c r="U570" i="1"/>
  <c r="AM567" i="1"/>
  <c r="BM567" i="1" s="1"/>
  <c r="AC501" i="1"/>
  <c r="BI501" i="1" s="1"/>
  <c r="AQ498" i="1"/>
  <c r="BN498" i="1" s="1"/>
  <c r="AG509" i="1"/>
  <c r="BK509" i="1" s="1"/>
  <c r="AG622" i="1"/>
  <c r="BJ622" i="1" s="1"/>
  <c r="AM611" i="1"/>
  <c r="BM611" i="1" s="1"/>
  <c r="W637" i="1"/>
  <c r="AC554" i="1"/>
  <c r="BH554" i="1" s="1"/>
  <c r="AU498" i="1"/>
  <c r="BP498" i="1" s="1"/>
  <c r="AS595" i="1"/>
  <c r="BP595" i="1" s="1"/>
  <c r="AK575" i="1"/>
  <c r="BL575" i="1" s="1"/>
  <c r="S530" i="1"/>
  <c r="AO644" i="1"/>
  <c r="BN644" i="1" s="1"/>
  <c r="W584" i="1"/>
  <c r="AM557" i="1"/>
  <c r="AY592" i="1"/>
  <c r="BS592" i="1" s="1"/>
  <c r="W618" i="1"/>
  <c r="AW529" i="1"/>
  <c r="BS529" i="1" s="1"/>
  <c r="W498" i="1"/>
  <c r="AQ568" i="1"/>
  <c r="BO568" i="1" s="1"/>
  <c r="AG583" i="1"/>
  <c r="BI583" i="1" s="1"/>
  <c r="AI635" i="1"/>
  <c r="BK635" i="1" s="1"/>
  <c r="AM508" i="1"/>
  <c r="BN508" i="1" s="1"/>
  <c r="AE573" i="1"/>
  <c r="BI573" i="1" s="1"/>
  <c r="AO640" i="1"/>
  <c r="BN640" i="1" s="1"/>
  <c r="W513" i="1"/>
  <c r="U613" i="1"/>
  <c r="AK523" i="1"/>
  <c r="BL523" i="1" s="1"/>
  <c r="AY504" i="1"/>
  <c r="BT504" i="1" s="1"/>
  <c r="U551" i="1"/>
  <c r="AQ643" i="1"/>
  <c r="BO643" i="1" s="1"/>
  <c r="AK561" i="1"/>
  <c r="BL561" i="1" s="1"/>
  <c r="W602" i="1"/>
  <c r="AU626" i="1"/>
  <c r="BQ626" i="1" s="1"/>
  <c r="AU509" i="1"/>
  <c r="BR509" i="1" s="1"/>
  <c r="AW624" i="1"/>
  <c r="BR624" i="1" s="1"/>
  <c r="U601" i="1"/>
  <c r="AI557" i="1"/>
  <c r="AW619" i="1"/>
  <c r="BR619" i="1" s="1"/>
  <c r="W567" i="1"/>
  <c r="AI607" i="1"/>
  <c r="BK607" i="1" s="1"/>
  <c r="AQ496" i="1"/>
  <c r="BP496" i="1" s="1"/>
  <c r="AK541" i="1"/>
  <c r="BL541" i="1" s="1"/>
  <c r="AG604" i="1"/>
  <c r="BJ604" i="1" s="1"/>
  <c r="S544" i="1"/>
  <c r="AS619" i="1"/>
  <c r="BP619" i="1" s="1"/>
  <c r="AW507" i="1"/>
  <c r="BS507" i="1" s="1"/>
  <c r="AE588" i="1"/>
  <c r="BH588" i="1" s="1"/>
  <c r="AM512" i="1"/>
  <c r="BN512" i="1" s="1"/>
  <c r="AU513" i="1"/>
  <c r="BR513" i="1" s="1"/>
  <c r="AW511" i="1"/>
  <c r="BS511" i="1" s="1"/>
  <c r="AS505" i="1"/>
  <c r="BQ505" i="1" s="1"/>
  <c r="U499" i="1"/>
  <c r="U498" i="1"/>
  <c r="AM603" i="1"/>
  <c r="BM603" i="1" s="1"/>
  <c r="AI529" i="1"/>
  <c r="BL529" i="1" s="1"/>
  <c r="AK545" i="1"/>
  <c r="BL545" i="1" s="1"/>
  <c r="AO567" i="1"/>
  <c r="BN567" i="1" s="1"/>
  <c r="AU589" i="1"/>
  <c r="BP589" i="1" s="1"/>
  <c r="AG584" i="1"/>
  <c r="BI584" i="1" s="1"/>
  <c r="AM517" i="1"/>
  <c r="BN517" i="1" s="1"/>
  <c r="AG562" i="1"/>
  <c r="BJ562" i="1" s="1"/>
  <c r="AC642" i="1"/>
  <c r="BH642" i="1" s="1"/>
  <c r="AC506" i="1"/>
  <c r="U548" i="1"/>
  <c r="AS556" i="1"/>
  <c r="BP556" i="1" s="1"/>
  <c r="AC572" i="1"/>
  <c r="BH572" i="1" s="1"/>
  <c r="AE644" i="1"/>
  <c r="BI644" i="1" s="1"/>
  <c r="AQ636" i="1"/>
  <c r="BO636" i="1" s="1"/>
  <c r="AM548" i="1"/>
  <c r="BL548" i="1" s="1"/>
  <c r="AE569" i="1"/>
  <c r="BI569" i="1" s="1"/>
  <c r="AE523" i="1"/>
  <c r="BI523" i="1" s="1"/>
  <c r="AU623" i="1"/>
  <c r="BQ623" i="1" s="1"/>
  <c r="AG502" i="1"/>
  <c r="BK502" i="1" s="1"/>
  <c r="AW515" i="1"/>
  <c r="BS515" i="1" s="1"/>
  <c r="AG600" i="1"/>
  <c r="BJ600" i="1" s="1"/>
  <c r="U614" i="1"/>
  <c r="AW594" i="1"/>
  <c r="BR594" i="1" s="1"/>
  <c r="AW519" i="1"/>
  <c r="BS519" i="1" s="1"/>
  <c r="W576" i="1"/>
  <c r="AI634" i="1"/>
  <c r="BK634" i="1" s="1"/>
  <c r="AK597" i="1"/>
  <c r="BL597" i="1" s="1"/>
  <c r="AQ638" i="1"/>
  <c r="BO638" i="1" s="1"/>
  <c r="AS586" i="1"/>
  <c r="BO586" i="1" s="1"/>
  <c r="AE593" i="1"/>
  <c r="BI593" i="1" s="1"/>
  <c r="AG626" i="1"/>
  <c r="BJ626" i="1" s="1"/>
  <c r="AK555" i="1"/>
  <c r="BL555" i="1" s="1"/>
  <c r="AQ502" i="1"/>
  <c r="BP502" i="1" s="1"/>
  <c r="Y518" i="1"/>
  <c r="BG518" i="1" s="1"/>
  <c r="AG611" i="1"/>
  <c r="BJ611" i="1" s="1"/>
  <c r="AS511" i="1"/>
  <c r="BQ511" i="1" s="1"/>
  <c r="Y630" i="1"/>
  <c r="AO607" i="1"/>
  <c r="BN607" i="1" s="1"/>
  <c r="AU541" i="1"/>
  <c r="BQ541" i="1" s="1"/>
  <c r="AI594" i="1"/>
  <c r="BK594" i="1" s="1"/>
  <c r="AO623" i="1"/>
  <c r="BN623" i="1" s="1"/>
  <c r="Y583" i="1"/>
  <c r="AO621" i="1"/>
  <c r="BN621" i="1" s="1"/>
  <c r="Y507" i="1"/>
  <c r="BG507" i="1" s="1"/>
  <c r="Y579" i="1"/>
  <c r="AU645" i="1"/>
  <c r="BQ645" i="1" s="1"/>
  <c r="Y564" i="1"/>
  <c r="AW543" i="1"/>
  <c r="BR543" i="1" s="1"/>
  <c r="W604" i="1"/>
  <c r="AY639" i="1"/>
  <c r="BS639" i="1" s="1"/>
  <c r="AK516" i="1"/>
  <c r="BM516" i="1" s="1"/>
  <c r="AG605" i="1"/>
  <c r="BJ605" i="1" s="1"/>
  <c r="AC610" i="1"/>
  <c r="BH610" i="1" s="1"/>
  <c r="AK573" i="1"/>
  <c r="BL573" i="1" s="1"/>
  <c r="Y566" i="1"/>
  <c r="AE628" i="1"/>
  <c r="BI628" i="1" s="1"/>
  <c r="AC556" i="1"/>
  <c r="BH556" i="1" s="1"/>
  <c r="W580" i="1"/>
  <c r="AO585" i="1"/>
  <c r="BM585" i="1" s="1"/>
  <c r="AO618" i="1"/>
  <c r="BN618" i="1" s="1"/>
  <c r="W641" i="1"/>
  <c r="Y612" i="1"/>
  <c r="AU530" i="1"/>
  <c r="BR530" i="1" s="1"/>
  <c r="Y608" i="1"/>
  <c r="AI610" i="1"/>
  <c r="BK610" i="1" s="1"/>
  <c r="AC641" i="1"/>
  <c r="BH641" i="1" s="1"/>
  <c r="AG501" i="1"/>
  <c r="BK501" i="1" s="1"/>
  <c r="AS627" i="1"/>
  <c r="BP627" i="1" s="1"/>
  <c r="AE610" i="1"/>
  <c r="BI610" i="1" s="1"/>
  <c r="AG612" i="1"/>
  <c r="BJ612" i="1" s="1"/>
  <c r="AM570" i="1"/>
  <c r="BM570" i="1" s="1"/>
  <c r="AC521" i="1"/>
  <c r="BH521" i="1" s="1"/>
  <c r="AK643" i="1"/>
  <c r="BL643" i="1" s="1"/>
  <c r="AY507" i="1"/>
  <c r="BT507" i="1" s="1"/>
  <c r="U507" i="1"/>
  <c r="AS512" i="1"/>
  <c r="BQ512" i="1" s="1"/>
  <c r="AW550" i="1"/>
  <c r="BQ550" i="1" s="1"/>
  <c r="AC567" i="1"/>
  <c r="BH567" i="1" s="1"/>
  <c r="AG575" i="1"/>
  <c r="BJ575" i="1" s="1"/>
  <c r="W593" i="1"/>
  <c r="AC617" i="1"/>
  <c r="BH617" i="1" s="1"/>
  <c r="AI544" i="1"/>
  <c r="BK544" i="1" s="1"/>
  <c r="AY566" i="1"/>
  <c r="BS566" i="1" s="1"/>
  <c r="AK584" i="1"/>
  <c r="BK584" i="1" s="1"/>
  <c r="AY602" i="1"/>
  <c r="BS602" i="1" s="1"/>
  <c r="AA619" i="1"/>
  <c r="BG619" i="1" s="1"/>
  <c r="AE642" i="1"/>
  <c r="BI642" i="1" s="1"/>
  <c r="AE633" i="1"/>
  <c r="BI633" i="1" s="1"/>
  <c r="AE645" i="1"/>
  <c r="BI645" i="1" s="1"/>
  <c r="AG608" i="1"/>
  <c r="BJ608" i="1" s="1"/>
  <c r="AK527" i="1"/>
  <c r="BM527" i="1" s="1"/>
  <c r="AK636" i="1"/>
  <c r="BL636" i="1" s="1"/>
  <c r="AI623" i="1"/>
  <c r="BK623" i="1" s="1"/>
  <c r="AO566" i="1"/>
  <c r="BN566" i="1" s="1"/>
  <c r="AM558" i="1"/>
  <c r="BM558" i="1" s="1"/>
  <c r="AU643" i="1"/>
  <c r="BQ643" i="1" s="1"/>
  <c r="AS529" i="1"/>
  <c r="BQ529" i="1" s="1"/>
  <c r="AK504" i="1"/>
  <c r="BM504" i="1" s="1"/>
  <c r="U629" i="1"/>
  <c r="AS496" i="1"/>
  <c r="BQ496" i="1" s="1"/>
  <c r="AM505" i="1"/>
  <c r="BN505" i="1" s="1"/>
  <c r="AU612" i="1"/>
  <c r="BQ612" i="1" s="1"/>
  <c r="AC557" i="1"/>
  <c r="AQ594" i="1"/>
  <c r="BO594" i="1" s="1"/>
  <c r="AQ625" i="1"/>
  <c r="AW508" i="1"/>
  <c r="BS508" i="1" s="1"/>
  <c r="AM636" i="1"/>
  <c r="BM636" i="1" s="1"/>
  <c r="AU575" i="1"/>
  <c r="BQ575" i="1" s="1"/>
  <c r="AS635" i="1"/>
  <c r="BP635" i="1" s="1"/>
  <c r="W530" i="1"/>
  <c r="U509" i="1"/>
  <c r="AS502" i="1"/>
  <c r="BQ502" i="1" s="1"/>
  <c r="AM504" i="1"/>
  <c r="BN504" i="1" s="1"/>
  <c r="AK542" i="1"/>
  <c r="BL542" i="1" s="1"/>
  <c r="AE515" i="1"/>
  <c r="BJ515" i="1" s="1"/>
  <c r="AC550" i="1"/>
  <c r="BG550" i="1" s="1"/>
  <c r="AW562" i="1"/>
  <c r="BR562" i="1" s="1"/>
  <c r="AK601" i="1"/>
  <c r="BL601" i="1" s="1"/>
  <c r="AI515" i="1"/>
  <c r="BL515" i="1" s="1"/>
  <c r="AK593" i="1"/>
  <c r="BL593" i="1" s="1"/>
  <c r="AO626" i="1"/>
  <c r="BN626" i="1" s="1"/>
  <c r="W586" i="1"/>
  <c r="AU633" i="1"/>
  <c r="BQ633" i="1" s="1"/>
  <c r="AC496" i="1"/>
  <c r="BI496" i="1" s="1"/>
  <c r="AY599" i="1"/>
  <c r="BS599" i="1" s="1"/>
  <c r="AE504" i="1"/>
  <c r="BJ504" i="1" s="1"/>
  <c r="AU508" i="1"/>
  <c r="BR508" i="1" s="1"/>
  <c r="AQ578" i="1"/>
  <c r="BN578" i="1" s="1"/>
  <c r="AI645" i="1"/>
  <c r="BK645" i="1" s="1"/>
  <c r="AU503" i="1"/>
  <c r="BR503" i="1" s="1"/>
  <c r="AK560" i="1"/>
  <c r="BL560" i="1" s="1"/>
  <c r="W563" i="1"/>
  <c r="AY509" i="1"/>
  <c r="BT509" i="1" s="1"/>
  <c r="AY601" i="1"/>
  <c r="BS601" i="1" s="1"/>
  <c r="AS569" i="1"/>
  <c r="BP569" i="1" s="1"/>
  <c r="AO558" i="1"/>
  <c r="BN558" i="1" s="1"/>
  <c r="AG640" i="1"/>
  <c r="BJ640" i="1" s="1"/>
  <c r="AI587" i="1"/>
  <c r="BJ587" i="1" s="1"/>
  <c r="AO551" i="1"/>
  <c r="BN551" i="1" s="1"/>
  <c r="W523" i="1"/>
  <c r="AO574" i="1"/>
  <c r="BM574" i="1" s="1"/>
  <c r="AY574" i="1"/>
  <c r="BR574" i="1" s="1"/>
  <c r="AQ588" i="1"/>
  <c r="BN588" i="1" s="1"/>
  <c r="W644" i="1"/>
  <c r="AQ564" i="1"/>
  <c r="BO564" i="1" s="1"/>
  <c r="AK544" i="1"/>
  <c r="BL544" i="1" s="1"/>
  <c r="AU501" i="1"/>
  <c r="BR501" i="1" s="1"/>
  <c r="AO543" i="1"/>
  <c r="BN543" i="1" s="1"/>
  <c r="W527" i="1"/>
  <c r="U640" i="1"/>
  <c r="AQ613" i="1"/>
  <c r="BO613" i="1" s="1"/>
  <c r="AS503" i="1"/>
  <c r="BQ503" i="1" s="1"/>
  <c r="AK599" i="1"/>
  <c r="BL599" i="1" s="1"/>
  <c r="AI564" i="1"/>
  <c r="BK564" i="1" s="1"/>
  <c r="AW500" i="1"/>
  <c r="BS500" i="1" s="1"/>
  <c r="W589" i="1"/>
  <c r="AO592" i="1"/>
  <c r="BN592" i="1" s="1"/>
  <c r="AC497" i="1"/>
  <c r="BI497" i="1" s="1"/>
  <c r="AQ628" i="1"/>
  <c r="BO628" i="1" s="1"/>
  <c r="S498" i="1"/>
  <c r="W514" i="1"/>
  <c r="U514" i="1"/>
  <c r="S565" i="1"/>
  <c r="U565" i="1"/>
  <c r="S568" i="1"/>
  <c r="U568" i="1"/>
  <c r="AI578" i="1"/>
  <c r="BJ578" i="1" s="1"/>
  <c r="AG578" i="1"/>
  <c r="BI578" i="1" s="1"/>
  <c r="S503" i="1"/>
  <c r="U503" i="1"/>
  <c r="AE585" i="1"/>
  <c r="BH585" i="1" s="1"/>
  <c r="AC585" i="1"/>
  <c r="BG585" i="1" s="1"/>
  <c r="AW496" i="1"/>
  <c r="BS496" i="1" s="1"/>
  <c r="AY496" i="1"/>
  <c r="BT496" i="1" s="1"/>
  <c r="U622" i="1"/>
  <c r="W622" i="1"/>
  <c r="AI602" i="1"/>
  <c r="BK602" i="1" s="1"/>
  <c r="AG602" i="1"/>
  <c r="BJ602" i="1" s="1"/>
  <c r="AE599" i="1"/>
  <c r="BI599" i="1" s="1"/>
  <c r="AG599" i="1"/>
  <c r="BJ599" i="1" s="1"/>
  <c r="AW571" i="1"/>
  <c r="BR571" i="1" s="1"/>
  <c r="AU571" i="1"/>
  <c r="BQ571" i="1" s="1"/>
  <c r="U600" i="1"/>
  <c r="S600" i="1"/>
  <c r="U643" i="1"/>
  <c r="S643" i="1"/>
  <c r="S591" i="1"/>
  <c r="U591" i="1"/>
  <c r="AU516" i="1"/>
  <c r="BR516" i="1" s="1"/>
  <c r="AI500" i="1"/>
  <c r="BL500" i="1" s="1"/>
  <c r="AC589" i="1"/>
  <c r="BG589" i="1" s="1"/>
  <c r="U619" i="1"/>
  <c r="AG639" i="1"/>
  <c r="BJ639" i="1" s="1"/>
  <c r="AC564" i="1"/>
  <c r="BH564" i="1" s="1"/>
  <c r="AW639" i="1"/>
  <c r="BR639" i="1" s="1"/>
  <c r="AM513" i="1"/>
  <c r="BN513" i="1" s="1"/>
  <c r="AO602" i="1"/>
  <c r="BN602" i="1" s="1"/>
  <c r="U628" i="1"/>
  <c r="AM585" i="1"/>
  <c r="BL585" i="1" s="1"/>
  <c r="AI521" i="1"/>
  <c r="BK521" i="1" s="1"/>
  <c r="AK580" i="1"/>
  <c r="BK580" i="1" s="1"/>
  <c r="AU496" i="1"/>
  <c r="BR496" i="1" s="1"/>
  <c r="AE554" i="1"/>
  <c r="BI554" i="1" s="1"/>
  <c r="AI636" i="1"/>
  <c r="BK636" i="1" s="1"/>
  <c r="W551" i="1"/>
  <c r="AW509" i="1"/>
  <c r="BS509" i="1" s="1"/>
  <c r="U580" i="1"/>
  <c r="W605" i="1"/>
  <c r="AK591" i="1"/>
  <c r="BL591" i="1" s="1"/>
  <c r="AO544" i="1"/>
  <c r="BN544" i="1" s="1"/>
  <c r="AO502" i="1"/>
  <c r="BO502" i="1" s="1"/>
  <c r="Y599" i="1"/>
  <c r="AI593" i="1"/>
  <c r="BK593" i="1" s="1"/>
  <c r="Y641" i="1"/>
  <c r="W515" i="1"/>
  <c r="AI519" i="1"/>
  <c r="BL519" i="1" s="1"/>
  <c r="AS629" i="1"/>
  <c r="BP629" i="1" s="1"/>
  <c r="AY630" i="1"/>
  <c r="BS630" i="1" s="1"/>
  <c r="Y573" i="1"/>
  <c r="Y560" i="1"/>
  <c r="AI547" i="1"/>
  <c r="BK547" i="1" s="1"/>
  <c r="Y551" i="1"/>
  <c r="W636" i="1"/>
  <c r="Y605" i="1"/>
  <c r="AC500" i="1"/>
  <c r="BI500" i="1" s="1"/>
  <c r="AE518" i="1"/>
  <c r="BJ518" i="1" s="1"/>
  <c r="AE635" i="1"/>
  <c r="BI635" i="1" s="1"/>
  <c r="Y571" i="1"/>
  <c r="AE543" i="1"/>
  <c r="BI543" i="1" s="1"/>
  <c r="Y562" i="1"/>
  <c r="AE605" i="1"/>
  <c r="BI605" i="1" s="1"/>
  <c r="AA610" i="1"/>
  <c r="BG610" i="1" s="1"/>
  <c r="AE595" i="1"/>
  <c r="BI595" i="1" s="1"/>
  <c r="AQ519" i="1"/>
  <c r="BP519" i="1" s="1"/>
  <c r="AC628" i="1"/>
  <c r="BH628" i="1" s="1"/>
  <c r="AE598" i="1"/>
  <c r="BI598" i="1" s="1"/>
  <c r="AS589" i="1"/>
  <c r="BO589" i="1" s="1"/>
  <c r="AA579" i="1"/>
  <c r="BG579" i="1" s="1"/>
  <c r="U630" i="1"/>
  <c r="AI516" i="1"/>
  <c r="BL516" i="1" s="1"/>
  <c r="AM498" i="1"/>
  <c r="BL498" i="1" s="1"/>
  <c r="AM575" i="1"/>
  <c r="BM575" i="1" s="1"/>
  <c r="W511" i="1"/>
  <c r="AO562" i="1"/>
  <c r="BN562" i="1" s="1"/>
  <c r="AW542" i="1"/>
  <c r="BR542" i="1" s="1"/>
  <c r="AI628" i="1"/>
  <c r="BK628" i="1" s="1"/>
  <c r="AQ596" i="1"/>
  <c r="BO596" i="1" s="1"/>
  <c r="AG541" i="1"/>
  <c r="BJ541" i="1" s="1"/>
  <c r="AC627" i="1"/>
  <c r="BH627" i="1" s="1"/>
  <c r="W582" i="1"/>
  <c r="AG592" i="1"/>
  <c r="BJ592" i="1" s="1"/>
  <c r="U517" i="1"/>
  <c r="AK551" i="1"/>
  <c r="BL551" i="1" s="1"/>
  <c r="AA624" i="1"/>
  <c r="BG624" i="1" s="1"/>
  <c r="AI624" i="1"/>
  <c r="BK624" i="1" s="1"/>
  <c r="U612" i="1"/>
  <c r="AW497" i="1"/>
  <c r="BS497" i="1" s="1"/>
  <c r="AA603" i="1"/>
  <c r="BG603" i="1" s="1"/>
  <c r="AS616" i="1"/>
  <c r="BP616" i="1" s="1"/>
  <c r="AA550" i="1"/>
  <c r="AW584" i="1"/>
  <c r="BQ584" i="1" s="1"/>
  <c r="AM562" i="1"/>
  <c r="BM562" i="1" s="1"/>
  <c r="Y524" i="1"/>
  <c r="AO606" i="1"/>
  <c r="BN606" i="1" s="1"/>
  <c r="AI612" i="1"/>
  <c r="BK612" i="1" s="1"/>
  <c r="AU606" i="1"/>
  <c r="BQ606" i="1" s="1"/>
  <c r="AU639" i="1"/>
  <c r="BQ639" i="1" s="1"/>
  <c r="AI601" i="1"/>
  <c r="BK601" i="1" s="1"/>
  <c r="AI622" i="1"/>
  <c r="BK622" i="1" s="1"/>
  <c r="AI506" i="1"/>
  <c r="AG506" i="1"/>
  <c r="AC541" i="1"/>
  <c r="BH541" i="1" s="1"/>
  <c r="AW548" i="1"/>
  <c r="BQ548" i="1" s="1"/>
  <c r="AM590" i="1"/>
  <c r="BM590" i="1" s="1"/>
  <c r="AU598" i="1"/>
  <c r="BQ598" i="1" s="1"/>
  <c r="U562" i="1"/>
  <c r="AK507" i="1"/>
  <c r="BM507" i="1" s="1"/>
  <c r="AQ513" i="1"/>
  <c r="BP513" i="1" s="1"/>
  <c r="AE618" i="1"/>
  <c r="BI618" i="1" s="1"/>
  <c r="AS624" i="1"/>
  <c r="BP624" i="1" s="1"/>
  <c r="AM563" i="1"/>
  <c r="BM563" i="1" s="1"/>
  <c r="U642" i="1"/>
  <c r="AO576" i="1"/>
  <c r="BN576" i="1" s="1"/>
  <c r="AC549" i="1"/>
  <c r="BG549" i="1" s="1"/>
  <c r="AO569" i="1"/>
  <c r="BN569" i="1" s="1"/>
  <c r="U623" i="1"/>
  <c r="AU515" i="1"/>
  <c r="BR515" i="1" s="1"/>
  <c r="AS513" i="1"/>
  <c r="BQ513" i="1" s="1"/>
  <c r="U518" i="1"/>
  <c r="AO499" i="1"/>
  <c r="BN499" i="1" s="1"/>
  <c r="Y521" i="1"/>
  <c r="AU510" i="1"/>
  <c r="BR510" i="1" s="1"/>
  <c r="AW510" i="1"/>
  <c r="BS510" i="1" s="1"/>
  <c r="AK642" i="1"/>
  <c r="BL642" i="1" s="1"/>
  <c r="AM642" i="1"/>
  <c r="BM642" i="1" s="1"/>
  <c r="U585" i="1"/>
  <c r="S585" i="1"/>
  <c r="AK500" i="1"/>
  <c r="BM500" i="1" s="1"/>
  <c r="AM500" i="1"/>
  <c r="BN500" i="1" s="1"/>
  <c r="AA614" i="1"/>
  <c r="BG614" i="1" s="1"/>
  <c r="AC614" i="1"/>
  <c r="BH614" i="1" s="1"/>
  <c r="AC595" i="1"/>
  <c r="BH595" i="1" s="1"/>
  <c r="AA595" i="1"/>
  <c r="BG595" i="1" s="1"/>
  <c r="AQ528" i="1"/>
  <c r="BO528" i="1" s="1"/>
  <c r="AO528" i="1"/>
  <c r="BN528" i="1" s="1"/>
  <c r="AE632" i="1"/>
  <c r="BI632" i="1" s="1"/>
  <c r="AC632" i="1"/>
  <c r="BH632" i="1" s="1"/>
  <c r="AE509" i="1"/>
  <c r="BJ509" i="1" s="1"/>
  <c r="AC509" i="1"/>
  <c r="BI509" i="1" s="1"/>
  <c r="AK552" i="1"/>
  <c r="BL552" i="1" s="1"/>
  <c r="AM552" i="1"/>
  <c r="BM552" i="1" s="1"/>
  <c r="AO625" i="1"/>
  <c r="AM625" i="1"/>
  <c r="AS572" i="1"/>
  <c r="BP572" i="1" s="1"/>
  <c r="AQ572" i="1"/>
  <c r="BO572" i="1" s="1"/>
  <c r="AI621" i="1"/>
  <c r="BK621" i="1" s="1"/>
  <c r="AG621" i="1"/>
  <c r="BJ621" i="1" s="1"/>
  <c r="S549" i="1"/>
  <c r="U549" i="1"/>
  <c r="AS555" i="1"/>
  <c r="BP555" i="1" s="1"/>
  <c r="AA634" i="1"/>
  <c r="BG634" i="1" s="1"/>
  <c r="AY598" i="1"/>
  <c r="BS598" i="1" s="1"/>
  <c r="AK619" i="1"/>
  <c r="BL619" i="1" s="1"/>
  <c r="AA511" i="1"/>
  <c r="BH511" i="1" s="1"/>
  <c r="AY636" i="1"/>
  <c r="BS636" i="1" s="1"/>
  <c r="AE526" i="1"/>
  <c r="BJ526" i="1" s="1"/>
  <c r="AQ597" i="1"/>
  <c r="BO597" i="1" s="1"/>
  <c r="AG526" i="1"/>
  <c r="BK526" i="1" s="1"/>
  <c r="AW579" i="1"/>
  <c r="BR579" i="1" s="1"/>
  <c r="AA563" i="1"/>
  <c r="BG563" i="1" s="1"/>
  <c r="AG569" i="1"/>
  <c r="BJ569" i="1" s="1"/>
  <c r="AK634" i="1"/>
  <c r="BL634" i="1" s="1"/>
  <c r="AY568" i="1"/>
  <c r="BS568" i="1" s="1"/>
  <c r="AK589" i="1"/>
  <c r="BK589" i="1" s="1"/>
  <c r="AI508" i="1"/>
  <c r="BL508" i="1" s="1"/>
  <c r="AU528" i="1"/>
  <c r="BQ528" i="1" s="1"/>
  <c r="W507" i="1"/>
  <c r="AG637" i="1"/>
  <c r="BJ637" i="1" s="1"/>
  <c r="AI496" i="1"/>
  <c r="BL496" i="1" s="1"/>
  <c r="AW597" i="1"/>
  <c r="BR597" i="1" s="1"/>
  <c r="S586" i="1"/>
  <c r="AI502" i="1"/>
  <c r="BL502" i="1" s="1"/>
  <c r="W577" i="1"/>
  <c r="AE623" i="1"/>
  <c r="BI623" i="1" s="1"/>
  <c r="Y646" i="1"/>
  <c r="U575" i="1"/>
  <c r="AM619" i="1"/>
  <c r="BM619" i="1" s="1"/>
  <c r="AK611" i="1"/>
  <c r="BL611" i="1" s="1"/>
  <c r="Y555" i="1"/>
  <c r="AG593" i="1"/>
  <c r="BJ593" i="1" s="1"/>
  <c r="AQ641" i="1"/>
  <c r="BO641" i="1" s="1"/>
  <c r="AU609" i="1"/>
  <c r="BQ609" i="1" s="1"/>
  <c r="Y557" i="1"/>
  <c r="AY632" i="1"/>
  <c r="BS632" i="1" s="1"/>
  <c r="AI528" i="1"/>
  <c r="BK528" i="1" s="1"/>
  <c r="AU579" i="1"/>
  <c r="BQ579" i="1" s="1"/>
  <c r="Y591" i="1"/>
  <c r="AY562" i="1"/>
  <c r="BS562" i="1" s="1"/>
  <c r="AM598" i="1"/>
  <c r="BM598" i="1" s="1"/>
  <c r="Y602" i="1"/>
  <c r="AG623" i="1"/>
  <c r="BJ623" i="1" s="1"/>
  <c r="AC581" i="1"/>
  <c r="BG581" i="1" s="1"/>
  <c r="AA591" i="1"/>
  <c r="BG591" i="1" s="1"/>
  <c r="Y569" i="1"/>
  <c r="AS646" i="1"/>
  <c r="BP646" i="1" s="1"/>
  <c r="AI549" i="1"/>
  <c r="BJ549" i="1" s="1"/>
  <c r="U511" i="1"/>
  <c r="AU644" i="1"/>
  <c r="BQ644" i="1" s="1"/>
  <c r="AM601" i="1"/>
  <c r="BM601" i="1" s="1"/>
  <c r="AC634" i="1"/>
  <c r="BH634" i="1" s="1"/>
  <c r="U633" i="1"/>
  <c r="AM597" i="1"/>
  <c r="BM597" i="1" s="1"/>
  <c r="AA589" i="1"/>
  <c r="AQ518" i="1"/>
  <c r="BP518" i="1" s="1"/>
  <c r="AU521" i="1"/>
  <c r="BQ521" i="1" s="1"/>
  <c r="AK511" i="1"/>
  <c r="BM511" i="1" s="1"/>
  <c r="AA522" i="1"/>
  <c r="BG522" i="1" s="1"/>
  <c r="AC542" i="1"/>
  <c r="BH542" i="1" s="1"/>
  <c r="AQ612" i="1"/>
  <c r="BO612" i="1" s="1"/>
  <c r="AK571" i="1"/>
  <c r="BL571" i="1" s="1"/>
  <c r="AM518" i="1"/>
  <c r="BN518" i="1" s="1"/>
  <c r="AW498" i="1"/>
  <c r="BQ498" i="1" s="1"/>
  <c r="W610" i="1"/>
  <c r="AS593" i="1"/>
  <c r="BP593" i="1" s="1"/>
  <c r="AO603" i="1"/>
  <c r="BN603" i="1" s="1"/>
  <c r="AU608" i="1"/>
  <c r="BQ608" i="1" s="1"/>
  <c r="AU527" i="1"/>
  <c r="BR527" i="1" s="1"/>
  <c r="AU522" i="1"/>
  <c r="BQ522" i="1" s="1"/>
  <c r="AO581" i="1"/>
  <c r="BM581" i="1" s="1"/>
  <c r="AM560" i="1"/>
  <c r="BM560" i="1" s="1"/>
  <c r="AW610" i="1"/>
  <c r="BR610" i="1" s="1"/>
  <c r="AW622" i="1"/>
  <c r="BR622" i="1" s="1"/>
  <c r="AI546" i="1"/>
  <c r="BK546" i="1" s="1"/>
  <c r="AK604" i="1"/>
  <c r="BL604" i="1" s="1"/>
  <c r="W634" i="1"/>
  <c r="AG638" i="1"/>
  <c r="BJ638" i="1" s="1"/>
  <c r="AC637" i="1"/>
  <c r="BH637" i="1" s="1"/>
  <c r="U581" i="1"/>
  <c r="AK557" i="1"/>
  <c r="U638" i="1"/>
  <c r="U584" i="1"/>
  <c r="U607" i="1"/>
  <c r="W588" i="1"/>
  <c r="AY595" i="1"/>
  <c r="BS595" i="1" s="1"/>
  <c r="AE550" i="1"/>
  <c r="BH550" i="1" s="1"/>
  <c r="AI603" i="1"/>
  <c r="BK603" i="1" s="1"/>
  <c r="AG646" i="1"/>
  <c r="BJ646" i="1" s="1"/>
  <c r="AO545" i="1"/>
  <c r="BN545" i="1" s="1"/>
  <c r="AS578" i="1"/>
  <c r="BO578" i="1" s="1"/>
  <c r="AC568" i="1"/>
  <c r="BH568" i="1" s="1"/>
  <c r="AI619" i="1"/>
  <c r="BK619" i="1" s="1"/>
  <c r="AS630" i="1"/>
  <c r="BP630" i="1" s="1"/>
  <c r="AQ591" i="1"/>
  <c r="BO591" i="1" s="1"/>
  <c r="AM628" i="1"/>
  <c r="BM628" i="1" s="1"/>
  <c r="AU600" i="1"/>
  <c r="BQ600" i="1" s="1"/>
  <c r="W633" i="1"/>
  <c r="AW559" i="1"/>
  <c r="BR559" i="1" s="1"/>
  <c r="AE576" i="1"/>
  <c r="BI576" i="1" s="1"/>
  <c r="AY573" i="1"/>
  <c r="BS573" i="1" s="1"/>
  <c r="AI558" i="1"/>
  <c r="BK558" i="1" s="1"/>
  <c r="AA527" i="1"/>
  <c r="BH527" i="1" s="1"/>
  <c r="AC608" i="1"/>
  <c r="BH608" i="1" s="1"/>
  <c r="AU594" i="1"/>
  <c r="BQ594" i="1" s="1"/>
  <c r="AM542" i="1"/>
  <c r="BM542" i="1" s="1"/>
  <c r="W640" i="1"/>
  <c r="AI503" i="1"/>
  <c r="BL503" i="1" s="1"/>
  <c r="AI497" i="1"/>
  <c r="BL497" i="1" s="1"/>
  <c r="AA607" i="1"/>
  <c r="BG607" i="1" s="1"/>
  <c r="AU611" i="1"/>
  <c r="BQ611" i="1" s="1"/>
  <c r="AQ575" i="1"/>
  <c r="BO575" i="1" s="1"/>
  <c r="AS628" i="1"/>
  <c r="BP628" i="1" s="1"/>
  <c r="W597" i="1"/>
  <c r="AQ545" i="1"/>
  <c r="BO545" i="1" s="1"/>
  <c r="AC551" i="1"/>
  <c r="BH551" i="1" s="1"/>
  <c r="AY569" i="1"/>
  <c r="BS569" i="1" s="1"/>
  <c r="AA577" i="1"/>
  <c r="BG577" i="1" s="1"/>
  <c r="AC516" i="1"/>
  <c r="BI516" i="1" s="1"/>
  <c r="AM527" i="1"/>
  <c r="BN527" i="1" s="1"/>
  <c r="AS614" i="1"/>
  <c r="BP614" i="1" s="1"/>
  <c r="AI509" i="1"/>
  <c r="BL509" i="1" s="1"/>
  <c r="AE499" i="1"/>
  <c r="BI499" i="1" s="1"/>
  <c r="AA559" i="1"/>
  <c r="BG559" i="1" s="1"/>
  <c r="AQ557" i="1"/>
  <c r="U603" i="1"/>
  <c r="W499" i="1"/>
  <c r="AC578" i="1"/>
  <c r="BG578" i="1" s="1"/>
  <c r="AK549" i="1"/>
  <c r="BK549" i="1" s="1"/>
  <c r="AQ521" i="1"/>
  <c r="BO521" i="1" s="1"/>
  <c r="AQ633" i="1"/>
  <c r="BO633" i="1" s="1"/>
  <c r="AY571" i="1"/>
  <c r="BS571" i="1" s="1"/>
  <c r="AI626" i="1"/>
  <c r="BK626" i="1" s="1"/>
  <c r="AC619" i="1"/>
  <c r="BH619" i="1" s="1"/>
  <c r="U521" i="1"/>
  <c r="AE624" i="1"/>
  <c r="BI624" i="1" s="1"/>
  <c r="AK550" i="1"/>
  <c r="BK550" i="1" s="1"/>
  <c r="AY621" i="1"/>
  <c r="BS621" i="1" s="1"/>
  <c r="AY591" i="1"/>
  <c r="BS591" i="1" s="1"/>
  <c r="AQ547" i="1"/>
  <c r="BO547" i="1" s="1"/>
  <c r="U571" i="1"/>
  <c r="AI569" i="1"/>
  <c r="BK569" i="1" s="1"/>
  <c r="AG544" i="1"/>
  <c r="BJ544" i="1" s="1"/>
  <c r="AG609" i="1"/>
  <c r="BJ609" i="1" s="1"/>
  <c r="AI523" i="1"/>
  <c r="BK523" i="1" s="1"/>
  <c r="AU543" i="1"/>
  <c r="BQ543" i="1" s="1"/>
  <c r="U547" i="1"/>
  <c r="AI614" i="1"/>
  <c r="BK614" i="1" s="1"/>
  <c r="AQ573" i="1"/>
  <c r="BO573" i="1" s="1"/>
  <c r="AK515" i="1"/>
  <c r="BM515" i="1" s="1"/>
  <c r="AC511" i="1"/>
  <c r="BI511" i="1" s="1"/>
  <c r="AW553" i="1"/>
  <c r="BR553" i="1" s="1"/>
  <c r="AY543" i="1"/>
  <c r="BS543" i="1" s="1"/>
  <c r="W504" i="1"/>
  <c r="W614" i="1"/>
  <c r="AS506" i="1"/>
  <c r="AC605" i="1"/>
  <c r="BH605" i="1" s="1"/>
  <c r="AS575" i="1"/>
  <c r="BP575" i="1" s="1"/>
  <c r="W613" i="1"/>
  <c r="AC590" i="1"/>
  <c r="BH590" i="1" s="1"/>
  <c r="AU614" i="1"/>
  <c r="BQ614" i="1" s="1"/>
  <c r="AE522" i="1"/>
  <c r="BI522" i="1" s="1"/>
  <c r="AA558" i="1"/>
  <c r="BG558" i="1" s="1"/>
  <c r="AK607" i="1"/>
  <c r="BL607" i="1" s="1"/>
  <c r="U512" i="1"/>
  <c r="AC587" i="1"/>
  <c r="BG587" i="1" s="1"/>
  <c r="AO524" i="1"/>
  <c r="BN524" i="1" s="1"/>
  <c r="AM499" i="1"/>
  <c r="BM499" i="1" s="1"/>
  <c r="AM503" i="1"/>
  <c r="BN503" i="1" s="1"/>
  <c r="AI617" i="1"/>
  <c r="BK617" i="1" s="1"/>
  <c r="U576" i="1"/>
  <c r="AG597" i="1"/>
  <c r="BJ597" i="1" s="1"/>
  <c r="AE609" i="1"/>
  <c r="BI609" i="1" s="1"/>
  <c r="AE601" i="1"/>
  <c r="BI601" i="1" s="1"/>
  <c r="U645" i="1"/>
  <c r="AQ546" i="1"/>
  <c r="BO546" i="1" s="1"/>
  <c r="AI567" i="1"/>
  <c r="BK567" i="1" s="1"/>
  <c r="AS633" i="1"/>
  <c r="BP633" i="1" s="1"/>
  <c r="AO638" i="1"/>
  <c r="BN638" i="1" s="1"/>
  <c r="AK631" i="1"/>
  <c r="BL631" i="1" s="1"/>
  <c r="W542" i="1"/>
  <c r="U626" i="1"/>
  <c r="AO527" i="1"/>
  <c r="BO527" i="1" s="1"/>
  <c r="W612" i="1"/>
  <c r="W583" i="1"/>
  <c r="AM580" i="1"/>
  <c r="BL580" i="1" s="1"/>
  <c r="U573" i="1"/>
  <c r="U620" i="1"/>
  <c r="AU568" i="1"/>
  <c r="BQ568" i="1" s="1"/>
  <c r="AE547" i="1"/>
  <c r="BI547" i="1" s="1"/>
  <c r="AY638" i="1"/>
  <c r="BS638" i="1" s="1"/>
  <c r="AI498" i="1"/>
  <c r="BJ498" i="1" s="1"/>
  <c r="Y625" i="1"/>
  <c r="AA523" i="1"/>
  <c r="BG523" i="1" s="1"/>
  <c r="AE641" i="1"/>
  <c r="BI641" i="1" s="1"/>
  <c r="AM545" i="1"/>
  <c r="BM545" i="1" s="1"/>
  <c r="Y643" i="1"/>
  <c r="AW643" i="1"/>
  <c r="BR643" i="1" s="1"/>
  <c r="AA544" i="1"/>
  <c r="BG544" i="1" s="1"/>
  <c r="W521" i="1"/>
  <c r="AQ587" i="1"/>
  <c r="BN587" i="1" s="1"/>
  <c r="AA562" i="1"/>
  <c r="BG562" i="1" s="1"/>
  <c r="W566" i="1"/>
  <c r="AQ634" i="1"/>
  <c r="BO634" i="1" s="1"/>
  <c r="AQ598" i="1"/>
  <c r="BO598" i="1" s="1"/>
  <c r="AI556" i="1"/>
  <c r="BK556" i="1" s="1"/>
  <c r="AE519" i="1"/>
  <c r="BJ519" i="1" s="1"/>
  <c r="AE634" i="1"/>
  <c r="BI634" i="1" s="1"/>
  <c r="AU628" i="1"/>
  <c r="BQ628" i="1" s="1"/>
  <c r="AA641" i="1"/>
  <c r="BG641" i="1" s="1"/>
  <c r="AQ637" i="1"/>
  <c r="BO637" i="1" s="1"/>
  <c r="AA548" i="1"/>
  <c r="AC515" i="1"/>
  <c r="BI515" i="1" s="1"/>
  <c r="AE639" i="1"/>
  <c r="BI639" i="1" s="1"/>
  <c r="AO530" i="1"/>
  <c r="BO530" i="1" s="1"/>
  <c r="AY629" i="1"/>
  <c r="BS629" i="1" s="1"/>
  <c r="AA618" i="1"/>
  <c r="BG618" i="1" s="1"/>
  <c r="AG571" i="1"/>
  <c r="BJ571" i="1" s="1"/>
  <c r="AQ565" i="1"/>
  <c r="BO565" i="1" s="1"/>
  <c r="AI562" i="1"/>
  <c r="BK562" i="1" s="1"/>
  <c r="AK587" i="1"/>
  <c r="BK587" i="1" s="1"/>
  <c r="AC640" i="1"/>
  <c r="BH640" i="1" s="1"/>
  <c r="AO636" i="1"/>
  <c r="BN636" i="1" s="1"/>
  <c r="AC507" i="1"/>
  <c r="BI507" i="1" s="1"/>
  <c r="AK585" i="1"/>
  <c r="BK585" i="1" s="1"/>
  <c r="W616" i="1"/>
  <c r="AW552" i="1"/>
  <c r="BR552" i="1" s="1"/>
  <c r="AO612" i="1"/>
  <c r="BN612" i="1" s="1"/>
  <c r="AQ599" i="1"/>
  <c r="BO599" i="1" s="1"/>
  <c r="AC503" i="1"/>
  <c r="BI503" i="1" s="1"/>
  <c r="AW556" i="1"/>
  <c r="BR556" i="1" s="1"/>
  <c r="AC555" i="1"/>
  <c r="BH555" i="1" s="1"/>
  <c r="AA554" i="1"/>
  <c r="BG554" i="1" s="1"/>
  <c r="AQ570" i="1"/>
  <c r="BO570" i="1" s="1"/>
  <c r="AO637" i="1"/>
  <c r="BN637" i="1" s="1"/>
  <c r="AE582" i="1"/>
  <c r="BH582" i="1" s="1"/>
  <c r="AY600" i="1"/>
  <c r="BS600" i="1" s="1"/>
  <c r="AI643" i="1"/>
  <c r="BK643" i="1" s="1"/>
  <c r="AC565" i="1"/>
  <c r="BH565" i="1" s="1"/>
  <c r="AW607" i="1"/>
  <c r="BR607" i="1" s="1"/>
  <c r="AM579" i="1"/>
  <c r="BM579" i="1" s="1"/>
  <c r="AI566" i="1"/>
  <c r="BK566" i="1" s="1"/>
  <c r="AC545" i="1"/>
  <c r="BH545" i="1" s="1"/>
  <c r="AU581" i="1"/>
  <c r="BP581" i="1" s="1"/>
  <c r="AA571" i="1"/>
  <c r="BG571" i="1" s="1"/>
  <c r="AS557" i="1"/>
  <c r="BO557" i="1" s="1"/>
  <c r="AU566" i="1"/>
  <c r="BQ566" i="1" s="1"/>
  <c r="AK646" i="1"/>
  <c r="BL646" i="1" s="1"/>
  <c r="AQ640" i="1"/>
  <c r="BO640" i="1" s="1"/>
  <c r="AM621" i="1"/>
  <c r="BM621" i="1" s="1"/>
  <c r="AY564" i="1"/>
  <c r="BS564" i="1" s="1"/>
  <c r="AA502" i="1"/>
  <c r="BH502" i="1" s="1"/>
  <c r="AW599" i="1"/>
  <c r="BR599" i="1" s="1"/>
  <c r="AW590" i="1"/>
  <c r="BR590" i="1" s="1"/>
  <c r="AS548" i="1"/>
  <c r="BO548" i="1" s="1"/>
  <c r="AI589" i="1"/>
  <c r="BJ589" i="1" s="1"/>
  <c r="AU620" i="1"/>
  <c r="BQ620" i="1" s="1"/>
  <c r="AS547" i="1"/>
  <c r="BP547" i="1" s="1"/>
  <c r="AG590" i="1"/>
  <c r="BJ590" i="1" s="1"/>
  <c r="AI616" i="1"/>
  <c r="BK616" i="1" s="1"/>
  <c r="W628" i="1"/>
  <c r="AU563" i="1"/>
  <c r="BQ563" i="1" s="1"/>
  <c r="AU565" i="1"/>
  <c r="BQ565" i="1" s="1"/>
  <c r="AO600" i="1"/>
  <c r="BN600" i="1" s="1"/>
  <c r="AU505" i="1"/>
  <c r="BR505" i="1" s="1"/>
  <c r="U596" i="1"/>
  <c r="AI633" i="1"/>
  <c r="BK633" i="1" s="1"/>
  <c r="AS544" i="1"/>
  <c r="BP544" i="1" s="1"/>
  <c r="U541" i="1"/>
  <c r="AC575" i="1"/>
  <c r="BH575" i="1" s="1"/>
  <c r="AQ623" i="1"/>
  <c r="BO623" i="1" s="1"/>
  <c r="AS599" i="1"/>
  <c r="BP599" i="1" s="1"/>
  <c r="AY622" i="1"/>
  <c r="BS622" i="1" s="1"/>
  <c r="U567" i="1"/>
  <c r="AU624" i="1"/>
  <c r="BQ624" i="1" s="1"/>
  <c r="AG632" i="1"/>
  <c r="BJ632" i="1" s="1"/>
  <c r="AC629" i="1"/>
  <c r="BH629" i="1" s="1"/>
  <c r="AG518" i="1"/>
  <c r="BK518" i="1" s="1"/>
  <c r="AM497" i="1"/>
  <c r="BN497" i="1" s="1"/>
  <c r="AO548" i="1"/>
  <c r="BM548" i="1" s="1"/>
  <c r="AW527" i="1"/>
  <c r="BS527" i="1" s="1"/>
  <c r="U606" i="1"/>
  <c r="AQ639" i="1"/>
  <c r="BO639" i="1" s="1"/>
  <c r="AQ577" i="1"/>
  <c r="BO577" i="1" s="1"/>
  <c r="W629" i="1"/>
  <c r="AW503" i="1"/>
  <c r="BS503" i="1" s="1"/>
  <c r="AO546" i="1"/>
  <c r="BN546" i="1" s="1"/>
  <c r="AG616" i="1"/>
  <c r="BJ616" i="1" s="1"/>
  <c r="AI631" i="1"/>
  <c r="BK631" i="1" s="1"/>
  <c r="AW588" i="1"/>
  <c r="BQ588" i="1" s="1"/>
  <c r="AE551" i="1"/>
  <c r="BI551" i="1" s="1"/>
  <c r="AU564" i="1"/>
  <c r="BQ564" i="1" s="1"/>
  <c r="AM573" i="1"/>
  <c r="BM573" i="1" s="1"/>
  <c r="AY513" i="1"/>
  <c r="BT513" i="1" s="1"/>
  <c r="AY617" i="1"/>
  <c r="BS617" i="1" s="1"/>
  <c r="U599" i="1"/>
  <c r="AM541" i="1"/>
  <c r="BM541" i="1" s="1"/>
  <c r="U583" i="1"/>
  <c r="AQ514" i="1"/>
  <c r="BP514" i="1" s="1"/>
  <c r="U526" i="1"/>
  <c r="W509" i="1"/>
  <c r="U513" i="1"/>
  <c r="AG556" i="1"/>
  <c r="BJ556" i="1" s="1"/>
  <c r="AU561" i="1"/>
  <c r="BQ561" i="1" s="1"/>
  <c r="AQ585" i="1"/>
  <c r="BN585" i="1" s="1"/>
  <c r="AO508" i="1"/>
  <c r="BO508" i="1" s="1"/>
  <c r="AC584" i="1"/>
  <c r="BG584" i="1" s="1"/>
  <c r="AC562" i="1"/>
  <c r="BH562" i="1" s="1"/>
  <c r="AW623" i="1"/>
  <c r="BR623" i="1" s="1"/>
  <c r="AQ558" i="1"/>
  <c r="BO558" i="1" s="1"/>
  <c r="AU517" i="1"/>
  <c r="BR517" i="1" s="1"/>
  <c r="AK565" i="1"/>
  <c r="BL565" i="1" s="1"/>
  <c r="W601" i="1"/>
  <c r="W572" i="1"/>
  <c r="AK640" i="1"/>
  <c r="BL640" i="1" s="1"/>
  <c r="W545" i="1"/>
  <c r="AK595" i="1"/>
  <c r="BL595" i="1" s="1"/>
  <c r="AG508" i="1"/>
  <c r="BK508" i="1" s="1"/>
  <c r="AS636" i="1"/>
  <c r="BP636" i="1" s="1"/>
  <c r="AG574" i="1"/>
  <c r="BI574" i="1" s="1"/>
  <c r="AE517" i="1"/>
  <c r="BJ517" i="1" s="1"/>
  <c r="AG496" i="1"/>
  <c r="BK496" i="1" s="1"/>
  <c r="AC600" i="1"/>
  <c r="BH600" i="1" s="1"/>
  <c r="AM594" i="1"/>
  <c r="BM594" i="1" s="1"/>
  <c r="AO506" i="1"/>
  <c r="AQ500" i="1"/>
  <c r="BP500" i="1" s="1"/>
  <c r="Y611" i="1"/>
  <c r="AA611" i="1"/>
  <c r="BG611" i="1" s="1"/>
  <c r="Y567" i="1"/>
  <c r="AA567" i="1"/>
  <c r="BG567" i="1" s="1"/>
  <c r="AO633" i="1"/>
  <c r="BN633" i="1" s="1"/>
  <c r="AM633" i="1"/>
  <c r="BM633" i="1" s="1"/>
  <c r="AS621" i="1"/>
  <c r="BP621" i="1" s="1"/>
  <c r="AQ621" i="1"/>
  <c r="BO621" i="1" s="1"/>
  <c r="AU518" i="1"/>
  <c r="BR518" i="1" s="1"/>
  <c r="AW518" i="1"/>
  <c r="BS518" i="1" s="1"/>
  <c r="AI565" i="1"/>
  <c r="BK565" i="1" s="1"/>
  <c r="AG565" i="1"/>
  <c r="BJ565" i="1" s="1"/>
  <c r="AS611" i="1"/>
  <c r="BP611" i="1" s="1"/>
  <c r="AQ611" i="1"/>
  <c r="BO611" i="1" s="1"/>
  <c r="AC517" i="1"/>
  <c r="BI517" i="1" s="1"/>
  <c r="AA517" i="1"/>
  <c r="BH517" i="1" s="1"/>
  <c r="AU580" i="1"/>
  <c r="BP580" i="1" s="1"/>
  <c r="AS580" i="1"/>
  <c r="BO580" i="1" s="1"/>
  <c r="AA638" i="1"/>
  <c r="BG638" i="1" s="1"/>
  <c r="Y638" i="1"/>
  <c r="AY578" i="1"/>
  <c r="BR578" i="1" s="1"/>
  <c r="AW578" i="1"/>
  <c r="BQ578" i="1" s="1"/>
  <c r="Y642" i="1"/>
  <c r="AA642" i="1"/>
  <c r="BG642" i="1" s="1"/>
  <c r="Y572" i="1"/>
  <c r="AA572" i="1"/>
  <c r="BG572" i="1" s="1"/>
  <c r="Y501" i="1"/>
  <c r="BG501" i="1" s="1"/>
  <c r="AA501" i="1"/>
  <c r="BH501" i="1" s="1"/>
  <c r="AK572" i="1"/>
  <c r="BL572" i="1" s="1"/>
  <c r="AI572" i="1"/>
  <c r="BK572" i="1" s="1"/>
  <c r="AW641" i="1"/>
  <c r="BR641" i="1" s="1"/>
  <c r="AU641" i="1"/>
  <c r="BQ641" i="1" s="1"/>
  <c r="AG560" i="1"/>
  <c r="BJ560" i="1" s="1"/>
  <c r="AE560" i="1"/>
  <c r="BI560" i="1" s="1"/>
  <c r="AC560" i="1"/>
  <c r="BH560" i="1" s="1"/>
  <c r="AA560" i="1"/>
  <c r="BG560" i="1" s="1"/>
  <c r="AC601" i="1"/>
  <c r="BH601" i="1" s="1"/>
  <c r="AA601" i="1"/>
  <c r="BG601" i="1" s="1"/>
  <c r="AE638" i="1"/>
  <c r="BI638" i="1" s="1"/>
  <c r="AC638" i="1"/>
  <c r="BH638" i="1" s="1"/>
  <c r="AU524" i="1"/>
  <c r="BQ524" i="1" s="1"/>
  <c r="AS524" i="1"/>
  <c r="BP524" i="1" s="1"/>
  <c r="AW499" i="1"/>
  <c r="BR499" i="1" s="1"/>
  <c r="AU499" i="1"/>
  <c r="BQ499" i="1" s="1"/>
  <c r="AQ561" i="1"/>
  <c r="BO561" i="1" s="1"/>
  <c r="AO561" i="1"/>
  <c r="BN561" i="1" s="1"/>
  <c r="AK627" i="1"/>
  <c r="BL627" i="1" s="1"/>
  <c r="AI627" i="1"/>
  <c r="BK627" i="1" s="1"/>
  <c r="AC592" i="1"/>
  <c r="BH592" i="1" s="1"/>
  <c r="AA592" i="1"/>
  <c r="BG592" i="1" s="1"/>
  <c r="AC547" i="1"/>
  <c r="BH547" i="1" s="1"/>
  <c r="AA547" i="1"/>
  <c r="BG547" i="1" s="1"/>
  <c r="AW634" i="1"/>
  <c r="BR634" i="1" s="1"/>
  <c r="AU634" i="1"/>
  <c r="BQ634" i="1" s="1"/>
  <c r="AE524" i="1"/>
  <c r="BI524" i="1" s="1"/>
  <c r="AC524" i="1"/>
  <c r="BH524" i="1" s="1"/>
  <c r="AK609" i="1"/>
  <c r="BL609" i="1" s="1"/>
  <c r="AI609" i="1"/>
  <c r="BK609" i="1" s="1"/>
  <c r="AU504" i="1"/>
  <c r="BR504" i="1" s="1"/>
  <c r="AS504" i="1"/>
  <c r="BQ504" i="1" s="1"/>
  <c r="S625" i="1"/>
  <c r="U625" i="1"/>
  <c r="AK501" i="1"/>
  <c r="BM501" i="1" s="1"/>
  <c r="AM501" i="1"/>
  <c r="BN501" i="1" s="1"/>
  <c r="AC591" i="1"/>
  <c r="BH591" i="1" s="1"/>
  <c r="AC579" i="1"/>
  <c r="BH579" i="1" s="1"/>
  <c r="AU613" i="1"/>
  <c r="BQ613" i="1" s="1"/>
  <c r="AU560" i="1"/>
  <c r="BQ560" i="1" s="1"/>
  <c r="AS641" i="1"/>
  <c r="BP641" i="1" s="1"/>
  <c r="AO505" i="1"/>
  <c r="BO505" i="1" s="1"/>
  <c r="AY521" i="1"/>
  <c r="BS521" i="1" s="1"/>
  <c r="Y552" i="1"/>
  <c r="AU512" i="1"/>
  <c r="BR512" i="1" s="1"/>
  <c r="U644" i="1"/>
  <c r="Y503" i="1"/>
  <c r="BG503" i="1" s="1"/>
  <c r="AC570" i="1"/>
  <c r="BH570" i="1" s="1"/>
  <c r="AK603" i="1"/>
  <c r="BL603" i="1" s="1"/>
  <c r="AS645" i="1"/>
  <c r="BP645" i="1" s="1"/>
  <c r="AM613" i="1"/>
  <c r="BM613" i="1" s="1"/>
  <c r="AI581" i="1"/>
  <c r="BJ581" i="1" s="1"/>
  <c r="AW618" i="1"/>
  <c r="BR618" i="1" s="1"/>
  <c r="Y587" i="1"/>
  <c r="AG550" i="1"/>
  <c r="BI550" i="1" s="1"/>
  <c r="AS631" i="1"/>
  <c r="BP631" i="1" s="1"/>
  <c r="AO515" i="1"/>
  <c r="BO515" i="1" s="1"/>
  <c r="AQ592" i="1"/>
  <c r="BO592" i="1" s="1"/>
  <c r="AG549" i="1"/>
  <c r="BI549" i="1" s="1"/>
  <c r="U522" i="1"/>
  <c r="S511" i="1"/>
  <c r="AA625" i="1"/>
  <c r="AE646" i="1"/>
  <c r="BI646" i="1" s="1"/>
  <c r="S609" i="1"/>
  <c r="AO573" i="1"/>
  <c r="BN573" i="1" s="1"/>
  <c r="AU550" i="1"/>
  <c r="BP550" i="1" s="1"/>
  <c r="AU640" i="1"/>
  <c r="BQ640" i="1" s="1"/>
  <c r="AA615" i="1"/>
  <c r="BG615" i="1" s="1"/>
  <c r="AU557" i="1"/>
  <c r="BP557" i="1" s="1"/>
  <c r="AU587" i="1"/>
  <c r="BP587" i="1" s="1"/>
  <c r="AA551" i="1"/>
  <c r="BG551" i="1" s="1"/>
  <c r="AQ610" i="1"/>
  <c r="BO610" i="1" s="1"/>
  <c r="AA578" i="1"/>
  <c r="AA565" i="1"/>
  <c r="BG565" i="1" s="1"/>
  <c r="AK596" i="1"/>
  <c r="BL596" i="1" s="1"/>
  <c r="AY635" i="1"/>
  <c r="BS635" i="1" s="1"/>
  <c r="AE612" i="1"/>
  <c r="BI612" i="1" s="1"/>
  <c r="AY552" i="1"/>
  <c r="BS552" i="1" s="1"/>
  <c r="AG545" i="1"/>
  <c r="BJ545" i="1" s="1"/>
  <c r="AS570" i="1"/>
  <c r="BP570" i="1" s="1"/>
  <c r="AQ524" i="1"/>
  <c r="BO524" i="1" s="1"/>
  <c r="AW646" i="1"/>
  <c r="BR646" i="1" s="1"/>
  <c r="AK497" i="1"/>
  <c r="BM497" i="1" s="1"/>
  <c r="AU601" i="1"/>
  <c r="BQ601" i="1" s="1"/>
  <c r="AO579" i="1"/>
  <c r="BN579" i="1" s="1"/>
  <c r="AO598" i="1"/>
  <c r="BN598" i="1" s="1"/>
  <c r="Y545" i="1"/>
  <c r="AQ607" i="1"/>
  <c r="BO607" i="1" s="1"/>
  <c r="AW546" i="1"/>
  <c r="BR546" i="1" s="1"/>
  <c r="AE620" i="1"/>
  <c r="BI620" i="1" s="1"/>
  <c r="Y497" i="1"/>
  <c r="BG497" i="1" s="1"/>
  <c r="AC526" i="1"/>
  <c r="BI526" i="1" s="1"/>
  <c r="AO583" i="1"/>
  <c r="BM583" i="1" s="1"/>
  <c r="AK626" i="1"/>
  <c r="BL626" i="1" s="1"/>
  <c r="AK528" i="1"/>
  <c r="BL528" i="1" s="1"/>
  <c r="Y604" i="1"/>
  <c r="AC518" i="1"/>
  <c r="BI518" i="1" s="1"/>
  <c r="AG529" i="1"/>
  <c r="BK529" i="1" s="1"/>
  <c r="Y606" i="1"/>
  <c r="AC552" i="1"/>
  <c r="BH552" i="1" s="1"/>
  <c r="Y575" i="1"/>
  <c r="AA594" i="1"/>
  <c r="BG594" i="1" s="1"/>
  <c r="Y580" i="1"/>
  <c r="AW596" i="1"/>
  <c r="BR596" i="1" s="1"/>
  <c r="Y544" i="1"/>
  <c r="AM586" i="1"/>
  <c r="BL586" i="1" s="1"/>
  <c r="AA508" i="1"/>
  <c r="BH508" i="1" s="1"/>
  <c r="AE581" i="1"/>
  <c r="BH581" i="1" s="1"/>
  <c r="AK617" i="1"/>
  <c r="BL617" i="1" s="1"/>
  <c r="AK635" i="1"/>
  <c r="BL635" i="1" s="1"/>
  <c r="AO517" i="1"/>
  <c r="BO517" i="1" s="1"/>
  <c r="AE542" i="1"/>
  <c r="BI542" i="1" s="1"/>
  <c r="AW568" i="1"/>
  <c r="BR568" i="1" s="1"/>
  <c r="AG619" i="1"/>
  <c r="BJ619" i="1" s="1"/>
  <c r="AK628" i="1"/>
  <c r="BL628" i="1" s="1"/>
  <c r="AA542" i="1"/>
  <c r="BG542" i="1" s="1"/>
  <c r="AS600" i="1"/>
  <c r="BP600" i="1" s="1"/>
  <c r="AY549" i="1"/>
  <c r="BR549" i="1" s="1"/>
  <c r="AI517" i="1"/>
  <c r="BL517" i="1" s="1"/>
  <c r="AI580" i="1"/>
  <c r="BJ580" i="1" s="1"/>
  <c r="AU593" i="1"/>
  <c r="BQ593" i="1" s="1"/>
  <c r="AK569" i="1"/>
  <c r="BL569" i="1" s="1"/>
  <c r="Y574" i="1"/>
  <c r="AA597" i="1"/>
  <c r="BG597" i="1" s="1"/>
  <c r="AE607" i="1"/>
  <c r="BI607" i="1" s="1"/>
  <c r="AW526" i="1"/>
  <c r="BS526" i="1" s="1"/>
  <c r="AU549" i="1"/>
  <c r="BP549" i="1" s="1"/>
  <c r="AS596" i="1"/>
  <c r="BP596" i="1" s="1"/>
  <c r="AG552" i="1"/>
  <c r="BJ552" i="1" s="1"/>
  <c r="AK546" i="1"/>
  <c r="BL546" i="1" s="1"/>
  <c r="AK556" i="1"/>
  <c r="BL556" i="1" s="1"/>
  <c r="AA605" i="1"/>
  <c r="BG605" i="1" s="1"/>
  <c r="AA582" i="1"/>
  <c r="AY512" i="1"/>
  <c r="BT512" i="1" s="1"/>
  <c r="AY625" i="1"/>
  <c r="AW565" i="1"/>
  <c r="BR565" i="1" s="1"/>
  <c r="AA500" i="1"/>
  <c r="BH500" i="1" s="1"/>
  <c r="AI553" i="1"/>
  <c r="BK553" i="1" s="1"/>
  <c r="AY576" i="1"/>
  <c r="BS576" i="1" s="1"/>
  <c r="AA564" i="1"/>
  <c r="BG564" i="1" s="1"/>
  <c r="AA583" i="1"/>
  <c r="AM637" i="1"/>
  <c r="BM637" i="1" s="1"/>
  <c r="AQ509" i="1"/>
  <c r="BP509" i="1" s="1"/>
  <c r="AA621" i="1"/>
  <c r="BG621" i="1" s="1"/>
  <c r="AA509" i="1"/>
  <c r="BH509" i="1" s="1"/>
  <c r="AA629" i="1"/>
  <c r="BG629" i="1" s="1"/>
  <c r="AA639" i="1"/>
  <c r="BG639" i="1" s="1"/>
  <c r="AY615" i="1"/>
  <c r="BS615" i="1" s="1"/>
  <c r="AK553" i="1"/>
  <c r="BL553" i="1" s="1"/>
  <c r="AA635" i="1"/>
  <c r="BG635" i="1" s="1"/>
  <c r="AO547" i="1"/>
  <c r="BN547" i="1" s="1"/>
  <c r="AS565" i="1"/>
  <c r="BP565" i="1" s="1"/>
  <c r="AE558" i="1"/>
  <c r="BI558" i="1" s="1"/>
  <c r="AA593" i="1"/>
  <c r="BG593" i="1" s="1"/>
  <c r="AS550" i="1"/>
  <c r="BO550" i="1" s="1"/>
  <c r="AK594" i="1"/>
  <c r="BL594" i="1" s="1"/>
  <c r="W630" i="1"/>
  <c r="AA628" i="1"/>
  <c r="BG628" i="1" s="1"/>
  <c r="AE590" i="1"/>
  <c r="BI590" i="1" s="1"/>
  <c r="AI575" i="1"/>
  <c r="BK575" i="1" s="1"/>
  <c r="AS625" i="1"/>
  <c r="AE631" i="1"/>
  <c r="BI631" i="1" s="1"/>
  <c r="AE506" i="1"/>
  <c r="AG568" i="1"/>
  <c r="BJ568" i="1" s="1"/>
  <c r="AG576" i="1"/>
  <c r="BJ576" i="1" s="1"/>
  <c r="AM632" i="1"/>
  <c r="BM632" i="1" s="1"/>
  <c r="AG559" i="1"/>
  <c r="BJ559" i="1" s="1"/>
  <c r="AW592" i="1"/>
  <c r="BR592" i="1" s="1"/>
  <c r="AC621" i="1"/>
  <c r="BH621" i="1" s="1"/>
  <c r="AK506" i="1"/>
  <c r="AE583" i="1"/>
  <c r="BH583" i="1" s="1"/>
  <c r="AA632" i="1"/>
  <c r="BG632" i="1" s="1"/>
  <c r="AM546" i="1"/>
  <c r="BM546" i="1" s="1"/>
  <c r="AA526" i="1"/>
  <c r="BH526" i="1" s="1"/>
  <c r="AA596" i="1"/>
  <c r="BG596" i="1" s="1"/>
  <c r="AU585" i="1"/>
  <c r="BP585" i="1" s="1"/>
  <c r="AE563" i="1"/>
  <c r="BI563" i="1" s="1"/>
  <c r="AA584" i="1"/>
  <c r="AS558" i="1"/>
  <c r="BP558" i="1" s="1"/>
  <c r="AO591" i="1"/>
  <c r="BN591" i="1" s="1"/>
  <c r="AI586" i="1"/>
  <c r="BJ586" i="1" s="1"/>
  <c r="W635" i="1"/>
  <c r="Y636" i="1"/>
  <c r="AA636" i="1"/>
  <c r="BG636" i="1" s="1"/>
  <c r="Y609" i="1"/>
  <c r="AA609" i="1"/>
  <c r="BG609" i="1" s="1"/>
  <c r="Y623" i="1"/>
  <c r="AA623" i="1"/>
  <c r="BG623" i="1" s="1"/>
  <c r="Y529" i="1"/>
  <c r="BG529" i="1" s="1"/>
  <c r="AA529" i="1"/>
  <c r="BH529" i="1" s="1"/>
  <c r="AI527" i="1"/>
  <c r="BL527" i="1" s="1"/>
  <c r="AG527" i="1"/>
  <c r="BK527" i="1" s="1"/>
  <c r="AI510" i="1"/>
  <c r="BL510" i="1" s="1"/>
  <c r="AG510" i="1"/>
  <c r="BK510" i="1" s="1"/>
  <c r="AU497" i="1"/>
  <c r="BR497" i="1" s="1"/>
  <c r="AS497" i="1"/>
  <c r="BQ497" i="1" s="1"/>
  <c r="AK588" i="1"/>
  <c r="BK588" i="1" s="1"/>
  <c r="AI588" i="1"/>
  <c r="BJ588" i="1" s="1"/>
  <c r="AS562" i="1"/>
  <c r="BP562" i="1" s="1"/>
  <c r="AQ562" i="1"/>
  <c r="BO562" i="1" s="1"/>
  <c r="AM631" i="1"/>
  <c r="BM631" i="1" s="1"/>
  <c r="AO631" i="1"/>
  <c r="BN631" i="1" s="1"/>
  <c r="AK554" i="1"/>
  <c r="BL554" i="1" s="1"/>
  <c r="AI554" i="1"/>
  <c r="BK554" i="1" s="1"/>
  <c r="AW626" i="1"/>
  <c r="BR626" i="1" s="1"/>
  <c r="AY626" i="1"/>
  <c r="BS626" i="1" s="1"/>
  <c r="AE514" i="1"/>
  <c r="BJ514" i="1" s="1"/>
  <c r="AC514" i="1"/>
  <c r="BI514" i="1" s="1"/>
  <c r="AM502" i="1"/>
  <c r="BN502" i="1" s="1"/>
  <c r="AK502" i="1"/>
  <c r="BM502" i="1" s="1"/>
  <c r="AG636" i="1"/>
  <c r="BJ636" i="1" s="1"/>
  <c r="AE636" i="1"/>
  <c r="BI636" i="1" s="1"/>
  <c r="AO568" i="1"/>
  <c r="BN568" i="1" s="1"/>
  <c r="AM568" i="1"/>
  <c r="BM568" i="1" s="1"/>
  <c r="AO571" i="1"/>
  <c r="BN571" i="1" s="1"/>
  <c r="AM571" i="1"/>
  <c r="BM571" i="1" s="1"/>
  <c r="AW573" i="1"/>
  <c r="BR573" i="1" s="1"/>
  <c r="AU573" i="1"/>
  <c r="BQ573" i="1" s="1"/>
  <c r="Y541" i="1"/>
  <c r="AA541" i="1"/>
  <c r="BG541" i="1" s="1"/>
  <c r="Y530" i="1"/>
  <c r="BG530" i="1" s="1"/>
  <c r="AA530" i="1"/>
  <c r="BH530" i="1" s="1"/>
  <c r="Y631" i="1"/>
  <c r="AA631" i="1"/>
  <c r="BG631" i="1" s="1"/>
  <c r="AY575" i="1"/>
  <c r="BS575" i="1" s="1"/>
  <c r="AW575" i="1"/>
  <c r="BR575" i="1" s="1"/>
  <c r="AQ529" i="1"/>
  <c r="BP529" i="1" s="1"/>
  <c r="AO529" i="1"/>
  <c r="BO529" i="1" s="1"/>
  <c r="AI582" i="1"/>
  <c r="BJ582" i="1" s="1"/>
  <c r="AG582" i="1"/>
  <c r="BI582" i="1" s="1"/>
  <c r="AK559" i="1"/>
  <c r="BL559" i="1" s="1"/>
  <c r="AI559" i="1"/>
  <c r="BK559" i="1" s="1"/>
  <c r="U602" i="1"/>
  <c r="S602" i="1"/>
  <c r="AY544" i="1"/>
  <c r="BS544" i="1" s="1"/>
  <c r="AW544" i="1"/>
  <c r="BR544" i="1" s="1"/>
  <c r="AW523" i="1"/>
  <c r="BR523" i="1" s="1"/>
  <c r="AU523" i="1"/>
  <c r="BQ523" i="1" s="1"/>
  <c r="AW638" i="1"/>
  <c r="BR638" i="1" s="1"/>
  <c r="AU638" i="1"/>
  <c r="BQ638" i="1" s="1"/>
  <c r="AY517" i="1"/>
  <c r="BT517" i="1" s="1"/>
  <c r="AW517" i="1"/>
  <c r="BS517" i="1" s="1"/>
  <c r="AO554" i="1"/>
  <c r="BN554" i="1" s="1"/>
  <c r="AM554" i="1"/>
  <c r="BM554" i="1" s="1"/>
  <c r="U637" i="1"/>
  <c r="S637" i="1"/>
  <c r="AO616" i="1"/>
  <c r="BN616" i="1" s="1"/>
  <c r="AQ616" i="1"/>
  <c r="BO616" i="1" s="1"/>
  <c r="W594" i="1"/>
  <c r="U594" i="1"/>
  <c r="AQ619" i="1"/>
  <c r="BO619" i="1" s="1"/>
  <c r="AO619" i="1"/>
  <c r="BN619" i="1" s="1"/>
  <c r="AQ552" i="1"/>
  <c r="BO552" i="1" s="1"/>
  <c r="AO552" i="1"/>
  <c r="BN552" i="1" s="1"/>
  <c r="W553" i="1"/>
  <c r="U553" i="1"/>
  <c r="AW616" i="1"/>
  <c r="BR616" i="1" s="1"/>
  <c r="AY616" i="1"/>
  <c r="BS616" i="1" s="1"/>
  <c r="AG603" i="1"/>
  <c r="BJ603" i="1" s="1"/>
  <c r="AA612" i="1"/>
  <c r="BG612" i="1" s="1"/>
  <c r="W559" i="1"/>
  <c r="AA616" i="1"/>
  <c r="BG616" i="1" s="1"/>
  <c r="AM524" i="1"/>
  <c r="BM524" i="1" s="1"/>
  <c r="AA553" i="1"/>
  <c r="BG553" i="1" s="1"/>
  <c r="AW644" i="1"/>
  <c r="BR644" i="1" s="1"/>
  <c r="AM646" i="1"/>
  <c r="BM646" i="1" s="1"/>
  <c r="AG610" i="1"/>
  <c r="BJ610" i="1" s="1"/>
  <c r="AE568" i="1"/>
  <c r="BI568" i="1" s="1"/>
  <c r="AO596" i="1"/>
  <c r="BN596" i="1" s="1"/>
  <c r="AI570" i="1"/>
  <c r="BK570" i="1" s="1"/>
  <c r="AI512" i="1"/>
  <c r="BL512" i="1" s="1"/>
  <c r="AI518" i="1"/>
  <c r="BL518" i="1" s="1"/>
  <c r="AI530" i="1"/>
  <c r="BL530" i="1" s="1"/>
  <c r="Y584" i="1"/>
  <c r="AI545" i="1"/>
  <c r="BK545" i="1" s="1"/>
  <c r="S577" i="1"/>
  <c r="AI573" i="1"/>
  <c r="BK573" i="1" s="1"/>
  <c r="S628" i="1"/>
  <c r="AG516" i="1"/>
  <c r="BK516" i="1" s="1"/>
  <c r="AK517" i="1"/>
  <c r="BM517" i="1" s="1"/>
  <c r="AQ630" i="1"/>
  <c r="BO630" i="1" s="1"/>
  <c r="AA588" i="1"/>
  <c r="AU646" i="1"/>
  <c r="BQ646" i="1" s="1"/>
  <c r="AE611" i="1"/>
  <c r="BI611" i="1" s="1"/>
  <c r="U593" i="1"/>
  <c r="S548" i="1"/>
  <c r="AA507" i="1"/>
  <c r="BH507" i="1" s="1"/>
  <c r="AM616" i="1"/>
  <c r="BM616" i="1" s="1"/>
  <c r="AA599" i="1"/>
  <c r="BG599" i="1" s="1"/>
  <c r="AW598" i="1"/>
  <c r="BR598" i="1" s="1"/>
  <c r="AA608" i="1"/>
  <c r="BG608" i="1" s="1"/>
  <c r="AA514" i="1"/>
  <c r="BH514" i="1" s="1"/>
  <c r="AY607" i="1"/>
  <c r="BS607" i="1" s="1"/>
  <c r="AK562" i="1"/>
  <c r="BL562" i="1" s="1"/>
  <c r="AA598" i="1"/>
  <c r="BG598" i="1" s="1"/>
  <c r="AM639" i="1"/>
  <c r="BM639" i="1" s="1"/>
  <c r="AK548" i="1"/>
  <c r="BK548" i="1" s="1"/>
  <c r="AU514" i="1"/>
  <c r="BR514" i="1" s="1"/>
  <c r="AS577" i="1"/>
  <c r="BP577" i="1" s="1"/>
  <c r="AK618" i="1"/>
  <c r="BL618" i="1" s="1"/>
  <c r="AQ523" i="1"/>
  <c r="BO523" i="1" s="1"/>
  <c r="AU529" i="1"/>
  <c r="BR529" i="1" s="1"/>
  <c r="AC559" i="1"/>
  <c r="BH559" i="1" s="1"/>
  <c r="AM509" i="1"/>
  <c r="BN509" i="1" s="1"/>
  <c r="AO599" i="1"/>
  <c r="BN599" i="1" s="1"/>
  <c r="Y515" i="1"/>
  <c r="BG515" i="1" s="1"/>
  <c r="Y561" i="1"/>
  <c r="AA561" i="1"/>
  <c r="BG561" i="1" s="1"/>
  <c r="AG507" i="1"/>
  <c r="BK507" i="1" s="1"/>
  <c r="Y645" i="1"/>
  <c r="AY519" i="1"/>
  <c r="BT519" i="1" s="1"/>
  <c r="AA528" i="1"/>
  <c r="BG528" i="1" s="1"/>
  <c r="AO570" i="1"/>
  <c r="BN570" i="1" s="1"/>
  <c r="AS587" i="1"/>
  <c r="BO587" i="1" s="1"/>
  <c r="AA581" i="1"/>
  <c r="AQ566" i="1"/>
  <c r="BO566" i="1" s="1"/>
  <c r="Y600" i="1"/>
  <c r="AE567" i="1"/>
  <c r="BI567" i="1" s="1"/>
  <c r="Y576" i="1"/>
  <c r="AW512" i="1"/>
  <c r="BS512" i="1" s="1"/>
  <c r="AA556" i="1"/>
  <c r="BG556" i="1" s="1"/>
  <c r="AA613" i="1"/>
  <c r="BG613" i="1" s="1"/>
  <c r="AA505" i="1"/>
  <c r="BH505" i="1" s="1"/>
  <c r="AM584" i="1"/>
  <c r="BL584" i="1" s="1"/>
  <c r="AA630" i="1"/>
  <c r="BG630" i="1" s="1"/>
  <c r="AK563" i="1"/>
  <c r="BL563" i="1" s="1"/>
  <c r="AA568" i="1"/>
  <c r="BG568" i="1" s="1"/>
  <c r="AA645" i="1"/>
  <c r="BG645" i="1" s="1"/>
  <c r="AA506" i="1"/>
  <c r="AW558" i="1"/>
  <c r="BR558" i="1" s="1"/>
  <c r="AW640" i="1"/>
  <c r="BR640" i="1" s="1"/>
  <c r="AO575" i="1"/>
  <c r="BN575" i="1" s="1"/>
  <c r="Y510" i="1"/>
  <c r="BG510" i="1" s="1"/>
  <c r="AK558" i="1"/>
  <c r="BL558" i="1" s="1"/>
  <c r="AU555" i="1"/>
  <c r="BQ555" i="1" s="1"/>
  <c r="AA569" i="1"/>
  <c r="BG569" i="1" s="1"/>
  <c r="AQ614" i="1"/>
  <c r="BO614" i="1" s="1"/>
  <c r="AU578" i="1"/>
  <c r="BP578" i="1" s="1"/>
  <c r="AA644" i="1"/>
  <c r="BG644" i="1" s="1"/>
  <c r="AA557" i="1"/>
  <c r="AW613" i="1"/>
  <c r="BR613" i="1" s="1"/>
  <c r="AO645" i="1"/>
  <c r="BN645" i="1" s="1"/>
  <c r="U516" i="1"/>
  <c r="AA580" i="1"/>
  <c r="AQ582" i="1"/>
  <c r="BN582" i="1" s="1"/>
  <c r="AO597" i="1"/>
  <c r="BN597" i="1" s="1"/>
  <c r="AQ622" i="1"/>
  <c r="BO622" i="1" s="1"/>
  <c r="AA643" i="1"/>
  <c r="BG643" i="1" s="1"/>
  <c r="AY584" i="1"/>
  <c r="BR584" i="1" s="1"/>
  <c r="AA602" i="1"/>
  <c r="BG602" i="1" s="1"/>
  <c r="AC543" i="1"/>
  <c r="BH543" i="1" s="1"/>
  <c r="AY594" i="1"/>
  <c r="BS594" i="1" s="1"/>
  <c r="AW564" i="1"/>
  <c r="BR564" i="1" s="1"/>
  <c r="AC553" i="1"/>
  <c r="BH553" i="1" s="1"/>
  <c r="U510" i="1"/>
  <c r="AA617" i="1"/>
  <c r="BG617" i="1" s="1"/>
  <c r="AQ645" i="1"/>
  <c r="BO645" i="1" s="1"/>
  <c r="AA518" i="1"/>
  <c r="BH518" i="1" s="1"/>
  <c r="AS526" i="1"/>
  <c r="BQ526" i="1" s="1"/>
  <c r="AA633" i="1"/>
  <c r="BG633" i="1" s="1"/>
  <c r="AG614" i="1"/>
  <c r="BJ614" i="1" s="1"/>
  <c r="AA585" i="1"/>
  <c r="AC645" i="1"/>
  <c r="BH645" i="1" s="1"/>
  <c r="AO630" i="1"/>
  <c r="BN630" i="1" s="1"/>
  <c r="AA516" i="1"/>
  <c r="BH516" i="1" s="1"/>
  <c r="AA574" i="1"/>
  <c r="AA576" i="1"/>
  <c r="BG576" i="1" s="1"/>
  <c r="U641" i="1"/>
  <c r="AW561" i="1"/>
  <c r="BR561" i="1" s="1"/>
  <c r="W496" i="1"/>
  <c r="AA503" i="1"/>
  <c r="BH503" i="1" s="1"/>
  <c r="W512" i="1"/>
  <c r="AE615" i="1"/>
  <c r="BI615" i="1" s="1"/>
  <c r="AC571" i="1"/>
  <c r="BH571" i="1" s="1"/>
  <c r="U605" i="1"/>
  <c r="AG567" i="1"/>
  <c r="BJ567" i="1" s="1"/>
  <c r="U542" i="1"/>
  <c r="AY643" i="1"/>
  <c r="BS643" i="1" s="1"/>
  <c r="AC635" i="1"/>
  <c r="BH635" i="1" s="1"/>
  <c r="AE503" i="1"/>
  <c r="BJ503" i="1" s="1"/>
  <c r="AK641" i="1"/>
  <c r="BL641" i="1" s="1"/>
  <c r="AI641" i="1"/>
  <c r="BK641" i="1" s="1"/>
  <c r="AG548" i="1"/>
  <c r="BI548" i="1" s="1"/>
  <c r="AE548" i="1"/>
  <c r="BH548" i="1" s="1"/>
  <c r="AU590" i="1"/>
  <c r="BQ590" i="1" s="1"/>
  <c r="AS590" i="1"/>
  <c r="BP590" i="1" s="1"/>
  <c r="AQ501" i="1"/>
  <c r="BP501" i="1" s="1"/>
  <c r="AS501" i="1"/>
  <c r="BQ501" i="1" s="1"/>
  <c r="AM496" i="1"/>
  <c r="BN496" i="1" s="1"/>
  <c r="AO496" i="1"/>
  <c r="BO496" i="1" s="1"/>
  <c r="Y499" i="1"/>
  <c r="Y624" i="1"/>
  <c r="W590" i="1"/>
  <c r="AM564" i="1"/>
  <c r="BM564" i="1" s="1"/>
  <c r="AA637" i="1"/>
  <c r="BG637" i="1" s="1"/>
  <c r="AC597" i="1"/>
  <c r="BH597" i="1" s="1"/>
  <c r="AG629" i="1"/>
  <c r="BJ629" i="1" s="1"/>
  <c r="AQ553" i="1"/>
  <c r="BO553" i="1" s="1"/>
  <c r="AU617" i="1"/>
  <c r="BQ617" i="1" s="1"/>
  <c r="W579" i="1"/>
  <c r="AG551" i="1"/>
  <c r="BJ551" i="1" s="1"/>
  <c r="AI501" i="1"/>
  <c r="BL501" i="1" s="1"/>
  <c r="U506" i="1"/>
  <c r="AC624" i="1"/>
  <c r="BH624" i="1" s="1"/>
  <c r="AO498" i="1"/>
  <c r="BM498" i="1" s="1"/>
  <c r="AY526" i="1"/>
  <c r="BT526" i="1" s="1"/>
  <c r="AS523" i="1"/>
  <c r="BP523" i="1" s="1"/>
  <c r="AW582" i="1"/>
  <c r="BQ582" i="1" s="1"/>
  <c r="AK602" i="1"/>
  <c r="BL602" i="1" s="1"/>
  <c r="AA570" i="1"/>
  <c r="BG570" i="1" s="1"/>
  <c r="AG644" i="1"/>
  <c r="BJ644" i="1" s="1"/>
  <c r="AK583" i="1"/>
  <c r="BK583" i="1" s="1"/>
  <c r="W611" i="1"/>
  <c r="W603" i="1"/>
  <c r="AU551" i="1"/>
  <c r="BQ551" i="1" s="1"/>
  <c r="AE580" i="1"/>
  <c r="BH580" i="1" s="1"/>
  <c r="AQ604" i="1"/>
  <c r="BO604" i="1" s="1"/>
  <c r="AA573" i="1"/>
  <c r="BG573" i="1" s="1"/>
  <c r="AE643" i="1"/>
  <c r="BI643" i="1" s="1"/>
  <c r="AI552" i="1"/>
  <c r="BK552" i="1" s="1"/>
  <c r="AS642" i="1"/>
  <c r="BP642" i="1" s="1"/>
  <c r="AQ632" i="1"/>
  <c r="BO632" i="1" s="1"/>
  <c r="AQ595" i="1"/>
  <c r="BO595" i="1" s="1"/>
  <c r="AQ584" i="1"/>
  <c r="BN584" i="1" s="1"/>
  <c r="AY501" i="1"/>
  <c r="BT501" i="1" s="1"/>
  <c r="AM553" i="1"/>
  <c r="BM553" i="1" s="1"/>
  <c r="AO627" i="1"/>
  <c r="BN627" i="1" s="1"/>
  <c r="AA622" i="1"/>
  <c r="BG622" i="1" s="1"/>
  <c r="AI543" i="1"/>
  <c r="BK543" i="1" s="1"/>
  <c r="AU546" i="1"/>
  <c r="BQ546" i="1" s="1"/>
  <c r="AY524" i="1"/>
  <c r="BS524" i="1" s="1"/>
  <c r="AG561" i="1"/>
  <c r="BJ561" i="1" s="1"/>
  <c r="AG587" i="1"/>
  <c r="BI587" i="1" s="1"/>
  <c r="AA546" i="1"/>
  <c r="BG546" i="1" s="1"/>
  <c r="AU553" i="1"/>
  <c r="BQ553" i="1" s="1"/>
  <c r="AO563" i="1"/>
  <c r="BN563" i="1" s="1"/>
  <c r="AS542" i="1"/>
  <c r="BP542" i="1" s="1"/>
  <c r="AY640" i="1"/>
  <c r="BS640" i="1" s="1"/>
  <c r="AI600" i="1"/>
  <c r="BK600" i="1" s="1"/>
  <c r="AO507" i="1"/>
  <c r="BO507" i="1" s="1"/>
  <c r="W541" i="1"/>
  <c r="AQ556" i="1"/>
  <c r="BO556" i="1" s="1"/>
  <c r="AQ576" i="1"/>
  <c r="BO576" i="1" s="1"/>
  <c r="AG577" i="1"/>
  <c r="BJ577" i="1" s="1"/>
  <c r="AG645" i="1"/>
  <c r="BJ645" i="1" s="1"/>
  <c r="AY611" i="1"/>
  <c r="BS611" i="1" s="1"/>
  <c r="AE617" i="1"/>
  <c r="BI617" i="1" s="1"/>
  <c r="AO511" i="1"/>
  <c r="BO511" i="1" s="1"/>
  <c r="AA549" i="1"/>
  <c r="AA512" i="1"/>
  <c r="BH512" i="1" s="1"/>
  <c r="AS588" i="1"/>
  <c r="BO588" i="1" s="1"/>
  <c r="AM583" i="1"/>
  <c r="BL583" i="1" s="1"/>
  <c r="Y504" i="1"/>
  <c r="BG504" i="1" s="1"/>
  <c r="AA504" i="1"/>
  <c r="BH504" i="1" s="1"/>
  <c r="AK615" i="1"/>
  <c r="BL615" i="1" s="1"/>
  <c r="AI615" i="1"/>
  <c r="BK615" i="1" s="1"/>
  <c r="AW642" i="1"/>
  <c r="BR642" i="1" s="1"/>
  <c r="AU642" i="1"/>
  <c r="BQ642" i="1" s="1"/>
  <c r="AC586" i="1"/>
  <c r="BG586" i="1" s="1"/>
  <c r="AA586" i="1"/>
  <c r="AW595" i="1"/>
  <c r="BR595" i="1" s="1"/>
  <c r="AU595" i="1"/>
  <c r="BQ595" i="1" s="1"/>
  <c r="AO522" i="1"/>
  <c r="BN522" i="1" s="1"/>
  <c r="AM522" i="1"/>
  <c r="BM522" i="1" s="1"/>
  <c r="W556" i="1"/>
  <c r="U556" i="1"/>
  <c r="Y601" i="1"/>
  <c r="AO629" i="1"/>
  <c r="BN629" i="1" s="1"/>
  <c r="AW580" i="1"/>
  <c r="BQ580" i="1" s="1"/>
  <c r="AE571" i="1"/>
  <c r="BI571" i="1" s="1"/>
  <c r="AK566" i="1"/>
  <c r="BL566" i="1" s="1"/>
  <c r="AK514" i="1"/>
  <c r="BM514" i="1" s="1"/>
  <c r="AW602" i="1"/>
  <c r="BR602" i="1" s="1"/>
  <c r="AW514" i="1"/>
  <c r="BS514" i="1" s="1"/>
  <c r="AG630" i="1"/>
  <c r="BJ630" i="1" s="1"/>
  <c r="AK624" i="1"/>
  <c r="BL624" i="1" s="1"/>
  <c r="AO557" i="1"/>
  <c r="U627" i="1"/>
  <c r="S558" i="1"/>
  <c r="AI499" i="1"/>
  <c r="BK499" i="1" s="1"/>
  <c r="AA555" i="1"/>
  <c r="BG555" i="1" s="1"/>
  <c r="AM643" i="1"/>
  <c r="BM643" i="1" s="1"/>
  <c r="AI568" i="1"/>
  <c r="BK568" i="1" s="1"/>
  <c r="AM606" i="1"/>
  <c r="BM606" i="1" s="1"/>
  <c r="AA606" i="1"/>
  <c r="BG606" i="1" s="1"/>
  <c r="AC523" i="1"/>
  <c r="BH523" i="1" s="1"/>
  <c r="AO542" i="1"/>
  <c r="BN542" i="1" s="1"/>
  <c r="AS573" i="1"/>
  <c r="BP573" i="1" s="1"/>
  <c r="AI608" i="1"/>
  <c r="BK608" i="1" s="1"/>
  <c r="AA498" i="1"/>
  <c r="AO560" i="1"/>
  <c r="BN560" i="1" s="1"/>
  <c r="AA600" i="1"/>
  <c r="BG600" i="1" s="1"/>
  <c r="AU616" i="1"/>
  <c r="BQ616" i="1" s="1"/>
  <c r="AG543" i="1"/>
  <c r="BJ543" i="1" s="1"/>
  <c r="W626" i="1"/>
  <c r="AW547" i="1"/>
  <c r="BR547" i="1" s="1"/>
  <c r="AW541" i="1"/>
  <c r="BR541" i="1" s="1"/>
  <c r="AA499" i="1"/>
  <c r="BG499" i="1" s="1"/>
  <c r="AK526" i="1"/>
  <c r="BM526" i="1" s="1"/>
  <c r="AY627" i="1"/>
  <c r="BS627" i="1" s="1"/>
  <c r="AM515" i="1"/>
  <c r="BN515" i="1" s="1"/>
  <c r="AC505" i="1"/>
  <c r="BI505" i="1" s="1"/>
  <c r="AQ530" i="1"/>
  <c r="BP530" i="1" s="1"/>
  <c r="AY522" i="1"/>
  <c r="BS522" i="1" s="1"/>
  <c r="AG563" i="1"/>
  <c r="BJ563" i="1" s="1"/>
  <c r="AW516" i="1"/>
  <c r="BS516" i="1" s="1"/>
  <c r="AA590" i="1"/>
  <c r="BG590" i="1" s="1"/>
  <c r="AQ620" i="1"/>
  <c r="BO620" i="1" s="1"/>
  <c r="AW637" i="1"/>
  <c r="BR637" i="1" s="1"/>
  <c r="AM556" i="1"/>
  <c r="BM556" i="1" s="1"/>
  <c r="AE608" i="1"/>
  <c r="BI608" i="1" s="1"/>
  <c r="AC616" i="1"/>
  <c r="BH616" i="1" s="1"/>
  <c r="U592" i="1"/>
  <c r="AY560" i="1"/>
  <c r="BS560" i="1" s="1"/>
  <c r="AY545" i="1"/>
  <c r="BS545" i="1" s="1"/>
  <c r="AU577" i="1"/>
  <c r="BQ577" i="1" s="1"/>
  <c r="AQ581" i="1"/>
  <c r="BN581" i="1" s="1"/>
  <c r="AY527" i="1"/>
  <c r="BT527" i="1" s="1"/>
  <c r="AG500" i="1"/>
  <c r="BK500" i="1" s="1"/>
  <c r="AM526" i="1"/>
  <c r="BN526" i="1" s="1"/>
  <c r="U578" i="1"/>
  <c r="AS634" i="1"/>
  <c r="BP634" i="1" s="1"/>
  <c r="AE572" i="1"/>
  <c r="BI572" i="1" s="1"/>
  <c r="AG631" i="1"/>
  <c r="BJ631" i="1" s="1"/>
  <c r="AQ567" i="1"/>
  <c r="BO567" i="1" s="1"/>
  <c r="AA626" i="1"/>
  <c r="BG626" i="1" s="1"/>
  <c r="W609" i="1"/>
  <c r="AW569" i="1"/>
  <c r="BR569" i="1" s="1"/>
  <c r="AQ559" i="1"/>
  <c r="BO559" i="1" s="1"/>
  <c r="AC609" i="1"/>
  <c r="BH609" i="1" s="1"/>
  <c r="AC622" i="1"/>
  <c r="BH622" i="1" s="1"/>
  <c r="AI522" i="1"/>
  <c r="BK522" i="1" s="1"/>
  <c r="AQ569" i="1"/>
  <c r="BO569" i="1" s="1"/>
  <c r="AC573" i="1"/>
  <c r="BH573" i="1" s="1"/>
  <c r="AS626" i="1"/>
  <c r="BP626" i="1" s="1"/>
  <c r="AM593" i="1"/>
  <c r="BM593" i="1" s="1"/>
  <c r="U639" i="1"/>
  <c r="U569" i="1"/>
  <c r="AC618" i="1"/>
  <c r="BH618" i="1" s="1"/>
  <c r="AM578" i="1"/>
  <c r="BL578" i="1" s="1"/>
  <c r="AY497" i="1"/>
  <c r="BT497" i="1" s="1"/>
  <c r="AE562" i="1"/>
  <c r="BI562" i="1" s="1"/>
  <c r="AQ527" i="1"/>
  <c r="BP527" i="1" s="1"/>
  <c r="AC577" i="1"/>
  <c r="BH577" i="1" s="1"/>
  <c r="AQ589" i="1"/>
  <c r="BN589" i="1" s="1"/>
  <c r="AC574" i="1"/>
  <c r="BG574" i="1" s="1"/>
  <c r="AS638" i="1"/>
  <c r="BP638" i="1" s="1"/>
  <c r="AW530" i="1"/>
  <c r="BS530" i="1" s="1"/>
  <c r="U574" i="1"/>
  <c r="AM592" i="1"/>
  <c r="BM592" i="1" s="1"/>
  <c r="AK592" i="1"/>
  <c r="BL592" i="1" s="1"/>
  <c r="AQ609" i="1"/>
  <c r="BO609" i="1" s="1"/>
  <c r="AS609" i="1"/>
  <c r="BP609" i="1" s="1"/>
  <c r="AM555" i="1"/>
  <c r="BM555" i="1" s="1"/>
  <c r="AO555" i="1"/>
  <c r="BN555" i="1" s="1"/>
  <c r="S555" i="1"/>
  <c r="U555" i="1"/>
  <c r="AG513" i="1"/>
  <c r="BK513" i="1" s="1"/>
  <c r="AC527" i="1"/>
  <c r="BI527" i="1" s="1"/>
  <c r="AS515" i="1"/>
  <c r="BQ515" i="1" s="1"/>
  <c r="AU545" i="1"/>
  <c r="BQ545" i="1" s="1"/>
  <c r="U632" i="1"/>
  <c r="AM577" i="1"/>
  <c r="BM577" i="1" s="1"/>
  <c r="AG598" i="1"/>
  <c r="BJ598" i="1" s="1"/>
  <c r="AS618" i="1"/>
  <c r="BP618" i="1" s="1"/>
  <c r="AK637" i="1"/>
  <c r="BL637" i="1" s="1"/>
  <c r="AG528" i="1"/>
  <c r="BJ528" i="1" s="1"/>
  <c r="AS509" i="1"/>
  <c r="BQ509" i="1" s="1"/>
  <c r="AY502" i="1"/>
  <c r="BT502" i="1" s="1"/>
  <c r="AS604" i="1"/>
  <c r="BP604" i="1" s="1"/>
  <c r="AG618" i="1"/>
  <c r="BJ618" i="1" s="1"/>
  <c r="AW603" i="1"/>
  <c r="BR603" i="1" s="1"/>
  <c r="AQ624" i="1"/>
  <c r="BO624" i="1" s="1"/>
  <c r="AW577" i="1"/>
  <c r="BR577" i="1" s="1"/>
  <c r="AY633" i="1"/>
  <c r="BS633" i="1" s="1"/>
  <c r="AE529" i="1"/>
  <c r="BJ529" i="1" s="1"/>
  <c r="AI638" i="1"/>
  <c r="BK638" i="1" s="1"/>
  <c r="AS498" i="1"/>
  <c r="BO498" i="1" s="1"/>
  <c r="AU619" i="1"/>
  <c r="BQ619" i="1" s="1"/>
  <c r="AK623" i="1"/>
  <c r="BL623" i="1" s="1"/>
  <c r="AM559" i="1"/>
  <c r="BM559" i="1" s="1"/>
  <c r="AC569" i="1"/>
  <c r="BH569" i="1" s="1"/>
  <c r="AE553" i="1"/>
  <c r="BI553" i="1" s="1"/>
  <c r="AY554" i="1"/>
  <c r="BS554" i="1" s="1"/>
  <c r="AQ503" i="1"/>
  <c r="BP503" i="1" s="1"/>
  <c r="AI592" i="1"/>
  <c r="BK592" i="1" s="1"/>
  <c r="AU618" i="1"/>
  <c r="BQ618" i="1" s="1"/>
  <c r="AK614" i="1"/>
  <c r="BL614" i="1" s="1"/>
  <c r="AK503" i="1"/>
  <c r="BM503" i="1" s="1"/>
  <c r="W621" i="1"/>
  <c r="U528" i="1"/>
  <c r="AY583" i="1"/>
  <c r="BR583" i="1" s="1"/>
  <c r="AE578" i="1"/>
  <c r="BH578" i="1" s="1"/>
  <c r="AC510" i="1"/>
  <c r="BI510" i="1" s="1"/>
  <c r="AY505" i="1"/>
  <c r="BT505" i="1" s="1"/>
  <c r="AW604" i="1"/>
  <c r="BR604" i="1" s="1"/>
  <c r="AC502" i="1"/>
  <c r="BI502" i="1" s="1"/>
  <c r="W516" i="1"/>
  <c r="U589" i="1"/>
  <c r="S589" i="1"/>
  <c r="AS543" i="1"/>
  <c r="BP543" i="1" s="1"/>
  <c r="AW586" i="1"/>
  <c r="BQ586" i="1" s="1"/>
  <c r="AW614" i="1"/>
  <c r="BR614" i="1" s="1"/>
  <c r="AG613" i="1"/>
  <c r="BJ613" i="1" s="1"/>
  <c r="AK567" i="1"/>
  <c r="BL567" i="1" s="1"/>
  <c r="AA513" i="1"/>
  <c r="BH513" i="1" s="1"/>
  <c r="AO510" i="1"/>
  <c r="BO510" i="1" s="1"/>
  <c r="AA575" i="1"/>
  <c r="BG575" i="1" s="1"/>
  <c r="AU548" i="1"/>
  <c r="BP548" i="1" s="1"/>
  <c r="AA496" i="1"/>
  <c r="BH496" i="1" s="1"/>
  <c r="AA587" i="1"/>
  <c r="AW563" i="1"/>
  <c r="BR563" i="1" s="1"/>
  <c r="AK521" i="1"/>
  <c r="BL521" i="1" s="1"/>
  <c r="AS623" i="1"/>
  <c r="BP623" i="1" s="1"/>
  <c r="AG572" i="1"/>
  <c r="BJ572" i="1" s="1"/>
  <c r="AC639" i="1"/>
  <c r="BH639" i="1" s="1"/>
  <c r="AC498" i="1"/>
  <c r="BG498" i="1" s="1"/>
  <c r="AM608" i="1"/>
  <c r="BM608" i="1" s="1"/>
  <c r="AE602" i="1"/>
  <c r="BI602" i="1" s="1"/>
  <c r="AG591" i="1"/>
  <c r="BJ591" i="1" s="1"/>
  <c r="AE640" i="1"/>
  <c r="BI640" i="1" s="1"/>
  <c r="AW612" i="1"/>
  <c r="BR612" i="1" s="1"/>
  <c r="W517" i="1"/>
  <c r="AM587" i="1"/>
  <c r="BL587" i="1" s="1"/>
  <c r="AI595" i="1"/>
  <c r="BK595" i="1" s="1"/>
  <c r="AE566" i="1"/>
  <c r="BI566" i="1" s="1"/>
  <c r="W615" i="1"/>
  <c r="AG512" i="1"/>
  <c r="BK512" i="1" s="1"/>
  <c r="AI642" i="1"/>
  <c r="BK642" i="1" s="1"/>
  <c r="U588" i="1"/>
  <c r="AS610" i="1"/>
  <c r="BP610" i="1" s="1"/>
  <c r="AG634" i="1"/>
  <c r="BJ634" i="1" s="1"/>
  <c r="AG564" i="1"/>
  <c r="BJ564" i="1" s="1"/>
  <c r="AO588" i="1"/>
  <c r="BM588" i="1" s="1"/>
  <c r="AA524" i="1"/>
  <c r="BG524" i="1" s="1"/>
  <c r="AI591" i="1"/>
  <c r="BK591" i="1" s="1"/>
  <c r="AU567" i="1"/>
  <c r="BQ567" i="1" s="1"/>
  <c r="AY518" i="1"/>
  <c r="BT518" i="1" s="1"/>
  <c r="AY605" i="1"/>
  <c r="BS605" i="1" s="1"/>
  <c r="AS568" i="1"/>
  <c r="BP568" i="1" s="1"/>
  <c r="AG557" i="1"/>
  <c r="AE511" i="1"/>
  <c r="BJ511" i="1" s="1"/>
  <c r="AS519" i="1"/>
  <c r="BQ519" i="1" s="1"/>
  <c r="AQ505" i="1"/>
  <c r="BP505" i="1" s="1"/>
  <c r="AU500" i="1"/>
  <c r="BR500" i="1" s="1"/>
  <c r="AE521" i="1"/>
  <c r="BI521" i="1" s="1"/>
  <c r="AM543" i="1"/>
  <c r="BM543" i="1" s="1"/>
  <c r="AQ497" i="1"/>
  <c r="BP497" i="1" s="1"/>
  <c r="W565" i="1"/>
  <c r="W581" i="1"/>
  <c r="AU605" i="1"/>
  <c r="BQ605" i="1" s="1"/>
  <c r="AC607" i="1"/>
  <c r="BH607" i="1" s="1"/>
  <c r="AO628" i="1"/>
  <c r="BN628" i="1" s="1"/>
  <c r="AU636" i="1"/>
  <c r="BQ636" i="1" s="1"/>
  <c r="AU597" i="1"/>
  <c r="BQ597" i="1" s="1"/>
  <c r="AI541" i="1"/>
  <c r="BK541" i="1" s="1"/>
  <c r="AC630" i="1"/>
  <c r="BH630" i="1" s="1"/>
  <c r="AU507" i="1"/>
  <c r="BR507" i="1" s="1"/>
  <c r="U564" i="1"/>
  <c r="AC588" i="1"/>
  <c r="BG588" i="1" s="1"/>
  <c r="W529" i="1"/>
  <c r="AM600" i="1"/>
  <c r="BM600" i="1" s="1"/>
  <c r="AA519" i="1"/>
  <c r="BH519" i="1" s="1"/>
  <c r="AG606" i="1"/>
  <c r="BJ606" i="1" s="1"/>
  <c r="AY503" i="1"/>
  <c r="BT503" i="1" s="1"/>
  <c r="AG498" i="1"/>
  <c r="BI498" i="1" s="1"/>
  <c r="U504" i="1"/>
  <c r="AI625" i="1"/>
  <c r="AU576" i="1"/>
  <c r="BQ576" i="1" s="1"/>
  <c r="AC603" i="1"/>
  <c r="BH603" i="1" s="1"/>
  <c r="U527" i="1"/>
  <c r="AY646" i="1"/>
  <c r="BS646" i="1" s="1"/>
  <c r="AS632" i="1"/>
  <c r="BP632" i="1" s="1"/>
  <c r="W546" i="1"/>
  <c r="U624" i="1"/>
  <c r="AC522" i="1"/>
  <c r="BH522" i="1" s="1"/>
  <c r="AY593" i="1"/>
  <c r="BS593" i="1" s="1"/>
  <c r="AU615" i="1"/>
  <c r="BQ615" i="1" s="1"/>
  <c r="AA566" i="1"/>
  <c r="BG566" i="1" s="1"/>
  <c r="AM574" i="1"/>
  <c r="BL574" i="1" s="1"/>
  <c r="AQ506" i="1"/>
  <c r="AQ605" i="1"/>
  <c r="BO605" i="1" s="1"/>
  <c r="AM614" i="1"/>
  <c r="BM614" i="1" s="1"/>
  <c r="AM544" i="1"/>
  <c r="BM544" i="1" s="1"/>
  <c r="AU583" i="1"/>
  <c r="BP583" i="1" s="1"/>
  <c r="AY619" i="1"/>
  <c r="BS619" i="1" s="1"/>
  <c r="AQ586" i="1"/>
  <c r="BN586" i="1" s="1"/>
  <c r="U505" i="1"/>
  <c r="AE594" i="1"/>
  <c r="BI594" i="1" s="1"/>
  <c r="AE497" i="1"/>
  <c r="BJ497" i="1" s="1"/>
  <c r="AY506" i="1"/>
  <c r="AA604" i="1"/>
  <c r="BG604" i="1" s="1"/>
  <c r="AM529" i="1"/>
  <c r="BN529" i="1" s="1"/>
  <c r="T495" i="1"/>
  <c r="AP495" i="1"/>
  <c r="AD495" i="1"/>
  <c r="AL495" i="1"/>
  <c r="AV495" i="1"/>
  <c r="X495" i="1"/>
  <c r="AN495" i="1"/>
  <c r="AX495" i="1"/>
  <c r="BA495" i="1" s="1"/>
  <c r="BU495" i="1" s="1"/>
  <c r="BU2" i="1" s="1"/>
  <c r="AB495" i="1"/>
  <c r="R495" i="1"/>
  <c r="S495" i="1" s="1"/>
  <c r="V495" i="1"/>
  <c r="AR495" i="1"/>
  <c r="AT495" i="1"/>
  <c r="AH495" i="1"/>
  <c r="AJ495" i="1"/>
  <c r="Z495" i="1"/>
  <c r="AF495" i="1"/>
  <c r="AO495" i="1" l="1"/>
  <c r="BO495" i="1" s="1"/>
  <c r="BO2" i="1" s="1"/>
  <c r="AA495" i="1"/>
  <c r="BH495" i="1" s="1"/>
  <c r="BH2" i="1" s="1"/>
  <c r="AS495" i="1"/>
  <c r="BQ495" i="1" s="1"/>
  <c r="BQ2" i="1" s="1"/>
  <c r="AI495" i="1"/>
  <c r="BL495" i="1" s="1"/>
  <c r="BL2" i="1" s="1"/>
  <c r="W495" i="1"/>
  <c r="AY495" i="1"/>
  <c r="BT495" i="1" s="1"/>
  <c r="BT2" i="1" s="1"/>
  <c r="AK495" i="1"/>
  <c r="BM495" i="1" s="1"/>
  <c r="BM2" i="1" s="1"/>
  <c r="AG495" i="1"/>
  <c r="BK495" i="1" s="1"/>
  <c r="BK2" i="1" s="1"/>
  <c r="AU495" i="1"/>
  <c r="BR495" i="1" s="1"/>
  <c r="BR2" i="1" s="1"/>
  <c r="Y495" i="1"/>
  <c r="BG495" i="1" s="1"/>
  <c r="BG2" i="1" s="1"/>
  <c r="AQ495" i="1"/>
  <c r="BP495" i="1" s="1"/>
  <c r="BP2" i="1" s="1"/>
  <c r="AW495" i="1"/>
  <c r="BS495" i="1" s="1"/>
  <c r="BS2" i="1" s="1"/>
  <c r="AE495" i="1"/>
  <c r="BJ495" i="1" s="1"/>
  <c r="BJ2" i="1" s="1"/>
  <c r="AM495" i="1"/>
  <c r="BN495" i="1" s="1"/>
  <c r="BN2" i="1" s="1"/>
  <c r="AC495" i="1"/>
  <c r="BI495" i="1" s="1"/>
  <c r="BI2" i="1" s="1"/>
  <c r="U495" i="1"/>
</calcChain>
</file>

<file path=xl/comments1.xml><?xml version="1.0" encoding="utf-8"?>
<comments xmlns="http://schemas.openxmlformats.org/spreadsheetml/2006/main">
  <authors>
    <author>ShamsutdinovD</author>
    <author>otd53</author>
  </authors>
  <commentList>
    <comment ref="P39" authorId="0" shapeId="0">
      <text>
        <r>
          <rPr>
            <b/>
            <sz val="9"/>
            <color indexed="81"/>
            <rFont val="Tahoma"/>
            <family val="2"/>
            <charset val="204"/>
          </rPr>
          <t>ShamsutdinovD:</t>
        </r>
        <r>
          <rPr>
            <sz val="9"/>
            <color indexed="81"/>
            <rFont val="Tahoma"/>
            <family val="2"/>
            <charset val="204"/>
          </rPr>
          <t xml:space="preserve">
с Учетом сданных платформ
</t>
        </r>
      </text>
    </comment>
    <comment ref="P40" authorId="0" shapeId="0">
      <text>
        <r>
          <rPr>
            <b/>
            <sz val="9"/>
            <color indexed="81"/>
            <rFont val="Tahoma"/>
            <family val="2"/>
            <charset val="204"/>
          </rPr>
          <t>ShamsutdinovD:</t>
        </r>
        <r>
          <rPr>
            <sz val="9"/>
            <color indexed="81"/>
            <rFont val="Tahoma"/>
            <family val="2"/>
            <charset val="204"/>
          </rPr>
          <t xml:space="preserve">
с Учетом сданных платформ</t>
        </r>
      </text>
    </comment>
    <comment ref="L235" authorId="1" shapeId="0">
      <text>
        <r>
          <rPr>
            <b/>
            <sz val="9"/>
            <color indexed="81"/>
            <rFont val="Tahoma"/>
            <family val="2"/>
            <charset val="204"/>
          </rPr>
          <t>Максим:</t>
        </r>
        <r>
          <rPr>
            <sz val="9"/>
            <color indexed="81"/>
            <rFont val="Tahoma"/>
            <family val="2"/>
            <charset val="204"/>
          </rPr>
          <t xml:space="preserve">
1,049 на 1 вагон (крышку люка для КВК)
</t>
        </r>
      </text>
    </comment>
    <comment ref="L280" authorId="1" shapeId="0">
      <text>
        <r>
          <rPr>
            <b/>
            <sz val="9"/>
            <color indexed="81"/>
            <rFont val="Tahoma"/>
            <family val="2"/>
            <charset val="204"/>
          </rPr>
          <t>Максим:</t>
        </r>
        <r>
          <rPr>
            <sz val="9"/>
            <color indexed="81"/>
            <rFont val="Tahoma"/>
            <family val="2"/>
            <charset val="204"/>
          </rPr>
          <t xml:space="preserve">
25,65 на 1 вагон (крышка люка для КВК)</t>
        </r>
      </text>
    </comment>
    <comment ref="L331" authorId="1" shapeId="0">
      <text>
        <r>
          <rPr>
            <b/>
            <sz val="9"/>
            <color indexed="81"/>
            <rFont val="Tahoma"/>
            <family val="2"/>
            <charset val="204"/>
          </rPr>
          <t>Максим:</t>
        </r>
        <r>
          <rPr>
            <sz val="9"/>
            <color indexed="81"/>
            <rFont val="Tahoma"/>
            <family val="2"/>
            <charset val="204"/>
          </rPr>
          <t xml:space="preserve">
392,37 на 1 вагон (крышку люка для КВК)</t>
        </r>
      </text>
    </comment>
    <comment ref="L338" authorId="1" shapeId="0">
      <text>
        <r>
          <rPr>
            <b/>
            <sz val="9"/>
            <color indexed="81"/>
            <rFont val="Tahoma"/>
            <family val="2"/>
            <charset val="204"/>
          </rPr>
          <t>Максим:</t>
        </r>
        <r>
          <rPr>
            <sz val="9"/>
            <color indexed="81"/>
            <rFont val="Tahoma"/>
            <family val="2"/>
            <charset val="204"/>
          </rPr>
          <t xml:space="preserve">
7,5 на 1 вагон (крышку люка для КВК)</t>
        </r>
      </text>
    </comment>
    <comment ref="L339" authorId="1" shapeId="0">
      <text>
        <r>
          <rPr>
            <b/>
            <sz val="9"/>
            <color indexed="81"/>
            <rFont val="Tahoma"/>
            <family val="2"/>
            <charset val="204"/>
          </rPr>
          <t>Максим:</t>
        </r>
        <r>
          <rPr>
            <sz val="9"/>
            <color indexed="81"/>
            <rFont val="Tahoma"/>
            <family val="2"/>
            <charset val="204"/>
          </rPr>
          <t xml:space="preserve">
214,17 на 1 вагон (крышка люка для КВК)</t>
        </r>
      </text>
    </comment>
    <comment ref="J370" authorId="1" shapeId="0">
      <text>
        <r>
          <rPr>
            <b/>
            <sz val="9"/>
            <color indexed="81"/>
            <rFont val="Tahoma"/>
            <family val="2"/>
            <charset val="204"/>
          </rPr>
          <t>Максим:</t>
        </r>
        <r>
          <rPr>
            <sz val="9"/>
            <color indexed="81"/>
            <rFont val="Tahoma"/>
            <family val="2"/>
            <charset val="204"/>
          </rPr>
          <t xml:space="preserve">
1341,19 на 1 вагон (крышка люка для КВК)</t>
        </r>
      </text>
    </comment>
    <comment ref="O370" authorId="0" shapeId="0">
      <text>
        <r>
          <rPr>
            <b/>
            <sz val="9"/>
            <color indexed="81"/>
            <rFont val="Tahoma"/>
            <charset val="1"/>
          </rPr>
          <t>ShamsutdinovD:</t>
        </r>
        <r>
          <rPr>
            <sz val="9"/>
            <color indexed="81"/>
            <rFont val="Tahoma"/>
            <charset val="1"/>
          </rPr>
          <t xml:space="preserve">
Конвертация с покупных крышек</t>
        </r>
      </text>
    </comment>
    <comment ref="P370" authorId="1" shapeId="0">
      <text>
        <r>
          <rPr>
            <b/>
            <sz val="9"/>
            <color indexed="81"/>
            <rFont val="Tahoma"/>
            <family val="2"/>
            <charset val="204"/>
          </rPr>
          <t>otd53:</t>
        </r>
        <r>
          <rPr>
            <sz val="9"/>
            <color indexed="81"/>
            <rFont val="Tahoma"/>
            <family val="2"/>
            <charset val="204"/>
          </rPr>
          <t xml:space="preserve">
Конвер
тация Алтайских крышек с остатка на гнутый профиль</t>
        </r>
      </text>
    </comment>
    <comment ref="O375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ShamsutdinovD:
</t>
        </r>
        <r>
          <rPr>
            <sz val="9"/>
            <color indexed="81"/>
            <rFont val="Tahoma"/>
            <family val="2"/>
            <charset val="204"/>
          </rPr>
          <t>Учел готовые крышки люка, к. уже поставили на КВК.</t>
        </r>
      </text>
    </comment>
  </commentList>
</comments>
</file>

<file path=xl/sharedStrings.xml><?xml version="1.0" encoding="utf-8"?>
<sst xmlns="http://schemas.openxmlformats.org/spreadsheetml/2006/main" count="3594" uniqueCount="1091">
  <si>
    <t>12-9846,</t>
  </si>
  <si>
    <t>80 фут</t>
  </si>
  <si>
    <t>40 фут</t>
  </si>
  <si>
    <t>Наименование</t>
  </si>
  <si>
    <t>Норма на полувагон 12-9846</t>
  </si>
  <si>
    <t>Норма на 40 фут. платформ</t>
  </si>
  <si>
    <t>Норма на полувагон 12-9796</t>
  </si>
  <si>
    <t>12-9796,</t>
  </si>
  <si>
    <t>Тех. хар-ка</t>
  </si>
  <si>
    <t>Ед. изм.</t>
  </si>
  <si>
    <t>шт</t>
  </si>
  <si>
    <t xml:space="preserve">Автосцепка СА-3 </t>
  </si>
  <si>
    <t xml:space="preserve">Балочка центрирующая </t>
  </si>
  <si>
    <t>Клин тягового хомута</t>
  </si>
  <si>
    <t>106.00.002-2</t>
  </si>
  <si>
    <t>Кронштейн</t>
  </si>
  <si>
    <t>106.00.009-0</t>
  </si>
  <si>
    <t>Кронштейн фиксирующий</t>
  </si>
  <si>
    <t>106.00.008-0</t>
  </si>
  <si>
    <t>Подвеска маятниковая</t>
  </si>
  <si>
    <t>106.00.012-0</t>
  </si>
  <si>
    <t>ТУ 3183-002-02068031-2004    или   ТУ 3183-001-11652562-04</t>
  </si>
  <si>
    <t>Болт</t>
  </si>
  <si>
    <t>Плита  упорная</t>
  </si>
  <si>
    <t>Хомут тяговый</t>
  </si>
  <si>
    <t>Детали кузова</t>
  </si>
  <si>
    <t>Скоба</t>
  </si>
  <si>
    <t>9766.8329-Н или ЧУ 24.05.0024</t>
  </si>
  <si>
    <t xml:space="preserve">Поручень </t>
  </si>
  <si>
    <t>5776-09.05.03.001</t>
  </si>
  <si>
    <t>5776-09.05.04.001</t>
  </si>
  <si>
    <t>Покупные на раму</t>
  </si>
  <si>
    <t>Скользун</t>
  </si>
  <si>
    <t>Упор УЗ1</t>
  </si>
  <si>
    <t>ОСТ 24.152.01-77, ГОСТ Р52916-2008</t>
  </si>
  <si>
    <t xml:space="preserve">Упор УП1 </t>
  </si>
  <si>
    <t>Упор концевой балки (левый)</t>
  </si>
  <si>
    <t>Упор концевой балки (правый)</t>
  </si>
  <si>
    <t xml:space="preserve">Упор крышки люка </t>
  </si>
  <si>
    <t>5776-09.01.01.511</t>
  </si>
  <si>
    <t>5776-09.01.01.511-02</t>
  </si>
  <si>
    <t>5776-09.01.01.512</t>
  </si>
  <si>
    <t>5776-09.01.01.512-02</t>
  </si>
  <si>
    <t>Державка</t>
  </si>
  <si>
    <t>ОСТ 24.151.10.02-77</t>
  </si>
  <si>
    <t xml:space="preserve">Планка 180-10-90-60 </t>
  </si>
  <si>
    <t>ОСТ 24.151.01-77</t>
  </si>
  <si>
    <t xml:space="preserve">ТОРМОЗ АВТОМАТИЧЕСКИЙ </t>
  </si>
  <si>
    <t>Головка тяги</t>
  </si>
  <si>
    <t>5776-09.02.01.101</t>
  </si>
  <si>
    <t xml:space="preserve">Втулка КПМ 30,2х24 </t>
  </si>
  <si>
    <t>ТУ 2292-011-56867231-2007 или СТ 232-1910-03-ТОО-01-2012</t>
  </si>
  <si>
    <t xml:space="preserve">Втулка КПМ 30,2х12 </t>
  </si>
  <si>
    <t>Втулка КПМ 36,2х12</t>
  </si>
  <si>
    <t>ТУ 2292-011-56867231-2007или СТ 232-1910-03-ТОО-01-2012</t>
  </si>
  <si>
    <t>Болт привода в сборе</t>
  </si>
  <si>
    <t>5776-09.02.09.000 СБ</t>
  </si>
  <si>
    <t>Клапан золотниковый № 4316</t>
  </si>
  <si>
    <t>ТУ 3184-006 -10785350-2007</t>
  </si>
  <si>
    <t>ТУ 3184-014-10785350-2007</t>
  </si>
  <si>
    <t xml:space="preserve">Втулка КПМ 36,2х20 </t>
  </si>
  <si>
    <t>Головка</t>
  </si>
  <si>
    <t>5776-09.02.14.101</t>
  </si>
  <si>
    <t>5776-09.02.14.201</t>
  </si>
  <si>
    <t>Шайба-замок</t>
  </si>
  <si>
    <t>532.40.068-0</t>
  </si>
  <si>
    <t xml:space="preserve">Кронштейн № 1929 </t>
  </si>
  <si>
    <t>132.40.00.117-0</t>
  </si>
  <si>
    <t>Цилиндр тормозной 188Б или 002</t>
  </si>
  <si>
    <t>ГОСТ Р 31402-2009,СТ РК 1766-2014</t>
  </si>
  <si>
    <t>Рукав соединительный Р17Б УХЛ1</t>
  </si>
  <si>
    <t>ГОСТ 2593-2009, ТУ 3184-057-07518941-2014</t>
  </si>
  <si>
    <t>Ось 6-30b12х85 АН (Ø буртика-44 мм) Ст5сп3</t>
  </si>
  <si>
    <t>ГОСТ 9650-80</t>
  </si>
  <si>
    <t>Ось 6-30b12х80 АН (Ø буртика-44 мм) Ст5сп3</t>
  </si>
  <si>
    <t>Ось 6-25b12х65 А (Ø буртика-38 мм)  Ст5сп3</t>
  </si>
  <si>
    <t>Ось 6-25b12х60 Н (Ø буртика-32 мм)  Ст5сп3</t>
  </si>
  <si>
    <t>Ось 6-36b12х80 А (Ø буртика-50 мм)  Ст5сп3</t>
  </si>
  <si>
    <t>Ось 6-30b12х75 АН (Ø буртика-44 мм)  Ст5сп3</t>
  </si>
  <si>
    <t>Воздухораспределитель 483А-03 или 483А-04</t>
  </si>
  <si>
    <t>ТУ 3184-021-05756760-00</t>
  </si>
  <si>
    <t xml:space="preserve">ТУ 3184-003-10785350-99                            </t>
  </si>
  <si>
    <t>5776-09.03.03.002</t>
  </si>
  <si>
    <t>5776-09.03.03.003</t>
  </si>
  <si>
    <t>Штурвал</t>
  </si>
  <si>
    <t>Табличка заводская</t>
  </si>
  <si>
    <t>5776-09.01.00.013-01</t>
  </si>
  <si>
    <t>Сектор правый</t>
  </si>
  <si>
    <t>132.01.45.006-1</t>
  </si>
  <si>
    <t>Сектор левый</t>
  </si>
  <si>
    <t>132.01.45.007-1</t>
  </si>
  <si>
    <t>Ось( валик 532)</t>
  </si>
  <si>
    <t>532.45.005-0</t>
  </si>
  <si>
    <t>Ось( валик 119)</t>
  </si>
  <si>
    <t>119.45.008-0</t>
  </si>
  <si>
    <t>Закидка</t>
  </si>
  <si>
    <t>Скоба правая(кронштейн)</t>
  </si>
  <si>
    <t>532.45.032-0</t>
  </si>
  <si>
    <t>Скоба левая(кронштейн)</t>
  </si>
  <si>
    <t>532.45.031-0</t>
  </si>
  <si>
    <t>вал торсионный</t>
  </si>
  <si>
    <t>9085.06.113</t>
  </si>
  <si>
    <t xml:space="preserve">532.45.034-0 </t>
  </si>
  <si>
    <t>Метизная продукция</t>
  </si>
  <si>
    <t>ГОСТ 7805-70</t>
  </si>
  <si>
    <t>кг</t>
  </si>
  <si>
    <t>Болт 2М16-6gх75.48  (1 шт)</t>
  </si>
  <si>
    <t>Болт М12-6gх50.68 (4 шт-пв )      (6 шт -кр)</t>
  </si>
  <si>
    <t>ГОСТ 7795-70</t>
  </si>
  <si>
    <t>ГОСТ 7796-70</t>
  </si>
  <si>
    <t>ГОСТ 7798-70</t>
  </si>
  <si>
    <t>Гайка М30-6Н.5 (1 шт)</t>
  </si>
  <si>
    <t>ГОСТ 15524-70</t>
  </si>
  <si>
    <t>Гайка М12-6Н.5 (28 шт-п/в)  (26 шт -кр)</t>
  </si>
  <si>
    <t>ГОСТ 5915-70</t>
  </si>
  <si>
    <t>Гайка М24-6Н.5 (1 шт)</t>
  </si>
  <si>
    <t>Гайка М16-6Н.5  (23 шт)</t>
  </si>
  <si>
    <t>ГОСТ 5918-73</t>
  </si>
  <si>
    <t>Гайка М20-6Н.5  (4 шт)</t>
  </si>
  <si>
    <t>Гайка М16-6Н.5  (40 шт-пв) (12 шт-кр)</t>
  </si>
  <si>
    <t>Гайка М22-6Н.5 (32 шт)</t>
  </si>
  <si>
    <t>Гайка М22-6Н.6 (28 шт)</t>
  </si>
  <si>
    <t>ГОСТ 15526-70</t>
  </si>
  <si>
    <t>Гайка М16-6Н.04 (8 шт)</t>
  </si>
  <si>
    <t>ГОСТ 5916-70</t>
  </si>
  <si>
    <t xml:space="preserve">Заклепка С25х98 Ø 25 мм; L=98±1,75 (16 шт)  </t>
  </si>
  <si>
    <t>5776-09.01.01.009</t>
  </si>
  <si>
    <t>Заклепка С16х28.00 (24 шт)</t>
  </si>
  <si>
    <t>ГОСТ 10299-80</t>
  </si>
  <si>
    <t>Заклепка С16х65.00 (63 шт)</t>
  </si>
  <si>
    <t>Заклепка С22х60.00 (116 шт)</t>
  </si>
  <si>
    <t xml:space="preserve">Заклепка 16х34.00 (8 шт) </t>
  </si>
  <si>
    <t>Заклепка С16х45 (84шт-пв)</t>
  </si>
  <si>
    <t>Шайба 20Н (6 шт-пв)  (4 шт-кр)</t>
  </si>
  <si>
    <t>ГОСТ 6402-70</t>
  </si>
  <si>
    <t>ГОСТ 9649-78</t>
  </si>
  <si>
    <t>Шайба 27.02 (1 шт-пв)  (5шт-кр)(47 шт)</t>
  </si>
  <si>
    <t xml:space="preserve">Шайба А 27 Ст3пс4 (46 шт-пв) </t>
  </si>
  <si>
    <t>ГОСТ 11371-78</t>
  </si>
  <si>
    <t>Шайба А30 Ст3пс4  (7 шт-пв)  (8 шт-кр)</t>
  </si>
  <si>
    <t>Шайба А36 Ст3пс4  (2 шт)</t>
  </si>
  <si>
    <t>Шайба С16.02 (42шт-пв)  (2 шт-кр)</t>
  </si>
  <si>
    <t>ГОСТ 397-79</t>
  </si>
  <si>
    <t>345-09Г2С-св-14 ГОСТ 19281-2014</t>
  </si>
  <si>
    <t>Лист Б-ПН-4х1500х3000 ГОСТ 19903-2015</t>
  </si>
  <si>
    <t>Лист Б-ПН-6х1500х6000 ГОСТ 19903-2015</t>
  </si>
  <si>
    <t>345-09Г2С-св-14 ГОСТ 19281-89</t>
  </si>
  <si>
    <t>Лист Б-ПН-7х1500х6000 ГОСТ 19903-2015</t>
  </si>
  <si>
    <t>Лист Б-ПН-8х1500х6000 ГОСТ 19903-2015</t>
  </si>
  <si>
    <t>Лист Б-ПН-10х1500х6000 ГОСТ 19903-2015</t>
  </si>
  <si>
    <t>Лист Б-ПН-12х1500х6000 ГОСТ 19903-2015</t>
  </si>
  <si>
    <t>Ст3сп  ГОСТ 380-2005</t>
  </si>
  <si>
    <t>375-10Г2БД-св-14 или 390-12 Г2ФД-св14 ТУ 14-1-5391-99</t>
  </si>
  <si>
    <t>345-09Г2Д-св-14 ГОСТ 19281-2014</t>
  </si>
  <si>
    <t>Продукция химической промышленности</t>
  </si>
  <si>
    <t>Аргон</t>
  </si>
  <si>
    <t>ГОСТ 10157-2016</t>
  </si>
  <si>
    <t>Двуокись углерода</t>
  </si>
  <si>
    <t>ГОСТ 8050-85</t>
  </si>
  <si>
    <t>Кислород</t>
  </si>
  <si>
    <t>ГОСТ 5583-78</t>
  </si>
  <si>
    <t>керосин</t>
  </si>
  <si>
    <t>ОСТ 38 01408-86</t>
  </si>
  <si>
    <t>л</t>
  </si>
  <si>
    <t xml:space="preserve">Щелочной концентрат </t>
  </si>
  <si>
    <t>RM31ASF</t>
  </si>
  <si>
    <t xml:space="preserve">Мягчительное средство </t>
  </si>
  <si>
    <t>RM110ASF</t>
  </si>
  <si>
    <t xml:space="preserve">Расщепляющее средство </t>
  </si>
  <si>
    <t>HDR RM 847</t>
  </si>
  <si>
    <t xml:space="preserve">Дезинфицирующее средство </t>
  </si>
  <si>
    <t>HDR RM 851</t>
  </si>
  <si>
    <t>Концентрат магнитной суспензии "ДИАГМА" 1200</t>
  </si>
  <si>
    <t>ТУ 2662-003-41086427-97</t>
  </si>
  <si>
    <t>Металлоизделия</t>
  </si>
  <si>
    <t>Лакокрасочная продукция</t>
  </si>
  <si>
    <t>ГОСТ 7409-2009</t>
  </si>
  <si>
    <t>Растворитель 646</t>
  </si>
  <si>
    <t>ГОСТ 18188-72</t>
  </si>
  <si>
    <t>Смазочные материалы</t>
  </si>
  <si>
    <t xml:space="preserve">ГОСТ 4366-76; ГОСТ 1033-79; ГОСТ 3333-80  </t>
  </si>
  <si>
    <t>ЖТ-79Л</t>
  </si>
  <si>
    <t>ТУ 0254-002-01055954-01</t>
  </si>
  <si>
    <t>ВНИИ НП-232</t>
  </si>
  <si>
    <t>ГОСТ 14068</t>
  </si>
  <si>
    <t>Обтирочный материал</t>
  </si>
  <si>
    <t>ТУ 63-178-77-82</t>
  </si>
  <si>
    <t>Салфетка техническая тканая</t>
  </si>
  <si>
    <t>ТУ 60-9560-82</t>
  </si>
  <si>
    <t>ГОСТ 10379-76</t>
  </si>
  <si>
    <t>Полотно холстопрошивное обтирочное</t>
  </si>
  <si>
    <t>ГОСТ 14253-83</t>
  </si>
  <si>
    <t>м</t>
  </si>
  <si>
    <t>Ветошь обтирочная сортированная</t>
  </si>
  <si>
    <t xml:space="preserve">Двутавр № 19-В ГОСТ 5267.5-90 ( L= 12340±6 мм </t>
  </si>
  <si>
    <t>м2</t>
  </si>
  <si>
    <t>c кронштейном нижним М1695.003 в сборе с цепью расцепного устройства  в кол-ве 2 шт 106.01.000-0-0-05СБ или САЗ-106.01.000-0-05СБ</t>
  </si>
  <si>
    <t>колесная пара РУ1Ш-957Г с буксовым узлом ГОСТ 4835-2013</t>
  </si>
  <si>
    <t>шт.</t>
  </si>
  <si>
    <t>Шкворень</t>
  </si>
  <si>
    <t>9845-09.00.00.004</t>
  </si>
  <si>
    <t xml:space="preserve">Колпак скользуна </t>
  </si>
  <si>
    <t>9845-09.30.000СБ  или 100.00.030-1; М1698.01.006</t>
  </si>
  <si>
    <t>Серьга мертвой точки</t>
  </si>
  <si>
    <t>9845-09.60.00.001</t>
  </si>
  <si>
    <t>Балка опорная в сборе</t>
  </si>
  <si>
    <t>9845-09.70.00.200СБ или                     100.41.020-1СБ;     100.41.030-0СБ;  100.41.070-0СБ</t>
  </si>
  <si>
    <t>Элемент резино-металлический</t>
  </si>
  <si>
    <t>Пружина наружная</t>
  </si>
  <si>
    <t>Пружина внутренняя</t>
  </si>
  <si>
    <t>Клин фрикционный</t>
  </si>
  <si>
    <t>100.30.001-1  или М1698.00.002</t>
  </si>
  <si>
    <t>Планка контактная</t>
  </si>
  <si>
    <t>9845-09.50.00.001  или М1698.02.004</t>
  </si>
  <si>
    <t>Затяжка вертикальных рычагов  в сборе со втулками</t>
  </si>
  <si>
    <t>9845-09.60.00.100СБ</t>
  </si>
  <si>
    <t>Рычаг вертикальный в сборе со втулками</t>
  </si>
  <si>
    <t>9845-09.60.00.200 СБ</t>
  </si>
  <si>
    <t>9845-09.60.00.200-01 СБ</t>
  </si>
  <si>
    <t>Предохранитель 4384 (Скоба предохранитеная валика подвески тормозного башмака)</t>
  </si>
  <si>
    <t>ТУ 3183-015-10785350-2005 или  М 956.000</t>
  </si>
  <si>
    <t>Замок</t>
  </si>
  <si>
    <t>9845-09.60.00.002</t>
  </si>
  <si>
    <t>Ось 6-30b 12х75.Е  ГОСТ 9650-80</t>
  </si>
  <si>
    <t>9845-09.60.00.006</t>
  </si>
  <si>
    <t>Ось 6-30b 12х90.Е  ГОСТ 9650-80</t>
  </si>
  <si>
    <t>9845-09.60.00.007</t>
  </si>
  <si>
    <t>Ось 6-40b 12х75.Е  ГОСТ 9650-80</t>
  </si>
  <si>
    <t>9845-09.60.00.008</t>
  </si>
  <si>
    <t xml:space="preserve">ГОСТ 7798-70  </t>
  </si>
  <si>
    <t>Гайка М20-6Н.4 (2шт)</t>
  </si>
  <si>
    <t>ГОСТ 6402-70 (особо тяжелые)</t>
  </si>
  <si>
    <t>Шайба С20.02 (2 шт)</t>
  </si>
  <si>
    <t>Шплинт 3,2х25 (6 шт)</t>
  </si>
  <si>
    <t>Шплинт 4х45 (2 шт)</t>
  </si>
  <si>
    <t>Шплинт 8х50 (6 шт)</t>
  </si>
  <si>
    <t>Тележка</t>
  </si>
  <si>
    <t>Боковая рама в сборе</t>
  </si>
  <si>
    <t>Надрессорная балка в сборе</t>
  </si>
  <si>
    <t>Муфта СТ-157-1-32</t>
  </si>
  <si>
    <t>Муфта СТ-157-1-20</t>
  </si>
  <si>
    <t xml:space="preserve">Державка </t>
  </si>
  <si>
    <t>401.02.581-01</t>
  </si>
  <si>
    <t>9808.01.070 СБ</t>
  </si>
  <si>
    <t>Палец с головкой</t>
  </si>
  <si>
    <t>9808.01.142</t>
  </si>
  <si>
    <t>Клин</t>
  </si>
  <si>
    <t>401.01.175</t>
  </si>
  <si>
    <t>Торсион</t>
  </si>
  <si>
    <t>4012.02.271</t>
  </si>
  <si>
    <t>Петля продольного борта</t>
  </si>
  <si>
    <t>4012.00.159</t>
  </si>
  <si>
    <t>Петля поперечного борта</t>
  </si>
  <si>
    <t>4012.00.115</t>
  </si>
  <si>
    <t>Болт специальный</t>
  </si>
  <si>
    <t>401.02.625</t>
  </si>
  <si>
    <t>Скоба специальная</t>
  </si>
  <si>
    <t>4012.02.262</t>
  </si>
  <si>
    <t>Разное</t>
  </si>
  <si>
    <t>Втулка КПМ 36,2х24</t>
  </si>
  <si>
    <t xml:space="preserve">ТУ 2292-011-56867231-2007 </t>
  </si>
  <si>
    <t>Ось 6-25в 12x75 Б Ст40( Ø буртика 38 мм, отв под шплинт Ø6,3)</t>
  </si>
  <si>
    <t xml:space="preserve">ГОСТ 9650-80, ч.1163.40.015 </t>
  </si>
  <si>
    <t>Ось 6-30в12х 65 Б Ст40 (Ø буртика 44 мм, отв под шплинт Ø8,0)</t>
  </si>
  <si>
    <t xml:space="preserve">ГОСТ 9650-80, ч.1163.40.016-01 </t>
  </si>
  <si>
    <t>Ось 6-36в 12x75 Б Ст40 (Ø буртика 50 мм, отв под шплинт Ø8,0)</t>
  </si>
  <si>
    <t xml:space="preserve">ГОСТ 9650-80, ч.469.40.018 </t>
  </si>
  <si>
    <t xml:space="preserve">ПОРУЧЕНЬ СОСТАВИТЕЛЯ  </t>
  </si>
  <si>
    <t xml:space="preserve">ПЛОМБА I-8Х10-АД1М </t>
  </si>
  <si>
    <t>ПРОКЛАДКА СМОТРОВОЙ КРЫШКИ</t>
  </si>
  <si>
    <t>РОЛИКОПОДШИПНИКИ 30-232726Е2М</t>
  </si>
  <si>
    <t>РОЛИКОПОДШИПНИКИ 30-42726Е2М</t>
  </si>
  <si>
    <t>ВТУЛКА КПМ 40,2Х12</t>
  </si>
  <si>
    <t>ВТУЛКА КПМ 40,2Х24</t>
  </si>
  <si>
    <t>Упор передний</t>
  </si>
  <si>
    <t>287.02.152-00</t>
  </si>
  <si>
    <t>287.35.010-01</t>
  </si>
  <si>
    <t>287.35.106-00</t>
  </si>
  <si>
    <t>Кольцо лабиринтное</t>
  </si>
  <si>
    <t>Крышка крепительная</t>
  </si>
  <si>
    <t>Шайба тарельчатая</t>
  </si>
  <si>
    <t>100.10.007-0</t>
  </si>
  <si>
    <t>Корпус буксы с лабиринтным кольцом</t>
  </si>
  <si>
    <t>100.10.002-1</t>
  </si>
  <si>
    <t>100.10.051-0</t>
  </si>
  <si>
    <t>Рычаг расцепной</t>
  </si>
  <si>
    <t>Болт М12-6gх55.58 (2шт)</t>
  </si>
  <si>
    <t>Болт М20-8gх180.58 (4шт)</t>
  </si>
  <si>
    <t xml:space="preserve">ГОСТ 7796-70, ч.ЧУ 5.07.0242 </t>
  </si>
  <si>
    <t>Винт ВМ12-6gх90.48 (60шт)</t>
  </si>
  <si>
    <t>ГОСТ 17473-80</t>
  </si>
  <si>
    <t>Гайка М8-6Н.5 (28шт)</t>
  </si>
  <si>
    <t>ЗАКЛЕПКА С16Х36.02</t>
  </si>
  <si>
    <t>Шайба 12.02 (4шт)</t>
  </si>
  <si>
    <t>Шайба 16.65Г (8шт)</t>
  </si>
  <si>
    <t>Шайба 30.02 (9шт)</t>
  </si>
  <si>
    <t>Шайба 36.02 (10шт)</t>
  </si>
  <si>
    <t>Шайба С12.02 (60шт)</t>
  </si>
  <si>
    <t>Шайба С20.02 (4шт)</t>
  </si>
  <si>
    <t>Шайба С24.02 (1шт)</t>
  </si>
  <si>
    <t>Эмаль ( голубая, на окраску)***</t>
  </si>
  <si>
    <t xml:space="preserve">Лист Б-ПН-О-4х1500х3000 ГОСТ  19903-2015     </t>
  </si>
  <si>
    <t xml:space="preserve">Ст3пс3 ГОСТ 14637-89 </t>
  </si>
  <si>
    <t xml:space="preserve">Лист Б-ПН-О-6х1500х6000 ГОСТ  19903-2015     </t>
  </si>
  <si>
    <t>Ст3пс3 ГОСТ  535-2005</t>
  </si>
  <si>
    <t xml:space="preserve">Лист Б-ПН-О-25х1500х6000  ГОСТ 19903-2015           </t>
  </si>
  <si>
    <t>Пиломатериал:</t>
  </si>
  <si>
    <t>Доска -1 сосна- ГОСТ 8486-86 Группа 2 ГОСТ 3191-93</t>
  </si>
  <si>
    <t>Брус 50х200х994 (ч.9808.01.032 Д)</t>
  </si>
  <si>
    <t>Брус 50х200х994 (ч.9808.01.033 Д)</t>
  </si>
  <si>
    <t>Брус 50х102х994 (ч.9808.01.034 Д)</t>
  </si>
  <si>
    <t>Брус 50х60х994 (ч.9808.01.035 Д)</t>
  </si>
  <si>
    <t>Брус 50х160х994 (ч.9808.01.036 Д)</t>
  </si>
  <si>
    <t>Брус 50х160х994 (ч.9808.01.037 Д)</t>
  </si>
  <si>
    <t>Брус 50х122х366 (ч.9808.01.038 Д)</t>
  </si>
  <si>
    <t>Брус 50х200х366 (ч.9808.01.039 Д)</t>
  </si>
  <si>
    <t>ЛИСТ РОМБ 4Х1500Х6000 О-ПН СТ3КП3</t>
  </si>
  <si>
    <t xml:space="preserve">ТРУБА 42Х4Х6300 СТ20 </t>
  </si>
  <si>
    <t xml:space="preserve">ТРУБА 42Х4Х8000  СТ20 </t>
  </si>
  <si>
    <t>ТРУБА 27Х3.2Х10150 СТ20</t>
  </si>
  <si>
    <t>ТРУБА 27Х3.2Х11750 СТ20</t>
  </si>
  <si>
    <t xml:space="preserve">БОЛТ М12-6gХ35.36 </t>
  </si>
  <si>
    <t xml:space="preserve">БОЛТ М20-6gХ60.48 </t>
  </si>
  <si>
    <t xml:space="preserve">ШАЙБА 12Н.СТ65Г  </t>
  </si>
  <si>
    <t xml:space="preserve">ДРОБЬ 0,3 КОЛОТАЯ СТ. ДСК </t>
  </si>
  <si>
    <t xml:space="preserve">ПРОВОЛОКА 1,2 </t>
  </si>
  <si>
    <t xml:space="preserve"> СВ-08Г2С ОМЕД.В ЕВРОКАССЕТАХ 18КГ </t>
  </si>
  <si>
    <t>ПРОВОЛОКА 1,6</t>
  </si>
  <si>
    <t xml:space="preserve">  СВ-08Г2С ОМЕД.В ЕВРОКАССЕТАХ 18КГ </t>
  </si>
  <si>
    <t>БУМАГА ОФИСНАЯ ФОРМАТ А4 (500 листов)</t>
  </si>
  <si>
    <t>упак.</t>
  </si>
  <si>
    <t xml:space="preserve">БЯЗЬ БЕЛАЯ ШИРИНА 150СМ </t>
  </si>
  <si>
    <t xml:space="preserve">ВЕТОШЬ </t>
  </si>
  <si>
    <t xml:space="preserve">ГАЗ ПРОПАН ПРИРОДНЫЙ </t>
  </si>
  <si>
    <t>мз</t>
  </si>
  <si>
    <t xml:space="preserve">ДВУОКИСЬ УГЛЕРОДА ЖИДКАЯ ВЫСОКОГО ДАВЛ. ВЫСШИЙ СОРТ </t>
  </si>
  <si>
    <t>Держатель 220176</t>
  </si>
  <si>
    <t>Завихритель 220179</t>
  </si>
  <si>
    <t>Зенкер Ø 39,6</t>
  </si>
  <si>
    <t>Зенкер Ø 49,6</t>
  </si>
  <si>
    <t>Зенковка Ø 20</t>
  </si>
  <si>
    <t>Карбюризатор древесноугольный</t>
  </si>
  <si>
    <t xml:space="preserve">КИСЛОРОД ГАЗООБРАЗНЫЙ ТЕХН 1С </t>
  </si>
  <si>
    <t xml:space="preserve">КИСТИ РУЧНИКИ КР-25 </t>
  </si>
  <si>
    <t xml:space="preserve">КИСТИ РУЧНИКИ КР-55 </t>
  </si>
  <si>
    <t>КИСТИ ФЛЕЙЦОВЫЕ КФ-50</t>
  </si>
  <si>
    <t xml:space="preserve">КИСТЬ ФЛЕЙЦОВАЯ КФ-100 </t>
  </si>
  <si>
    <t xml:space="preserve">КЛЕЙ 88-С </t>
  </si>
  <si>
    <t>МАГНИТНЫЙ ПОРОШОК МИНК-200</t>
  </si>
  <si>
    <t xml:space="preserve">МАЗУТ МАЛОСЕРНИСТЫЙ МАРКА 40 </t>
  </si>
  <si>
    <t xml:space="preserve">МАРЛЯ АРТ 6421(67) </t>
  </si>
  <si>
    <t xml:space="preserve">МАСЛО И-12А 1КАТ. КАЧЕСТВА </t>
  </si>
  <si>
    <t xml:space="preserve">МАСЛО НЕРАФИНИРОВ. 1СОРТ </t>
  </si>
  <si>
    <t xml:space="preserve">МЕЛ МК-1 </t>
  </si>
  <si>
    <t>Метчик м/р М12</t>
  </si>
  <si>
    <t>Метчик м/р М16</t>
  </si>
  <si>
    <t>Метчик м/р М20</t>
  </si>
  <si>
    <t>Метчик м/р М24</t>
  </si>
  <si>
    <t>Метчик м/р М27</t>
  </si>
  <si>
    <t>Метчик м/р М27Х3LH</t>
  </si>
  <si>
    <t>Метчик м/р М30</t>
  </si>
  <si>
    <t xml:space="preserve">МОЮЩИЕ СРЕДСТВА ЛАБОМИД 201 </t>
  </si>
  <si>
    <t>Мундштук 220173</t>
  </si>
  <si>
    <t>Мундштук 62900 0 ½  WC</t>
  </si>
  <si>
    <t xml:space="preserve">МЫЛО 60% </t>
  </si>
  <si>
    <t xml:space="preserve">НЕФРАС С-50/170 </t>
  </si>
  <si>
    <t>Нож 2030-0003 Т5К10</t>
  </si>
  <si>
    <t xml:space="preserve">ПАСТА ЭМПИ-4 </t>
  </si>
  <si>
    <t xml:space="preserve">ПЕРЧАТКИ Х/Б N10 ВЯЗАНЫЕ </t>
  </si>
  <si>
    <t xml:space="preserve">ПЛАСТИНА 1Н-I-ТМКЩ-С1х3 </t>
  </si>
  <si>
    <t>Пластина твердосплавная 116611 0391 110408</t>
  </si>
  <si>
    <t>Пластина твердосплавная 5-и гр. 110408 НР30АМ</t>
  </si>
  <si>
    <t>Пластина твердосплавная SNMM150624 QR4225</t>
  </si>
  <si>
    <t>Пластина твердосплавная кругл. RCMT1606 MO4225</t>
  </si>
  <si>
    <t>Пластина твердосплавная КС-35 LNUX 301940TN 02</t>
  </si>
  <si>
    <t>Плашка М12</t>
  </si>
  <si>
    <t>Плашка М16</t>
  </si>
  <si>
    <t>Плашка М27</t>
  </si>
  <si>
    <t>Плашка М27Х3LH</t>
  </si>
  <si>
    <t>Плашка М30</t>
  </si>
  <si>
    <t xml:space="preserve">ПРЕПАРАТ ЭМПИ-1 </t>
  </si>
  <si>
    <t>пар</t>
  </si>
  <si>
    <t xml:space="preserve">РЕЕСТРОВЫЙ №1757 ЛПГ160 ЛФДБ </t>
  </si>
  <si>
    <t>Резец отрезной 2131-4209 Р6М5</t>
  </si>
  <si>
    <t>Сверло к/хв 10,2</t>
  </si>
  <si>
    <t>Сверло к/хв 12,0</t>
  </si>
  <si>
    <t>Сверло к/хв 13,0</t>
  </si>
  <si>
    <t xml:space="preserve">Сверло к/хв 14,0 </t>
  </si>
  <si>
    <t xml:space="preserve">Сверло к/хв 17,0 </t>
  </si>
  <si>
    <t>Сверло к/хв 17,4</t>
  </si>
  <si>
    <t>Сверло к/хв 20</t>
  </si>
  <si>
    <t>Сверло к/хв 20,9</t>
  </si>
  <si>
    <t>Сверло к/хв 22,0</t>
  </si>
  <si>
    <t>Сверло к/хв 23,0</t>
  </si>
  <si>
    <t>Сверло к/хв 23,9</t>
  </si>
  <si>
    <t>Сверло к/хв 24,2</t>
  </si>
  <si>
    <t>Сверло к/хв 25,0</t>
  </si>
  <si>
    <t>Сверло к/хв 26,3</t>
  </si>
  <si>
    <t>Сверло к/хв 30,0</t>
  </si>
  <si>
    <t>Сверло к/хв 32,0</t>
  </si>
  <si>
    <t>Сверло к/хв 34,5</t>
  </si>
  <si>
    <t>Сверло к/хв 37,0</t>
  </si>
  <si>
    <t>Сверло к/хв 38,0</t>
  </si>
  <si>
    <t>Сверло к/хв 39,5</t>
  </si>
  <si>
    <t>Сверло к/хв 40,0</t>
  </si>
  <si>
    <t>Сверло к/хв 44,5</t>
  </si>
  <si>
    <t>Сверло к/хв 49,5</t>
  </si>
  <si>
    <t>Сверло ц/х 3,2</t>
  </si>
  <si>
    <t>Сверло ц/х 4,0</t>
  </si>
  <si>
    <t>Сверло ц/х 5,0</t>
  </si>
  <si>
    <t>Сверло ц/х 6,0</t>
  </si>
  <si>
    <t>Сверло ц/х 6,3</t>
  </si>
  <si>
    <t xml:space="preserve">Сверло ц/х 8,0 </t>
  </si>
  <si>
    <t>СИТЕЦ</t>
  </si>
  <si>
    <t xml:space="preserve">СКОТЧ ШИРИНА 32 ММ </t>
  </si>
  <si>
    <t xml:space="preserve">СМАЗКА ЖЕЛЕЗНОДОРОЖНАЯ ЛЗ-ЦНИИ </t>
  </si>
  <si>
    <t xml:space="preserve">ТЕКСТОЛИТ 22 </t>
  </si>
  <si>
    <t>ТКАНЬ ОБТИРОЧНАЯ</t>
  </si>
  <si>
    <t>Фреза дисковая пазовая Ø 80Х4,5</t>
  </si>
  <si>
    <t>Фреза дисковая пазовая Ø 80Х5</t>
  </si>
  <si>
    <t>Фреза дисковая пазовая Ø 80Х5,5</t>
  </si>
  <si>
    <t>Фреза концевая к/хв 10</t>
  </si>
  <si>
    <t>Фреза концевая к/хв 30</t>
  </si>
  <si>
    <t>Фреза концевая к/хв 40</t>
  </si>
  <si>
    <t>Фреза концевая к/хв 50</t>
  </si>
  <si>
    <t>Фреза концевая ц/х 20,0</t>
  </si>
  <si>
    <t>Фреза концевая ц/х 22,0</t>
  </si>
  <si>
    <t>Фреза концевая ц/х 30,0</t>
  </si>
  <si>
    <t>Фреза концевая ц/х 36,0</t>
  </si>
  <si>
    <t>Фреза концевая ц/х 40,0</t>
  </si>
  <si>
    <t>Центровка Ø 1,6 ВК6-М</t>
  </si>
  <si>
    <t>Центровка Ø 2 Р6М5</t>
  </si>
  <si>
    <t>Центровка Ø 2,5</t>
  </si>
  <si>
    <t>Центровка Ø 3,15 Р6М5</t>
  </si>
  <si>
    <t xml:space="preserve">ШКУРКА ШЛИФОВАЛЬНАЯ (ЗЕРНИСТОСТЬ 6) 700 С1 14А 6-НК </t>
  </si>
  <si>
    <t xml:space="preserve">ШКУРКА ШЛИФОВАЛЬНАЯ (ЗЕРНИСТОСТЬ 16) 700 С1 14А 16-НК </t>
  </si>
  <si>
    <t>Экран 220183</t>
  </si>
  <si>
    <t>Электрод 220181</t>
  </si>
  <si>
    <t>RAL 7042</t>
  </si>
  <si>
    <t>КОЛЕСО 957-190-2-В-2</t>
  </si>
  <si>
    <t>Кольцо уплотнительное</t>
  </si>
  <si>
    <t>ОСЬ РУ1Ш</t>
  </si>
  <si>
    <t>СВД</t>
  </si>
  <si>
    <t>ЧКПЗ</t>
  </si>
  <si>
    <t>Drive industry</t>
  </si>
  <si>
    <t>Транспневматика</t>
  </si>
  <si>
    <t>ФМК</t>
  </si>
  <si>
    <t>ЗапчастьЖД</t>
  </si>
  <si>
    <t>ТД ЕПК</t>
  </si>
  <si>
    <t>БЗРП</t>
  </si>
  <si>
    <t>ТЫНЫС</t>
  </si>
  <si>
    <t>Композит Медиа</t>
  </si>
  <si>
    <t xml:space="preserve">ГОСТ2590-2006 ГОСТ1050-2013 </t>
  </si>
  <si>
    <t>КРУГ 16Х6000  СТ55С2-3Б</t>
  </si>
  <si>
    <t xml:space="preserve">ГОСТ2590-2006 ГОСТ14959-79 </t>
  </si>
  <si>
    <t>КГ</t>
  </si>
  <si>
    <t xml:space="preserve">КРУГ 40Х6000  СТ20-2ГП-В </t>
  </si>
  <si>
    <t xml:space="preserve">ЛИСТ  4Х1250Х6000  09Г2С-СВ14 345 </t>
  </si>
  <si>
    <t>ГОСТ19903-74 ГОСТ19281-89</t>
  </si>
  <si>
    <t xml:space="preserve">ЛИСТ 30Х1500Х6000  09Г2С-СВ12 295 </t>
  </si>
  <si>
    <t xml:space="preserve">ГОСТ5267.6-90 ГОСТ19281 </t>
  </si>
  <si>
    <t xml:space="preserve">ГОСТ30245 ГОСТ19281 </t>
  </si>
  <si>
    <t xml:space="preserve">ГОСТ8734-75 ГОСТ1050-2013 </t>
  </si>
  <si>
    <t xml:space="preserve">ГОСТ8240-97 ГОСТ19281-89 </t>
  </si>
  <si>
    <t>106.00.003-1</t>
  </si>
  <si>
    <t>БУМАГА РУЛОН 84СМ А(120)</t>
  </si>
  <si>
    <t>ГОСТ8273-75</t>
  </si>
  <si>
    <t xml:space="preserve">ГОСТ29298-92 </t>
  </si>
  <si>
    <t xml:space="preserve">ТУ63-178-77-82 </t>
  </si>
  <si>
    <t xml:space="preserve">ГОСТ5542-87 </t>
  </si>
  <si>
    <t>ГРУНТ "ПЕНТАКРИЛ-ЖД"</t>
  </si>
  <si>
    <t>СТ ТОО 080340008921-006-2013</t>
  </si>
  <si>
    <t xml:space="preserve">ГОСТ11964-66 </t>
  </si>
  <si>
    <t xml:space="preserve">ГОСТ5583-78 </t>
  </si>
  <si>
    <t xml:space="preserve">ГОСТ10597-80 </t>
  </si>
  <si>
    <t xml:space="preserve">ТУ005300-77 </t>
  </si>
  <si>
    <t>ТУ2379-001-73527608-2004</t>
  </si>
  <si>
    <t xml:space="preserve">ГОСТ10585-99 </t>
  </si>
  <si>
    <t xml:space="preserve">ГОСТ11109-74 </t>
  </si>
  <si>
    <t xml:space="preserve">ГОСТ20799-88 </t>
  </si>
  <si>
    <t xml:space="preserve">ГОСТ17498-72 </t>
  </si>
  <si>
    <t xml:space="preserve">ТУ38-10738-80 </t>
  </si>
  <si>
    <t>ГОСТ8505-80</t>
  </si>
  <si>
    <t xml:space="preserve">ТУ0254-011-25887352-2007 </t>
  </si>
  <si>
    <t xml:space="preserve">ГОСТ5007-75 </t>
  </si>
  <si>
    <t xml:space="preserve">ТУ0253-010-25887352-2005 </t>
  </si>
  <si>
    <t xml:space="preserve">ГОСТ7826-82 </t>
  </si>
  <si>
    <t>Пластина твердосплавная 4-х гранная 03124-120408-2</t>
  </si>
  <si>
    <t>ТОО"MKN Group"</t>
  </si>
  <si>
    <t>УПЗ</t>
  </si>
  <si>
    <t>ПЗТМ</t>
  </si>
  <si>
    <t>ЧУ5.07.0186</t>
  </si>
  <si>
    <t>Кран разобщительный  № 4300В УХЛ1 или Кран 122-03</t>
  </si>
  <si>
    <t>Запасный резервуар Р7-78 или Воздушный резервуар Р7-78</t>
  </si>
  <si>
    <t>РЕГУЛЯТОР РТРП-675М или Авторегулятор РТРП-675М</t>
  </si>
  <si>
    <t>АВТОРЕЖИМ 265А-4 или Авторежим грузовой 265А-4</t>
  </si>
  <si>
    <t>5776-09.03.00.002  или                                  ЧУ 5.07.0300-01 В СБ</t>
  </si>
  <si>
    <t>106.00.011-0</t>
  </si>
  <si>
    <t>106.00.001-2</t>
  </si>
  <si>
    <t>100.00.010-0; 100.00.001-5 ;  100.00.001-6; ЧЛЗ-100.00.001-6; НИЦВ-01.00.00.001; 1750.00.001; 9896-10.10.00.001</t>
  </si>
  <si>
    <t>100.00.002-4;  1750.00.002; ЧЛЗ -100.00.002-05; ЧЛЗ-100.00.002-4; 578.00.019-0; 1750.00.102; 9896-10.20.00.001; 100.00.020-4; 100.00.020-2</t>
  </si>
  <si>
    <t xml:space="preserve">Заклепка С16х40.00 (6 шт-пв)  (8 шт-кр) </t>
  </si>
  <si>
    <t>100.10.006-0</t>
  </si>
  <si>
    <t xml:space="preserve">Надпятник </t>
  </si>
  <si>
    <t>Пеньковое волокно длинное</t>
  </si>
  <si>
    <t>Привод стояночного тормоза</t>
  </si>
  <si>
    <t>296.41.220-00</t>
  </si>
  <si>
    <t>ГОСТ Р 52400-2005; ГОСТ 1561-75</t>
  </si>
  <si>
    <t xml:space="preserve">Скотч малярный </t>
  </si>
  <si>
    <t>Солидол С 1кат  или солидол Ж или графитная смазка УСсА</t>
  </si>
  <si>
    <t xml:space="preserve">Гайка М20-6Н.5  </t>
  </si>
  <si>
    <t xml:space="preserve">Гайка М24-6Н.5 </t>
  </si>
  <si>
    <t>Эмаль   ( желтая) ПЕНТАКРИЛ ЖД</t>
  </si>
  <si>
    <t>Эмаль (серая) ПЕНТАКРИЛ ЖД</t>
  </si>
  <si>
    <t>КРУГ 50Х4500 СТ20-2ГП-В</t>
  </si>
  <si>
    <t>325-09Г2С-св-14 ГОСТ 19281-2014</t>
  </si>
  <si>
    <t>Уголок 160х100х10 -В ГОСТ 8510-86 длиной 12350±5 мм</t>
  </si>
  <si>
    <t>Профиль вагонной стойки ГОСТ 5267.6-90 крат. 2200 мм.</t>
  </si>
  <si>
    <t>Защитное средство ФБС-255</t>
  </si>
  <si>
    <t>ГОСТ 28815-96</t>
  </si>
  <si>
    <t>ФЛЮС АН-384А</t>
  </si>
  <si>
    <t>ГОСТ 9087-81</t>
  </si>
  <si>
    <t xml:space="preserve">Эмаль черная  ПЕНТАКРИЛ ЖД  </t>
  </si>
  <si>
    <t xml:space="preserve">Эмаль   ( красная)  ПЕНТАКРИЛ ЖД                         </t>
  </si>
  <si>
    <t>5776-09.08.01.000 СБ</t>
  </si>
  <si>
    <t>572.00.010-0 СБ</t>
  </si>
  <si>
    <t>5776-09.03.02.000СБ</t>
  </si>
  <si>
    <t>Сектор зубчатый ч.ЧУ 5.07.0057-1шт; Цапфа ч.ЧУ 5.07.0053-2шт;Болт ч.ЧУ 5.07.0052-2шт; Ось ч.ЧУ 5.07.0049-1шт; Ограничитель ч. ЧУ 5.07.0015-1шт; Ручка ЧУ5.07.0161-1шт; Вал с червяком ч.580.41.020-04СБ-1шт; Щека правая ч. ЧУ 5.07.0040 СБ-1шт; Щека левая ч.ЧУ 5.07.0050 СБ-1шт; Гайка М20-6Н.5 ГОСТ 5918-70-6шт;  Шплинт 4х40 ГОСТ 397-79-6шт.</t>
  </si>
  <si>
    <t>Ось 6-25в 12x65 Б Ст40 (Ø буртика 38мм, отв под шплинт Ø6,3)</t>
  </si>
  <si>
    <t xml:space="preserve">ГОСТ 9650-80, ч.1163.40.014 </t>
  </si>
  <si>
    <t>Ось 6-30в 12x75 Б Ст40 (Ø буртика 44 мм, отв под шплинт Ø8,0)</t>
  </si>
  <si>
    <t xml:space="preserve">ГОСТ 9650-80, ч.469.40.016 </t>
  </si>
  <si>
    <t>Упор средний</t>
  </si>
  <si>
    <t>100.300.018-0 или 100.30.021-0</t>
  </si>
  <si>
    <t>100.30.019-0или 100.30.022-0</t>
  </si>
  <si>
    <t>9845-09.40.00.000; 100.10.000-12; 5717-11.40.00.000 или 1750.10.000СБ</t>
  </si>
  <si>
    <t>Заклепка 22х58.02 (116 шт)</t>
  </si>
  <si>
    <t>УБТ-УВЗ</t>
  </si>
  <si>
    <t>100.41.010-0</t>
  </si>
  <si>
    <t>Валюта</t>
  </si>
  <si>
    <t>Цена, без НДС</t>
  </si>
  <si>
    <t>Алтайвагон</t>
  </si>
  <si>
    <t>100.10.005-0</t>
  </si>
  <si>
    <t>ГОСТ 10300-80</t>
  </si>
  <si>
    <t>Заклепка С16х45.02</t>
  </si>
  <si>
    <t>Колесная пара</t>
  </si>
  <si>
    <t>лист 10х2000х7310 325-09Г2С-св-14 Итог</t>
  </si>
  <si>
    <t>лист 10х2000х8330 325-09Г2С-св-14 Итог</t>
  </si>
  <si>
    <t>лист 10х2000х8440 325-09Г2С-св-14 Итог</t>
  </si>
  <si>
    <t>лист 12х2000х10300 325-09Г2С-св-14 Итог</t>
  </si>
  <si>
    <t>лист 12х2000х6670 325-09Г2С-св-14 Итог</t>
  </si>
  <si>
    <t>лист 12х2000х6950 325-09Г2С-св-14 Итог</t>
  </si>
  <si>
    <t>лист 14х1600х7080 325-09Г2С-св-14 Итог</t>
  </si>
  <si>
    <t>лист 14х1600х7502 325-09Г2С-св-14 Итог</t>
  </si>
  <si>
    <t>лист 14х1600х8122 325-09Г2С-св-14 Итог</t>
  </si>
  <si>
    <t>лист 14х1600х8440 325-09Г2С-св-14 Итог</t>
  </si>
  <si>
    <t>лист 14х1600х8500 325-09Г2С-св-14 Итог</t>
  </si>
  <si>
    <t>лист 16х1500х10300 325-09Г2С-св-14 Итог</t>
  </si>
  <si>
    <t>лист 16х1500х6340 325-09Г2С-св-14 Итог</t>
  </si>
  <si>
    <t>лист 16х1500х6640 325-09Г2С-св-14 Итог</t>
  </si>
  <si>
    <t>лист 16х1500х6960 325-09Г2С-св-14 Итог</t>
  </si>
  <si>
    <t>лист 16х1500х7220 325-09Г2С-св-14 Итог</t>
  </si>
  <si>
    <t>ТРУБА 38Х8Х6000 СТ20</t>
  </si>
  <si>
    <t>ГОСТ 8732-78 ГОСТ 8731-74</t>
  </si>
  <si>
    <t>ГОСТ2590-2006 ГОСТ 1050-20113</t>
  </si>
  <si>
    <t>ГОСТ19903-74 ГОСТ19281-2014</t>
  </si>
  <si>
    <t>ЛИСТ 50Х1500Х6000  390-10ХСНД</t>
  </si>
  <si>
    <t>ЛИСТ 55Х1500Х6000  СТ3СП5</t>
  </si>
  <si>
    <t>Условия оплаты</t>
  </si>
  <si>
    <t xml:space="preserve">Норма на 80 ф </t>
  </si>
  <si>
    <t>Приоритетный Поставщик</t>
  </si>
  <si>
    <t>в/к</t>
  </si>
  <si>
    <t>Две балки боковых и балка хребтовая</t>
  </si>
  <si>
    <t>ВМС</t>
  </si>
  <si>
    <t>металлопрокат негабарит ВМС ( ОАО "ММК)</t>
  </si>
  <si>
    <t xml:space="preserve">металлопрокат </t>
  </si>
  <si>
    <t>металлопрокат специализированный</t>
  </si>
  <si>
    <t>Швеллер</t>
  </si>
  <si>
    <t>Уголки</t>
  </si>
  <si>
    <t>Круги</t>
  </si>
  <si>
    <t>ООО "Серовметэкспорт"</t>
  </si>
  <si>
    <t>2</t>
  </si>
  <si>
    <t>Трубы</t>
  </si>
  <si>
    <t>СТ3пс</t>
  </si>
  <si>
    <t>Швеллер 8Вх11750 325-09Г2С-14</t>
  </si>
  <si>
    <t>ГОСТ5267.1-90 ГОСТ5267.0-90</t>
  </si>
  <si>
    <t>Лист 24х1500х6000 325-14-09Г2С</t>
  </si>
  <si>
    <t>Круг 56х6000 295-14-09Г2С-ГС</t>
  </si>
  <si>
    <t>ГОСТ2590-88 ГОСТ19281-2014</t>
  </si>
  <si>
    <t>Круг 33х6000 345-14-09Г2С-ГС</t>
  </si>
  <si>
    <t>ГОСТ2590-2006 ГОСТ535-2005</t>
  </si>
  <si>
    <t>Триангель 6407</t>
  </si>
  <si>
    <t>Закладка триангеля</t>
  </si>
  <si>
    <t>6407-60.00.403-01</t>
  </si>
  <si>
    <t>Наконечник триангеля левый</t>
  </si>
  <si>
    <t>6407-60.00.404-01</t>
  </si>
  <si>
    <t>Наконечник триангеля правый</t>
  </si>
  <si>
    <t>6407-60.00.404</t>
  </si>
  <si>
    <t>Подвеска триангеля</t>
  </si>
  <si>
    <t>100.40.080-2</t>
  </si>
  <si>
    <t xml:space="preserve">Ось </t>
  </si>
  <si>
    <t>100.40.013</t>
  </si>
  <si>
    <t xml:space="preserve">Чека 1 ГОСТ1203-75 </t>
  </si>
  <si>
    <t xml:space="preserve">100.40.014-0 </t>
  </si>
  <si>
    <t>Колодка тормозная композиционная</t>
  </si>
  <si>
    <t>ТУ 38 114292-94 или ТУ 2571-028-00149386-2000 или ТУ 2571-123-05-766936-2007</t>
  </si>
  <si>
    <t>Сибтехпром</t>
  </si>
  <si>
    <t>100% предоплата</t>
  </si>
  <si>
    <t>50% предоплата от квартальной заявки не позднее 10раб.дн. с даты предоставления банк.гарантии, 50% по факту поставки за каждую партию факт.поставленого товара</t>
  </si>
  <si>
    <t>оплата по факту поставки в течение 30 кал.дней</t>
  </si>
  <si>
    <t>Оплата по факту поставки в течение 15 кал.дней</t>
  </si>
  <si>
    <t>Евраз Холдинг</t>
  </si>
  <si>
    <t>ПАО "СеверСталь"</t>
  </si>
  <si>
    <t xml:space="preserve">Башмак тормозной неповоротный </t>
  </si>
  <si>
    <t>Ритам Павлодар</t>
  </si>
  <si>
    <t>по факту поставки в течении 20 дней</t>
  </si>
  <si>
    <t>ИП Диброва</t>
  </si>
  <si>
    <t>ИП Садаков</t>
  </si>
  <si>
    <t>ИП Толстогузов</t>
  </si>
  <si>
    <t>ТОО Рока</t>
  </si>
  <si>
    <t>ИП Семашко</t>
  </si>
  <si>
    <t>Альфа Тренд</t>
  </si>
  <si>
    <t>ТОО Лавира</t>
  </si>
  <si>
    <t>ИП Перепелица</t>
  </si>
  <si>
    <t>ТОО Гедеон</t>
  </si>
  <si>
    <t>Митра Груп</t>
  </si>
  <si>
    <t>ООО Ипал</t>
  </si>
  <si>
    <t>ТОО Рахат-опт</t>
  </si>
  <si>
    <t>ТОО Ing Альянс</t>
  </si>
  <si>
    <t>ТОО ВСД Снаб</t>
  </si>
  <si>
    <t>ТОО Достык Север</t>
  </si>
  <si>
    <t>ИП Налесный</t>
  </si>
  <si>
    <t>Урал Импекс</t>
  </si>
  <si>
    <t>ТОО Инд Делевирис</t>
  </si>
  <si>
    <t>ИП Силантьев</t>
  </si>
  <si>
    <t>АКК</t>
  </si>
  <si>
    <t>ТОО "РИСК"</t>
  </si>
  <si>
    <t>Общество инвалидов</t>
  </si>
  <si>
    <t>ПК АЗОТ</t>
  </si>
  <si>
    <t>ТОО "СВ Компани"</t>
  </si>
  <si>
    <t>«ОРИОН -М»</t>
  </si>
  <si>
    <t>ИП</t>
  </si>
  <si>
    <t>СОПЛО 220182</t>
  </si>
  <si>
    <t>ТОО Центр Ойл</t>
  </si>
  <si>
    <t>СевКазЭнерго</t>
  </si>
  <si>
    <t>предоплата за 5 дней до поставки</t>
  </si>
  <si>
    <t>ИТОГО с НДС</t>
  </si>
  <si>
    <t>ЖД Компоненты</t>
  </si>
  <si>
    <t xml:space="preserve">5776-09.01.01.120 СБ </t>
  </si>
  <si>
    <t xml:space="preserve">5776-09.01.01.120-01 СБ </t>
  </si>
  <si>
    <t>5776-09.01.01.802</t>
  </si>
  <si>
    <t>Аналог муфты 4379</t>
  </si>
  <si>
    <t>Аналог муфты 4379-01</t>
  </si>
  <si>
    <t>Соединение с тройником СТ157-4</t>
  </si>
  <si>
    <t>Аналог Тройник 4375-01</t>
  </si>
  <si>
    <t xml:space="preserve">Полумуфта СТ157-2 </t>
  </si>
  <si>
    <t>Аналог Ниппель 4371</t>
  </si>
  <si>
    <t xml:space="preserve">Фильтр полумуфта 157-3 </t>
  </si>
  <si>
    <t>Аналог Штуцер 4370</t>
  </si>
  <si>
    <t>ТОО BERS.kz</t>
  </si>
  <si>
    <t>ТРИБО</t>
  </si>
  <si>
    <t>предоплата за 30 дней до поставки</t>
  </si>
  <si>
    <t>оплата по факту в течении 30 дней</t>
  </si>
  <si>
    <t>Норма на 1 кол. пару КТТ</t>
  </si>
  <si>
    <t>кол.пара КТТ</t>
  </si>
  <si>
    <t xml:space="preserve">Шайба 32.02 </t>
  </si>
  <si>
    <t>Кран концевой №4314Б в сборе со штуцером № 4374</t>
  </si>
  <si>
    <t>КРУГ 55Х6000 СТ45-2ГП-В</t>
  </si>
  <si>
    <t>ТРУБА 42х4х10600 Ст20</t>
  </si>
  <si>
    <t>Лист Б-ПН-О-14х1500х6000 325-14-09Г2С-ГС</t>
  </si>
  <si>
    <t>19903-2015     ГОСТ 19281-2014</t>
  </si>
  <si>
    <t>Лист Б-ПН-О-18х1500х6000  345-14-09Г2С-ГС</t>
  </si>
  <si>
    <t xml:space="preserve">  ГОСТ 19903-2015 ГОСТ 19281-2014</t>
  </si>
  <si>
    <t xml:space="preserve">Лист Б-ПН-20х1500х6000 345-09Г2С-св-14 </t>
  </si>
  <si>
    <t>ГОСТ 19903-2015  ГОСТ 19281-2014</t>
  </si>
  <si>
    <t xml:space="preserve">Профиль №6 -400х45х4,0х3000кр  295-09Г2С-2  </t>
  </si>
  <si>
    <t>ГОСТ 14635-93 ГОСТ 11474-76</t>
  </si>
  <si>
    <t>Профиль №8-500х50х3,0х3400кр  295-09Г2С-2</t>
  </si>
  <si>
    <t>Z-профиль ГОСТ 5267.3-90        L= 12700</t>
  </si>
  <si>
    <t xml:space="preserve">Горячекатанный профиль верхнего листа поперечной балки п/в Lкр-2800 мм.295-09Г2С-св-14 </t>
  </si>
  <si>
    <t xml:space="preserve"> ГОСТ 5267.7-90 ГОСТ 19281-2014</t>
  </si>
  <si>
    <t>295-09Г2С-св-14 ГОСТ 5267.0-90 или 345-09Г2С-св-14 ГОСТ 5267.0-90</t>
  </si>
  <si>
    <t>Лист верхний обшивы боковой стены 899± 5 мм х 12075±5 мм профиль гофрированный 345-09Г2С</t>
  </si>
  <si>
    <t>Лист нижний обшивы боковой стены 1058± 5 мм х 12075±5 мм профиль гофрированный 345-09Г2С</t>
  </si>
  <si>
    <t>ПРОФИЛЬ  09Г2С-СВ14 345 крат.8850</t>
  </si>
  <si>
    <t xml:space="preserve">Профиль 145х118х7 СТП 14-101-194-97  L 13042±2мм 295-09Г2С-св-14 </t>
  </si>
  <si>
    <t>ГОСТ 19281-2014</t>
  </si>
  <si>
    <t xml:space="preserve">ПРОФИЛЬ 160Х120Х8Х12000  345 09Г2С </t>
  </si>
  <si>
    <t xml:space="preserve">Двутавр 45Б1 СТО АСЧМ 20-93** 325-14-09Г2С-ГС </t>
  </si>
  <si>
    <t xml:space="preserve">Двутавр 60Б2 СТО АСЧМ 20-93* 345-14-09Г2С-ГС </t>
  </si>
  <si>
    <t>ГОСТ 8240-97 ГОСТ 19281-2014</t>
  </si>
  <si>
    <t xml:space="preserve">Швеллер 6,5-Пх4700кр 295-14-09Г2С-ГС </t>
  </si>
  <si>
    <t>ГОСТ 8240-97  ГОСТ 19281-2014</t>
  </si>
  <si>
    <t>Швеллер 10-Пх3400 кр  345-14-09Г2С-ГС</t>
  </si>
  <si>
    <t xml:space="preserve">Швеллер 14-Пх3400кр  345-14-09Г2С-ГС </t>
  </si>
  <si>
    <t>ШВЕЛЛЕР 14Х6000 295-СТ09Г2С-12</t>
  </si>
  <si>
    <t xml:space="preserve">Уголок  В-45х45х4х6500 Ст3пс3 </t>
  </si>
  <si>
    <t>ГОСТ 8509-93 ГОСТ  535-2005</t>
  </si>
  <si>
    <t>ГОСТ 8509-93 ГОСТ 19281-2014</t>
  </si>
  <si>
    <t>Уголок 50х50х5-В 295-09Г2С-св-14</t>
  </si>
  <si>
    <t>ГОСТ 8509-93  ГОСТ 19281-2014</t>
  </si>
  <si>
    <t>ГОСТ 8510-86  ГОСТ 380-2005</t>
  </si>
  <si>
    <t>Уголок В-70х70х8х4200 295-14-09Г2С-ГС</t>
  </si>
  <si>
    <t>Уголок 75х50х6 Ст3пс-св</t>
  </si>
  <si>
    <t xml:space="preserve">Уголок В-90х90х9х4300  Ст3пс-5 </t>
  </si>
  <si>
    <t xml:space="preserve">ГОСТ 8509-93 ГОСТ 535-2005                 </t>
  </si>
  <si>
    <t xml:space="preserve">Уголок 100х100х6,5 295-09Г2С-св-14 </t>
  </si>
  <si>
    <t xml:space="preserve">Уголок 100х63х8 Ст3сп5-св </t>
  </si>
  <si>
    <t>ГОСТ 8510-86  ГОСТ 535-2005</t>
  </si>
  <si>
    <t>КРУГ 5Х6000  СТ3сп5</t>
  </si>
  <si>
    <t xml:space="preserve">Круг 6 -В ГОСТ 2590-2006 295-09Г2С-св-14 </t>
  </si>
  <si>
    <t>ГОСТ 19281-90</t>
  </si>
  <si>
    <t>В ГОСТ 2590-2006 ГОСТ 19281-2014</t>
  </si>
  <si>
    <t xml:space="preserve">КРУГ 16Х6000  СТ20-2ГП-В </t>
  </si>
  <si>
    <t xml:space="preserve"> ГОСТ 2590-2006 ГОСТ 380-2005</t>
  </si>
  <si>
    <t>КРУГ 20Х6000  СТ20-2ГП-В</t>
  </si>
  <si>
    <t>ГОСТ 2590-2006 ГОСТ 1050-2013</t>
  </si>
  <si>
    <t xml:space="preserve"> ГОСТ 2590-2006  ГОСТ 19281-2014</t>
  </si>
  <si>
    <t>КРУГ 22-В1Х9000 295-09Г2С-СВ-14</t>
  </si>
  <si>
    <t>Круг В1-22х7200 295-14-09Г2С-ГС</t>
  </si>
  <si>
    <t>ГОСТ 2590-2006  ГОСТ 4543-71</t>
  </si>
  <si>
    <t>ГОСТ2590-2006 ГОСТ19281-2014</t>
  </si>
  <si>
    <t xml:space="preserve">Круг 35В Ст5 </t>
  </si>
  <si>
    <t>ГОСТ 2590-2006  ГОСТ 380-2005</t>
  </si>
  <si>
    <t xml:space="preserve">КРУГ 40Х6000  СТ40 </t>
  </si>
  <si>
    <t xml:space="preserve">КРУГ 45Х6000 Т/ОБ   СТ45-2ГП-В </t>
  </si>
  <si>
    <t>ГОСТ 2590-2006 ГОСТ 535-2005</t>
  </si>
  <si>
    <t xml:space="preserve">КРУГ 50Х6000  265-СТ09Г2С-12 </t>
  </si>
  <si>
    <t>ГОСТ2590-2006 ГОСт 1050-2013</t>
  </si>
  <si>
    <t>Круг В-55х50кр  Ст3пс3</t>
  </si>
  <si>
    <t xml:space="preserve">ГОСТ 2590-2006 ГОСТ 14637-89 </t>
  </si>
  <si>
    <t xml:space="preserve">КРУГ 60Х6000  СТ20-2ГП-В </t>
  </si>
  <si>
    <t xml:space="preserve">Круг В1-60х100кр 295-14-09Г2С-ГС </t>
  </si>
  <si>
    <t>ГОСТ 2590-2006  ГОСТ 19281-2014</t>
  </si>
  <si>
    <t>ГОСТ 8733-75</t>
  </si>
  <si>
    <t xml:space="preserve"> ГОСТ 8733-76</t>
  </si>
  <si>
    <t>Труба 42х4,0х7300кр   В 20</t>
  </si>
  <si>
    <t>ГОСТ 8734-75 ГОСТ 8733-74</t>
  </si>
  <si>
    <t>Труба 140х110х7х1160кр  295-14-09Г2С-ГС</t>
  </si>
  <si>
    <t>ГОСТ 30245-2012 ГОСТ 19281-2014</t>
  </si>
  <si>
    <t>Лист чечевица (РОМБ) Б-К-ПУ-5,0х1500х6000ГОСТ 8568-77</t>
  </si>
  <si>
    <t>Проф гнутый №34 (1590х6х1490х41х5) 345-10ХНДП-св-12</t>
  </si>
  <si>
    <t>ТУ14-101-789-2008</t>
  </si>
  <si>
    <t>ТОО HILL Industrial</t>
  </si>
  <si>
    <t>джоллар США</t>
  </si>
  <si>
    <t>росс.рубль</t>
  </si>
  <si>
    <t>Код</t>
  </si>
  <si>
    <t>тенге</t>
  </si>
  <si>
    <t>30 дней по факту поставки</t>
  </si>
  <si>
    <t>предоплата 100%</t>
  </si>
  <si>
    <t>ЧУ5.015.08.08-01</t>
  </si>
  <si>
    <t>ЛИСТ 45Х1500Х6000  09Г2С-СВ14 295</t>
  </si>
  <si>
    <t xml:space="preserve">АВТОСЦЕПНОЕ ОБОРУДОВАНИЕ </t>
  </si>
  <si>
    <t>ЖД Компоненты/СВД</t>
  </si>
  <si>
    <t>Планка-замок</t>
  </si>
  <si>
    <t>106.00.005-0</t>
  </si>
  <si>
    <t>Планка упорная</t>
  </si>
  <si>
    <t>106.00.004-0</t>
  </si>
  <si>
    <t>Шпилька стопорная</t>
  </si>
  <si>
    <t>106.00.015-1</t>
  </si>
  <si>
    <t>ЧУ5.07.224</t>
  </si>
  <si>
    <t>106.00.006-0</t>
  </si>
  <si>
    <t>Планка</t>
  </si>
  <si>
    <t>333.35.00.034</t>
  </si>
  <si>
    <t>ЧУ 5.07.0031</t>
  </si>
  <si>
    <t>6922.00.001</t>
  </si>
  <si>
    <t>фитинг-плита крайняя</t>
  </si>
  <si>
    <t>6922.01.010</t>
  </si>
  <si>
    <t>фитинг-плита средняя</t>
  </si>
  <si>
    <t>6922.01.020</t>
  </si>
  <si>
    <t>Прокладка</t>
  </si>
  <si>
    <t>ЧУ 5.07.0279</t>
  </si>
  <si>
    <t>Ертис Санжар</t>
  </si>
  <si>
    <t xml:space="preserve"> пятник 1 Ш</t>
  </si>
  <si>
    <t>296.02.124-00</t>
  </si>
  <si>
    <t>296.02.125-00</t>
  </si>
  <si>
    <t>5776-09.01.01.511-01</t>
  </si>
  <si>
    <t>5776-09.01.01.512-01</t>
  </si>
  <si>
    <t>ЧУ 5.07.0154</t>
  </si>
  <si>
    <t>ЧУ 5.07.0183</t>
  </si>
  <si>
    <t>Хвостовик тяги</t>
  </si>
  <si>
    <t>ЧУ 5.07.0036</t>
  </si>
  <si>
    <t>Наконечник</t>
  </si>
  <si>
    <t>5776-09.02.01.001</t>
  </si>
  <si>
    <t>532.40.069-0</t>
  </si>
  <si>
    <t>КД 099.00.00.00</t>
  </si>
  <si>
    <t>КД 099.00.00.00-01</t>
  </si>
  <si>
    <t>5776-09.02.00.004</t>
  </si>
  <si>
    <t>560.40.202</t>
  </si>
  <si>
    <t>560.40.202-01</t>
  </si>
  <si>
    <t>560.40.202-02</t>
  </si>
  <si>
    <t xml:space="preserve">Шайба стопорная </t>
  </si>
  <si>
    <t>1494.40.007</t>
  </si>
  <si>
    <t>536.137-1</t>
  </si>
  <si>
    <t>1150.07.027</t>
  </si>
  <si>
    <t>Винт регулирующий</t>
  </si>
  <si>
    <t>ЧУ 5.07.0044</t>
  </si>
  <si>
    <t>Пружина</t>
  </si>
  <si>
    <t>132.01.45.008-1</t>
  </si>
  <si>
    <t>Втулка</t>
  </si>
  <si>
    <t>5776-09.04.00.001</t>
  </si>
  <si>
    <t>9845-09.60.00.005</t>
  </si>
  <si>
    <t>Вставка триангеля</t>
  </si>
  <si>
    <t>100.40.016-2   ГОСТ 3269-78</t>
  </si>
  <si>
    <t>Крышка смотровая</t>
  </si>
  <si>
    <t>100.10.001</t>
  </si>
  <si>
    <t>БОЛТ М16х40-5,8 ГОСТ 7798-70 (60кг)</t>
  </si>
  <si>
    <t>Болт М12х150.36 (4 шт.)</t>
  </si>
  <si>
    <t>Болт М20-6gх100.36 (2 шт)</t>
  </si>
  <si>
    <t xml:space="preserve">Болт 2М16-6gх45.48  (6 шт) </t>
  </si>
  <si>
    <t>Болт М16-6gх60.48  (14 шт)</t>
  </si>
  <si>
    <t>Болт М20-6gх180.46  (4 шт)</t>
  </si>
  <si>
    <t>Болт М16-6gх70.58 (3шт)</t>
  </si>
  <si>
    <t>Болт М16-6gх70.58  (28 шт)</t>
  </si>
  <si>
    <t xml:space="preserve">Болт М16-6gх50.58 (10 шт) </t>
  </si>
  <si>
    <t xml:space="preserve">Болт М16-6gх50.58 (8 шт) </t>
  </si>
  <si>
    <t>Болт М22-6gх95.58 (16 шт)</t>
  </si>
  <si>
    <t>Болт М22-6gх90.58 (16 шт)</t>
  </si>
  <si>
    <t>БОЛТ М8-6gХ55.58 (28шт)</t>
  </si>
  <si>
    <t xml:space="preserve">ГАЙКА М30-7Н.5.0112 </t>
  </si>
  <si>
    <t xml:space="preserve">ГОСТ5915-70 </t>
  </si>
  <si>
    <t>Гайка М27-6Н.5  (1 шт)</t>
  </si>
  <si>
    <t>Гайка М20.4 (4 шт)</t>
  </si>
  <si>
    <t>Гайка М30-6Н.5 С (8 шт) на триангель корончатая</t>
  </si>
  <si>
    <t xml:space="preserve">ЗАКЛЁПКА В 16Х42.00  </t>
  </si>
  <si>
    <t xml:space="preserve">ГОСТ10300-80 </t>
  </si>
  <si>
    <t xml:space="preserve">ЗАКЛЁПКА В 16Х60.00 </t>
  </si>
  <si>
    <t xml:space="preserve">ГОСТ10299-80 </t>
  </si>
  <si>
    <t>шайба (12 шт на вагон)</t>
  </si>
  <si>
    <t>9845-09.60.00.003</t>
  </si>
  <si>
    <t>шайба (16 шт на вагон)</t>
  </si>
  <si>
    <t>9845-09.60.00.004</t>
  </si>
  <si>
    <t>Шайба 12.65Г  (4 шт) или 12 Т 65 Г; 12ОТ 65Г</t>
  </si>
  <si>
    <t>ГОСТ 6958-78</t>
  </si>
  <si>
    <t>Шайба 20.65Г (4шт)</t>
  </si>
  <si>
    <t>Шайба 24.02(1 шт)</t>
  </si>
  <si>
    <t>Шайба 16Н (21 шт)</t>
  </si>
  <si>
    <t>Шайба С22.02  (28 шт)</t>
  </si>
  <si>
    <t xml:space="preserve">ШАЙБА 20.65Г </t>
  </si>
  <si>
    <t>Шплинт 8х63 (8 шт)</t>
  </si>
  <si>
    <t>Шплинт 8х90 (8 шт)</t>
  </si>
  <si>
    <t>Шплинт 4х40  (27 шт)</t>
  </si>
  <si>
    <t>Шплинт 5х45 (1 шт -пв)  (2 шт -кр)</t>
  </si>
  <si>
    <t>Шплинт 6,3х40 (3шт)</t>
  </si>
  <si>
    <t>Шплинт 6,3х36  (42 шт)</t>
  </si>
  <si>
    <t>Шплинт 8х45  (1 шт)</t>
  </si>
  <si>
    <t>Шплинт 4х22 (14 шт)</t>
  </si>
  <si>
    <t>Шплинт 4х25 (12 шт)</t>
  </si>
  <si>
    <t>Шплинт 5х32 (16 шт-пв) (20 шт-кр)</t>
  </si>
  <si>
    <t>Шплинт 5х40 (1шт)</t>
  </si>
  <si>
    <t>Шплинт 6,3х45  (10+1 шт)</t>
  </si>
  <si>
    <t>Шплинт 6,3х63 (триангель 2шт)</t>
  </si>
  <si>
    <t xml:space="preserve">ПРОВОЛОКА 1-О-Ч </t>
  </si>
  <si>
    <t xml:space="preserve">ПРОВОЛОКА 2.6  </t>
  </si>
  <si>
    <t xml:space="preserve">ГОСТ5663-79  ГОСТ1050-2013 </t>
  </si>
  <si>
    <t xml:space="preserve">ПРОВОЛОКА 3  СВ08Г2С (БУХТА ДО 100КГ) </t>
  </si>
  <si>
    <t xml:space="preserve">ГОСТ2246-70 </t>
  </si>
  <si>
    <t>ПРОВОЛОКА 3,0-О</t>
  </si>
  <si>
    <t>ГОСТ3282-74</t>
  </si>
  <si>
    <t xml:space="preserve">ПРОВОЛОКА 3,2  </t>
  </si>
  <si>
    <t>Ст10 - ГОСТ 5663-79 ГОСТ 1050-2013</t>
  </si>
  <si>
    <t xml:space="preserve">ПРОВОЛОКА 4   </t>
  </si>
  <si>
    <t xml:space="preserve">ПРОВОЛОКА 4,0 Б-2 </t>
  </si>
  <si>
    <t>ГОСТ9389-75</t>
  </si>
  <si>
    <t>ПРОВОЛОКА 4,0  СВ-08А Д/СВАР</t>
  </si>
  <si>
    <t>Проволока 4-0-Ч ГОСТ 3282-74/ ОБР-0 СТ3</t>
  </si>
  <si>
    <t>СтО ГОСТ 380-2005</t>
  </si>
  <si>
    <t xml:space="preserve">ПРОВОЛОКА 5   </t>
  </si>
  <si>
    <t>СТ10  ГОСТ5663-79 ГОСТ1050-2013</t>
  </si>
  <si>
    <t xml:space="preserve">ПРОВОЛОКА 5,0 Б-1  БУХТА ДО 100КГ </t>
  </si>
  <si>
    <t xml:space="preserve">ПРОВОЛОКА 5,0 Ч-ЧЕРН.Т/ОБР-0 СТ3  </t>
  </si>
  <si>
    <t>ГОСТ380-2005</t>
  </si>
  <si>
    <t xml:space="preserve">Проволока 8,0-О-Ч </t>
  </si>
  <si>
    <t>ГОСТ 3282-74</t>
  </si>
  <si>
    <t xml:space="preserve">Проволока Б-2-3 </t>
  </si>
  <si>
    <t>ГОСТ 9389-75</t>
  </si>
  <si>
    <t>проволока 3 СВ-08А</t>
  </si>
  <si>
    <t>ГОСТ2246-70</t>
  </si>
  <si>
    <t xml:space="preserve">ЛИСТ  1Х1000Х2000 II-М-ВГ-ПН-1К  08КП </t>
  </si>
  <si>
    <t>ГОСТ19904-90 ГОСТ9045-93</t>
  </si>
  <si>
    <t>чайки</t>
  </si>
  <si>
    <t>ЛИСТ  1Х1000Х2000 СТ3пс</t>
  </si>
  <si>
    <t xml:space="preserve">Лист Б-ПН-О-1,0х1250х2500 ГОСТ 19903-2015           </t>
  </si>
  <si>
    <t>ОК360В-4-III-Ст3 ГОСТ 16523-97</t>
  </si>
  <si>
    <t>в наличии склад АО (весь объем)</t>
  </si>
  <si>
    <t xml:space="preserve">ЛИСТ  1,5Х1000Х2000 IIМ-ВГ-ПН СТ08КП </t>
  </si>
  <si>
    <t>Лист Б-ПН-1,5х1500х6000 ГОСТ 19904-2015</t>
  </si>
  <si>
    <t>Ст3пс ГОСТ 380-2005</t>
  </si>
  <si>
    <t xml:space="preserve">ЛИСТ  2Х1000Х2000  </t>
  </si>
  <si>
    <t xml:space="preserve">БСТ3ПС2 </t>
  </si>
  <si>
    <t>Лист Б-ПН-2х1250х2500 ГОСТ 19903-2015</t>
  </si>
  <si>
    <t xml:space="preserve">ЛИСТ 2,5Х1250Х2500 </t>
  </si>
  <si>
    <t xml:space="preserve">ЛИСТ  2,5Х1250Х2500 </t>
  </si>
  <si>
    <t xml:space="preserve">345-09Г2С-СВ-14 </t>
  </si>
  <si>
    <t>Лист Б-ПН-3х1250х2500 ГОСТ 19903-2015</t>
  </si>
  <si>
    <t xml:space="preserve">ЛИСТ  3Х1000Х2000 ПН-О-2К БСТ3ПС2 </t>
  </si>
  <si>
    <t>ЛИСТ 4х1250х6000 Ст3пс</t>
  </si>
  <si>
    <t>ГОСТ 8568-76 ГОСТ 380-994</t>
  </si>
  <si>
    <t xml:space="preserve">ЛИСТ  4Х1500Х6000  </t>
  </si>
  <si>
    <t xml:space="preserve">345-09Г2С-СВ-12 </t>
  </si>
  <si>
    <t>Лист Б-ПН-5х1500х6000 ГОСТ 19903-2015</t>
  </si>
  <si>
    <t>Лист 5х1500х6000 ст3пс4</t>
  </si>
  <si>
    <t>ГОСТ19903-74 ГОСТ380-2005</t>
  </si>
  <si>
    <t>Лист 5х1500х6000  65Г-3А</t>
  </si>
  <si>
    <t>ГОСТ19903-74 ГОСТ14959-79</t>
  </si>
  <si>
    <t>Лист 6Х1500Х6000 СТ30ХГСА</t>
  </si>
  <si>
    <t>ГОСТ19903-74 ГОСТ4543-71</t>
  </si>
  <si>
    <t>Лист Б-ПН-О-16х1500х6000 ГОСТ 325-14-09Г2С-ГС</t>
  </si>
  <si>
    <t>Лист Б-ПН-18х1500х6000  Ст3 сп-св</t>
  </si>
  <si>
    <t>ГОСТ 19903-2015  ГОСТ 14637-89</t>
  </si>
  <si>
    <t xml:space="preserve">ЛИСТ 20Х1500Х6000  СТ3СП2 </t>
  </si>
  <si>
    <t xml:space="preserve">ГОСТ19903-74 ГОСТ380-2005 </t>
  </si>
  <si>
    <t>ТОО"ТД ММК Каз-н"</t>
  </si>
  <si>
    <t>Лист Б-ПН-О-22х1500х6000  295-14-09Г2С-ГС</t>
  </si>
  <si>
    <t>ГОСТ  19903-2015  ГОСТ 19281-2014</t>
  </si>
  <si>
    <t>Крышка люка п/в</t>
  </si>
  <si>
    <t>Торсион правый</t>
  </si>
  <si>
    <t>6401-01.04.021</t>
  </si>
  <si>
    <t>Торсион левый</t>
  </si>
  <si>
    <t>6401-01.04.021-01</t>
  </si>
  <si>
    <t>Кронштейн под крышку люка</t>
  </si>
  <si>
    <t>6401-01.04.004</t>
  </si>
  <si>
    <t>ПЕТЛЯ</t>
  </si>
  <si>
    <t>1331.00.12</t>
  </si>
  <si>
    <t xml:space="preserve">ШВЕЛЛЕР  5УХ6000   295-09Г2-св-14 </t>
  </si>
  <si>
    <t xml:space="preserve">Швеллер 8-У  295-09Г2С-св-14 </t>
  </si>
  <si>
    <t>ООО"УЗМК"</t>
  </si>
  <si>
    <t>ШВЕЛЛЕР 8х6000  СТ09Г2-СВ14 345</t>
  </si>
  <si>
    <t>Швеллер 12-11700-У 295-09Г2С-св-14</t>
  </si>
  <si>
    <t xml:space="preserve">ШВЕЛЛЕР 12х4500  СТ09Г2С-св14 345 </t>
  </si>
  <si>
    <t xml:space="preserve">Уголок 25х25х4х  Ст3пс-св </t>
  </si>
  <si>
    <t>ГОСТ 8509-93 ГОСТ 380-2005</t>
  </si>
  <si>
    <t>Уголок В-32х32х3х5500 Ст3пс3</t>
  </si>
  <si>
    <t>ГОСТ 8509-93  ГОСТ 535-2005</t>
  </si>
  <si>
    <t>Уголок 35х35х5 95-09Г2С-св-14</t>
  </si>
  <si>
    <t>ГОСТ 8509-93 2  ГОСТ 19281-2014</t>
  </si>
  <si>
    <t>Уголок 45х45х4  295-09Г2С-св-14</t>
  </si>
  <si>
    <t xml:space="preserve">Уголок 63х40х5 Ст3пс </t>
  </si>
  <si>
    <t xml:space="preserve">Уголок 63х40х6 Ст3пс </t>
  </si>
  <si>
    <t xml:space="preserve">Уголок 63х63х6 295-09Г2С-св-12 </t>
  </si>
  <si>
    <t>УГОЛОК В-63Х63Х6х6000  СТ3СП5</t>
  </si>
  <si>
    <t>ГОСт8509-93 ГОСт535-2005</t>
  </si>
  <si>
    <t>ТОО"САРИСА"</t>
  </si>
  <si>
    <t xml:space="preserve">Круг 12-В  Ст3сп </t>
  </si>
  <si>
    <t>ГОСТ 2590-2006 ГОСТ 380-2005</t>
  </si>
  <si>
    <t>КРУГ 12-В1Х6000  СТ3СП5</t>
  </si>
  <si>
    <t>КРУГ 12Х3000  СТ20-В-4</t>
  </si>
  <si>
    <t xml:space="preserve">ГОСТ7417-75 ГОСТ1050-2013 </t>
  </si>
  <si>
    <t xml:space="preserve">КРУГ 12Х6000  СТ20-2ГП-В </t>
  </si>
  <si>
    <t xml:space="preserve">Круг В1-12х6400 Ст3сп5 </t>
  </si>
  <si>
    <t>ГОСТ 2590-2006  ГОСТ 535-2005</t>
  </si>
  <si>
    <t>Круг 12х6000 ст3сп2</t>
  </si>
  <si>
    <t xml:space="preserve">КРУГ 14Х6000  СТ20-2ГП-В </t>
  </si>
  <si>
    <t xml:space="preserve">Круг В1-16х6000 Ст3сп3 </t>
  </si>
  <si>
    <t xml:space="preserve">Круг 16-7000  295-09Г2С-св-14 </t>
  </si>
  <si>
    <t>Круг 18х6600 В Ст3сп</t>
  </si>
  <si>
    <t xml:space="preserve">КРУГ 18Х6000  СТ20-2ГП-В </t>
  </si>
  <si>
    <t>КРУГ 20-В1Х6000  295-09Г2С-СВ-14</t>
  </si>
  <si>
    <t xml:space="preserve">ГОСТ2590-2006 ГОСТ19281-89  </t>
  </si>
  <si>
    <t>КРУГ 22-В1Х6000 295-09Г2С-СВ-14</t>
  </si>
  <si>
    <t>КРУГ 22х9100 295-09г2с-св-12</t>
  </si>
  <si>
    <t>ГОСТ 2590-2006 ГОСТ 19281-2014</t>
  </si>
  <si>
    <t>не беру (обновили нормы)</t>
  </si>
  <si>
    <t xml:space="preserve">КРУГ 22Х5000  СТ09Г2С-12 295 </t>
  </si>
  <si>
    <t xml:space="preserve">Круг В-22х850010Г2-2-Т </t>
  </si>
  <si>
    <t>Круг 20 СТ09Г2С 295-12)</t>
  </si>
  <si>
    <t>ООО "СтальКом"</t>
  </si>
  <si>
    <t xml:space="preserve">КРУГ 25Х6000  СТ15 </t>
  </si>
  <si>
    <t>КРУГ 28-ВХ6000 09Г2С-295-СВ14</t>
  </si>
  <si>
    <t xml:space="preserve">КРУГ 30Х6000  СТ20-2ГП-В </t>
  </si>
  <si>
    <t xml:space="preserve">КРУГ 32Х6000  СТ20-2ГП-В </t>
  </si>
  <si>
    <t xml:space="preserve">КРУГ 36Х6000  СТ20-2ГП-В </t>
  </si>
  <si>
    <t>Круг 38*6000 ст20-2гп-в</t>
  </si>
  <si>
    <t xml:space="preserve">КРУГ 40Х6000  СТ09Г2С-12 295 </t>
  </si>
  <si>
    <t>КРУГ 45-ВХ6000  СТ3ПС2</t>
  </si>
  <si>
    <t>ГОСТ 2590-2006 ГОСТ 5352005</t>
  </si>
  <si>
    <t xml:space="preserve">Круг В1-45х50кр  Ст3пс3 </t>
  </si>
  <si>
    <t xml:space="preserve">КРУГ 50Х6000  СТ40 </t>
  </si>
  <si>
    <t xml:space="preserve">КРУГ 50Х6000  СТ20-2ГП-В </t>
  </si>
  <si>
    <t xml:space="preserve">КРУГ 56Х6000  СТ09Г2С-12 295 </t>
  </si>
  <si>
    <t xml:space="preserve">КРУГ 56Х6000 Т/ОБ СТ45-2ГП-В </t>
  </si>
  <si>
    <t xml:space="preserve">КРУГ 60-В1Х6000  295-СТ09Г2С-12 </t>
  </si>
  <si>
    <t>КРУГ 70 СТ3ПС5</t>
  </si>
  <si>
    <t>ГОСТ 2590-2006 ГОСТ535-2005</t>
  </si>
  <si>
    <t>КРУГ 90Х6000 СТ40Х (НА ШАЙБУ ТАРЕЛЬЧАТУЮ)</t>
  </si>
  <si>
    <t>ГОСТ 2590-2006 ГОСТ 4543-71</t>
  </si>
  <si>
    <t>ТРУБА 18х2х6000 Ст20</t>
  </si>
  <si>
    <t>ГОСТ 8734-75</t>
  </si>
  <si>
    <t>ТРУБА 20х2,8х6000 СТ20</t>
  </si>
  <si>
    <t>ГОСТ3262-75</t>
  </si>
  <si>
    <t>ТРУБА 20х3,2х6000 СТ20</t>
  </si>
  <si>
    <t xml:space="preserve">Труба 25х4,0х330кр </t>
  </si>
  <si>
    <t>ГОСТ 3262-75</t>
  </si>
  <si>
    <t xml:space="preserve">Труба 25х4х6000 </t>
  </si>
  <si>
    <t xml:space="preserve">ТРУБА 27Х3.2Х9000  СТ20 </t>
  </si>
  <si>
    <t xml:space="preserve">Труба 27х3,2х9513 кр В 20 </t>
  </si>
  <si>
    <t>ГОСТ 8734-75  ГОСТ 8733-74</t>
  </si>
  <si>
    <t>Труба 27х3,2х10800 кр В 20</t>
  </si>
  <si>
    <t>ТРУБА 42х4х5700 Ст20</t>
  </si>
  <si>
    <t>ГОСТ 8734-75 ГОСТ 1050-2013</t>
  </si>
  <si>
    <t xml:space="preserve">ТРУБА 42Х4Х6000 СТ20 </t>
  </si>
  <si>
    <t xml:space="preserve">ТРУБА 42Х4Х7400  СТ20 </t>
  </si>
  <si>
    <t>Труба 42х4,0х13025кр   В 20</t>
  </si>
  <si>
    <t>Шестигранник</t>
  </si>
  <si>
    <t xml:space="preserve">ШЕСТИГРАННИК14Х3000  СТ20-В-4 </t>
  </si>
  <si>
    <t>ГОСТ8560-78 ГОСТ1050-2013</t>
  </si>
  <si>
    <t xml:space="preserve">ШЕСТИГРАННИК17Х3000 СТ20-В-4 </t>
  </si>
  <si>
    <t xml:space="preserve">ШЕСТИГРАННИК 17Х3000 СТ35 </t>
  </si>
  <si>
    <t xml:space="preserve">ШЕСТИГРАННИК19Х3000 СТ20-В-4 </t>
  </si>
  <si>
    <t xml:space="preserve">ШЕСТИГРАННИК22Х3000  СТ20-В-4 </t>
  </si>
  <si>
    <t>ШЕСТИГРАННИК 22Х3000  СТ35</t>
  </si>
  <si>
    <t xml:space="preserve">ШЕСТИГРАННИК 24Х3000  СТ20-В-4 </t>
  </si>
  <si>
    <t>ШЕСТИГРАННИК 27Х3000  СТ20-В-4</t>
  </si>
  <si>
    <t>ШЕСТИГРАННИК 30Х3000  СТ35</t>
  </si>
  <si>
    <t>ГОСТ8560-78 ГОСТ1050-2012</t>
  </si>
  <si>
    <t>ШЕСТИГРАННИК30Х3000  СТ20-В-4</t>
  </si>
  <si>
    <t>ШЕСТИГРАННИК32Х3000  СТ20-В-4</t>
  </si>
  <si>
    <t>Шестигранник 36-h11х3000 Ст35</t>
  </si>
  <si>
    <t>ГОСТ 560-78 ГОСТ1051-73</t>
  </si>
  <si>
    <t xml:space="preserve">ШЕСТИГРАННИК41Х3000 СТ20-В-Н </t>
  </si>
  <si>
    <t>Шестигранник 46х3000 Ст20</t>
  </si>
  <si>
    <t>Прочее</t>
  </si>
  <si>
    <t xml:space="preserve">ЭЛЕКТРОДЫ Ф4 ТИП Э46 АНО-4 </t>
  </si>
  <si>
    <t>ГОСТ9467-75</t>
  </si>
  <si>
    <t>Грунт   ( красно-коричневая) на грунтовку</t>
  </si>
  <si>
    <t xml:space="preserve"> Эмаль зеленая или красно-коричневая ПЕНТАКРИЛ ЖД</t>
  </si>
  <si>
    <t xml:space="preserve">Эмаль  ( белая)  ПЕНТАКРИЛ ЖД                              </t>
  </si>
  <si>
    <t>рул</t>
  </si>
  <si>
    <t>Бежицкая сталь</t>
  </si>
  <si>
    <t>Судотехнология</t>
  </si>
  <si>
    <t>Челябинская краска</t>
  </si>
  <si>
    <t>НовыеЛитейныеТехн</t>
  </si>
  <si>
    <t>в наличии</t>
  </si>
  <si>
    <t>Фрейткар</t>
  </si>
  <si>
    <t>ОСТ 24.052.05-90 СТ РК ГОСТ 1789-2008 или ЧУ.07.0193 или 891.01.164</t>
  </si>
  <si>
    <t>132.01.02.035-0, 276.02.108-01</t>
  </si>
  <si>
    <t>532.45.025-0; 296.45.102-00</t>
  </si>
  <si>
    <t>100.10.020 СБ или 100.10.009 СБ</t>
  </si>
  <si>
    <t xml:space="preserve">345-09Г2С-св-14 ГОСТ 19281-2014 или 325-09Г2С-св-14 ГОСТ 19281-2014 </t>
  </si>
  <si>
    <t>345-09Г2С-св-14 ГОСТ 19281-2014 или 325-09Г2С-св-14 ГОСТ 19281-2014</t>
  </si>
  <si>
    <r>
      <t>345-09Г2С-св-14 ГОСТ 19281-2014 или 325-09Г2С-св-14 ГОСТ 19281-2015</t>
    </r>
    <r>
      <rPr>
        <sz val="11"/>
        <color indexed="8"/>
        <rFont val="Calibri"/>
        <family val="2"/>
        <charset val="204"/>
      </rPr>
      <t/>
    </r>
  </si>
  <si>
    <t>325-14-09Г2С-ГС ГОСТ 19281-2014 или 325-14-09Г2С-ГС ГОСТ 19281-2014</t>
  </si>
  <si>
    <t>Уголок 160х100х10 -В ГОСТ 8510-86 длиной 12300мм</t>
  </si>
  <si>
    <t>ТОО"Первая Метизная Компания"</t>
  </si>
  <si>
    <t>ТОО"Ертис Санжар"</t>
  </si>
  <si>
    <t>ПАО "ТМК"</t>
  </si>
  <si>
    <t>не покупаем</t>
  </si>
  <si>
    <t>ТОО "Журу техникасы"</t>
  </si>
  <si>
    <t xml:space="preserve">Актуальная цена </t>
  </si>
  <si>
    <t>Цена на 31августа 2017г</t>
  </si>
  <si>
    <t>ООО"Уралпромкомлпект"</t>
  </si>
  <si>
    <t>ТОО"Астана Кала Курылыс"</t>
  </si>
  <si>
    <t>ООО"Северсталь"</t>
  </si>
  <si>
    <t>ООО"БМК"</t>
  </si>
  <si>
    <t>ООО"СтальКом"</t>
  </si>
  <si>
    <t>ПАО"Северсталь"/ТОО"ТД ММК Каз-н"</t>
  </si>
  <si>
    <t>ПАО"ММК"/ТОО"ТД ММК Казахстан"</t>
  </si>
  <si>
    <t>ООО"УЗМК"/ТОО"ТД ММК Каз-н"</t>
  </si>
  <si>
    <t>ТОО"Компания Метизный Двор"</t>
  </si>
  <si>
    <t>ТОО"ТД ММК Каз-н"/ТОО"Первая Метизная Компания"</t>
  </si>
  <si>
    <t>ТОО"Компания Метизный Двор"/ТОО"Первая Метизная Компания"</t>
  </si>
  <si>
    <t>ТОО"САРИСА"/ООО"Серовметэкспорт"</t>
  </si>
  <si>
    <t xml:space="preserve"> Оплачено</t>
  </si>
  <si>
    <t>Изначальный    Поставщик</t>
  </si>
  <si>
    <t>ВКМ-СТАЛЬ</t>
  </si>
  <si>
    <t>НЛТ</t>
  </si>
  <si>
    <t>Уралпромрегион</t>
  </si>
  <si>
    <t>Лесопторг Kz</t>
  </si>
  <si>
    <t>курс рос.рубля</t>
  </si>
  <si>
    <t>закупили</t>
  </si>
  <si>
    <t>50% предоплата, 50% по факту в течении 15 дней</t>
  </si>
  <si>
    <t>оплата по факту</t>
  </si>
  <si>
    <t>ООО"Серовметэкспорт"</t>
  </si>
  <si>
    <t>Казтехресурс</t>
  </si>
  <si>
    <t>Сумма долгов по основному производству:</t>
  </si>
  <si>
    <t>Сумма долгов по вспомогательному производству:</t>
  </si>
  <si>
    <t>Сумма потраченных ДС:</t>
  </si>
  <si>
    <t>Сумма необходимая (с учетом долгов)</t>
  </si>
  <si>
    <t>Сумма необходимая(без учета долгов):</t>
  </si>
  <si>
    <t>Потребность ТМШ на 2017-2019 годы</t>
  </si>
  <si>
    <t xml:space="preserve">Посчитал выплаты ВМС за балки (по дог услуг покупки в/к и оказания услуг по сборки с давальческого ТМШ) </t>
  </si>
  <si>
    <t>АО ТМШ</t>
  </si>
  <si>
    <t>Остатки ТМШ на сент 2017 (после закрытия 1108 платформ)</t>
  </si>
  <si>
    <t>ТМШ</t>
  </si>
  <si>
    <t>Остатки ИКБ на сентябрь 2017</t>
  </si>
  <si>
    <t>собственное изготовление ТОО"ИКБ"</t>
  </si>
  <si>
    <t>РВС СЕТ</t>
  </si>
  <si>
    <t>Аппарат поглощающий МКПП-110    или РТ-120</t>
  </si>
  <si>
    <t>МКП</t>
  </si>
  <si>
    <t>ООО"МКП"</t>
  </si>
  <si>
    <t>ООО "МКП"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</si>
</sst>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0"/>
    <numFmt numFmtId="165" formatCode="0.000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0"/>
      <name val="Times New Roman"/>
      <family val="1"/>
      <charset val="204"/>
    </font>
    <font>
      <sz val="10"/>
      <name val="Arial"/>
      <family val="2"/>
      <charset val="204"/>
    </font>
    <font>
      <sz val="10"/>
      <name val="Arial Cyr"/>
      <family val="2"/>
      <charset val="204"/>
    </font>
    <font>
      <sz val="10"/>
      <color indexed="8"/>
      <name val="Times New Roman"/>
      <family val="1"/>
      <charset val="204"/>
    </font>
    <font>
      <sz val="10"/>
      <name val="Calibri"/>
      <family val="2"/>
      <charset val="204"/>
    </font>
    <font>
      <sz val="10"/>
      <color rgb="FFFF0000"/>
      <name val="Times New Roman"/>
      <family val="1"/>
      <charset val="204"/>
    </font>
    <font>
      <sz val="10"/>
      <name val="Arial Cyr"/>
      <charset val="204"/>
    </font>
    <font>
      <b/>
      <sz val="11"/>
      <color theme="1"/>
      <name val="Calibri"/>
      <family val="2"/>
      <charset val="204"/>
      <scheme val="minor"/>
    </font>
    <font>
      <sz val="9"/>
      <color theme="1"/>
      <name val="Calibri"/>
      <family val="2"/>
      <scheme val="minor"/>
    </font>
    <font>
      <sz val="12"/>
      <name val="Times New Roman"/>
      <family val="1"/>
      <charset val="204"/>
    </font>
    <font>
      <sz val="10"/>
      <color theme="4" tint="0.59999389629810485"/>
      <name val="Times New Roman"/>
      <family val="1"/>
      <charset val="204"/>
    </font>
    <font>
      <sz val="11"/>
      <color indexed="8"/>
      <name val="Times New Roman"/>
      <family val="1"/>
      <charset val="204"/>
    </font>
    <font>
      <sz val="10"/>
      <color rgb="FFFFFF00"/>
      <name val="Times New Roman"/>
      <family val="1"/>
      <charset val="204"/>
    </font>
    <font>
      <sz val="11"/>
      <color indexed="8"/>
      <name val="Calibri"/>
      <family val="2"/>
      <charset val="204"/>
    </font>
    <font>
      <sz val="10"/>
      <color indexed="51"/>
      <name val="Times New Roman"/>
      <family val="1"/>
      <charset val="204"/>
    </font>
    <font>
      <b/>
      <sz val="9"/>
      <color indexed="81"/>
      <name val="Tahoma"/>
      <family val="2"/>
      <charset val="204"/>
    </font>
    <font>
      <sz val="9"/>
      <color indexed="81"/>
      <name val="Tahoma"/>
      <family val="2"/>
      <charset val="204"/>
    </font>
    <font>
      <b/>
      <sz val="14"/>
      <name val="Times New Roman"/>
      <family val="1"/>
      <charset val="204"/>
    </font>
    <font>
      <b/>
      <sz val="11"/>
      <name val="Times New Roman"/>
      <family val="1"/>
      <charset val="204"/>
    </font>
    <font>
      <sz val="11"/>
      <name val="Calibri"/>
      <family val="2"/>
      <scheme val="minor"/>
    </font>
    <font>
      <b/>
      <sz val="10"/>
      <name val="Times New Roman"/>
      <family val="1"/>
      <charset val="204"/>
    </font>
    <font>
      <sz val="11"/>
      <name val="Times New Roman"/>
      <family val="1"/>
      <charset val="204"/>
    </font>
    <font>
      <b/>
      <sz val="14"/>
      <name val="Calibri"/>
      <family val="2"/>
      <charset val="204"/>
    </font>
    <font>
      <b/>
      <sz val="12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theme="6" tint="0.39997558519241921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9">
    <xf numFmtId="0" fontId="0" fillId="0" borderId="0"/>
    <xf numFmtId="0" fontId="4" fillId="0" borderId="0"/>
    <xf numFmtId="0" fontId="1" fillId="0" borderId="0"/>
    <xf numFmtId="0" fontId="4" fillId="0" borderId="0"/>
    <xf numFmtId="0" fontId="5" fillId="0" borderId="0"/>
    <xf numFmtId="0" fontId="4" fillId="0" borderId="0"/>
    <xf numFmtId="0" fontId="1" fillId="0" borderId="0"/>
    <xf numFmtId="0" fontId="9" fillId="0" borderId="0"/>
    <xf numFmtId="0" fontId="28" fillId="0" borderId="0"/>
  </cellStyleXfs>
  <cellXfs count="447">
    <xf numFmtId="0" fontId="0" fillId="0" borderId="0" xfId="0"/>
    <xf numFmtId="0" fontId="2" fillId="0" borderId="0" xfId="0" applyFont="1" applyAlignment="1" applyProtection="1">
      <alignment horizontal="center" vertical="center"/>
      <protection locked="0"/>
    </xf>
    <xf numFmtId="0" fontId="2" fillId="2" borderId="1" xfId="0" applyFont="1" applyFill="1" applyBorder="1" applyAlignment="1" applyProtection="1">
      <alignment horizontal="center" vertical="center"/>
      <protection locked="0"/>
    </xf>
    <xf numFmtId="0" fontId="2" fillId="0" borderId="0" xfId="0" applyFont="1" applyFill="1" applyAlignment="1" applyProtection="1">
      <alignment horizontal="center" vertical="center"/>
      <protection locked="0"/>
    </xf>
    <xf numFmtId="0" fontId="2" fillId="0" borderId="1" xfId="0" applyFont="1" applyBorder="1" applyAlignment="1" applyProtection="1">
      <alignment horizontal="center" vertical="center"/>
    </xf>
    <xf numFmtId="0" fontId="2" fillId="0" borderId="1" xfId="0" applyFont="1" applyBorder="1" applyAlignment="1" applyProtection="1">
      <alignment horizontal="center" vertical="center" wrapText="1"/>
    </xf>
    <xf numFmtId="17" fontId="2" fillId="0" borderId="1" xfId="0" applyNumberFormat="1" applyFont="1" applyBorder="1" applyAlignment="1" applyProtection="1">
      <alignment horizontal="center" vertical="center"/>
    </xf>
    <xf numFmtId="0" fontId="2" fillId="0" borderId="2" xfId="0" applyFont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center"/>
      <protection locked="0"/>
    </xf>
    <xf numFmtId="4" fontId="2" fillId="0" borderId="1" xfId="0" applyNumberFormat="1" applyFont="1" applyFill="1" applyBorder="1" applyAlignment="1" applyProtection="1">
      <alignment horizontal="center" vertical="center"/>
      <protection locked="0"/>
    </xf>
    <xf numFmtId="0" fontId="2" fillId="0" borderId="1" xfId="0" applyFont="1" applyFill="1" applyBorder="1" applyAlignment="1" applyProtection="1">
      <alignment horizontal="center" vertical="center"/>
    </xf>
    <xf numFmtId="49" fontId="7" fillId="0" borderId="1" xfId="0" applyNumberFormat="1" applyFont="1" applyFill="1" applyBorder="1" applyAlignment="1">
      <alignment horizontal="center" vertical="center" wrapText="1"/>
    </xf>
    <xf numFmtId="1" fontId="7" fillId="0" borderId="1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Fill="1" applyBorder="1" applyAlignment="1">
      <alignment horizontal="center" vertical="center" wrapText="1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1" xfId="0" applyFont="1" applyFill="1" applyBorder="1" applyAlignment="1" applyProtection="1">
      <alignment horizontal="center" vertical="center" wrapText="1"/>
      <protection locked="0"/>
    </xf>
    <xf numFmtId="0" fontId="2" fillId="7" borderId="0" xfId="0" applyFont="1" applyFill="1" applyBorder="1" applyAlignment="1" applyProtection="1">
      <alignment horizontal="center" vertical="center" wrapText="1"/>
      <protection locked="0"/>
    </xf>
    <xf numFmtId="0" fontId="2" fillId="7" borderId="0" xfId="0" applyFont="1" applyFill="1" applyAlignment="1" applyProtection="1">
      <alignment horizontal="center" vertical="center" wrapText="1"/>
      <protection locked="0"/>
    </xf>
    <xf numFmtId="0" fontId="0" fillId="0" borderId="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  <xf numFmtId="4" fontId="0" fillId="0" borderId="9" xfId="0" applyNumberFormat="1" applyBorder="1" applyAlignment="1">
      <alignment horizontal="center"/>
    </xf>
    <xf numFmtId="4" fontId="0" fillId="0" borderId="1" xfId="0" applyNumberFormat="1" applyBorder="1" applyAlignment="1">
      <alignment horizontal="center"/>
    </xf>
    <xf numFmtId="4" fontId="0" fillId="0" borderId="10" xfId="0" applyNumberFormat="1" applyBorder="1" applyAlignment="1">
      <alignment horizontal="center"/>
    </xf>
    <xf numFmtId="4" fontId="0" fillId="0" borderId="0" xfId="0" applyNumberFormat="1" applyAlignment="1">
      <alignment horizontal="center"/>
    </xf>
    <xf numFmtId="164" fontId="2" fillId="6" borderId="1" xfId="0" applyNumberFormat="1" applyFont="1" applyFill="1" applyBorder="1" applyAlignment="1" applyProtection="1">
      <alignment horizontal="center" vertical="center"/>
    </xf>
    <xf numFmtId="164" fontId="2" fillId="2" borderId="1" xfId="0" applyNumberFormat="1" applyFont="1" applyFill="1" applyBorder="1" applyAlignment="1" applyProtection="1">
      <alignment horizontal="center" vertical="center"/>
    </xf>
    <xf numFmtId="164" fontId="2" fillId="0" borderId="4" xfId="0" applyNumberFormat="1" applyFont="1" applyFill="1" applyBorder="1" applyAlignment="1" applyProtection="1">
      <alignment horizontal="center" vertical="center"/>
    </xf>
    <xf numFmtId="164" fontId="2" fillId="0" borderId="1" xfId="0" applyNumberFormat="1" applyFont="1" applyFill="1" applyBorder="1" applyAlignment="1" applyProtection="1">
      <alignment horizontal="center" vertical="center"/>
    </xf>
    <xf numFmtId="164" fontId="2" fillId="6" borderId="4" xfId="0" applyNumberFormat="1" applyFont="1" applyFill="1" applyBorder="1" applyAlignment="1" applyProtection="1">
      <alignment horizontal="center" vertical="center"/>
    </xf>
    <xf numFmtId="164" fontId="2" fillId="2" borderId="1" xfId="0" applyNumberFormat="1" applyFont="1" applyFill="1" applyBorder="1" applyAlignment="1" applyProtection="1">
      <alignment horizontal="center" vertical="center"/>
      <protection locked="0"/>
    </xf>
    <xf numFmtId="164" fontId="2" fillId="0" borderId="1" xfId="0" applyNumberFormat="1" applyFont="1" applyFill="1" applyBorder="1" applyAlignment="1" applyProtection="1">
      <alignment horizontal="center" vertical="center"/>
      <protection locked="0"/>
    </xf>
    <xf numFmtId="164" fontId="2" fillId="6" borderId="1" xfId="0" applyNumberFormat="1" applyFont="1" applyFill="1" applyBorder="1" applyAlignment="1">
      <alignment horizontal="center"/>
    </xf>
    <xf numFmtId="164" fontId="2" fillId="0" borderId="1" xfId="0" applyNumberFormat="1" applyFont="1" applyFill="1" applyBorder="1" applyAlignment="1">
      <alignment horizontal="center"/>
    </xf>
    <xf numFmtId="164" fontId="2" fillId="0" borderId="0" xfId="0" applyNumberFormat="1" applyFont="1" applyFill="1" applyAlignment="1" applyProtection="1">
      <alignment horizontal="center" vertical="center"/>
      <protection locked="0"/>
    </xf>
    <xf numFmtId="164" fontId="2" fillId="0" borderId="0" xfId="0" applyNumberFormat="1" applyFont="1" applyAlignment="1" applyProtection="1">
      <alignment horizontal="center" vertical="center"/>
      <protection locked="0"/>
    </xf>
    <xf numFmtId="0" fontId="3" fillId="0" borderId="1" xfId="0" applyFont="1" applyFill="1" applyBorder="1" applyAlignment="1">
      <alignment horizontal="center"/>
    </xf>
    <xf numFmtId="0" fontId="3" fillId="0" borderId="1" xfId="4" applyFont="1" applyFill="1" applyBorder="1" applyAlignment="1">
      <alignment horizontal="center" vertical="center" wrapText="1"/>
    </xf>
    <xf numFmtId="164" fontId="2" fillId="0" borderId="1" xfId="0" applyNumberFormat="1" applyFont="1" applyFill="1" applyBorder="1" applyAlignment="1" applyProtection="1">
      <alignment horizontal="center" vertical="center" wrapText="1"/>
    </xf>
    <xf numFmtId="0" fontId="2" fillId="8" borderId="0" xfId="0" applyFont="1" applyFill="1" applyAlignment="1" applyProtection="1">
      <alignment horizontal="center" vertical="center"/>
      <protection locked="0"/>
    </xf>
    <xf numFmtId="1" fontId="6" fillId="2" borderId="1" xfId="0" applyNumberFormat="1" applyFont="1" applyFill="1" applyBorder="1" applyAlignment="1">
      <alignment horizontal="center" vertical="center" wrapText="1"/>
    </xf>
    <xf numFmtId="4" fontId="10" fillId="0" borderId="0" xfId="0" applyNumberFormat="1" applyFont="1" applyAlignment="1">
      <alignment horizontal="center"/>
    </xf>
    <xf numFmtId="0" fontId="3" fillId="0" borderId="1" xfId="3" applyFont="1" applyFill="1" applyBorder="1" applyAlignment="1">
      <alignment horizontal="center" vertical="center" wrapText="1"/>
    </xf>
    <xf numFmtId="164" fontId="3" fillId="0" borderId="1" xfId="0" applyNumberFormat="1" applyFont="1" applyFill="1" applyBorder="1" applyAlignment="1" applyProtection="1">
      <alignment horizontal="center" vertical="center"/>
    </xf>
    <xf numFmtId="0" fontId="3" fillId="0" borderId="0" xfId="0" applyFont="1" applyFill="1" applyAlignment="1" applyProtection="1">
      <alignment horizontal="center" vertical="center"/>
      <protection locked="0"/>
    </xf>
    <xf numFmtId="1" fontId="6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49" fontId="0" fillId="0" borderId="0" xfId="0" applyNumberFormat="1" applyAlignment="1">
      <alignment horizontal="center"/>
    </xf>
    <xf numFmtId="0" fontId="0" fillId="0" borderId="1" xfId="0" applyBorder="1" applyAlignment="1">
      <alignment horizontal="center" vertical="center"/>
    </xf>
    <xf numFmtId="0" fontId="2" fillId="0" borderId="0" xfId="0" applyFont="1" applyFill="1" applyBorder="1" applyAlignment="1" applyProtection="1">
      <alignment vertical="center"/>
      <protection locked="0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Border="1" applyAlignment="1" applyProtection="1">
      <alignment vertical="center"/>
      <protection locked="0"/>
    </xf>
    <xf numFmtId="49" fontId="2" fillId="7" borderId="0" xfId="0" applyNumberFormat="1" applyFont="1" applyFill="1" applyBorder="1" applyAlignment="1" applyProtection="1">
      <alignment vertical="center"/>
      <protection locked="0"/>
    </xf>
    <xf numFmtId="0" fontId="2" fillId="0" borderId="0" xfId="0" applyFont="1" applyFill="1" applyBorder="1" applyAlignment="1" applyProtection="1">
      <alignment horizontal="center" vertical="center" wrapText="1"/>
      <protection locked="0"/>
    </xf>
    <xf numFmtId="0" fontId="12" fillId="0" borderId="0" xfId="0" applyFont="1" applyFill="1" applyBorder="1" applyAlignment="1" applyProtection="1">
      <alignment horizontal="center" vertical="center" wrapText="1"/>
      <protection locked="0"/>
    </xf>
    <xf numFmtId="164" fontId="2" fillId="0" borderId="0" xfId="0" applyNumberFormat="1" applyFont="1" applyFill="1" applyBorder="1" applyAlignment="1" applyProtection="1">
      <alignment horizontal="center" vertical="center"/>
      <protection locked="0"/>
    </xf>
    <xf numFmtId="164" fontId="2" fillId="0" borderId="0" xfId="0" applyNumberFormat="1" applyFont="1" applyBorder="1" applyAlignment="1" applyProtection="1">
      <alignment vertical="center"/>
      <protection locked="0"/>
    </xf>
    <xf numFmtId="164" fontId="2" fillId="0" borderId="0" xfId="0" applyNumberFormat="1" applyFont="1" applyFill="1" applyBorder="1" applyAlignment="1" applyProtection="1">
      <alignment vertical="center"/>
      <protection locked="0"/>
    </xf>
    <xf numFmtId="0" fontId="3" fillId="0" borderId="1" xfId="0" applyFont="1" applyFill="1" applyBorder="1" applyAlignment="1" applyProtection="1">
      <alignment horizontal="center" vertical="center" wrapText="1"/>
    </xf>
    <xf numFmtId="0" fontId="3" fillId="0" borderId="1" xfId="0" applyFont="1" applyFill="1" applyBorder="1" applyAlignment="1"/>
    <xf numFmtId="0" fontId="3" fillId="0" borderId="1" xfId="0" applyFont="1" applyFill="1" applyBorder="1" applyAlignment="1">
      <alignment wrapText="1"/>
    </xf>
    <xf numFmtId="3" fontId="3" fillId="0" borderId="1" xfId="3" applyNumberFormat="1" applyFont="1" applyFill="1" applyBorder="1" applyAlignment="1">
      <alignment horizontal="center" vertical="center" wrapText="1"/>
    </xf>
    <xf numFmtId="1" fontId="3" fillId="0" borderId="1" xfId="0" applyNumberFormat="1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3" fontId="2" fillId="0" borderId="0" xfId="0" applyNumberFormat="1" applyFont="1" applyFill="1" applyBorder="1" applyAlignment="1" applyProtection="1">
      <alignment horizontal="center" vertical="center"/>
      <protection locked="0"/>
    </xf>
    <xf numFmtId="0" fontId="2" fillId="3" borderId="0" xfId="0" applyFont="1" applyFill="1" applyAlignment="1" applyProtection="1">
      <alignment horizontal="center" vertical="center"/>
      <protection locked="0"/>
    </xf>
    <xf numFmtId="17" fontId="2" fillId="3" borderId="1" xfId="0" applyNumberFormat="1" applyFont="1" applyFill="1" applyBorder="1" applyAlignment="1" applyProtection="1">
      <alignment horizontal="center" vertical="center"/>
    </xf>
    <xf numFmtId="0" fontId="2" fillId="3" borderId="1" xfId="0" applyFont="1" applyFill="1" applyBorder="1" applyAlignment="1" applyProtection="1">
      <alignment horizontal="center" vertical="center"/>
      <protection locked="0"/>
    </xf>
    <xf numFmtId="0" fontId="2" fillId="3" borderId="0" xfId="0" applyFont="1" applyFill="1" applyBorder="1" applyAlignment="1" applyProtection="1">
      <alignment horizontal="center" vertical="center"/>
      <protection locked="0"/>
    </xf>
    <xf numFmtId="17" fontId="2" fillId="3" borderId="0" xfId="0" applyNumberFormat="1" applyFont="1" applyFill="1" applyBorder="1" applyAlignment="1" applyProtection="1">
      <alignment horizontal="center" vertical="center"/>
    </xf>
    <xf numFmtId="17" fontId="2" fillId="3" borderId="1" xfId="0" applyNumberFormat="1" applyFont="1" applyFill="1" applyBorder="1" applyAlignment="1" applyProtection="1">
      <alignment horizontal="center" vertical="center"/>
      <protection locked="0"/>
    </xf>
    <xf numFmtId="3" fontId="6" fillId="3" borderId="3" xfId="0" applyNumberFormat="1" applyFont="1" applyFill="1" applyBorder="1" applyAlignment="1" applyProtection="1">
      <alignment horizontal="center" vertical="center"/>
    </xf>
    <xf numFmtId="3" fontId="2" fillId="0" borderId="1" xfId="0" applyNumberFormat="1" applyFont="1" applyBorder="1" applyAlignment="1" applyProtection="1">
      <alignment horizontal="center" vertical="center"/>
    </xf>
    <xf numFmtId="0" fontId="2" fillId="5" borderId="0" xfId="0" applyFont="1" applyFill="1" applyBorder="1" applyAlignment="1" applyProtection="1">
      <alignment horizontal="center" vertical="center"/>
      <protection locked="0"/>
    </xf>
    <xf numFmtId="4" fontId="0" fillId="0" borderId="0" xfId="0" applyNumberFormat="1" applyFill="1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4" fontId="2" fillId="0" borderId="10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Fill="1" applyAlignment="1">
      <alignment horizontal="center" wrapText="1"/>
    </xf>
    <xf numFmtId="0" fontId="10" fillId="0" borderId="0" xfId="0" applyFont="1" applyFill="1" applyAlignment="1">
      <alignment horizontal="center"/>
    </xf>
    <xf numFmtId="0" fontId="0" fillId="0" borderId="0" xfId="0" applyFill="1" applyBorder="1" applyAlignment="1"/>
    <xf numFmtId="17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6" fillId="0" borderId="0" xfId="0" applyFont="1" applyAlignment="1" applyProtection="1">
      <alignment horizontal="center" vertical="center"/>
      <protection locked="0"/>
    </xf>
    <xf numFmtId="0" fontId="6" fillId="0" borderId="1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Alignment="1" applyProtection="1">
      <alignment horizontal="center" vertical="center"/>
      <protection locked="0"/>
    </xf>
    <xf numFmtId="0" fontId="6" fillId="4" borderId="1" xfId="0" applyFont="1" applyFill="1" applyBorder="1" applyAlignment="1" applyProtection="1">
      <alignment horizontal="center" vertical="center"/>
      <protection locked="0"/>
    </xf>
    <xf numFmtId="0" fontId="6" fillId="4" borderId="0" xfId="0" applyFont="1" applyFill="1" applyAlignment="1" applyProtection="1">
      <alignment horizontal="center" vertical="center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13" borderId="1" xfId="0" applyFont="1" applyFill="1" applyBorder="1" applyAlignment="1" applyProtection="1">
      <alignment horizontal="center" vertical="center"/>
      <protection locked="0"/>
    </xf>
    <xf numFmtId="0" fontId="6" fillId="13" borderId="0" xfId="0" applyFont="1" applyFill="1" applyAlignment="1" applyProtection="1">
      <alignment horizontal="center" vertical="center"/>
      <protection locked="0"/>
    </xf>
    <xf numFmtId="0" fontId="3" fillId="0" borderId="1" xfId="0" applyFont="1" applyFill="1" applyBorder="1" applyAlignment="1">
      <alignment horizontal="center" wrapText="1"/>
    </xf>
    <xf numFmtId="0" fontId="3" fillId="0" borderId="1" xfId="0" applyFont="1" applyFill="1" applyBorder="1" applyAlignment="1">
      <alignment horizontal="left"/>
    </xf>
    <xf numFmtId="0" fontId="3" fillId="0" borderId="1" xfId="0" applyFont="1" applyFill="1" applyBorder="1" applyAlignment="1" applyProtection="1">
      <alignment horizontal="center" vertical="center"/>
      <protection locked="0"/>
    </xf>
    <xf numFmtId="0" fontId="15" fillId="0" borderId="0" xfId="0" applyFont="1" applyFill="1" applyAlignment="1" applyProtection="1">
      <alignment horizontal="center" vertical="center"/>
      <protection locked="0"/>
    </xf>
    <xf numFmtId="0" fontId="3" fillId="0" borderId="2" xfId="0" applyFont="1" applyFill="1" applyBorder="1" applyAlignment="1" applyProtection="1">
      <alignment horizontal="center" vertical="center"/>
      <protection locked="0"/>
    </xf>
    <xf numFmtId="4" fontId="3" fillId="0" borderId="1" xfId="7" applyNumberFormat="1" applyFont="1" applyFill="1" applyBorder="1" applyAlignment="1">
      <alignment horizontal="center" vertical="center" wrapText="1"/>
    </xf>
    <xf numFmtId="0" fontId="6" fillId="9" borderId="0" xfId="0" applyFont="1" applyFill="1" applyAlignment="1" applyProtection="1">
      <alignment horizontal="center" vertical="center"/>
      <protection locked="0"/>
    </xf>
    <xf numFmtId="0" fontId="6" fillId="0" borderId="0" xfId="0" applyFont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horizontal="center" vertical="center"/>
      <protection locked="0"/>
    </xf>
    <xf numFmtId="0" fontId="3" fillId="0" borderId="7" xfId="0" applyFont="1" applyFill="1" applyBorder="1" applyAlignment="1" applyProtection="1">
      <alignment horizontal="center" vertical="center"/>
      <protection locked="0"/>
    </xf>
    <xf numFmtId="49" fontId="7" fillId="12" borderId="1" xfId="0" applyNumberFormat="1" applyFont="1" applyFill="1" applyBorder="1" applyAlignment="1">
      <alignment horizontal="center" vertical="center" wrapText="1"/>
    </xf>
    <xf numFmtId="164" fontId="2" fillId="0" borderId="0" xfId="0" applyNumberFormat="1" applyFont="1" applyFill="1" applyBorder="1" applyAlignment="1" applyProtection="1">
      <alignment horizontal="center" vertical="center"/>
    </xf>
    <xf numFmtId="0" fontId="2" fillId="0" borderId="0" xfId="0" applyFont="1" applyFill="1" applyBorder="1" applyAlignment="1" applyProtection="1">
      <alignment horizontal="center" vertical="center"/>
    </xf>
    <xf numFmtId="164" fontId="2" fillId="0" borderId="0" xfId="0" applyNumberFormat="1" applyFont="1" applyFill="1" applyBorder="1" applyAlignment="1">
      <alignment horizontal="center"/>
    </xf>
    <xf numFmtId="164" fontId="6" fillId="0" borderId="9" xfId="0" applyNumberFormat="1" applyFont="1" applyFill="1" applyBorder="1" applyAlignment="1" applyProtection="1">
      <alignment horizontal="center" vertical="center"/>
    </xf>
    <xf numFmtId="164" fontId="6" fillId="0" borderId="9" xfId="0" applyNumberFormat="1" applyFont="1" applyFill="1" applyBorder="1" applyAlignment="1" applyProtection="1">
      <alignment horizontal="center" vertical="center"/>
      <protection locked="0"/>
    </xf>
    <xf numFmtId="164" fontId="8" fillId="6" borderId="9" xfId="0" applyNumberFormat="1" applyFont="1" applyFill="1" applyBorder="1" applyAlignment="1" applyProtection="1">
      <alignment horizontal="center" vertical="center"/>
      <protection locked="0"/>
    </xf>
    <xf numFmtId="164" fontId="3" fillId="0" borderId="9" xfId="0" applyNumberFormat="1" applyFont="1" applyFill="1" applyBorder="1" applyAlignment="1" applyProtection="1">
      <alignment horizontal="center" vertical="center"/>
      <protection locked="0"/>
    </xf>
    <xf numFmtId="164" fontId="6" fillId="0" borderId="14" xfId="0" applyNumberFormat="1" applyFont="1" applyFill="1" applyBorder="1" applyAlignment="1" applyProtection="1">
      <alignment horizontal="center" vertical="center"/>
      <protection locked="0"/>
    </xf>
    <xf numFmtId="164" fontId="6" fillId="0" borderId="0" xfId="0" applyNumberFormat="1" applyFont="1" applyFill="1" applyBorder="1" applyAlignment="1" applyProtection="1">
      <alignment horizontal="center" vertical="center"/>
      <protection locked="0"/>
    </xf>
    <xf numFmtId="164" fontId="2" fillId="0" borderId="2" xfId="0" applyNumberFormat="1" applyFont="1" applyBorder="1" applyAlignment="1" applyProtection="1">
      <alignment horizontal="center" vertical="center" wrapText="1"/>
    </xf>
    <xf numFmtId="164" fontId="2" fillId="2" borderId="2" xfId="0" applyNumberFormat="1" applyFont="1" applyFill="1" applyBorder="1" applyAlignment="1" applyProtection="1">
      <alignment horizontal="center" vertical="center"/>
      <protection locked="0"/>
    </xf>
    <xf numFmtId="164" fontId="2" fillId="0" borderId="2" xfId="0" applyNumberFormat="1" applyFont="1" applyFill="1" applyBorder="1" applyAlignment="1" applyProtection="1">
      <alignment horizontal="center" vertical="center"/>
      <protection locked="0"/>
    </xf>
    <xf numFmtId="164" fontId="2" fillId="0" borderId="5" xfId="0" applyNumberFormat="1" applyFont="1" applyFill="1" applyBorder="1" applyAlignment="1" applyProtection="1">
      <alignment horizontal="center" vertical="center"/>
      <protection locked="0"/>
    </xf>
    <xf numFmtId="164" fontId="2" fillId="6" borderId="2" xfId="0" applyNumberFormat="1" applyFont="1" applyFill="1" applyBorder="1" applyAlignment="1" applyProtection="1">
      <alignment horizontal="center" vertical="center"/>
      <protection locked="0"/>
    </xf>
    <xf numFmtId="164" fontId="6" fillId="0" borderId="1" xfId="0" applyNumberFormat="1" applyFont="1" applyFill="1" applyBorder="1" applyAlignment="1" applyProtection="1">
      <alignment horizontal="center" vertical="center"/>
    </xf>
    <xf numFmtId="0" fontId="6" fillId="0" borderId="1" xfId="0" applyFont="1" applyFill="1" applyBorder="1" applyAlignment="1" applyProtection="1">
      <alignment horizontal="center" vertical="center"/>
    </xf>
    <xf numFmtId="164" fontId="6" fillId="15" borderId="1" xfId="0" applyNumberFormat="1" applyFont="1" applyFill="1" applyBorder="1" applyAlignment="1" applyProtection="1">
      <alignment horizontal="center" vertical="center"/>
    </xf>
    <xf numFmtId="164" fontId="6" fillId="16" borderId="1" xfId="0" applyNumberFormat="1" applyFont="1" applyFill="1" applyBorder="1" applyAlignment="1" applyProtection="1">
      <alignment horizontal="center" vertical="center"/>
    </xf>
    <xf numFmtId="164" fontId="6" fillId="12" borderId="1" xfId="0" applyNumberFormat="1" applyFont="1" applyFill="1" applyBorder="1" applyAlignment="1" applyProtection="1">
      <alignment horizontal="center" vertical="center"/>
    </xf>
    <xf numFmtId="164" fontId="17" fillId="12" borderId="1" xfId="0" applyNumberFormat="1" applyFont="1" applyFill="1" applyBorder="1" applyAlignment="1" applyProtection="1">
      <alignment horizontal="center" vertical="center"/>
    </xf>
    <xf numFmtId="164" fontId="6" fillId="6" borderId="1" xfId="0" applyNumberFormat="1" applyFont="1" applyFill="1" applyBorder="1" applyAlignment="1" applyProtection="1">
      <alignment horizontal="center" vertical="center"/>
    </xf>
    <xf numFmtId="164" fontId="6" fillId="15" borderId="1" xfId="0" applyNumberFormat="1" applyFont="1" applyFill="1" applyBorder="1" applyAlignment="1" applyProtection="1">
      <alignment horizontal="center" vertical="center"/>
      <protection locked="0"/>
    </xf>
    <xf numFmtId="164" fontId="6" fillId="0" borderId="1" xfId="0" applyNumberFormat="1" applyFont="1" applyFill="1" applyBorder="1" applyAlignment="1" applyProtection="1">
      <alignment horizontal="center" vertical="center"/>
      <protection locked="0"/>
    </xf>
    <xf numFmtId="164" fontId="6" fillId="4" borderId="1" xfId="0" applyNumberFormat="1" applyFont="1" applyFill="1" applyBorder="1" applyAlignment="1" applyProtection="1">
      <alignment horizontal="center" vertical="center"/>
    </xf>
    <xf numFmtId="164" fontId="6" fillId="0" borderId="1" xfId="0" applyNumberFormat="1" applyFont="1" applyBorder="1" applyAlignment="1" applyProtection="1">
      <alignment horizontal="center" vertical="center"/>
    </xf>
    <xf numFmtId="0" fontId="6" fillId="11" borderId="1" xfId="0" applyFont="1" applyFill="1" applyBorder="1" applyAlignment="1" applyProtection="1">
      <alignment horizontal="center" vertical="center"/>
    </xf>
    <xf numFmtId="0" fontId="6" fillId="0" borderId="1" xfId="0" applyFont="1" applyBorder="1" applyAlignment="1" applyProtection="1">
      <alignment horizontal="center" vertical="center"/>
    </xf>
    <xf numFmtId="164" fontId="6" fillId="13" borderId="1" xfId="0" applyNumberFormat="1" applyFont="1" applyFill="1" applyBorder="1" applyAlignment="1" applyProtection="1">
      <alignment horizontal="center" vertical="center"/>
    </xf>
    <xf numFmtId="0" fontId="6" fillId="13" borderId="1" xfId="0" applyFont="1" applyFill="1" applyBorder="1" applyAlignment="1" applyProtection="1">
      <alignment horizontal="center" vertical="center"/>
    </xf>
    <xf numFmtId="164" fontId="6" fillId="16" borderId="1" xfId="0" applyNumberFormat="1" applyFont="1" applyFill="1" applyBorder="1" applyAlignment="1" applyProtection="1">
      <alignment horizontal="center" vertical="center"/>
      <protection locked="0"/>
    </xf>
    <xf numFmtId="164" fontId="6" fillId="2" borderId="1" xfId="0" applyNumberFormat="1" applyFont="1" applyFill="1" applyBorder="1" applyAlignment="1" applyProtection="1">
      <alignment horizontal="center" vertical="center"/>
      <protection locked="0"/>
    </xf>
    <xf numFmtId="0" fontId="6" fillId="2" borderId="1" xfId="0" applyFont="1" applyFill="1" applyBorder="1" applyAlignment="1" applyProtection="1">
      <alignment horizontal="center" vertical="center"/>
      <protection locked="0"/>
    </xf>
    <xf numFmtId="164" fontId="15" fillId="0" borderId="1" xfId="0" applyNumberFormat="1" applyFont="1" applyFill="1" applyBorder="1" applyAlignment="1" applyProtection="1">
      <alignment horizontal="center" vertical="center"/>
    </xf>
    <xf numFmtId="0" fontId="15" fillId="0" borderId="1" xfId="0" applyFont="1" applyFill="1" applyBorder="1" applyAlignment="1" applyProtection="1">
      <alignment horizontal="center" vertical="center"/>
      <protection locked="0"/>
    </xf>
    <xf numFmtId="165" fontId="6" fillId="0" borderId="1" xfId="0" applyNumberFormat="1" applyFont="1" applyFill="1" applyBorder="1" applyAlignment="1" applyProtection="1">
      <alignment horizontal="center" vertical="center"/>
      <protection locked="0"/>
    </xf>
    <xf numFmtId="164" fontId="6" fillId="0" borderId="1" xfId="0" applyNumberFormat="1" applyFont="1" applyFill="1" applyBorder="1" applyAlignment="1">
      <alignment horizontal="center" vertical="center"/>
    </xf>
    <xf numFmtId="164" fontId="3" fillId="0" borderId="1" xfId="0" applyNumberFormat="1" applyFont="1" applyFill="1" applyBorder="1" applyAlignment="1">
      <alignment horizontal="center" vertical="center"/>
    </xf>
    <xf numFmtId="0" fontId="3" fillId="0" borderId="1" xfId="0" applyFont="1" applyBorder="1" applyAlignment="1" applyProtection="1">
      <alignment horizontal="center" vertical="center"/>
      <protection locked="0"/>
    </xf>
    <xf numFmtId="164" fontId="2" fillId="0" borderId="1" xfId="0" applyNumberFormat="1" applyFont="1" applyBorder="1" applyAlignment="1" applyProtection="1">
      <alignment horizontal="center" vertical="center"/>
    </xf>
    <xf numFmtId="3" fontId="6" fillId="0" borderId="0" xfId="0" applyNumberFormat="1" applyFont="1" applyFill="1" applyBorder="1" applyAlignment="1" applyProtection="1">
      <alignment horizontal="center" vertical="center"/>
    </xf>
    <xf numFmtId="1" fontId="7" fillId="0" borderId="12" xfId="0" applyNumberFormat="1" applyFont="1" applyFill="1" applyBorder="1" applyAlignment="1">
      <alignment horizontal="center" vertical="center" wrapText="1"/>
    </xf>
    <xf numFmtId="1" fontId="7" fillId="0" borderId="0" xfId="0" applyNumberFormat="1" applyFont="1" applyFill="1" applyBorder="1" applyAlignment="1">
      <alignment horizontal="center" vertical="center" wrapText="1"/>
    </xf>
    <xf numFmtId="3" fontId="2" fillId="0" borderId="0" xfId="0" applyNumberFormat="1" applyFont="1" applyFill="1" applyBorder="1" applyAlignment="1" applyProtection="1">
      <alignment horizontal="center" vertical="center"/>
    </xf>
    <xf numFmtId="49" fontId="0" fillId="0" borderId="0" xfId="0" applyNumberFormat="1" applyFill="1" applyBorder="1" applyAlignment="1">
      <alignment horizontal="center"/>
    </xf>
    <xf numFmtId="0" fontId="6" fillId="17" borderId="0" xfId="0" applyFont="1" applyFill="1" applyAlignment="1" applyProtection="1">
      <alignment horizontal="center" vertical="center"/>
      <protection locked="0"/>
    </xf>
    <xf numFmtId="0" fontId="6" fillId="0" borderId="9" xfId="0" applyFont="1" applyFill="1" applyBorder="1" applyAlignment="1" applyProtection="1">
      <alignment horizontal="center" vertical="center"/>
      <protection locked="0"/>
    </xf>
    <xf numFmtId="17" fontId="0" fillId="0" borderId="1" xfId="0" applyNumberFormat="1" applyBorder="1" applyAlignment="1">
      <alignment horizontal="center"/>
    </xf>
    <xf numFmtId="0" fontId="6" fillId="0" borderId="4" xfId="0" applyFont="1" applyBorder="1" applyAlignment="1" applyProtection="1">
      <alignment horizontal="center" vertical="center"/>
      <protection locked="0"/>
    </xf>
    <xf numFmtId="0" fontId="6" fillId="0" borderId="4" xfId="0" applyFont="1" applyFill="1" applyBorder="1" applyAlignment="1" applyProtection="1">
      <alignment horizontal="center" vertical="center"/>
      <protection locked="0"/>
    </xf>
    <xf numFmtId="17" fontId="0" fillId="0" borderId="9" xfId="0" applyNumberFormat="1" applyBorder="1" applyAlignment="1">
      <alignment horizontal="center"/>
    </xf>
    <xf numFmtId="17" fontId="0" fillId="0" borderId="10" xfId="0" applyNumberFormat="1" applyBorder="1" applyAlignment="1">
      <alignment horizontal="center"/>
    </xf>
    <xf numFmtId="0" fontId="6" fillId="0" borderId="9" xfId="0" applyFont="1" applyBorder="1" applyAlignment="1" applyProtection="1">
      <alignment horizontal="center" vertical="center"/>
      <protection locked="0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10" xfId="0" applyFont="1" applyFill="1" applyBorder="1" applyAlignment="1" applyProtection="1">
      <alignment horizontal="center" vertical="center"/>
      <protection locked="0"/>
    </xf>
    <xf numFmtId="0" fontId="3" fillId="0" borderId="10" xfId="0" applyFont="1" applyFill="1" applyBorder="1" applyAlignment="1" applyProtection="1">
      <alignment horizontal="center" vertical="center"/>
      <protection locked="0"/>
    </xf>
    <xf numFmtId="4" fontId="0" fillId="0" borderId="17" xfId="0" applyNumberFormat="1" applyBorder="1" applyAlignment="1">
      <alignment horizontal="center"/>
    </xf>
    <xf numFmtId="4" fontId="0" fillId="0" borderId="18" xfId="0" applyNumberFormat="1" applyBorder="1" applyAlignment="1">
      <alignment horizontal="center"/>
    </xf>
    <xf numFmtId="4" fontId="0" fillId="0" borderId="20" xfId="0" applyNumberFormat="1" applyBorder="1" applyAlignment="1">
      <alignment horizontal="center"/>
    </xf>
    <xf numFmtId="49" fontId="0" fillId="0" borderId="4" xfId="0" applyNumberFormat="1" applyBorder="1" applyAlignment="1">
      <alignment horizontal="center"/>
    </xf>
    <xf numFmtId="49" fontId="0" fillId="0" borderId="4" xfId="0" applyNumberFormat="1" applyBorder="1" applyAlignment="1">
      <alignment horizontal="center" vertical="center"/>
    </xf>
    <xf numFmtId="49" fontId="11" fillId="0" borderId="4" xfId="0" applyNumberFormat="1" applyFont="1" applyBorder="1" applyAlignment="1">
      <alignment horizontal="center" vertical="center" wrapText="1"/>
    </xf>
    <xf numFmtId="0" fontId="3" fillId="0" borderId="5" xfId="0" applyFont="1" applyFill="1" applyBorder="1" applyAlignment="1" applyProtection="1">
      <alignment vertical="center" wrapText="1"/>
      <protection locked="0"/>
    </xf>
    <xf numFmtId="0" fontId="12" fillId="0" borderId="0" xfId="0" applyFont="1" applyFill="1" applyBorder="1" applyAlignment="1" applyProtection="1">
      <alignment vertical="center" wrapText="1"/>
      <protection locked="0"/>
    </xf>
    <xf numFmtId="0" fontId="3" fillId="0" borderId="0" xfId="0" applyFont="1" applyAlignment="1" applyProtection="1">
      <alignment horizontal="center" vertical="center" wrapText="1"/>
      <protection locked="0"/>
    </xf>
    <xf numFmtId="3" fontId="3" fillId="0" borderId="0" xfId="0" applyNumberFormat="1" applyFont="1" applyFill="1" applyBorder="1" applyAlignment="1" applyProtection="1">
      <alignment horizontal="right" vertical="center"/>
      <protection locked="0"/>
    </xf>
    <xf numFmtId="49" fontId="3" fillId="0" borderId="0" xfId="0" applyNumberFormat="1" applyFont="1" applyFill="1" applyBorder="1" applyAlignment="1" applyProtection="1">
      <alignment horizontal="right" vertical="center"/>
      <protection locked="0"/>
    </xf>
    <xf numFmtId="0" fontId="3" fillId="0" borderId="0" xfId="0" applyFont="1" applyFill="1" applyBorder="1" applyAlignment="1" applyProtection="1">
      <alignment horizontal="right" vertical="center" wrapText="1"/>
      <protection locked="0"/>
    </xf>
    <xf numFmtId="0" fontId="3" fillId="0" borderId="0" xfId="0" applyFont="1" applyFill="1" applyBorder="1" applyAlignment="1" applyProtection="1">
      <alignment horizontal="center" vertical="center" wrapText="1"/>
      <protection locked="0"/>
    </xf>
    <xf numFmtId="0" fontId="3" fillId="0" borderId="6" xfId="0" applyFont="1" applyFill="1" applyBorder="1" applyAlignment="1" applyProtection="1">
      <alignment horizontal="right" vertical="center" wrapText="1"/>
      <protection locked="0"/>
    </xf>
    <xf numFmtId="0" fontId="3" fillId="0" borderId="1" xfId="0" applyFont="1" applyBorder="1" applyAlignment="1" applyProtection="1">
      <alignment horizontal="center" vertical="center" wrapText="1"/>
    </xf>
    <xf numFmtId="0" fontId="20" fillId="9" borderId="1" xfId="0" applyFont="1" applyFill="1" applyBorder="1" applyAlignment="1" applyProtection="1">
      <alignment horizontal="center" vertical="center" wrapText="1"/>
    </xf>
    <xf numFmtId="0" fontId="21" fillId="9" borderId="1" xfId="0" applyFont="1" applyFill="1" applyBorder="1" applyAlignment="1" applyProtection="1">
      <alignment horizontal="center" vertical="center" wrapText="1"/>
      <protection locked="0"/>
    </xf>
    <xf numFmtId="0" fontId="22" fillId="0" borderId="1" xfId="0" applyFont="1" applyFill="1" applyBorder="1" applyAlignment="1">
      <alignment horizontal="center" wrapText="1"/>
    </xf>
    <xf numFmtId="0" fontId="24" fillId="0" borderId="1" xfId="0" applyFont="1" applyFill="1" applyBorder="1" applyAlignment="1" applyProtection="1">
      <alignment horizontal="center" vertical="center" wrapText="1"/>
      <protection locked="0"/>
    </xf>
    <xf numFmtId="0" fontId="20" fillId="9" borderId="1" xfId="0" applyFont="1" applyFill="1" applyBorder="1" applyAlignment="1" applyProtection="1">
      <alignment horizontal="center" vertical="center" wrapText="1"/>
      <protection locked="0"/>
    </xf>
    <xf numFmtId="0" fontId="3" fillId="4" borderId="1" xfId="0" applyFont="1" applyFill="1" applyBorder="1" applyAlignment="1" applyProtection="1">
      <alignment horizontal="center" vertical="center" wrapText="1"/>
      <protection locked="0"/>
    </xf>
    <xf numFmtId="0" fontId="3" fillId="4" borderId="1" xfId="0" applyFont="1" applyFill="1" applyBorder="1" applyAlignment="1">
      <alignment horizontal="center" vertical="center" wrapText="1"/>
    </xf>
    <xf numFmtId="0" fontId="3" fillId="13" borderId="1" xfId="0" applyFont="1" applyFill="1" applyBorder="1" applyAlignment="1" applyProtection="1">
      <alignment horizontal="center" vertical="center" wrapText="1"/>
      <protection locked="0"/>
    </xf>
    <xf numFmtId="0" fontId="22" fillId="0" borderId="1" xfId="0" applyFont="1" applyFill="1" applyBorder="1" applyAlignment="1">
      <alignment wrapText="1"/>
    </xf>
    <xf numFmtId="0" fontId="23" fillId="0" borderId="8" xfId="0" applyFont="1" applyFill="1" applyBorder="1" applyAlignment="1">
      <alignment horizontal="center" vertical="center" wrapText="1"/>
    </xf>
    <xf numFmtId="0" fontId="3" fillId="0" borderId="1" xfId="5" applyFont="1" applyFill="1" applyBorder="1" applyAlignment="1">
      <alignment horizontal="center" vertical="center" wrapText="1"/>
    </xf>
    <xf numFmtId="49" fontId="3" fillId="0" borderId="1" xfId="5" applyNumberFormat="1" applyFont="1" applyFill="1" applyBorder="1" applyAlignment="1">
      <alignment horizontal="center" vertical="center" wrapText="1"/>
    </xf>
    <xf numFmtId="0" fontId="25" fillId="9" borderId="1" xfId="0" applyFont="1" applyFill="1" applyBorder="1" applyAlignment="1">
      <alignment horizontal="center" wrapText="1"/>
    </xf>
    <xf numFmtId="0" fontId="25" fillId="9" borderId="1" xfId="0" applyFont="1" applyFill="1" applyBorder="1" applyAlignment="1">
      <alignment horizontal="center" vertical="center" wrapText="1"/>
    </xf>
    <xf numFmtId="0" fontId="24" fillId="0" borderId="1" xfId="0" applyFont="1" applyFill="1" applyBorder="1" applyAlignment="1">
      <alignment horizontal="center" wrapText="1"/>
    </xf>
    <xf numFmtId="0" fontId="24" fillId="0" borderId="1" xfId="0" applyFont="1" applyFill="1" applyBorder="1" applyAlignment="1">
      <alignment horizontal="center"/>
    </xf>
    <xf numFmtId="0" fontId="3" fillId="0" borderId="0" xfId="0" applyFont="1" applyFill="1" applyAlignment="1">
      <alignment horizontal="center" vertical="center" wrapText="1"/>
    </xf>
    <xf numFmtId="0" fontId="3" fillId="0" borderId="0" xfId="0" applyFont="1" applyFill="1" applyAlignment="1" applyProtection="1">
      <alignment horizontal="center" vertical="center" wrapText="1"/>
      <protection locked="0"/>
    </xf>
    <xf numFmtId="49" fontId="3" fillId="0" borderId="12" xfId="0" applyNumberFormat="1" applyFont="1" applyFill="1" applyBorder="1" applyAlignment="1">
      <alignment horizontal="center" vertical="center" wrapText="1"/>
    </xf>
    <xf numFmtId="1" fontId="3" fillId="0" borderId="12" xfId="0" applyNumberFormat="1" applyFont="1" applyFill="1" applyBorder="1" applyAlignment="1">
      <alignment horizontal="center" vertical="center" wrapText="1"/>
    </xf>
    <xf numFmtId="0" fontId="23" fillId="9" borderId="1" xfId="0" applyFont="1" applyFill="1" applyBorder="1" applyAlignment="1">
      <alignment horizontal="center" vertical="center" wrapText="1"/>
    </xf>
    <xf numFmtId="0" fontId="23" fillId="9" borderId="12" xfId="0" applyFont="1" applyFill="1" applyBorder="1" applyAlignment="1">
      <alignment horizontal="center" vertical="center" wrapText="1"/>
    </xf>
    <xf numFmtId="0" fontId="3" fillId="0" borderId="12" xfId="0" applyFont="1" applyFill="1" applyBorder="1" applyAlignment="1" applyProtection="1">
      <alignment horizontal="center" vertical="center" wrapText="1"/>
      <protection locked="0"/>
    </xf>
    <xf numFmtId="0" fontId="20" fillId="9" borderId="8" xfId="0" applyFont="1" applyFill="1" applyBorder="1" applyAlignment="1" applyProtection="1">
      <alignment horizontal="center" vertical="center" wrapText="1"/>
      <protection locked="0"/>
    </xf>
    <xf numFmtId="0" fontId="3" fillId="0" borderId="8" xfId="0" applyFont="1" applyFill="1" applyBorder="1" applyAlignment="1" applyProtection="1">
      <alignment horizontal="center" vertical="center" wrapText="1"/>
      <protection locked="0"/>
    </xf>
    <xf numFmtId="0" fontId="3" fillId="12" borderId="1" xfId="0" applyFont="1" applyFill="1" applyBorder="1" applyAlignment="1" applyProtection="1">
      <alignment horizontal="center" vertical="center" wrapText="1"/>
      <protection locked="0"/>
    </xf>
    <xf numFmtId="0" fontId="3" fillId="12" borderId="1" xfId="0" applyFont="1" applyFill="1" applyBorder="1" applyAlignment="1">
      <alignment horizontal="center" vertical="center" wrapText="1"/>
    </xf>
    <xf numFmtId="0" fontId="3" fillId="12" borderId="1" xfId="0" applyFont="1" applyFill="1" applyBorder="1" applyAlignment="1">
      <alignment horizontal="center" wrapText="1"/>
    </xf>
    <xf numFmtId="0" fontId="20" fillId="8" borderId="1" xfId="0" applyFont="1" applyFill="1" applyBorder="1" applyAlignment="1" applyProtection="1">
      <alignment horizontal="center" vertical="center" wrapText="1"/>
      <protection locked="0"/>
    </xf>
    <xf numFmtId="0" fontId="20" fillId="8" borderId="0" xfId="0" applyFont="1" applyFill="1" applyAlignment="1" applyProtection="1">
      <alignment horizontal="center" vertical="center" wrapText="1"/>
      <protection locked="0"/>
    </xf>
    <xf numFmtId="0" fontId="3" fillId="0" borderId="12" xfId="0" applyFont="1" applyFill="1" applyBorder="1" applyAlignment="1">
      <alignment horizontal="center" wrapText="1"/>
    </xf>
    <xf numFmtId="0" fontId="3" fillId="0" borderId="0" xfId="0" applyFont="1" applyFill="1" applyBorder="1" applyAlignment="1">
      <alignment horizontal="center" wrapText="1"/>
    </xf>
    <xf numFmtId="164" fontId="6" fillId="0" borderId="4" xfId="0" applyNumberFormat="1" applyFont="1" applyFill="1" applyBorder="1" applyAlignment="1" applyProtection="1">
      <alignment horizontal="center" vertical="center"/>
      <protection locked="0"/>
    </xf>
    <xf numFmtId="164" fontId="6" fillId="2" borderId="4" xfId="0" applyNumberFormat="1" applyFont="1" applyFill="1" applyBorder="1" applyAlignment="1" applyProtection="1">
      <alignment horizontal="center" vertical="center"/>
      <protection locked="0"/>
    </xf>
    <xf numFmtId="164" fontId="6" fillId="12" borderId="1" xfId="0" applyNumberFormat="1" applyFont="1" applyFill="1" applyBorder="1" applyAlignment="1" applyProtection="1">
      <alignment horizontal="center" vertical="center"/>
      <protection locked="0"/>
    </xf>
    <xf numFmtId="164" fontId="6" fillId="4" borderId="1" xfId="0" applyNumberFormat="1" applyFont="1" applyFill="1" applyBorder="1" applyAlignment="1" applyProtection="1">
      <alignment horizontal="center" vertical="center"/>
      <protection locked="0"/>
    </xf>
    <xf numFmtId="164" fontId="6" fillId="13" borderId="1" xfId="0" applyNumberFormat="1" applyFont="1" applyFill="1" applyBorder="1" applyAlignment="1" applyProtection="1">
      <alignment horizontal="center" vertical="center"/>
      <protection locked="0"/>
    </xf>
    <xf numFmtId="164" fontId="8" fillId="6" borderId="9" xfId="0" applyNumberFormat="1" applyFont="1" applyFill="1" applyBorder="1" applyAlignment="1" applyProtection="1">
      <alignment horizontal="center" vertical="center"/>
    </xf>
    <xf numFmtId="164" fontId="8" fillId="0" borderId="9" xfId="0" applyNumberFormat="1" applyFont="1" applyFill="1" applyBorder="1" applyAlignment="1" applyProtection="1">
      <alignment horizontal="center" vertical="center"/>
    </xf>
    <xf numFmtId="164" fontId="8" fillId="6" borderId="9" xfId="0" applyNumberFormat="1" applyFont="1" applyFill="1" applyBorder="1" applyAlignment="1">
      <alignment horizontal="center"/>
    </xf>
    <xf numFmtId="164" fontId="3" fillId="0" borderId="9" xfId="0" applyNumberFormat="1" applyFont="1" applyFill="1" applyBorder="1" applyAlignment="1">
      <alignment horizontal="center"/>
    </xf>
    <xf numFmtId="164" fontId="3" fillId="0" borderId="9" xfId="0" applyNumberFormat="1" applyFont="1" applyFill="1" applyBorder="1" applyAlignment="1" applyProtection="1">
      <alignment horizontal="center" vertical="center"/>
    </xf>
    <xf numFmtId="164" fontId="8" fillId="0" borderId="9" xfId="0" applyNumberFormat="1" applyFont="1" applyFill="1" applyBorder="1" applyAlignment="1">
      <alignment horizontal="center"/>
    </xf>
    <xf numFmtId="164" fontId="8" fillId="6" borderId="13" xfId="0" applyNumberFormat="1" applyFont="1" applyFill="1" applyBorder="1" applyAlignment="1" applyProtection="1">
      <alignment horizontal="center" vertical="center"/>
    </xf>
    <xf numFmtId="164" fontId="3" fillId="0" borderId="13" xfId="0" applyNumberFormat="1" applyFont="1" applyFill="1" applyBorder="1" applyAlignment="1" applyProtection="1">
      <alignment horizontal="center" vertical="center"/>
      <protection locked="0"/>
    </xf>
    <xf numFmtId="164" fontId="3" fillId="0" borderId="11" xfId="0" applyNumberFormat="1" applyFont="1" applyFill="1" applyBorder="1" applyAlignment="1" applyProtection="1">
      <alignment horizontal="center" vertical="center"/>
    </xf>
    <xf numFmtId="164" fontId="8" fillId="6" borderId="9" xfId="0" applyNumberFormat="1" applyFont="1" applyFill="1" applyBorder="1" applyAlignment="1">
      <alignment horizontal="center" vertical="center"/>
    </xf>
    <xf numFmtId="164" fontId="3" fillId="0" borderId="14" xfId="0" applyNumberFormat="1" applyFont="1" applyFill="1" applyBorder="1" applyAlignment="1">
      <alignment horizontal="center" vertical="center"/>
    </xf>
    <xf numFmtId="164" fontId="3" fillId="0" borderId="9" xfId="0" applyNumberFormat="1" applyFont="1" applyFill="1" applyBorder="1" applyAlignment="1">
      <alignment horizontal="center" vertical="center"/>
    </xf>
    <xf numFmtId="164" fontId="8" fillId="2" borderId="4" xfId="0" applyNumberFormat="1" applyFont="1" applyFill="1" applyBorder="1" applyAlignment="1" applyProtection="1">
      <alignment horizontal="center" vertical="center"/>
      <protection locked="0"/>
    </xf>
    <xf numFmtId="164" fontId="3" fillId="0" borderId="4" xfId="0" applyNumberFormat="1" applyFont="1" applyFill="1" applyBorder="1" applyAlignment="1" applyProtection="1">
      <alignment horizontal="center" vertical="center"/>
      <protection locked="0"/>
    </xf>
    <xf numFmtId="164" fontId="8" fillId="0" borderId="4" xfId="0" applyNumberFormat="1" applyFont="1" applyFill="1" applyBorder="1" applyAlignment="1" applyProtection="1">
      <alignment horizontal="center" vertical="center"/>
      <protection locked="0"/>
    </xf>
    <xf numFmtId="164" fontId="8" fillId="2" borderId="4" xfId="0" applyNumberFormat="1" applyFont="1" applyFill="1" applyBorder="1" applyAlignment="1">
      <alignment horizontal="center" vertical="center" wrapText="1"/>
    </xf>
    <xf numFmtId="164" fontId="3" fillId="0" borderId="4" xfId="0" applyNumberFormat="1" applyFont="1" applyFill="1" applyBorder="1" applyAlignment="1">
      <alignment horizontal="center" vertical="center" wrapText="1"/>
    </xf>
    <xf numFmtId="164" fontId="8" fillId="2" borderId="21" xfId="0" applyNumberFormat="1" applyFont="1" applyFill="1" applyBorder="1" applyAlignment="1" applyProtection="1">
      <alignment horizontal="center" vertical="center"/>
    </xf>
    <xf numFmtId="164" fontId="6" fillId="0" borderId="22" xfId="0" applyNumberFormat="1" applyFont="1" applyFill="1" applyBorder="1" applyAlignment="1" applyProtection="1">
      <alignment horizontal="center" vertical="center"/>
      <protection locked="0"/>
    </xf>
    <xf numFmtId="164" fontId="6" fillId="0" borderId="23" xfId="0" applyNumberFormat="1" applyFont="1" applyFill="1" applyBorder="1" applyAlignment="1" applyProtection="1">
      <alignment horizontal="center" vertical="center"/>
      <protection locked="0"/>
    </xf>
    <xf numFmtId="164" fontId="8" fillId="2" borderId="9" xfId="0" applyNumberFormat="1" applyFont="1" applyFill="1" applyBorder="1" applyAlignment="1" applyProtection="1">
      <alignment horizontal="center" vertical="center"/>
      <protection locked="0"/>
    </xf>
    <xf numFmtId="164" fontId="8" fillId="2" borderId="9" xfId="0" applyNumberFormat="1" applyFont="1" applyFill="1" applyBorder="1" applyAlignment="1" applyProtection="1">
      <alignment horizontal="center" vertical="center"/>
    </xf>
    <xf numFmtId="164" fontId="8" fillId="2" borderId="24" xfId="0" applyNumberFormat="1" applyFont="1" applyFill="1" applyBorder="1" applyAlignment="1" applyProtection="1">
      <alignment horizontal="center" vertical="center"/>
    </xf>
    <xf numFmtId="164" fontId="8" fillId="0" borderId="24" xfId="0" applyNumberFormat="1" applyFont="1" applyFill="1" applyBorder="1" applyAlignment="1" applyProtection="1">
      <alignment horizontal="center" vertical="center"/>
    </xf>
    <xf numFmtId="164" fontId="6" fillId="0" borderId="13" xfId="0" applyNumberFormat="1" applyFont="1" applyFill="1" applyBorder="1" applyAlignment="1" applyProtection="1">
      <alignment horizontal="center" vertical="center"/>
    </xf>
    <xf numFmtId="164" fontId="6" fillId="0" borderId="13" xfId="0" applyNumberFormat="1" applyFont="1" applyFill="1" applyBorder="1" applyAlignment="1" applyProtection="1">
      <alignment horizontal="center" vertical="center"/>
      <protection locked="0"/>
    </xf>
    <xf numFmtId="164" fontId="8" fillId="2" borderId="11" xfId="0" applyNumberFormat="1" applyFont="1" applyFill="1" applyBorder="1" applyAlignment="1" applyProtection="1">
      <alignment horizontal="center" vertical="center"/>
    </xf>
    <xf numFmtId="164" fontId="6" fillId="0" borderId="9" xfId="0" applyNumberFormat="1" applyFont="1" applyFill="1" applyBorder="1" applyAlignment="1">
      <alignment horizontal="center" vertical="center"/>
    </xf>
    <xf numFmtId="164" fontId="8" fillId="2" borderId="9" xfId="0" applyNumberFormat="1" applyFont="1" applyFill="1" applyBorder="1" applyAlignment="1">
      <alignment horizontal="center" vertical="center"/>
    </xf>
    <xf numFmtId="0" fontId="2" fillId="0" borderId="2" xfId="0" applyFont="1" applyBorder="1" applyAlignment="1" applyProtection="1">
      <alignment horizontal="center" vertical="center" wrapText="1"/>
    </xf>
    <xf numFmtId="0" fontId="6" fillId="9" borderId="2" xfId="0" applyFont="1" applyFill="1" applyBorder="1" applyAlignment="1" applyProtection="1">
      <alignment horizontal="center" vertical="center"/>
    </xf>
    <xf numFmtId="0" fontId="6" fillId="0" borderId="2" xfId="0" applyFont="1" applyFill="1" applyBorder="1" applyAlignment="1" applyProtection="1">
      <alignment horizontal="center" vertical="center"/>
      <protection locked="0"/>
    </xf>
    <xf numFmtId="0" fontId="6" fillId="9" borderId="2" xfId="0" applyFont="1" applyFill="1" applyBorder="1" applyAlignment="1" applyProtection="1">
      <alignment horizontal="center" vertical="center"/>
      <protection locked="0"/>
    </xf>
    <xf numFmtId="0" fontId="6" fillId="4" borderId="2" xfId="0" applyFont="1" applyFill="1" applyBorder="1" applyAlignment="1" applyProtection="1">
      <alignment horizontal="center" vertical="center"/>
      <protection locked="0"/>
    </xf>
    <xf numFmtId="0" fontId="6" fillId="0" borderId="2" xfId="0" applyFont="1" applyFill="1" applyBorder="1" applyAlignment="1">
      <alignment horizontal="center" vertical="center" wrapText="1"/>
    </xf>
    <xf numFmtId="1" fontId="7" fillId="0" borderId="2" xfId="0" applyNumberFormat="1" applyFont="1" applyFill="1" applyBorder="1" applyAlignment="1">
      <alignment horizontal="center" vertical="center"/>
    </xf>
    <xf numFmtId="0" fontId="6" fillId="12" borderId="2" xfId="0" applyFont="1" applyFill="1" applyBorder="1" applyAlignment="1" applyProtection="1">
      <alignment horizontal="center" vertical="center"/>
      <protection locked="0"/>
    </xf>
    <xf numFmtId="0" fontId="6" fillId="0" borderId="2" xfId="0" applyFont="1" applyBorder="1" applyAlignment="1" applyProtection="1">
      <alignment horizontal="center" vertical="center"/>
      <protection locked="0"/>
    </xf>
    <xf numFmtId="0" fontId="6" fillId="13" borderId="2" xfId="0" applyFont="1" applyFill="1" applyBorder="1" applyAlignment="1" applyProtection="1">
      <alignment horizontal="center" vertical="center"/>
      <protection locked="0"/>
    </xf>
    <xf numFmtId="0" fontId="6" fillId="12" borderId="2" xfId="5" applyFont="1" applyFill="1" applyBorder="1" applyAlignment="1">
      <alignment horizontal="center" vertical="center"/>
    </xf>
    <xf numFmtId="0" fontId="6" fillId="12" borderId="2" xfId="0" applyFont="1" applyFill="1" applyBorder="1" applyAlignment="1">
      <alignment horizontal="center" vertical="center"/>
    </xf>
    <xf numFmtId="0" fontId="6" fillId="0" borderId="2" xfId="5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9" borderId="2" xfId="5" applyFont="1" applyFill="1" applyBorder="1" applyAlignment="1">
      <alignment horizontal="center" vertical="center"/>
    </xf>
    <xf numFmtId="0" fontId="3" fillId="0" borderId="2" xfId="5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 wrapText="1"/>
    </xf>
    <xf numFmtId="1" fontId="3" fillId="0" borderId="2" xfId="0" applyNumberFormat="1" applyFont="1" applyFill="1" applyBorder="1" applyAlignment="1">
      <alignment horizontal="center" vertical="center"/>
    </xf>
    <xf numFmtId="0" fontId="14" fillId="0" borderId="2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 vertical="center"/>
    </xf>
    <xf numFmtId="0" fontId="6" fillId="0" borderId="25" xfId="0" applyFont="1" applyFill="1" applyBorder="1" applyAlignment="1" applyProtection="1">
      <alignment horizontal="center" vertical="center"/>
      <protection locked="0"/>
    </xf>
    <xf numFmtId="0" fontId="6" fillId="0" borderId="5" xfId="0" applyFont="1" applyFill="1" applyBorder="1" applyAlignment="1" applyProtection="1">
      <alignment horizontal="center" vertical="center"/>
      <protection locked="0"/>
    </xf>
    <xf numFmtId="0" fontId="6" fillId="9" borderId="5" xfId="0" applyFont="1" applyFill="1" applyBorder="1" applyAlignment="1" applyProtection="1">
      <alignment horizontal="center" vertical="center"/>
      <protection locked="0"/>
    </xf>
    <xf numFmtId="0" fontId="6" fillId="9" borderId="25" xfId="0" applyFont="1" applyFill="1" applyBorder="1" applyAlignment="1" applyProtection="1">
      <alignment horizontal="center" vertical="center"/>
      <protection locked="0"/>
    </xf>
    <xf numFmtId="0" fontId="6" fillId="14" borderId="2" xfId="0" applyFont="1" applyFill="1" applyBorder="1" applyAlignment="1" applyProtection="1">
      <alignment horizontal="center" vertical="center"/>
      <protection locked="0"/>
    </xf>
    <xf numFmtId="0" fontId="2" fillId="8" borderId="2" xfId="0" applyFont="1" applyFill="1" applyBorder="1" applyAlignment="1" applyProtection="1">
      <alignment horizontal="center" vertical="center"/>
      <protection locked="0"/>
    </xf>
    <xf numFmtId="0" fontId="2" fillId="0" borderId="2" xfId="0" applyFont="1" applyFill="1" applyBorder="1" applyAlignment="1" applyProtection="1">
      <alignment horizontal="center" vertical="center"/>
      <protection locked="0"/>
    </xf>
    <xf numFmtId="0" fontId="2" fillId="0" borderId="2" xfId="0" applyFont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3" borderId="0" xfId="0" applyFont="1" applyFill="1" applyBorder="1" applyAlignment="1" applyProtection="1">
      <alignment vertical="center"/>
      <protection locked="0"/>
    </xf>
    <xf numFmtId="3" fontId="2" fillId="3" borderId="0" xfId="0" applyNumberFormat="1" applyFont="1" applyFill="1" applyBorder="1" applyAlignment="1" applyProtection="1">
      <alignment horizontal="center" vertical="center"/>
      <protection locked="0"/>
    </xf>
    <xf numFmtId="0" fontId="6" fillId="3" borderId="9" xfId="0" applyFont="1" applyFill="1" applyBorder="1" applyAlignment="1" applyProtection="1">
      <alignment horizontal="center" vertical="center"/>
    </xf>
    <xf numFmtId="0" fontId="6" fillId="3" borderId="9" xfId="0" applyFont="1" applyFill="1" applyBorder="1" applyAlignment="1" applyProtection="1">
      <alignment horizontal="center" vertical="center"/>
      <protection locked="0"/>
    </xf>
    <xf numFmtId="0" fontId="6" fillId="3" borderId="9" xfId="0" applyFont="1" applyFill="1" applyBorder="1" applyAlignment="1">
      <alignment horizontal="center" vertical="center" wrapText="1"/>
    </xf>
    <xf numFmtId="1" fontId="7" fillId="3" borderId="9" xfId="0" applyNumberFormat="1" applyFont="1" applyFill="1" applyBorder="1" applyAlignment="1">
      <alignment horizontal="center" vertical="center"/>
    </xf>
    <xf numFmtId="0" fontId="6" fillId="3" borderId="9" xfId="5" applyFont="1" applyFill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/>
    </xf>
    <xf numFmtId="0" fontId="3" fillId="3" borderId="9" xfId="5" applyFont="1" applyFill="1" applyBorder="1" applyAlignment="1">
      <alignment horizontal="center" vertical="center"/>
    </xf>
    <xf numFmtId="0" fontId="3" fillId="3" borderId="9" xfId="0" applyFont="1" applyFill="1" applyBorder="1" applyAlignment="1" applyProtection="1">
      <alignment horizontal="center" vertical="center"/>
      <protection locked="0"/>
    </xf>
    <xf numFmtId="0" fontId="3" fillId="3" borderId="9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/>
    </xf>
    <xf numFmtId="0" fontId="2" fillId="3" borderId="9" xfId="0" applyFont="1" applyFill="1" applyBorder="1" applyAlignment="1" applyProtection="1">
      <alignment horizontal="center" vertical="center"/>
      <protection locked="0"/>
    </xf>
    <xf numFmtId="0" fontId="2" fillId="3" borderId="17" xfId="0" applyFont="1" applyFill="1" applyBorder="1" applyAlignment="1" applyProtection="1">
      <alignment horizontal="center" vertical="center"/>
      <protection locked="0"/>
    </xf>
    <xf numFmtId="0" fontId="2" fillId="18" borderId="0" xfId="0" applyFont="1" applyFill="1" applyAlignment="1" applyProtection="1">
      <alignment horizontal="center" vertical="center"/>
      <protection locked="0"/>
    </xf>
    <xf numFmtId="17" fontId="2" fillId="18" borderId="0" xfId="0" applyNumberFormat="1" applyFont="1" applyFill="1" applyBorder="1" applyAlignment="1" applyProtection="1">
      <alignment horizontal="center" vertical="center"/>
    </xf>
    <xf numFmtId="0" fontId="2" fillId="18" borderId="1" xfId="0" applyFont="1" applyFill="1" applyBorder="1" applyAlignment="1" applyProtection="1">
      <alignment horizontal="center" vertical="center"/>
      <protection locked="0"/>
    </xf>
    <xf numFmtId="17" fontId="2" fillId="18" borderId="1" xfId="0" applyNumberFormat="1" applyFont="1" applyFill="1" applyBorder="1" applyAlignment="1" applyProtection="1">
      <alignment horizontal="center" vertical="center"/>
      <protection locked="0"/>
    </xf>
    <xf numFmtId="0" fontId="2" fillId="18" borderId="0" xfId="0" applyFont="1" applyFill="1" applyBorder="1" applyAlignment="1" applyProtection="1">
      <alignment horizontal="center" vertical="center"/>
      <protection locked="0"/>
    </xf>
    <xf numFmtId="17" fontId="2" fillId="18" borderId="1" xfId="0" applyNumberFormat="1" applyFont="1" applyFill="1" applyBorder="1" applyAlignment="1" applyProtection="1">
      <alignment horizontal="center" vertical="center" wrapText="1"/>
    </xf>
    <xf numFmtId="0" fontId="6" fillId="18" borderId="1" xfId="0" applyFont="1" applyFill="1" applyBorder="1" applyAlignment="1" applyProtection="1">
      <alignment horizontal="center" vertical="center"/>
      <protection locked="0"/>
    </xf>
    <xf numFmtId="4" fontId="6" fillId="18" borderId="10" xfId="0" applyNumberFormat="1" applyFont="1" applyFill="1" applyBorder="1" applyAlignment="1" applyProtection="1">
      <alignment horizontal="center" vertical="center"/>
      <protection locked="0"/>
    </xf>
    <xf numFmtId="4" fontId="3" fillId="18" borderId="10" xfId="0" applyNumberFormat="1" applyFont="1" applyFill="1" applyBorder="1" applyAlignment="1" applyProtection="1">
      <alignment horizontal="center" vertical="center"/>
      <protection locked="0"/>
    </xf>
    <xf numFmtId="4" fontId="6" fillId="18" borderId="9" xfId="0" applyNumberFormat="1" applyFont="1" applyFill="1" applyBorder="1" applyAlignment="1" applyProtection="1">
      <alignment horizontal="center" vertical="center"/>
      <protection locked="0"/>
    </xf>
    <xf numFmtId="0" fontId="2" fillId="18" borderId="1" xfId="0" applyFont="1" applyFill="1" applyBorder="1" applyAlignment="1" applyProtection="1">
      <alignment horizontal="center" vertical="center"/>
    </xf>
    <xf numFmtId="0" fontId="2" fillId="18" borderId="0" xfId="0" applyFont="1" applyFill="1" applyBorder="1" applyAlignment="1" applyProtection="1">
      <alignment horizontal="center" vertical="center"/>
    </xf>
    <xf numFmtId="164" fontId="2" fillId="0" borderId="4" xfId="0" applyNumberFormat="1" applyFont="1" applyBorder="1" applyAlignment="1" applyProtection="1">
      <alignment horizontal="center" vertical="center" wrapText="1"/>
    </xf>
    <xf numFmtId="164" fontId="6" fillId="15" borderId="3" xfId="0" applyNumberFormat="1" applyFont="1" applyFill="1" applyBorder="1" applyAlignment="1" applyProtection="1">
      <alignment horizontal="center" vertical="center"/>
    </xf>
    <xf numFmtId="164" fontId="6" fillId="0" borderId="3" xfId="0" applyNumberFormat="1" applyFont="1" applyFill="1" applyBorder="1" applyAlignment="1" applyProtection="1">
      <alignment horizontal="center" vertical="center"/>
    </xf>
    <xf numFmtId="164" fontId="6" fillId="15" borderId="3" xfId="0" applyNumberFormat="1" applyFont="1" applyFill="1" applyBorder="1" applyAlignment="1" applyProtection="1">
      <alignment horizontal="center" vertical="center"/>
      <protection locked="0"/>
    </xf>
    <xf numFmtId="164" fontId="6" fillId="0" borderId="3" xfId="0" applyNumberFormat="1" applyFont="1" applyFill="1" applyBorder="1" applyAlignment="1" applyProtection="1">
      <alignment horizontal="center" vertical="center"/>
      <protection locked="0"/>
    </xf>
    <xf numFmtId="164" fontId="6" fillId="12" borderId="3" xfId="0" applyNumberFormat="1" applyFont="1" applyFill="1" applyBorder="1" applyAlignment="1" applyProtection="1">
      <alignment horizontal="center" vertical="center"/>
      <protection locked="0"/>
    </xf>
    <xf numFmtId="164" fontId="6" fillId="4" borderId="3" xfId="0" applyNumberFormat="1" applyFont="1" applyFill="1" applyBorder="1" applyAlignment="1" applyProtection="1">
      <alignment horizontal="center" vertical="center"/>
      <protection locked="0"/>
    </xf>
    <xf numFmtId="164" fontId="6" fillId="6" borderId="3" xfId="0" applyNumberFormat="1" applyFont="1" applyFill="1" applyBorder="1" applyAlignment="1" applyProtection="1">
      <alignment horizontal="center" vertical="center"/>
      <protection locked="0"/>
    </xf>
    <xf numFmtId="164" fontId="6" fillId="13" borderId="3" xfId="0" applyNumberFormat="1" applyFont="1" applyFill="1" applyBorder="1" applyAlignment="1" applyProtection="1">
      <alignment horizontal="center" vertical="center"/>
      <protection locked="0"/>
    </xf>
    <xf numFmtId="164" fontId="6" fillId="0" borderId="3" xfId="0" applyNumberFormat="1" applyFont="1" applyBorder="1" applyAlignment="1" applyProtection="1">
      <alignment horizontal="center" vertical="center"/>
      <protection locked="0"/>
    </xf>
    <xf numFmtId="164" fontId="6" fillId="15" borderId="4" xfId="0" applyNumberFormat="1" applyFont="1" applyFill="1" applyBorder="1" applyAlignment="1" applyProtection="1">
      <alignment horizontal="center" vertical="center"/>
      <protection locked="0"/>
    </xf>
    <xf numFmtId="164" fontId="6" fillId="0" borderId="4" xfId="0" applyNumberFormat="1" applyFont="1" applyBorder="1" applyAlignment="1" applyProtection="1">
      <alignment horizontal="center" vertical="center"/>
      <protection locked="0"/>
    </xf>
    <xf numFmtId="164" fontId="8" fillId="15" borderId="4" xfId="0" applyNumberFormat="1" applyFont="1" applyFill="1" applyBorder="1" applyAlignment="1" applyProtection="1">
      <alignment horizontal="center" vertical="center"/>
      <protection locked="0"/>
    </xf>
    <xf numFmtId="164" fontId="8" fillId="15" borderId="4" xfId="0" applyNumberFormat="1" applyFont="1" applyFill="1" applyBorder="1" applyAlignment="1" applyProtection="1">
      <alignment horizontal="center" vertical="center"/>
    </xf>
    <xf numFmtId="164" fontId="6" fillId="0" borderId="4" xfId="0" applyNumberFormat="1" applyFont="1" applyFill="1" applyBorder="1" applyAlignment="1" applyProtection="1">
      <alignment horizontal="center" vertical="center"/>
    </xf>
    <xf numFmtId="164" fontId="8" fillId="6" borderId="4" xfId="0" applyNumberFormat="1" applyFont="1" applyFill="1" applyBorder="1" applyAlignment="1" applyProtection="1">
      <alignment horizontal="center" vertical="center"/>
      <protection locked="0"/>
    </xf>
    <xf numFmtId="164" fontId="15" fillId="0" borderId="4" xfId="0" applyNumberFormat="1" applyFont="1" applyFill="1" applyBorder="1" applyAlignment="1" applyProtection="1">
      <alignment horizontal="center" vertical="center"/>
      <protection locked="0"/>
    </xf>
    <xf numFmtId="164" fontId="6" fillId="0" borderId="4" xfId="0" applyNumberFormat="1" applyFont="1" applyFill="1" applyBorder="1" applyAlignment="1">
      <alignment horizontal="center" vertical="center" wrapText="1"/>
    </xf>
    <xf numFmtId="164" fontId="6" fillId="6" borderId="4" xfId="0" applyNumberFormat="1" applyFont="1" applyFill="1" applyBorder="1" applyAlignment="1" applyProtection="1">
      <alignment horizontal="center" vertical="center"/>
      <protection locked="0"/>
    </xf>
    <xf numFmtId="164" fontId="6" fillId="15" borderId="0" xfId="0" applyNumberFormat="1" applyFont="1" applyFill="1" applyBorder="1" applyAlignment="1" applyProtection="1">
      <alignment horizontal="center" vertical="center"/>
      <protection locked="0"/>
    </xf>
    <xf numFmtId="164" fontId="6" fillId="0" borderId="0" xfId="0" applyNumberFormat="1" applyFont="1" applyBorder="1" applyAlignment="1" applyProtection="1">
      <alignment horizontal="center" vertical="center"/>
      <protection locked="0"/>
    </xf>
    <xf numFmtId="164" fontId="3" fillId="15" borderId="4" xfId="0" applyNumberFormat="1" applyFont="1" applyFill="1" applyBorder="1" applyAlignment="1">
      <alignment horizontal="center" vertical="center"/>
    </xf>
    <xf numFmtId="164" fontId="3" fillId="15" borderId="4" xfId="0" applyNumberFormat="1" applyFont="1" applyFill="1" applyBorder="1" applyAlignment="1" applyProtection="1">
      <alignment horizontal="center" vertical="center"/>
      <protection locked="0"/>
    </xf>
    <xf numFmtId="164" fontId="6" fillId="15" borderId="23" xfId="0" applyNumberFormat="1" applyFont="1" applyFill="1" applyBorder="1" applyAlignment="1" applyProtection="1">
      <alignment horizontal="center" vertical="center"/>
      <protection locked="0"/>
    </xf>
    <xf numFmtId="164" fontId="6" fillId="15" borderId="4" xfId="0" applyNumberFormat="1" applyFont="1" applyFill="1" applyBorder="1" applyAlignment="1">
      <alignment horizontal="center" vertical="center"/>
    </xf>
    <xf numFmtId="164" fontId="2" fillId="0" borderId="4" xfId="0" applyNumberFormat="1" applyFont="1" applyFill="1" applyBorder="1" applyAlignment="1" applyProtection="1">
      <alignment horizontal="center" vertical="center"/>
      <protection locked="0"/>
    </xf>
    <xf numFmtId="164" fontId="2" fillId="6" borderId="4" xfId="0" applyNumberFormat="1" applyFont="1" applyFill="1" applyBorder="1" applyAlignment="1" applyProtection="1">
      <alignment horizontal="center" vertical="center"/>
      <protection locked="0"/>
    </xf>
    <xf numFmtId="164" fontId="2" fillId="0" borderId="23" xfId="0" applyNumberFormat="1" applyFont="1" applyFill="1" applyBorder="1" applyAlignment="1" applyProtection="1">
      <alignment horizontal="center" vertical="center"/>
      <protection locked="0"/>
    </xf>
    <xf numFmtId="164" fontId="2" fillId="0" borderId="4" xfId="0" applyNumberFormat="1" applyFont="1" applyBorder="1" applyAlignment="1" applyProtection="1">
      <alignment horizontal="center" vertical="center"/>
      <protection locked="0"/>
    </xf>
    <xf numFmtId="4" fontId="2" fillId="3" borderId="1" xfId="0" applyNumberFormat="1" applyFont="1" applyFill="1" applyBorder="1" applyAlignment="1" applyProtection="1">
      <alignment horizontal="center" vertical="center" wrapText="1"/>
    </xf>
    <xf numFmtId="0" fontId="6" fillId="3" borderId="1" xfId="0" applyFont="1" applyFill="1" applyBorder="1" applyAlignment="1" applyProtection="1">
      <alignment horizontal="center" vertical="center"/>
    </xf>
    <xf numFmtId="4" fontId="6" fillId="3" borderId="1" xfId="0" applyNumberFormat="1" applyFont="1" applyFill="1" applyBorder="1" applyAlignment="1" applyProtection="1">
      <alignment horizontal="center" vertical="center"/>
      <protection locked="0"/>
    </xf>
    <xf numFmtId="4" fontId="6" fillId="3" borderId="1" xfId="0" applyNumberFormat="1" applyFont="1" applyFill="1" applyBorder="1" applyAlignment="1">
      <alignment horizontal="center" vertical="center" wrapText="1"/>
    </xf>
    <xf numFmtId="4" fontId="7" fillId="3" borderId="1" xfId="0" applyNumberFormat="1" applyFont="1" applyFill="1" applyBorder="1" applyAlignment="1">
      <alignment horizontal="center" vertical="center"/>
    </xf>
    <xf numFmtId="4" fontId="6" fillId="3" borderId="1" xfId="5" applyNumberFormat="1" applyFont="1" applyFill="1" applyBorder="1" applyAlignment="1">
      <alignment horizontal="center" vertical="center"/>
    </xf>
    <xf numFmtId="4" fontId="6" fillId="3" borderId="1" xfId="0" applyNumberFormat="1" applyFont="1" applyFill="1" applyBorder="1" applyAlignment="1">
      <alignment horizontal="center" vertical="center"/>
    </xf>
    <xf numFmtId="4" fontId="3" fillId="3" borderId="1" xfId="5" applyNumberFormat="1" applyFont="1" applyFill="1" applyBorder="1" applyAlignment="1">
      <alignment horizontal="center" vertical="center"/>
    </xf>
    <xf numFmtId="4" fontId="3" fillId="3" borderId="1" xfId="0" applyNumberFormat="1" applyFont="1" applyFill="1" applyBorder="1" applyAlignment="1" applyProtection="1">
      <alignment horizontal="center" vertical="center"/>
      <protection locked="0"/>
    </xf>
    <xf numFmtId="4" fontId="3" fillId="3" borderId="1" xfId="0" applyNumberFormat="1" applyFont="1" applyFill="1" applyBorder="1" applyAlignment="1">
      <alignment horizontal="center" vertical="center" wrapText="1"/>
    </xf>
    <xf numFmtId="4" fontId="2" fillId="3" borderId="1" xfId="0" applyNumberFormat="1" applyFont="1" applyFill="1" applyBorder="1" applyAlignment="1" applyProtection="1">
      <alignment horizontal="center" vertical="center"/>
      <protection locked="0"/>
    </xf>
    <xf numFmtId="4" fontId="3" fillId="3" borderId="1" xfId="0" applyNumberFormat="1" applyFont="1" applyFill="1" applyBorder="1" applyAlignment="1">
      <alignment horizontal="center" vertical="center"/>
    </xf>
    <xf numFmtId="3" fontId="2" fillId="3" borderId="9" xfId="0" applyNumberFormat="1" applyFont="1" applyFill="1" applyBorder="1" applyAlignment="1" applyProtection="1">
      <alignment horizontal="center" vertical="center" wrapText="1"/>
    </xf>
    <xf numFmtId="1" fontId="2" fillId="3" borderId="9" xfId="0" applyNumberFormat="1" applyFont="1" applyFill="1" applyBorder="1" applyAlignment="1" applyProtection="1">
      <alignment horizontal="center" vertical="center"/>
      <protection locked="0"/>
    </xf>
    <xf numFmtId="4" fontId="2" fillId="3" borderId="20" xfId="0" applyNumberFormat="1" applyFont="1" applyFill="1" applyBorder="1" applyAlignment="1" applyProtection="1">
      <alignment horizontal="center" vertical="center"/>
      <protection locked="0"/>
    </xf>
    <xf numFmtId="0" fontId="6" fillId="10" borderId="2" xfId="0" applyFont="1" applyFill="1" applyBorder="1" applyAlignment="1" applyProtection="1">
      <alignment horizontal="center" vertical="center" wrapText="1"/>
    </xf>
    <xf numFmtId="0" fontId="6" fillId="10" borderId="2" xfId="0" applyFont="1" applyFill="1" applyBorder="1" applyAlignment="1" applyProtection="1">
      <alignment horizontal="center" vertical="center" wrapText="1"/>
      <protection locked="0"/>
    </xf>
    <xf numFmtId="0" fontId="6" fillId="11" borderId="2" xfId="0" applyFont="1" applyFill="1" applyBorder="1" applyAlignment="1" applyProtection="1">
      <alignment horizontal="center" vertical="center" wrapText="1"/>
      <protection locked="0"/>
    </xf>
    <xf numFmtId="0" fontId="14" fillId="5" borderId="2" xfId="0" applyFont="1" applyFill="1" applyBorder="1" applyAlignment="1" applyProtection="1">
      <alignment horizontal="center" vertical="center" wrapText="1"/>
      <protection locked="0"/>
    </xf>
    <xf numFmtId="0" fontId="6" fillId="10" borderId="2" xfId="5" applyFont="1" applyFill="1" applyBorder="1" applyAlignment="1">
      <alignment horizontal="center" vertical="center" wrapText="1"/>
    </xf>
    <xf numFmtId="0" fontId="6" fillId="10" borderId="2" xfId="0" applyFont="1" applyFill="1" applyBorder="1" applyAlignment="1">
      <alignment horizontal="center" vertical="center" wrapText="1"/>
    </xf>
    <xf numFmtId="0" fontId="6" fillId="13" borderId="2" xfId="0" applyFont="1" applyFill="1" applyBorder="1" applyAlignment="1" applyProtection="1">
      <alignment horizontal="center" vertical="center" wrapText="1"/>
      <protection locked="0"/>
    </xf>
    <xf numFmtId="0" fontId="6" fillId="5" borderId="2" xfId="5" applyFont="1" applyFill="1" applyBorder="1" applyAlignment="1">
      <alignment horizontal="center" vertical="center" wrapText="1"/>
    </xf>
    <xf numFmtId="0" fontId="6" fillId="11" borderId="2" xfId="5" applyFont="1" applyFill="1" applyBorder="1" applyAlignment="1">
      <alignment horizontal="center" vertical="center" wrapText="1"/>
    </xf>
    <xf numFmtId="0" fontId="6" fillId="0" borderId="2" xfId="0" applyFont="1" applyFill="1" applyBorder="1" applyAlignment="1" applyProtection="1">
      <alignment horizontal="center" vertical="center" wrapText="1"/>
      <protection locked="0"/>
    </xf>
    <xf numFmtId="1" fontId="3" fillId="0" borderId="2" xfId="0" applyNumberFormat="1" applyFont="1" applyFill="1" applyBorder="1" applyAlignment="1">
      <alignment horizontal="center" vertical="center" wrapText="1"/>
    </xf>
    <xf numFmtId="1" fontId="3" fillId="10" borderId="2" xfId="0" applyNumberFormat="1" applyFont="1" applyFill="1" applyBorder="1" applyAlignment="1">
      <alignment horizontal="center" vertical="center" wrapText="1"/>
    </xf>
    <xf numFmtId="0" fontId="3" fillId="10" borderId="2" xfId="0" applyFont="1" applyFill="1" applyBorder="1" applyAlignment="1" applyProtection="1">
      <alignment horizontal="center" vertical="center" wrapText="1"/>
      <protection locked="0"/>
    </xf>
    <xf numFmtId="0" fontId="3" fillId="0" borderId="2" xfId="0" applyFont="1" applyFill="1" applyBorder="1" applyAlignment="1" applyProtection="1">
      <alignment horizontal="center" vertical="center" wrapText="1"/>
      <protection locked="0"/>
    </xf>
    <xf numFmtId="0" fontId="2" fillId="7" borderId="2" xfId="0" applyFont="1" applyFill="1" applyBorder="1" applyAlignment="1" applyProtection="1">
      <alignment horizontal="center" vertical="center" wrapText="1"/>
      <protection locked="0"/>
    </xf>
    <xf numFmtId="0" fontId="2" fillId="7" borderId="27" xfId="0" applyFont="1" applyFill="1" applyBorder="1" applyAlignment="1" applyProtection="1">
      <alignment horizontal="center" vertical="center" wrapText="1"/>
      <protection locked="0"/>
    </xf>
    <xf numFmtId="3" fontId="2" fillId="19" borderId="0" xfId="0" applyNumberFormat="1" applyFont="1" applyFill="1" applyBorder="1" applyAlignment="1" applyProtection="1">
      <alignment vertical="center"/>
      <protection locked="0"/>
    </xf>
    <xf numFmtId="3" fontId="13" fillId="19" borderId="0" xfId="0" applyNumberFormat="1" applyFont="1" applyFill="1" applyBorder="1" applyAlignment="1" applyProtection="1">
      <alignment vertical="center"/>
      <protection locked="0"/>
    </xf>
    <xf numFmtId="3" fontId="3" fillId="19" borderId="4" xfId="0" applyNumberFormat="1" applyFont="1" applyFill="1" applyBorder="1" applyAlignment="1" applyProtection="1">
      <alignment vertical="center"/>
      <protection locked="0"/>
    </xf>
    <xf numFmtId="49" fontId="13" fillId="19" borderId="0" xfId="0" applyNumberFormat="1" applyFont="1" applyFill="1" applyBorder="1" applyAlignment="1" applyProtection="1">
      <alignment vertical="center"/>
      <protection locked="0"/>
    </xf>
    <xf numFmtId="4" fontId="3" fillId="19" borderId="4" xfId="0" applyNumberFormat="1" applyFont="1" applyFill="1" applyBorder="1" applyAlignment="1" applyProtection="1">
      <alignment vertical="center"/>
      <protection locked="0"/>
    </xf>
    <xf numFmtId="3" fontId="2" fillId="19" borderId="0" xfId="0" applyNumberFormat="1" applyFont="1" applyFill="1" applyBorder="1" applyAlignment="1" applyProtection="1">
      <alignment horizontal="center" vertical="center"/>
      <protection locked="0"/>
    </xf>
    <xf numFmtId="49" fontId="2" fillId="19" borderId="0" xfId="0" applyNumberFormat="1" applyFont="1" applyFill="1" applyBorder="1" applyAlignment="1" applyProtection="1">
      <alignment vertical="center"/>
      <protection locked="0"/>
    </xf>
    <xf numFmtId="4" fontId="2" fillId="19" borderId="0" xfId="0" applyNumberFormat="1" applyFont="1" applyFill="1" applyBorder="1" applyAlignment="1" applyProtection="1">
      <alignment horizontal="center" vertical="center"/>
      <protection locked="0"/>
    </xf>
    <xf numFmtId="4" fontId="2" fillId="19" borderId="0" xfId="0" applyNumberFormat="1" applyFont="1" applyFill="1" applyBorder="1" applyAlignment="1" applyProtection="1">
      <alignment vertical="center"/>
      <protection locked="0"/>
    </xf>
    <xf numFmtId="3" fontId="2" fillId="19" borderId="9" xfId="0" applyNumberFormat="1" applyFont="1" applyFill="1" applyBorder="1" applyAlignment="1" applyProtection="1">
      <alignment horizontal="center" vertical="center" wrapText="1"/>
    </xf>
    <xf numFmtId="4" fontId="2" fillId="19" borderId="1" xfId="0" applyNumberFormat="1" applyFont="1" applyFill="1" applyBorder="1" applyAlignment="1" applyProtection="1">
      <alignment horizontal="center" vertical="center" wrapText="1"/>
    </xf>
    <xf numFmtId="3" fontId="2" fillId="19" borderId="10" xfId="0" applyNumberFormat="1" applyFont="1" applyFill="1" applyBorder="1" applyAlignment="1" applyProtection="1">
      <alignment horizontal="center" vertical="center" wrapText="1"/>
    </xf>
    <xf numFmtId="1" fontId="2" fillId="19" borderId="9" xfId="0" applyNumberFormat="1" applyFont="1" applyFill="1" applyBorder="1" applyAlignment="1" applyProtection="1">
      <alignment horizontal="center" vertical="center"/>
      <protection locked="0"/>
    </xf>
    <xf numFmtId="4" fontId="2" fillId="19" borderId="1" xfId="0" applyNumberFormat="1" applyFont="1" applyFill="1" applyBorder="1" applyAlignment="1" applyProtection="1">
      <alignment horizontal="center" vertical="center"/>
      <protection locked="0"/>
    </xf>
    <xf numFmtId="0" fontId="6" fillId="19" borderId="10" xfId="0" applyFont="1" applyFill="1" applyBorder="1" applyAlignment="1" applyProtection="1">
      <alignment horizontal="center" vertical="center"/>
      <protection locked="0"/>
    </xf>
    <xf numFmtId="0" fontId="6" fillId="19" borderId="10" xfId="8" applyFont="1" applyFill="1" applyBorder="1" applyAlignment="1" applyProtection="1">
      <alignment horizontal="center" vertical="center" wrapText="1"/>
      <protection locked="0"/>
    </xf>
    <xf numFmtId="0" fontId="6" fillId="19" borderId="10" xfId="5" applyFont="1" applyFill="1" applyBorder="1" applyAlignment="1">
      <alignment horizontal="center" vertical="center" wrapText="1"/>
    </xf>
    <xf numFmtId="0" fontId="14" fillId="19" borderId="10" xfId="8" applyFont="1" applyFill="1" applyBorder="1" applyAlignment="1" applyProtection="1">
      <alignment horizontal="center" vertical="center" wrapText="1"/>
      <protection locked="0"/>
    </xf>
    <xf numFmtId="0" fontId="6" fillId="19" borderId="10" xfId="8" applyFont="1" applyFill="1" applyBorder="1" applyAlignment="1">
      <alignment horizontal="center" vertical="center" wrapText="1"/>
    </xf>
    <xf numFmtId="1" fontId="8" fillId="19" borderId="9" xfId="0" applyNumberFormat="1" applyFont="1" applyFill="1" applyBorder="1" applyAlignment="1" applyProtection="1">
      <alignment horizontal="center" vertical="center"/>
      <protection locked="0"/>
    </xf>
    <xf numFmtId="4" fontId="8" fillId="19" borderId="1" xfId="0" applyNumberFormat="1" applyFont="1" applyFill="1" applyBorder="1" applyAlignment="1" applyProtection="1">
      <alignment horizontal="center" vertical="center"/>
      <protection locked="0"/>
    </xf>
    <xf numFmtId="0" fontId="6" fillId="19" borderId="10" xfId="8" applyFont="1" applyFill="1" applyBorder="1" applyAlignment="1" applyProtection="1">
      <alignment horizontal="center" vertical="center" wrapText="1"/>
    </xf>
    <xf numFmtId="1" fontId="3" fillId="19" borderId="9" xfId="0" applyNumberFormat="1" applyFont="1" applyFill="1" applyBorder="1" applyAlignment="1" applyProtection="1">
      <alignment horizontal="center" vertical="center"/>
      <protection locked="0"/>
    </xf>
    <xf numFmtId="4" fontId="3" fillId="19" borderId="1" xfId="0" applyNumberFormat="1" applyFont="1" applyFill="1" applyBorder="1" applyAlignment="1" applyProtection="1">
      <alignment horizontal="center" vertical="center"/>
      <protection locked="0"/>
    </xf>
    <xf numFmtId="1" fontId="3" fillId="19" borderId="10" xfId="8" applyNumberFormat="1" applyFont="1" applyFill="1" applyBorder="1" applyAlignment="1">
      <alignment horizontal="center" vertical="center" wrapText="1"/>
    </xf>
    <xf numFmtId="0" fontId="3" fillId="19" borderId="10" xfId="8" applyFont="1" applyFill="1" applyBorder="1" applyAlignment="1" applyProtection="1">
      <alignment horizontal="center" vertical="center" wrapText="1"/>
      <protection locked="0"/>
    </xf>
    <xf numFmtId="3" fontId="2" fillId="19" borderId="10" xfId="0" applyNumberFormat="1" applyFont="1" applyFill="1" applyBorder="1" applyAlignment="1" applyProtection="1">
      <alignment horizontal="center" vertical="center"/>
      <protection locked="0"/>
    </xf>
    <xf numFmtId="1" fontId="2" fillId="19" borderId="17" xfId="0" applyNumberFormat="1" applyFont="1" applyFill="1" applyBorder="1" applyAlignment="1" applyProtection="1">
      <alignment horizontal="center" vertical="center"/>
      <protection locked="0"/>
    </xf>
    <xf numFmtId="4" fontId="2" fillId="19" borderId="20" xfId="0" applyNumberFormat="1" applyFont="1" applyFill="1" applyBorder="1" applyAlignment="1" applyProtection="1">
      <alignment horizontal="center" vertical="center"/>
      <protection locked="0"/>
    </xf>
    <xf numFmtId="3" fontId="2" fillId="19" borderId="18" xfId="0" applyNumberFormat="1" applyFont="1" applyFill="1" applyBorder="1" applyAlignment="1" applyProtection="1">
      <alignment horizontal="center" vertical="center"/>
      <protection locked="0"/>
    </xf>
    <xf numFmtId="1" fontId="2" fillId="19" borderId="0" xfId="0" applyNumberFormat="1" applyFont="1" applyFill="1" applyBorder="1" applyAlignment="1" applyProtection="1">
      <alignment horizontal="center" vertical="center"/>
      <protection locked="0"/>
    </xf>
    <xf numFmtId="3" fontId="2" fillId="19" borderId="0" xfId="0" applyNumberFormat="1" applyFont="1" applyFill="1" applyAlignment="1" applyProtection="1">
      <alignment horizontal="center" vertical="center"/>
      <protection locked="0"/>
    </xf>
    <xf numFmtId="4" fontId="2" fillId="19" borderId="0" xfId="0" applyNumberFormat="1" applyFont="1" applyFill="1" applyAlignment="1" applyProtection="1">
      <alignment horizontal="center" vertical="center"/>
      <protection locked="0"/>
    </xf>
    <xf numFmtId="0" fontId="2" fillId="19" borderId="0" xfId="0" applyFont="1" applyFill="1" applyAlignment="1" applyProtection="1">
      <alignment horizontal="center" vertical="center"/>
      <protection locked="0"/>
    </xf>
    <xf numFmtId="17" fontId="2" fillId="0" borderId="0" xfId="0" applyNumberFormat="1" applyFont="1" applyBorder="1" applyAlignment="1" applyProtection="1">
      <alignment horizontal="center" vertical="center"/>
    </xf>
    <xf numFmtId="0" fontId="2" fillId="2" borderId="0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</xf>
    <xf numFmtId="3" fontId="2" fillId="2" borderId="1" xfId="0" applyNumberFormat="1" applyFont="1" applyFill="1" applyBorder="1" applyAlignment="1" applyProtection="1">
      <alignment horizontal="center" vertical="center"/>
      <protection locked="0"/>
    </xf>
    <xf numFmtId="3" fontId="2" fillId="3" borderId="1" xfId="0" applyNumberFormat="1" applyFont="1" applyFill="1" applyBorder="1" applyAlignment="1" applyProtection="1">
      <alignment horizontal="center" vertical="center"/>
      <protection locked="0"/>
    </xf>
    <xf numFmtId="3" fontId="2" fillId="3" borderId="0" xfId="0" applyNumberFormat="1" applyFont="1" applyFill="1" applyAlignment="1" applyProtection="1">
      <alignment horizontal="center" vertical="center"/>
      <protection locked="0"/>
    </xf>
    <xf numFmtId="3" fontId="2" fillId="0" borderId="0" xfId="0" applyNumberFormat="1" applyFont="1" applyFill="1" applyAlignment="1" applyProtection="1">
      <alignment horizontal="center" vertical="center"/>
      <protection locked="0"/>
    </xf>
    <xf numFmtId="0" fontId="6" fillId="3" borderId="0" xfId="0" applyFont="1" applyFill="1" applyAlignment="1" applyProtection="1">
      <alignment horizontal="center" vertical="center"/>
      <protection locked="0"/>
    </xf>
    <xf numFmtId="3" fontId="6" fillId="3" borderId="0" xfId="0" applyNumberFormat="1" applyFont="1" applyFill="1" applyBorder="1" applyAlignment="1" applyProtection="1">
      <alignment horizontal="center" vertical="center"/>
    </xf>
    <xf numFmtId="0" fontId="2" fillId="3" borderId="0" xfId="0" applyFont="1" applyFill="1" applyBorder="1" applyAlignment="1" applyProtection="1">
      <alignment horizontal="center" vertical="center"/>
    </xf>
    <xf numFmtId="0" fontId="2" fillId="3" borderId="1" xfId="0" applyFont="1" applyFill="1" applyBorder="1" applyAlignment="1" applyProtection="1">
      <alignment horizontal="center" vertical="center"/>
    </xf>
    <xf numFmtId="0" fontId="6" fillId="3" borderId="1" xfId="0" applyFont="1" applyFill="1" applyBorder="1" applyAlignment="1" applyProtection="1">
      <alignment horizontal="center" vertical="center"/>
      <protection locked="0"/>
    </xf>
    <xf numFmtId="3" fontId="6" fillId="3" borderId="1" xfId="0" applyNumberFormat="1" applyFont="1" applyFill="1" applyBorder="1" applyAlignment="1" applyProtection="1">
      <alignment horizontal="center" vertical="center"/>
    </xf>
    <xf numFmtId="17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4" fontId="0" fillId="0" borderId="2" xfId="0" applyNumberFormat="1" applyBorder="1" applyAlignment="1">
      <alignment horizontal="center"/>
    </xf>
    <xf numFmtId="4" fontId="0" fillId="0" borderId="27" xfId="0" applyNumberFormat="1" applyBorder="1" applyAlignment="1">
      <alignment horizontal="center"/>
    </xf>
    <xf numFmtId="0" fontId="23" fillId="17" borderId="1" xfId="0" applyFont="1" applyFill="1" applyBorder="1" applyAlignment="1" applyProtection="1">
      <alignment horizontal="center" vertical="center" wrapText="1"/>
      <protection locked="0"/>
    </xf>
    <xf numFmtId="0" fontId="3" fillId="17" borderId="1" xfId="0" applyFont="1" applyFill="1" applyBorder="1" applyAlignment="1" applyProtection="1">
      <alignment horizontal="center" vertical="center" wrapText="1"/>
      <protection locked="0"/>
    </xf>
    <xf numFmtId="0" fontId="6" fillId="17" borderId="2" xfId="0" applyFont="1" applyFill="1" applyBorder="1" applyAlignment="1" applyProtection="1">
      <alignment horizontal="center" vertical="center"/>
      <protection locked="0"/>
    </xf>
    <xf numFmtId="0" fontId="6" fillId="17" borderId="9" xfId="0" applyFont="1" applyFill="1" applyBorder="1" applyAlignment="1" applyProtection="1">
      <alignment horizontal="center" vertical="center"/>
      <protection locked="0"/>
    </xf>
    <xf numFmtId="4" fontId="6" fillId="17" borderId="1" xfId="0" applyNumberFormat="1" applyFont="1" applyFill="1" applyBorder="1" applyAlignment="1" applyProtection="1">
      <alignment horizontal="center" vertical="center"/>
      <protection locked="0"/>
    </xf>
    <xf numFmtId="0" fontId="6" fillId="17" borderId="2" xfId="0" applyFont="1" applyFill="1" applyBorder="1" applyAlignment="1" applyProtection="1">
      <alignment horizontal="center" vertical="center" wrapText="1"/>
      <protection locked="0"/>
    </xf>
    <xf numFmtId="1" fontId="2" fillId="17" borderId="9" xfId="0" applyNumberFormat="1" applyFont="1" applyFill="1" applyBorder="1" applyAlignment="1" applyProtection="1">
      <alignment horizontal="center" vertical="center"/>
      <protection locked="0"/>
    </xf>
    <xf numFmtId="4" fontId="2" fillId="17" borderId="1" xfId="0" applyNumberFormat="1" applyFont="1" applyFill="1" applyBorder="1" applyAlignment="1" applyProtection="1">
      <alignment horizontal="center" vertical="center"/>
      <protection locked="0"/>
    </xf>
    <xf numFmtId="0" fontId="6" fillId="17" borderId="10" xfId="8" applyFont="1" applyFill="1" applyBorder="1" applyAlignment="1" applyProtection="1">
      <alignment horizontal="center" vertical="center" wrapText="1"/>
      <protection locked="0"/>
    </xf>
    <xf numFmtId="164" fontId="6" fillId="17" borderId="3" xfId="0" applyNumberFormat="1" applyFont="1" applyFill="1" applyBorder="1" applyAlignment="1" applyProtection="1">
      <alignment horizontal="center" vertical="center"/>
      <protection locked="0"/>
    </xf>
    <xf numFmtId="164" fontId="6" fillId="17" borderId="1" xfId="0" applyNumberFormat="1" applyFont="1" applyFill="1" applyBorder="1" applyAlignment="1" applyProtection="1">
      <alignment horizontal="center" vertical="center"/>
      <protection locked="0"/>
    </xf>
    <xf numFmtId="0" fontId="6" fillId="17" borderId="1" xfId="0" applyFont="1" applyFill="1" applyBorder="1" applyAlignment="1" applyProtection="1">
      <alignment horizontal="center" vertical="center"/>
      <protection locked="0"/>
    </xf>
    <xf numFmtId="4" fontId="6" fillId="17" borderId="10" xfId="0" applyNumberFormat="1" applyFont="1" applyFill="1" applyBorder="1" applyAlignment="1" applyProtection="1">
      <alignment horizontal="center" vertical="center"/>
      <protection locked="0"/>
    </xf>
    <xf numFmtId="3" fontId="6" fillId="17" borderId="3" xfId="0" applyNumberFormat="1" applyFont="1" applyFill="1" applyBorder="1" applyAlignment="1" applyProtection="1">
      <alignment horizontal="center" vertical="center"/>
    </xf>
    <xf numFmtId="3" fontId="2" fillId="17" borderId="1" xfId="0" applyNumberFormat="1" applyFont="1" applyFill="1" applyBorder="1" applyAlignment="1" applyProtection="1">
      <alignment horizontal="center" vertical="center"/>
    </xf>
    <xf numFmtId="0" fontId="2" fillId="17" borderId="1" xfId="0" applyFont="1" applyFill="1" applyBorder="1" applyAlignment="1" applyProtection="1">
      <alignment horizontal="center" vertical="center"/>
    </xf>
    <xf numFmtId="0" fontId="2" fillId="17" borderId="2" xfId="0" applyFont="1" applyFill="1" applyBorder="1" applyAlignment="1" applyProtection="1">
      <alignment horizontal="center" vertical="center"/>
    </xf>
    <xf numFmtId="4" fontId="0" fillId="17" borderId="1" xfId="0" applyNumberFormat="1" applyFill="1" applyBorder="1" applyAlignment="1">
      <alignment horizontal="center"/>
    </xf>
    <xf numFmtId="4" fontId="0" fillId="17" borderId="10" xfId="0" applyNumberFormat="1" applyFill="1" applyBorder="1" applyAlignment="1">
      <alignment horizontal="center"/>
    </xf>
    <xf numFmtId="49" fontId="0" fillId="17" borderId="4" xfId="0" applyNumberFormat="1" applyFill="1" applyBorder="1" applyAlignment="1">
      <alignment horizontal="center" vertical="center"/>
    </xf>
    <xf numFmtId="4" fontId="0" fillId="0" borderId="0" xfId="0" applyNumberFormat="1"/>
    <xf numFmtId="0" fontId="2" fillId="0" borderId="0" xfId="0" applyFont="1" applyBorder="1" applyAlignment="1" applyProtection="1">
      <alignment horizontal="center" vertical="center"/>
      <protection locked="0"/>
    </xf>
    <xf numFmtId="49" fontId="0" fillId="0" borderId="4" xfId="0" applyNumberFormat="1" applyBorder="1" applyAlignment="1">
      <alignment horizontal="center" vertical="center"/>
    </xf>
    <xf numFmtId="0" fontId="2" fillId="0" borderId="7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" fillId="0" borderId="4" xfId="0" applyFont="1" applyFill="1" applyBorder="1" applyAlignment="1" applyProtection="1">
      <alignment horizontal="center" vertical="center"/>
      <protection locked="0"/>
    </xf>
    <xf numFmtId="0" fontId="0" fillId="0" borderId="19" xfId="0" applyBorder="1" applyAlignment="1">
      <alignment horizontal="center"/>
    </xf>
    <xf numFmtId="0" fontId="0" fillId="0" borderId="26" xfId="0" applyBorder="1" applyAlignment="1">
      <alignment horizontal="center"/>
    </xf>
    <xf numFmtId="3" fontId="12" fillId="17" borderId="0" xfId="0" applyNumberFormat="1" applyFont="1" applyFill="1" applyBorder="1" applyAlignment="1" applyProtection="1">
      <alignment horizontal="center" vertical="center" wrapText="1"/>
      <protection locked="0"/>
    </xf>
    <xf numFmtId="0" fontId="27" fillId="3" borderId="15" xfId="0" applyFont="1" applyFill="1" applyBorder="1" applyAlignment="1" applyProtection="1">
      <alignment horizontal="center" vertical="center"/>
      <protection locked="0"/>
    </xf>
    <xf numFmtId="0" fontId="27" fillId="3" borderId="19" xfId="0" applyFont="1" applyFill="1" applyBorder="1" applyAlignment="1" applyProtection="1">
      <alignment horizontal="center" vertical="center"/>
      <protection locked="0"/>
    </xf>
    <xf numFmtId="0" fontId="27" fillId="3" borderId="26" xfId="0" applyFont="1" applyFill="1" applyBorder="1" applyAlignment="1" applyProtection="1">
      <alignment horizontal="center" vertical="center"/>
      <protection locked="0"/>
    </xf>
    <xf numFmtId="3" fontId="26" fillId="19" borderId="15" xfId="0" applyNumberFormat="1" applyFont="1" applyFill="1" applyBorder="1" applyAlignment="1" applyProtection="1">
      <alignment horizontal="center" vertical="center"/>
      <protection locked="0"/>
    </xf>
    <xf numFmtId="3" fontId="26" fillId="19" borderId="19" xfId="0" applyNumberFormat="1" applyFont="1" applyFill="1" applyBorder="1" applyAlignment="1" applyProtection="1">
      <alignment horizontal="center" vertical="center"/>
      <protection locked="0"/>
    </xf>
    <xf numFmtId="3" fontId="26" fillId="19" borderId="16" xfId="0" applyNumberFormat="1" applyFont="1" applyFill="1" applyBorder="1" applyAlignment="1" applyProtection="1">
      <alignment horizontal="center" vertical="center"/>
      <protection locked="0"/>
    </xf>
    <xf numFmtId="0" fontId="0" fillId="0" borderId="15" xfId="0" applyBorder="1" applyAlignment="1">
      <alignment horizontal="center" wrapText="1"/>
    </xf>
    <xf numFmtId="0" fontId="0" fillId="0" borderId="19" xfId="0" applyBorder="1" applyAlignment="1">
      <alignment horizontal="center" wrapText="1"/>
    </xf>
    <xf numFmtId="0" fontId="0" fillId="0" borderId="16" xfId="0" applyBorder="1" applyAlignment="1">
      <alignment horizontal="center" wrapText="1"/>
    </xf>
  </cellXfs>
  <cellStyles count="9">
    <cellStyle name="КАНДАГАЧ тел3-33-96 2" xfId="1"/>
    <cellStyle name="Обычный" xfId="0" builtinId="0"/>
    <cellStyle name="Обычный 161" xfId="8"/>
    <cellStyle name="Обычный 2" xfId="7"/>
    <cellStyle name="Обычный 2 3" xfId="4"/>
    <cellStyle name="Обычный 3 5 2" xfId="6"/>
    <cellStyle name="Обычный 3 7 2 2" xfId="2"/>
    <cellStyle name="Обычный_1 алибек Калькуляция для КТТ на сентябрь 2008 2" xfId="3"/>
    <cellStyle name="Обычный_Калькуляция по ремонту кол.пар Вагонсервис 535 08-+" xfId="5"/>
  </cellStyles>
  <dxfs count="2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00FF"/>
      <color rgb="FFFF5050"/>
      <color rgb="FF66FF66"/>
      <color rgb="FF00FF00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X653"/>
  <sheetViews>
    <sheetView tabSelected="1" zoomScale="85" zoomScaleNormal="85" zoomScaleSheetLayoutView="100" zoomScalePageLayoutView="70" workbookViewId="0">
      <pane xSplit="3" ySplit="9" topLeftCell="E10" activePane="bottomRight" state="frozen"/>
      <selection pane="topRight" activeCell="D1" sqref="D1"/>
      <selection pane="bottomLeft" activeCell="A9" sqref="A9"/>
      <selection pane="bottomRight" activeCell="A6" sqref="A6"/>
    </sheetView>
  </sheetViews>
  <sheetFormatPr defaultRowHeight="15" outlineLevelCol="1" x14ac:dyDescent="0.25"/>
  <cols>
    <col min="1" max="1" width="72.28515625" style="169" customWidth="1"/>
    <col min="2" max="2" width="36" style="193" customWidth="1"/>
    <col min="3" max="3" width="7.140625" style="1" customWidth="1"/>
    <col min="4" max="4" width="14" style="66" bestFit="1" customWidth="1"/>
    <col min="5" max="5" width="16.5703125" style="66" customWidth="1"/>
    <col min="6" max="6" width="21.5703125" style="17" customWidth="1"/>
    <col min="7" max="7" width="14.7109375" style="388" customWidth="1"/>
    <col min="8" max="8" width="14.7109375" style="389" customWidth="1"/>
    <col min="9" max="9" width="23.42578125" style="388" customWidth="1"/>
    <col min="10" max="10" width="10.28515625" style="36" hidden="1" customWidth="1" outlineLevel="1"/>
    <col min="11" max="11" width="10.5703125" style="36" hidden="1" customWidth="1" outlineLevel="1"/>
    <col min="12" max="12" width="9.5703125" style="36" hidden="1" customWidth="1" outlineLevel="1"/>
    <col min="13" max="13" width="10" style="36" hidden="1" customWidth="1" outlineLevel="1"/>
    <col min="14" max="14" width="15.85546875" style="36" hidden="1" customWidth="1" outlineLevel="1"/>
    <col min="15" max="16" width="12.28515625" style="1" hidden="1" customWidth="1" outlineLevel="1"/>
    <col min="17" max="17" width="21" style="285" hidden="1" customWidth="1" outlineLevel="1"/>
    <col min="18" max="18" width="9" style="66" hidden="1" customWidth="1" outlineLevel="1"/>
    <col min="19" max="19" width="9.140625" style="1" hidden="1" customWidth="1" outlineLevel="1"/>
    <col min="20" max="20" width="9.140625" style="66" hidden="1" customWidth="1" outlineLevel="1"/>
    <col min="21" max="21" width="9.140625" style="1" hidden="1" customWidth="1" outlineLevel="1"/>
    <col min="22" max="22" width="9.140625" style="66" hidden="1" customWidth="1" outlineLevel="1"/>
    <col min="23" max="23" width="9.140625" style="1" hidden="1" customWidth="1" outlineLevel="1"/>
    <col min="24" max="24" width="9.140625" style="66" hidden="1" customWidth="1" outlineLevel="1"/>
    <col min="25" max="25" width="9.140625" style="1" hidden="1" customWidth="1" outlineLevel="1"/>
    <col min="26" max="26" width="9.140625" style="66" hidden="1" customWidth="1" outlineLevel="1"/>
    <col min="27" max="27" width="9.140625" style="1" hidden="1" customWidth="1" outlineLevel="1"/>
    <col min="28" max="28" width="9.140625" style="66" hidden="1" customWidth="1" outlineLevel="1"/>
    <col min="29" max="29" width="9.140625" style="1" hidden="1" customWidth="1" outlineLevel="1"/>
    <col min="30" max="30" width="9.140625" style="66" hidden="1" customWidth="1" outlineLevel="1"/>
    <col min="31" max="31" width="9.140625" style="1" hidden="1" customWidth="1" outlineLevel="1"/>
    <col min="32" max="32" width="9.140625" style="66" hidden="1" customWidth="1" outlineLevel="1"/>
    <col min="33" max="33" width="9.140625" style="1" hidden="1" customWidth="1" outlineLevel="1"/>
    <col min="34" max="34" width="9.140625" style="66" hidden="1" customWidth="1" outlineLevel="1"/>
    <col min="35" max="35" width="9.140625" style="1" hidden="1" customWidth="1" outlineLevel="1"/>
    <col min="36" max="36" width="9.140625" style="66" hidden="1" customWidth="1" outlineLevel="1"/>
    <col min="37" max="37" width="9.140625" style="1" hidden="1" customWidth="1" outlineLevel="1"/>
    <col min="38" max="38" width="9.140625" style="66" hidden="1" customWidth="1" outlineLevel="1"/>
    <col min="39" max="39" width="9.42578125" style="1" hidden="1" customWidth="1" outlineLevel="1"/>
    <col min="40" max="40" width="9.42578125" style="66" hidden="1" customWidth="1" outlineLevel="1"/>
    <col min="41" max="41" width="9.42578125" style="1" hidden="1" customWidth="1" outlineLevel="1"/>
    <col min="42" max="42" width="9.42578125" style="66" hidden="1" customWidth="1" outlineLevel="1"/>
    <col min="43" max="43" width="9.42578125" style="1" hidden="1" customWidth="1" outlineLevel="1"/>
    <col min="44" max="44" width="9.42578125" style="66" hidden="1" customWidth="1" outlineLevel="1"/>
    <col min="45" max="45" width="9.42578125" style="1" hidden="1" customWidth="1" outlineLevel="1"/>
    <col min="46" max="46" width="9.42578125" style="66" hidden="1" customWidth="1" outlineLevel="1"/>
    <col min="47" max="47" width="9.42578125" style="1" hidden="1" customWidth="1" outlineLevel="1"/>
    <col min="48" max="48" width="9.42578125" style="66" hidden="1" customWidth="1" outlineLevel="1"/>
    <col min="49" max="49" width="9.140625" style="1" hidden="1" customWidth="1" outlineLevel="1"/>
    <col min="50" max="50" width="9.140625" style="66" hidden="1" customWidth="1" outlineLevel="1"/>
    <col min="51" max="51" width="9.140625" style="1" hidden="1" customWidth="1" outlineLevel="1"/>
    <col min="52" max="52" width="9.140625" style="66" hidden="1" customWidth="1" outlineLevel="1"/>
    <col min="53" max="53" width="9.140625" style="1" hidden="1" customWidth="1" outlineLevel="1"/>
    <col min="54" max="54" width="9.140625" style="66" hidden="1" customWidth="1" outlineLevel="1"/>
    <col min="55" max="56" width="9.140625" style="1" hidden="1" customWidth="1" outlineLevel="1"/>
    <col min="57" max="57" width="12.42578125" style="3" hidden="1" customWidth="1" outlineLevel="1"/>
    <col min="58" max="58" width="15.140625" style="85" customWidth="1" collapsed="1"/>
    <col min="59" max="75" width="17.5703125" style="21" customWidth="1"/>
    <col min="76" max="76" width="53.7109375" style="48" customWidth="1"/>
    <col min="77" max="16384" width="9.140625" style="1"/>
  </cols>
  <sheetData>
    <row r="1" spans="1:76" ht="15.75" x14ac:dyDescent="0.25">
      <c r="A1" s="167" t="s">
        <v>1079</v>
      </c>
      <c r="B1" s="168"/>
      <c r="C1" s="52"/>
      <c r="D1" s="271"/>
      <c r="E1" s="271"/>
      <c r="F1" s="16"/>
      <c r="G1" s="357"/>
      <c r="H1" s="358"/>
      <c r="I1" s="359" t="s">
        <v>1068</v>
      </c>
      <c r="J1" s="57"/>
      <c r="K1" s="57"/>
      <c r="L1" s="57"/>
      <c r="M1" s="57"/>
      <c r="N1" s="57"/>
      <c r="O1" s="52"/>
      <c r="P1" s="52"/>
      <c r="S1" s="430"/>
      <c r="T1" s="430"/>
      <c r="U1" s="430"/>
      <c r="V1" s="430"/>
      <c r="W1" s="430"/>
      <c r="X1" s="430"/>
      <c r="Y1" s="430"/>
      <c r="Z1" s="430"/>
      <c r="AA1" s="430"/>
      <c r="AB1" s="430"/>
      <c r="AC1" s="430"/>
      <c r="AD1" s="430"/>
      <c r="AE1" s="430"/>
      <c r="AF1" s="430"/>
      <c r="AG1" s="430"/>
      <c r="AH1" s="430"/>
      <c r="AI1" s="430"/>
      <c r="AJ1" s="430"/>
      <c r="AK1" s="430"/>
      <c r="AL1" s="430"/>
      <c r="AM1" s="430"/>
      <c r="AN1" s="430"/>
      <c r="AO1" s="430"/>
      <c r="AP1" s="69"/>
      <c r="AQ1" s="8"/>
      <c r="AR1" s="69"/>
      <c r="AS1" s="8"/>
      <c r="BF1" s="79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</row>
    <row r="2" spans="1:76" ht="16.5" thickBot="1" x14ac:dyDescent="0.3">
      <c r="B2" s="168"/>
      <c r="C2" s="14"/>
      <c r="D2" s="69"/>
      <c r="E2" s="69"/>
      <c r="F2" s="53"/>
      <c r="G2" s="357"/>
      <c r="H2" s="360"/>
      <c r="I2" s="361">
        <v>5.7</v>
      </c>
      <c r="J2" s="57"/>
      <c r="K2" s="57"/>
      <c r="L2" s="57"/>
      <c r="M2" s="58"/>
      <c r="N2" s="58"/>
      <c r="O2" s="52"/>
      <c r="P2" s="52"/>
      <c r="Q2" s="286"/>
      <c r="R2" s="70"/>
      <c r="S2" s="6">
        <v>43009</v>
      </c>
      <c r="T2" s="67"/>
      <c r="U2" s="6">
        <v>43040</v>
      </c>
      <c r="V2" s="67"/>
      <c r="W2" s="6">
        <v>43070</v>
      </c>
      <c r="X2" s="67"/>
      <c r="Y2" s="6">
        <v>43101</v>
      </c>
      <c r="Z2" s="67"/>
      <c r="AA2" s="6">
        <v>43132</v>
      </c>
      <c r="AB2" s="67"/>
      <c r="AC2" s="6">
        <v>43160</v>
      </c>
      <c r="AD2" s="67"/>
      <c r="AE2" s="6">
        <v>43191</v>
      </c>
      <c r="AF2" s="67"/>
      <c r="AG2" s="6">
        <v>43221</v>
      </c>
      <c r="AH2" s="67"/>
      <c r="AI2" s="6">
        <v>43252</v>
      </c>
      <c r="AJ2" s="67"/>
      <c r="AK2" s="6">
        <v>43282</v>
      </c>
      <c r="AL2" s="67"/>
      <c r="AM2" s="6">
        <v>43313</v>
      </c>
      <c r="AN2" s="67"/>
      <c r="AO2" s="6">
        <v>43344</v>
      </c>
      <c r="AP2" s="67"/>
      <c r="AQ2" s="6">
        <v>43374</v>
      </c>
      <c r="AR2" s="67"/>
      <c r="AS2" s="6">
        <v>43405</v>
      </c>
      <c r="AT2" s="67"/>
      <c r="AU2" s="6">
        <v>43435</v>
      </c>
      <c r="AV2" s="67"/>
      <c r="AW2" s="6">
        <v>43466</v>
      </c>
      <c r="AX2" s="67"/>
      <c r="AY2" s="6">
        <v>43497</v>
      </c>
      <c r="AZ2" s="67"/>
      <c r="BA2" s="6">
        <v>43525</v>
      </c>
      <c r="BB2" s="67"/>
      <c r="BC2" s="6">
        <v>43556</v>
      </c>
      <c r="BD2" s="6">
        <v>43586</v>
      </c>
      <c r="BF2" s="80" t="s">
        <v>646</v>
      </c>
      <c r="BG2" s="42">
        <f>SUM(BG11:BG646)*1.12</f>
        <v>5642731.5076160012</v>
      </c>
      <c r="BH2" s="42">
        <f t="shared" ref="BH2:BW2" si="0">SUM(BH11:BH646)*1.12</f>
        <v>26289793.324226893</v>
      </c>
      <c r="BI2" s="42">
        <f t="shared" si="0"/>
        <v>34678147.672156796</v>
      </c>
      <c r="BJ2" s="42">
        <f t="shared" si="0"/>
        <v>43299583.310849614</v>
      </c>
      <c r="BK2" s="42">
        <f t="shared" si="0"/>
        <v>308055823.3892777</v>
      </c>
      <c r="BL2" s="42">
        <f t="shared" si="0"/>
        <v>779491169.92483568</v>
      </c>
      <c r="BM2" s="42">
        <f t="shared" si="0"/>
        <v>1372343938.7255354</v>
      </c>
      <c r="BN2" s="42">
        <f t="shared" si="0"/>
        <v>2074469487.4981973</v>
      </c>
      <c r="BO2" s="42">
        <f t="shared" si="0"/>
        <v>522303163.11797088</v>
      </c>
      <c r="BP2" s="42">
        <f t="shared" si="0"/>
        <v>6195596240.2441282</v>
      </c>
      <c r="BQ2" s="42">
        <f t="shared" si="0"/>
        <v>4048513669.0684772</v>
      </c>
      <c r="BR2" s="42">
        <f t="shared" si="0"/>
        <v>4431776563.3870668</v>
      </c>
      <c r="BS2" s="42">
        <f t="shared" si="0"/>
        <v>4431932010.9881601</v>
      </c>
      <c r="BT2" s="42">
        <f t="shared" si="0"/>
        <v>3801862959.4132271</v>
      </c>
      <c r="BU2" s="42">
        <f t="shared" si="0"/>
        <v>307837588.10161752</v>
      </c>
      <c r="BV2" s="42">
        <f t="shared" si="0"/>
        <v>171672413.86590403</v>
      </c>
      <c r="BW2" s="42">
        <f t="shared" si="0"/>
        <v>0</v>
      </c>
    </row>
    <row r="3" spans="1:76" ht="15" customHeight="1" x14ac:dyDescent="0.25">
      <c r="A3" s="437" t="s">
        <v>1080</v>
      </c>
      <c r="B3" s="170" t="s">
        <v>539</v>
      </c>
      <c r="C3" s="65" t="s">
        <v>746</v>
      </c>
      <c r="D3" s="272"/>
      <c r="E3" s="272"/>
      <c r="F3" s="74" t="s">
        <v>1081</v>
      </c>
      <c r="G3" s="362"/>
      <c r="H3" s="363"/>
      <c r="I3" s="362"/>
      <c r="J3" s="58"/>
      <c r="K3" s="58"/>
      <c r="L3" s="58"/>
      <c r="M3" s="58"/>
      <c r="N3" s="58"/>
      <c r="O3" s="50"/>
      <c r="P3" s="50"/>
      <c r="Q3" s="287" t="s">
        <v>7</v>
      </c>
      <c r="R3" s="68"/>
      <c r="S3" s="394"/>
      <c r="T3" s="395"/>
      <c r="U3" s="394">
        <v>15</v>
      </c>
      <c r="V3" s="395"/>
      <c r="W3" s="394">
        <v>45</v>
      </c>
      <c r="X3" s="395"/>
      <c r="Y3" s="394">
        <v>20</v>
      </c>
      <c r="Z3" s="395"/>
      <c r="AA3" s="394">
        <v>60</v>
      </c>
      <c r="AB3" s="395"/>
      <c r="AC3" s="394">
        <v>30</v>
      </c>
      <c r="AD3" s="395"/>
      <c r="AE3" s="394"/>
      <c r="AF3" s="395"/>
      <c r="AG3" s="394"/>
      <c r="AH3" s="395"/>
      <c r="AI3" s="394"/>
      <c r="AJ3" s="395"/>
      <c r="AK3" s="394"/>
      <c r="AL3" s="395"/>
      <c r="AM3" s="394"/>
      <c r="AN3" s="395"/>
      <c r="AO3" s="394"/>
      <c r="AP3" s="395"/>
      <c r="AQ3" s="394"/>
      <c r="AR3" s="395"/>
      <c r="AS3" s="394"/>
      <c r="AT3" s="395"/>
      <c r="AU3" s="394"/>
      <c r="AV3" s="395"/>
      <c r="AW3" s="394"/>
      <c r="AX3" s="395"/>
      <c r="AY3" s="394"/>
      <c r="AZ3" s="395"/>
      <c r="BA3" s="394"/>
      <c r="BB3" s="395"/>
      <c r="BC3" s="394"/>
      <c r="BD3" s="394"/>
      <c r="BF3" s="81"/>
      <c r="BG3" s="435"/>
      <c r="BH3" s="435"/>
      <c r="BI3" s="435"/>
      <c r="BJ3" s="435"/>
      <c r="BK3" s="435"/>
      <c r="BL3" s="435"/>
      <c r="BM3" s="435"/>
      <c r="BN3" s="435"/>
      <c r="BO3" s="435"/>
      <c r="BP3" s="435"/>
      <c r="BQ3" s="436"/>
      <c r="BR3" s="444">
        <v>2019</v>
      </c>
      <c r="BS3" s="445"/>
      <c r="BT3" s="445"/>
      <c r="BU3" s="445"/>
      <c r="BV3" s="445"/>
      <c r="BW3" s="446"/>
      <c r="BX3" s="164"/>
    </row>
    <row r="4" spans="1:76" ht="15" customHeight="1" x14ac:dyDescent="0.25">
      <c r="A4" s="437"/>
      <c r="B4" s="171" t="s">
        <v>747</v>
      </c>
      <c r="C4" s="65">
        <v>1</v>
      </c>
      <c r="D4" s="272"/>
      <c r="E4" s="272"/>
      <c r="F4" s="16"/>
      <c r="G4" s="362"/>
      <c r="H4" s="364"/>
      <c r="I4" s="362"/>
      <c r="J4" s="58"/>
      <c r="K4" s="58"/>
      <c r="L4" s="58"/>
      <c r="M4" s="58"/>
      <c r="N4" s="58"/>
      <c r="O4" s="50"/>
      <c r="P4" s="50"/>
      <c r="Q4" s="288" t="s">
        <v>0</v>
      </c>
      <c r="R4" s="71"/>
      <c r="S4" s="394"/>
      <c r="T4" s="395"/>
      <c r="U4" s="394">
        <v>19</v>
      </c>
      <c r="V4" s="395"/>
      <c r="W4" s="394">
        <v>101</v>
      </c>
      <c r="X4" s="395"/>
      <c r="Y4" s="394">
        <v>74</v>
      </c>
      <c r="Z4" s="395"/>
      <c r="AA4" s="394">
        <v>121</v>
      </c>
      <c r="AB4" s="395"/>
      <c r="AC4" s="394">
        <v>94</v>
      </c>
      <c r="AD4" s="395"/>
      <c r="AE4" s="394">
        <v>75</v>
      </c>
      <c r="AF4" s="395"/>
      <c r="AG4" s="394">
        <v>59</v>
      </c>
      <c r="AH4" s="395"/>
      <c r="AI4" s="394">
        <v>70</v>
      </c>
      <c r="AJ4" s="395"/>
      <c r="AK4" s="394">
        <v>53</v>
      </c>
      <c r="AL4" s="395"/>
      <c r="AM4" s="394"/>
      <c r="AN4" s="395"/>
      <c r="AO4" s="394"/>
      <c r="AP4" s="396"/>
      <c r="AQ4" s="394">
        <v>100</v>
      </c>
      <c r="AR4" s="395"/>
      <c r="AS4" s="394">
        <v>150</v>
      </c>
      <c r="AT4" s="395"/>
      <c r="AU4" s="394">
        <v>150</v>
      </c>
      <c r="AV4" s="395"/>
      <c r="AW4" s="394">
        <v>150</v>
      </c>
      <c r="AX4" s="395"/>
      <c r="AY4" s="394">
        <v>150</v>
      </c>
      <c r="AZ4" s="395"/>
      <c r="BA4" s="394">
        <v>150</v>
      </c>
      <c r="BB4" s="395"/>
      <c r="BC4" s="394">
        <v>150</v>
      </c>
      <c r="BD4" s="394">
        <v>147</v>
      </c>
      <c r="BF4" s="82"/>
      <c r="BG4" s="152">
        <v>43132</v>
      </c>
      <c r="BH4" s="152">
        <v>43160</v>
      </c>
      <c r="BI4" s="152">
        <v>43191</v>
      </c>
      <c r="BJ4" s="152">
        <v>43221</v>
      </c>
      <c r="BK4" s="152">
        <v>43252</v>
      </c>
      <c r="BL4" s="152">
        <v>43282</v>
      </c>
      <c r="BM4" s="152">
        <v>43313</v>
      </c>
      <c r="BN4" s="152">
        <v>43344</v>
      </c>
      <c r="BO4" s="152">
        <v>43374</v>
      </c>
      <c r="BP4" s="152">
        <v>43405</v>
      </c>
      <c r="BQ4" s="404">
        <v>43435</v>
      </c>
      <c r="BR4" s="155">
        <v>43466</v>
      </c>
      <c r="BS4" s="152">
        <v>43497</v>
      </c>
      <c r="BT4" s="152">
        <v>43525</v>
      </c>
      <c r="BU4" s="152">
        <v>43556</v>
      </c>
      <c r="BV4" s="152">
        <v>43586</v>
      </c>
      <c r="BW4" s="156">
        <v>43617</v>
      </c>
      <c r="BX4" s="431" t="s">
        <v>568</v>
      </c>
    </row>
    <row r="5" spans="1:76" x14ac:dyDescent="0.25">
      <c r="A5" s="437"/>
      <c r="B5" s="172" t="s">
        <v>745</v>
      </c>
      <c r="C5" s="65">
        <v>2</v>
      </c>
      <c r="D5" s="272"/>
      <c r="E5" s="272"/>
      <c r="F5" s="16"/>
      <c r="G5" s="362"/>
      <c r="H5" s="364"/>
      <c r="I5" s="362"/>
      <c r="J5" s="58"/>
      <c r="K5" s="58"/>
      <c r="L5" s="58"/>
      <c r="M5" s="58"/>
      <c r="N5" s="58"/>
      <c r="O5" s="50"/>
      <c r="P5" s="50"/>
      <c r="Q5" s="287" t="s">
        <v>1</v>
      </c>
      <c r="R5" s="68"/>
      <c r="S5" s="394"/>
      <c r="T5" s="395"/>
      <c r="U5" s="394"/>
      <c r="V5" s="395"/>
      <c r="W5" s="394">
        <v>30</v>
      </c>
      <c r="X5" s="395"/>
      <c r="Y5" s="394">
        <v>20</v>
      </c>
      <c r="Z5" s="395"/>
      <c r="AA5" s="394">
        <v>50</v>
      </c>
      <c r="AB5" s="395"/>
      <c r="AC5" s="394">
        <v>50</v>
      </c>
      <c r="AD5" s="395"/>
      <c r="AE5" s="394">
        <v>0</v>
      </c>
      <c r="AF5" s="395"/>
      <c r="AG5" s="394">
        <v>51</v>
      </c>
      <c r="AH5" s="395"/>
      <c r="AI5" s="394">
        <v>50</v>
      </c>
      <c r="AJ5" s="395"/>
      <c r="AK5" s="394">
        <v>55</v>
      </c>
      <c r="AL5" s="395"/>
      <c r="AM5" s="394"/>
      <c r="AN5" s="395"/>
      <c r="AO5" s="394"/>
      <c r="AP5" s="395"/>
      <c r="AQ5" s="394">
        <v>50</v>
      </c>
      <c r="AR5" s="395"/>
      <c r="AS5" s="394">
        <v>100</v>
      </c>
      <c r="AT5" s="395"/>
      <c r="AU5" s="394">
        <v>180</v>
      </c>
      <c r="AV5" s="395"/>
      <c r="AW5" s="394">
        <v>180</v>
      </c>
      <c r="AX5" s="395"/>
      <c r="AY5" s="394">
        <v>180</v>
      </c>
      <c r="AZ5" s="395"/>
      <c r="BA5" s="394">
        <v>180</v>
      </c>
      <c r="BB5" s="395"/>
      <c r="BC5" s="394">
        <v>180</v>
      </c>
      <c r="BD5" s="394">
        <v>136</v>
      </c>
      <c r="BF5" s="83"/>
      <c r="BG5" s="49"/>
      <c r="BH5" s="49"/>
      <c r="BI5" s="49"/>
      <c r="BJ5" s="49"/>
      <c r="BK5" s="49"/>
      <c r="BL5" s="49"/>
      <c r="BM5" s="49"/>
      <c r="BN5" s="49"/>
      <c r="BO5" s="49"/>
      <c r="BP5" s="49"/>
      <c r="BQ5" s="405"/>
      <c r="BR5" s="76"/>
      <c r="BS5" s="49"/>
      <c r="BT5" s="49"/>
      <c r="BU5" s="49"/>
      <c r="BV5" s="49"/>
      <c r="BW5" s="77"/>
      <c r="BX5" s="431"/>
    </row>
    <row r="6" spans="1:76" ht="15.75" thickBot="1" x14ac:dyDescent="0.3">
      <c r="A6" s="174"/>
      <c r="B6" s="174" t="s">
        <v>744</v>
      </c>
      <c r="C6" s="65">
        <v>3</v>
      </c>
      <c r="D6" s="272"/>
      <c r="E6" s="272"/>
      <c r="F6" s="16"/>
      <c r="G6" s="362"/>
      <c r="H6" s="364"/>
      <c r="I6" s="362"/>
      <c r="J6" s="56"/>
      <c r="K6" s="56"/>
      <c r="L6" s="56"/>
      <c r="M6" s="56"/>
      <c r="N6" s="56"/>
      <c r="O6" s="14"/>
      <c r="P6" s="50"/>
      <c r="Q6" s="287" t="s">
        <v>2</v>
      </c>
      <c r="R6" s="68"/>
      <c r="S6" s="394"/>
      <c r="T6" s="395"/>
      <c r="U6" s="394"/>
      <c r="V6" s="395"/>
      <c r="W6" s="394"/>
      <c r="X6" s="395"/>
      <c r="Y6" s="394"/>
      <c r="Z6" s="395"/>
      <c r="AA6" s="394"/>
      <c r="AB6" s="395"/>
      <c r="AC6" s="394"/>
      <c r="AD6" s="395"/>
      <c r="AE6" s="394"/>
      <c r="AF6" s="395"/>
      <c r="AG6" s="394"/>
      <c r="AH6" s="395"/>
      <c r="AI6" s="394">
        <v>10</v>
      </c>
      <c r="AJ6" s="395"/>
      <c r="AK6" s="394">
        <v>14</v>
      </c>
      <c r="AL6" s="395"/>
      <c r="AM6" s="394"/>
      <c r="AN6" s="395"/>
      <c r="AO6" s="394"/>
      <c r="AP6" s="395"/>
      <c r="AQ6" s="394">
        <v>35</v>
      </c>
      <c r="AR6" s="395"/>
      <c r="AS6" s="394">
        <v>35</v>
      </c>
      <c r="AT6" s="395"/>
      <c r="AU6" s="394">
        <v>35</v>
      </c>
      <c r="AV6" s="395"/>
      <c r="AW6" s="394">
        <v>35</v>
      </c>
      <c r="AX6" s="395"/>
      <c r="AY6" s="394">
        <v>35</v>
      </c>
      <c r="AZ6" s="395"/>
      <c r="BA6" s="394">
        <v>35</v>
      </c>
      <c r="BB6" s="395"/>
      <c r="BC6" s="394"/>
      <c r="BD6" s="394"/>
      <c r="BE6" s="397"/>
      <c r="BF6" s="84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406"/>
      <c r="BR6" s="19"/>
      <c r="BS6" s="18"/>
      <c r="BT6" s="18"/>
      <c r="BU6" s="18"/>
      <c r="BV6" s="18"/>
      <c r="BW6" s="20"/>
      <c r="BX6" s="165"/>
    </row>
    <row r="7" spans="1:76" ht="16.5" hidden="1" thickBot="1" x14ac:dyDescent="0.3">
      <c r="A7" s="173"/>
      <c r="B7" s="55"/>
      <c r="C7" s="50"/>
      <c r="D7" s="271"/>
      <c r="E7" s="271"/>
      <c r="F7" s="16"/>
      <c r="G7" s="362"/>
      <c r="H7" s="365"/>
      <c r="I7" s="362"/>
      <c r="J7" s="56"/>
      <c r="K7" s="56"/>
      <c r="L7" s="56"/>
      <c r="M7" s="56"/>
      <c r="N7" s="56"/>
      <c r="O7" s="14"/>
      <c r="P7" s="14"/>
      <c r="Q7" s="287" t="s">
        <v>664</v>
      </c>
      <c r="R7" s="68"/>
      <c r="S7" s="2">
        <v>36</v>
      </c>
      <c r="T7" s="68"/>
      <c r="U7" s="2"/>
      <c r="V7" s="68"/>
      <c r="W7" s="2">
        <v>72</v>
      </c>
      <c r="X7" s="68"/>
      <c r="Y7" s="2"/>
      <c r="Z7" s="68"/>
      <c r="AA7" s="2"/>
      <c r="AB7" s="68"/>
      <c r="AC7" s="2"/>
      <c r="AD7" s="68"/>
      <c r="AE7" s="2"/>
      <c r="AF7" s="68"/>
      <c r="AG7" s="2"/>
      <c r="AH7" s="68"/>
      <c r="AI7" s="2"/>
      <c r="AJ7" s="68"/>
      <c r="AK7" s="2"/>
      <c r="AL7" s="68"/>
      <c r="AM7" s="2"/>
      <c r="AN7" s="68"/>
      <c r="AO7" s="2"/>
      <c r="AP7" s="68"/>
      <c r="AQ7" s="2"/>
      <c r="AR7" s="68"/>
      <c r="AS7" s="2"/>
      <c r="AT7" s="68"/>
      <c r="AU7" s="2"/>
      <c r="AV7" s="68"/>
      <c r="AW7" s="2"/>
      <c r="AX7" s="68"/>
      <c r="AY7" s="2"/>
      <c r="AZ7" s="68"/>
      <c r="BA7" s="2"/>
      <c r="BB7" s="69"/>
      <c r="BC7" s="392"/>
      <c r="BD7" s="392"/>
      <c r="BF7" s="84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406"/>
      <c r="BR7" s="19"/>
      <c r="BS7" s="18"/>
      <c r="BT7" s="18"/>
      <c r="BU7" s="18"/>
      <c r="BV7" s="18"/>
      <c r="BW7" s="20"/>
      <c r="BX7" s="165"/>
    </row>
    <row r="8" spans="1:76" s="3" customFormat="1" ht="18.75" x14ac:dyDescent="0.25">
      <c r="A8" s="173"/>
      <c r="B8" s="55"/>
      <c r="C8" s="50"/>
      <c r="D8" s="438" t="s">
        <v>1049</v>
      </c>
      <c r="E8" s="439"/>
      <c r="F8" s="440"/>
      <c r="G8" s="441" t="s">
        <v>1048</v>
      </c>
      <c r="H8" s="442"/>
      <c r="I8" s="443"/>
      <c r="J8" s="56"/>
      <c r="K8" s="56"/>
      <c r="L8" s="56"/>
      <c r="M8" s="56"/>
      <c r="N8" s="56"/>
      <c r="O8" s="14"/>
      <c r="P8" s="14"/>
      <c r="Q8" s="289"/>
      <c r="R8" s="69"/>
      <c r="S8" s="432"/>
      <c r="T8" s="432"/>
      <c r="U8" s="433"/>
      <c r="V8" s="433"/>
      <c r="W8" s="433"/>
      <c r="X8" s="433"/>
      <c r="Y8" s="433"/>
      <c r="Z8" s="433"/>
      <c r="AA8" s="433"/>
      <c r="AB8" s="433"/>
      <c r="AC8" s="433"/>
      <c r="AD8" s="433"/>
      <c r="AE8" s="433"/>
      <c r="AF8" s="433"/>
      <c r="AG8" s="433"/>
      <c r="AH8" s="433"/>
      <c r="AI8" s="433"/>
      <c r="AJ8" s="433"/>
      <c r="AK8" s="433"/>
      <c r="AL8" s="433"/>
      <c r="AM8" s="433"/>
      <c r="AN8" s="433"/>
      <c r="AO8" s="434"/>
      <c r="AP8" s="69"/>
      <c r="AR8" s="66"/>
      <c r="AT8" s="66"/>
      <c r="AV8" s="66"/>
      <c r="AX8" s="66"/>
      <c r="AZ8" s="66"/>
      <c r="BB8" s="66"/>
      <c r="BF8" s="84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406"/>
      <c r="BR8" s="19"/>
      <c r="BS8" s="18"/>
      <c r="BT8" s="18"/>
      <c r="BU8" s="18"/>
      <c r="BV8" s="18"/>
      <c r="BW8" s="20"/>
      <c r="BX8" s="165"/>
    </row>
    <row r="9" spans="1:76" ht="63.75" x14ac:dyDescent="0.25">
      <c r="A9" s="175" t="s">
        <v>3</v>
      </c>
      <c r="B9" s="59" t="s">
        <v>8</v>
      </c>
      <c r="C9" s="242" t="s">
        <v>9</v>
      </c>
      <c r="D9" s="338" t="s">
        <v>539</v>
      </c>
      <c r="E9" s="326" t="s">
        <v>540</v>
      </c>
      <c r="F9" s="341" t="s">
        <v>1063</v>
      </c>
      <c r="G9" s="366" t="s">
        <v>539</v>
      </c>
      <c r="H9" s="367" t="s">
        <v>540</v>
      </c>
      <c r="I9" s="368" t="s">
        <v>570</v>
      </c>
      <c r="J9" s="297" t="s">
        <v>6</v>
      </c>
      <c r="K9" s="115" t="s">
        <v>4</v>
      </c>
      <c r="L9" s="39" t="s">
        <v>569</v>
      </c>
      <c r="M9" s="39" t="s">
        <v>5</v>
      </c>
      <c r="N9" s="39" t="s">
        <v>663</v>
      </c>
      <c r="O9" s="5" t="s">
        <v>1084</v>
      </c>
      <c r="P9" s="5" t="s">
        <v>1082</v>
      </c>
      <c r="Q9" s="290" t="s">
        <v>1062</v>
      </c>
      <c r="R9" s="70"/>
      <c r="S9" s="6">
        <v>43009</v>
      </c>
      <c r="T9" s="67"/>
      <c r="U9" s="6">
        <v>43040</v>
      </c>
      <c r="V9" s="67"/>
      <c r="W9" s="6">
        <v>43070</v>
      </c>
      <c r="X9" s="67"/>
      <c r="Y9" s="6">
        <v>43101</v>
      </c>
      <c r="Z9" s="67"/>
      <c r="AA9" s="6">
        <v>43132</v>
      </c>
      <c r="AB9" s="67"/>
      <c r="AC9" s="6">
        <v>43160</v>
      </c>
      <c r="AD9" s="67"/>
      <c r="AE9" s="6">
        <v>43191</v>
      </c>
      <c r="AF9" s="67"/>
      <c r="AG9" s="6">
        <v>43221</v>
      </c>
      <c r="AH9" s="67"/>
      <c r="AI9" s="6">
        <v>43252</v>
      </c>
      <c r="AJ9" s="67"/>
      <c r="AK9" s="6">
        <v>43282</v>
      </c>
      <c r="AL9" s="67"/>
      <c r="AM9" s="6">
        <v>43313</v>
      </c>
      <c r="AN9" s="67"/>
      <c r="AO9" s="6">
        <v>43344</v>
      </c>
      <c r="AP9" s="67"/>
      <c r="AQ9" s="6">
        <v>43374</v>
      </c>
      <c r="AR9" s="67"/>
      <c r="AS9" s="6">
        <v>43405</v>
      </c>
      <c r="AT9" s="67"/>
      <c r="AU9" s="6">
        <v>43435</v>
      </c>
      <c r="AV9" s="67"/>
      <c r="AW9" s="6">
        <v>43466</v>
      </c>
      <c r="AX9" s="67"/>
      <c r="AY9" s="6">
        <v>43497</v>
      </c>
      <c r="AZ9" s="67"/>
      <c r="BA9" s="6">
        <v>43525</v>
      </c>
      <c r="BB9" s="67"/>
      <c r="BC9" s="6">
        <v>43556</v>
      </c>
      <c r="BD9" s="391"/>
      <c r="BF9" s="84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406"/>
      <c r="BR9" s="19"/>
      <c r="BS9" s="18"/>
      <c r="BT9" s="18"/>
      <c r="BU9" s="18"/>
      <c r="BV9" s="18"/>
      <c r="BW9" s="20"/>
      <c r="BX9" s="165"/>
    </row>
    <row r="10" spans="1:76" s="86" customFormat="1" ht="37.5" customHeight="1" x14ac:dyDescent="0.25">
      <c r="A10" s="176" t="s">
        <v>752</v>
      </c>
      <c r="B10" s="59"/>
      <c r="C10" s="243"/>
      <c r="D10" s="273"/>
      <c r="E10" s="327"/>
      <c r="F10" s="341"/>
      <c r="G10" s="369"/>
      <c r="H10" s="370"/>
      <c r="I10" s="371"/>
      <c r="L10" s="91"/>
      <c r="M10" s="91"/>
      <c r="N10" s="91"/>
      <c r="O10" s="91"/>
      <c r="P10" s="91"/>
      <c r="Q10" s="291"/>
      <c r="AR10" s="398"/>
      <c r="AT10" s="398"/>
      <c r="AV10" s="398"/>
      <c r="AX10" s="398"/>
      <c r="AZ10" s="398"/>
      <c r="BB10" s="398"/>
      <c r="BG10" s="91"/>
      <c r="BH10" s="91"/>
      <c r="BI10" s="91"/>
      <c r="BJ10" s="91"/>
      <c r="BK10" s="91"/>
      <c r="BL10" s="91"/>
      <c r="BM10" s="91"/>
      <c r="BN10" s="91"/>
      <c r="BO10" s="91"/>
      <c r="BP10" s="91"/>
      <c r="BQ10" s="250"/>
      <c r="BR10" s="157"/>
      <c r="BS10" s="91"/>
      <c r="BT10" s="91"/>
      <c r="BU10" s="91"/>
      <c r="BV10" s="91"/>
      <c r="BW10" s="158"/>
      <c r="BX10" s="153"/>
    </row>
    <row r="11" spans="1:76" s="88" customFormat="1" ht="12.75" customHeight="1" x14ac:dyDescent="0.25">
      <c r="A11" s="59" t="s">
        <v>285</v>
      </c>
      <c r="B11" s="59" t="s">
        <v>524</v>
      </c>
      <c r="C11" s="244" t="s">
        <v>10</v>
      </c>
      <c r="D11" s="274">
        <v>2</v>
      </c>
      <c r="E11" s="328">
        <v>620</v>
      </c>
      <c r="F11" s="342" t="s">
        <v>442</v>
      </c>
      <c r="G11" s="369">
        <v>2</v>
      </c>
      <c r="H11" s="370">
        <v>635</v>
      </c>
      <c r="I11" s="372" t="s">
        <v>442</v>
      </c>
      <c r="J11" s="298">
        <v>2</v>
      </c>
      <c r="K11" s="123">
        <v>2</v>
      </c>
      <c r="L11" s="120"/>
      <c r="M11" s="120"/>
      <c r="N11" s="120"/>
      <c r="O11" s="121">
        <v>24</v>
      </c>
      <c r="P11" s="121">
        <v>320</v>
      </c>
      <c r="Q11" s="292">
        <f>280+380+540+360+240+176</f>
        <v>1976</v>
      </c>
      <c r="R11" s="72">
        <f>IF(SUM($S$3:U$3)*$J11+SUM($S$4:U$4)*$K11+SUM($S$5:U$5)*$L11+SUM($S$6:U$6)*$M11+SUM($S$7:U$7)*$N11-SUM($O11:$Q11)&gt;0,SUM($S$3:U$3)*$J11+SUM($S$4:U$4)*$K11+SUM($S$5:U$5)*$L11+SUM($S$6:U$6)*$M11+SUM($S$7:U$7)*$N11-SUM($O11:$Q11),0)</f>
        <v>0</v>
      </c>
      <c r="S11" s="73">
        <f>R11</f>
        <v>0</v>
      </c>
      <c r="T11" s="72">
        <f>IF(SUM($S$3:W$3)*$J11+SUM($S$4:W$4)*$K11+SUM($S$5:W$5)*$L11+SUM($S$6:W$6)*$M11+SUM($S$7:W$7)*$N11-SUM($O11:$Q11)&gt;0,SUM($S$3:W$3)*$J11+SUM($S$4:W$4)*$K11+SUM($S$5:W$5)*$L11+SUM($S$6:W$6)*$M11+SUM($S$7:W$7)*$N11-SUM($O11:$Q11),0)</f>
        <v>0</v>
      </c>
      <c r="U11" s="4">
        <f>IF(T11-R11&gt;0,T11-R11,0)</f>
        <v>0</v>
      </c>
      <c r="V11" s="72">
        <f>IF(SUM($S$3:Y$3)*$J11+SUM($S$4:Y$4)*$K11+SUM($S$5:Y$5)*$L11+SUM($S$6:Y$6)*$M11+SUM($S$7:Y$7)*$N11-SUM($O11:$Q11)&gt;0,SUM($S$3:Y$3)*$J11+SUM($S$4:Y$4)*$K11+SUM($S$5:Y$5)*$L11+SUM($S$6:Y$6)*$M11+SUM($S$7:Y$7)*$N11-SUM($O11:$Q11),0)</f>
        <v>0</v>
      </c>
      <c r="W11" s="4">
        <f>IF(V11-T11&gt;0,V11-T11,0)</f>
        <v>0</v>
      </c>
      <c r="X11" s="72">
        <f>IF(SUM($S$3:AA$3)*$J11+SUM($S$4:AA$4)*$K11+SUM($S$5:AA$5)*$L11+SUM($S$6:AA$6)*$M11+SUM($S$7:AA$7)*$N11-SUM($O11:$Q11)&gt;0,SUM($S$3:AA$3)*$J11+SUM($S$4:AA$4)*$K11+SUM($S$5:AA$5)*$L11+SUM($S$6:AA$6)*$M11+SUM($S$7:AA$7)*$N11-SUM($O11:$Q11),0)</f>
        <v>0</v>
      </c>
      <c r="Y11" s="4">
        <f>IF(X11-V11&gt;0,X11-V11,0)</f>
        <v>0</v>
      </c>
      <c r="Z11" s="72">
        <f>IF(SUM($S$3:AC$3)*$J11+SUM($S$4:AC$4)*$K11+SUM($S$5:AC$5)*$L11+SUM($S$6:AC$6)*$M11+SUM($S$7:AC$7)*$N11-SUM($O11:$Q11)&gt;0,SUM($S$3:AC$3)*$J11+SUM($S$4:AC$4)*$K11+SUM($S$5:AC$5)*$L11+SUM($S$6:AC$6)*$M11+SUM($S$7:AC$7)*$N11-SUM($O11:$Q11),0)</f>
        <v>0</v>
      </c>
      <c r="AA11" s="4">
        <f>IF(Z11-X11&gt;0,Z11-X11,0)</f>
        <v>0</v>
      </c>
      <c r="AB11" s="72">
        <f>IF(SUM($S$3:AE$3)*$J11+SUM($S$4:AE$4)*$K11+SUM($S$5:AE$5)*$L11+SUM($S$6:AE$6)*$M11+SUM($S$7:AE$7)*$N11-SUM($O11:$Q11)&gt;0,SUM($S$3:AE$3)*$J11+SUM($S$4:AE$4)*$K11+SUM($S$5:AE$5)*$L11+SUM($S$6:AE$6)*$M11+SUM($S$7:AE$7)*$N11-SUM($O11:$Q11),0)</f>
        <v>0</v>
      </c>
      <c r="AC11" s="4">
        <f>IF(AB11-Z11&gt;0,AB11-Z11,0)</f>
        <v>0</v>
      </c>
      <c r="AD11" s="72">
        <f>IF(SUM($S$3:AG$3)*$J11+SUM($S$4:AG$4)*$K11+SUM($S$5:AG$5)*$L11+SUM($S$6:AG$6)*$M11+SUM($S$7:AG$7)*$N11-SUM($O11:$Q11)&gt;0,SUM($S$3:AG$3)*$J11+SUM($S$4:AG$4)*$K11+SUM($S$5:AG$5)*$L11+SUM($S$6:AG$6)*$M11+SUM($S$7:AG$7)*$N11-SUM($O11:$Q11),0)</f>
        <v>0</v>
      </c>
      <c r="AE11" s="4">
        <f>IF(AD11-AB11&gt;0,AD11-AB11,0)</f>
        <v>0</v>
      </c>
      <c r="AF11" s="72">
        <f>IF(SUM($S$3:AI$3)*$J11+SUM($S$4:AI$4)*$K11+SUM($S$5:AI$5)*$L11+SUM($S$6:AI$6)*$M11+SUM($S$7:AI$7)*$N11-SUM($O11:$Q11)&gt;0,SUM($S$3:AI$3)*$J11+SUM($S$4:AI$4)*$K11+SUM($S$5:AI$5)*$L11+SUM($S$6:AI$6)*$M11+SUM($S$7:AI$7)*$N11-SUM($O11:$Q11),0)</f>
        <v>0</v>
      </c>
      <c r="AG11" s="4">
        <f>IF(AF11-AD11&gt;0,AF11-AD11,0)</f>
        <v>0</v>
      </c>
      <c r="AH11" s="72">
        <f>IF(SUM($S$3:AK$3)*$J11+SUM($S$4:AK$4)*$K11+SUM($S$5:AK$5)*$L11+SUM($S$6:AK$6)*$M11+SUM($S$7:AK$7)*$N11-SUM($O11:$Q11)&gt;0,SUM($S$3:AK$3)*$J11+SUM($S$4:AK$4)*$K11+SUM($S$5:AK$5)*$L11+SUM($S$6:AK$6)*$M11+SUM($S$7:AK$7)*$N11-SUM($O11:$Q11),0)</f>
        <v>0</v>
      </c>
      <c r="AI11" s="4">
        <f>IF(AH11-AF11&gt;0,AH11-AF11,0)</f>
        <v>0</v>
      </c>
      <c r="AJ11" s="72">
        <f>IF(SUM($S$3:AM$3)*$J11+SUM($S$4:AQ$4)*$K11+SUM($S$5:AM$5)*$L11+SUM($S$6:AM$6)*$M11+SUM($S$7:AM$7)*$N11-SUM($O11:$Q11)&gt;0,SUM($S$3:AM$3)*$J11+SUM($S$4:AQ$4)*$K11+SUM($S$5:AM$5)*$L11+SUM($S$6:AM$6)*$M11+SUM($S$7:AM$7)*$N11-SUM($O11:$Q11),0)</f>
        <v>0</v>
      </c>
      <c r="AK11" s="4">
        <f>IF(AJ11-AH11&gt;0,AJ11-AH11,0)</f>
        <v>0</v>
      </c>
      <c r="AL11" s="72">
        <f>IF(SUM($S$3:AO$3)*$J11+SUM($S$4:AS$4)*$K11+SUM($S$5:AO$5)*$L11+SUM($S$6:AO$6)*$M11+SUM($S$7:AO$7)*$N11-SUM($O11:$Q11)&gt;0,SUM($S$3:AO$3)*$J11+SUM($S$4:AS$4)*$K11+SUM($S$5:AO$5)*$L11+SUM($S$6:AO$6)*$M11+SUM($S$7:AO$7)*$N11-SUM($O11:$Q11),0)</f>
        <v>0</v>
      </c>
      <c r="AM11" s="4">
        <f>IF(AL11-AJ11&gt;0,AL11-AJ11,0)</f>
        <v>0</v>
      </c>
      <c r="AN11" s="72">
        <f>IF(SUM($S$3:AQ$3)*$J11+SUM($S$4:AU$4)*$K11+SUM($S$5:AQ$5)*$L11+SUM($S$6:AQ$6)*$M11+SUM($S$7:AQ$7)*$N11-SUM($O11:$Q11)&gt;0,SUM($S$3:AQ$3)*$J11+SUM($S$4:AU$4)*$K11+SUM($S$5:AQ$5)*$L11+SUM($S$6:AQ$6)*$M11+SUM($S$7:AQ$7)*$N11-SUM($O11:$Q11),0)</f>
        <v>152</v>
      </c>
      <c r="AO11" s="4">
        <f>IF(AN11-AL11&gt;0,AN11-AL11,0)</f>
        <v>152</v>
      </c>
      <c r="AP11" s="72">
        <f>IF(SUM($S$3:AS$3)*$J11+SUM($S$4:AW$4)*$K11+SUM($S$5:AS$5)*$L11+SUM($S$6:AS$6)*$M11+SUM($S$7:AS$7)*$N11-SUM($O11:$Q11)&gt;0,SUM($S$3:AS$3)*$J11+SUM($S$4:AW$4)*$K11+SUM($S$5:AS$5)*$L11+SUM($S$6:AS$6)*$M11+SUM($S$7:AS$7)*$N11-SUM($O11:$Q11),0)</f>
        <v>452</v>
      </c>
      <c r="AQ11" s="4">
        <f>IF(AP11-AN11&gt;0,AP11-AN11,0)</f>
        <v>300</v>
      </c>
      <c r="AR11" s="72">
        <f>IF(SUM($S$3:AU$3)*$J11+SUM($S$4:AP$4)*$K11+SUM($S$5:AU$5)*$L11+SUM($S$6:AU$6)*$M11+SUM($S$7:AU$7)*$N11-SUM($O11:$Q11)&gt;0,SUM($S$3:AU$3)*$J11+SUM($S$4:AP$4)*$K11+SUM($S$5:AU$5)*$L11+SUM($S$6:AU$6)*$M11+SUM($S$7:AU$7)*$N11-SUM($O11:$Q11),0)</f>
        <v>0</v>
      </c>
      <c r="AS11" s="4">
        <f>IF(AR11-AP11&gt;0,AR11-AP11,0)</f>
        <v>0</v>
      </c>
      <c r="AT11" s="72">
        <f>IF(SUM($S$3:AW$3)*$J11+SUM($S$4:AW$4)*$K11+SUM($S$5:AW$5)*$L11+SUM($S$6:AW$6)*$M11+SUM($S$7:AW$7)*$N11-SUM($O11:$Q11)&gt;0,SUM($S$3:AW$3)*$J11+SUM($S$4:AW$4)*$K11+SUM($S$5:AW$5)*$L11+SUM($S$6:AW$6)*$M11+SUM($S$7:AW$7)*$N11-SUM($O11:$Q11),0)</f>
        <v>452</v>
      </c>
      <c r="AU11" s="4">
        <f>IF(AT11-AR11&gt;0,AT11-AR11,0)</f>
        <v>452</v>
      </c>
      <c r="AV11" s="72">
        <f>IF(SUM($S$3:AY$3)*$J11+SUM($S$4:AY$4)*$K11+SUM($S$5:AY$5)*$L11+SUM($S$6:AY$6)*$M11+SUM($S$7:AY$7)*$N11-SUM($O11:$Q11)&gt;0,SUM($S$3:AY$3)*$J11+SUM($S$4:AY$4)*$K11+SUM($S$5:AY$5)*$L11+SUM($S$6:AY$6)*$M11+SUM($S$7:AY$7)*$N11-SUM($O11:$Q11),0)</f>
        <v>752</v>
      </c>
      <c r="AW11" s="4">
        <f>IF(AV11-AT11&gt;0,AV11-AT11,0)</f>
        <v>300</v>
      </c>
      <c r="AX11" s="72">
        <f>IF(SUM($S$3:BA$3)*$J11+SUM($S$4:BA$4)*$K11+SUM($S$5:BA$5)*$L11+SUM($S$6:BA$6)*$M11+SUM($S$7:BA$7)*$N11-SUM($O11:$Q11)&gt;0,SUM($S$3:BA$3)*$J11+SUM($S$4:BA$4)*$K11+SUM($S$5:BA$5)*$L11+SUM($S$6:BA$6)*$M11+SUM($S$7:BA$7)*$N11-SUM($O11:$Q11),0)</f>
        <v>1052</v>
      </c>
      <c r="AY11" s="7">
        <f>IF(AX11-AV11&gt;0,AX11-AV11,0)</f>
        <v>300</v>
      </c>
      <c r="AZ11" s="401">
        <f>IF(SUM($S$3:BC$3)*$J11+SUM($S$4:BC$4)*$K11+SUM($S$5:BC$5)*$L11+SUM($S$6:BC$6)*$M11+SUM($S$7:BC$7)*$N11-SUM($O11:$Q11)&gt;0,SUM($S$3:BC$3)*$J11+SUM($S$4:BC$4)*$K11+SUM($S$5:BC$5)*$L11+SUM($S$6:BC$6)*$M11+SUM($S$7:BC$7)*$N11-SUM($O11:$Q11),0)</f>
        <v>1352</v>
      </c>
      <c r="BA11" s="87">
        <f>IF(AZ11-AX11&gt;0,AZ11-AX11,0)</f>
        <v>300</v>
      </c>
      <c r="BB11" s="402">
        <f>IF(SUM($S$3:BD$3)*$J11+SUM($S$4:BD$4)*$K11+SUM($S$5:BD$5)*$L11+SUM($S$6:BD$6)*$M11+SUM($S$7:BD$7)*$N11-SUM($O11:$Q11)&gt;0,SUM($S$3:BD$3)*$J11+SUM($S$4:BD$4)*$K11+SUM($S$5:BD$5)*$L11+SUM($S$6:BD$6)*$M11+SUM($S$7:BD$7)*$N11-SUM($O11:$Q11),0)</f>
        <v>1646</v>
      </c>
      <c r="BC11" s="87">
        <f>IF(BB11-AZ11&gt;0,BB11-AZ11,0)</f>
        <v>294</v>
      </c>
      <c r="BG11" s="87">
        <f>IF($G11=2,$H11*AC11*$I$2,$H11*AC11)</f>
        <v>0</v>
      </c>
      <c r="BH11" s="87">
        <f>IF($G11=2,$H11*AE11*$I$2,$H11*AE11)</f>
        <v>0</v>
      </c>
      <c r="BI11" s="87">
        <f>IF($G11=2,$H11*AG11*$I$2,$H11*AG11)</f>
        <v>0</v>
      </c>
      <c r="BJ11" s="87">
        <f>IF($G11=2,$H11*AI11*$I$2,$H11*AI11)</f>
        <v>0</v>
      </c>
      <c r="BK11" s="87">
        <f>IF($G11=2,$H11*AK11*$I$2,$H11*AK11)</f>
        <v>0</v>
      </c>
      <c r="BL11" s="87">
        <f>IF($G11=2,$H11*AM11*$I$2,$H11*AM11)</f>
        <v>0</v>
      </c>
      <c r="BM11" s="87">
        <f>IF($G11=2,$H11*AO11*$I$2,$H11*AO11)</f>
        <v>550164</v>
      </c>
      <c r="BN11" s="87">
        <f>IF($G11=2,$H11*AQ11*$I$2,$H11*AQ11)</f>
        <v>1085850</v>
      </c>
      <c r="BO11" s="87">
        <f>IF($G11=2,$H11*AS11*$I$2,$H11*AS11)</f>
        <v>0</v>
      </c>
      <c r="BP11" s="87">
        <f>IF($G11=2,$H11*AU11*$I$2,$H11*AU11)</f>
        <v>1636014</v>
      </c>
      <c r="BQ11" s="244">
        <f>IF($G11=2,$H11*AW11*$I$2,$H11*AW11)</f>
        <v>1085850</v>
      </c>
      <c r="BR11" s="151">
        <f>IF($G11=2,$H11*AY11*$I$2,$H11*AY11)</f>
        <v>1085850</v>
      </c>
      <c r="BS11" s="87">
        <f>IF($G11=2,$H11*BA11*$I$2,$H11*BA11)</f>
        <v>1085850</v>
      </c>
      <c r="BT11" s="87">
        <f>IF($G11=2,$H11*BC11*$I$2,$H11*BC11)</f>
        <v>1064133</v>
      </c>
      <c r="BU11" s="87"/>
      <c r="BV11" s="87"/>
      <c r="BW11" s="87"/>
      <c r="BX11" s="154" t="s">
        <v>607</v>
      </c>
    </row>
    <row r="12" spans="1:76" s="88" customFormat="1" ht="21.75" customHeight="1" x14ac:dyDescent="0.25">
      <c r="A12" s="59" t="s">
        <v>285</v>
      </c>
      <c r="B12" s="59" t="s">
        <v>525</v>
      </c>
      <c r="C12" s="244" t="s">
        <v>10</v>
      </c>
      <c r="D12" s="274">
        <v>2</v>
      </c>
      <c r="E12" s="328">
        <v>710</v>
      </c>
      <c r="F12" s="342" t="s">
        <v>442</v>
      </c>
      <c r="G12" s="369">
        <v>2</v>
      </c>
      <c r="H12" s="370">
        <v>710</v>
      </c>
      <c r="I12" s="372" t="s">
        <v>442</v>
      </c>
      <c r="J12" s="299"/>
      <c r="K12" s="120"/>
      <c r="L12" s="122">
        <v>2</v>
      </c>
      <c r="M12" s="123">
        <v>2</v>
      </c>
      <c r="N12" s="120"/>
      <c r="O12" s="121"/>
      <c r="P12" s="121"/>
      <c r="Q12" s="292">
        <f>280+100+80+360+40</f>
        <v>860</v>
      </c>
      <c r="R12" s="72">
        <f>IF(SUM($S$3:U$3)*$J12+SUM($S$4:U$4)*$K12+SUM($S$5:U$5)*$L12+SUM($S$6:U$6)*$M12+SUM($S$7:U$7)*$N12-SUM($O12:$Q12)&gt;0,SUM($S$3:U$3)*$J12+SUM($S$4:U$4)*$K12+SUM($S$5:U$5)*$L12+SUM($S$6:U$6)*$M12+SUM($S$7:U$7)*$N12-SUM($O12:$Q12),0)</f>
        <v>0</v>
      </c>
      <c r="S12" s="73">
        <f t="shared" ref="S12:S75" si="1">R12</f>
        <v>0</v>
      </c>
      <c r="T12" s="72">
        <f>IF(SUM($S$3:W$3)*$J12+SUM($S$4:W$4)*$K12+SUM($S$5:W$5)*$L12+SUM($S$6:W$6)*$M12+SUM($S$7:W$7)*$N12-SUM($O12:$Q12)&gt;0,SUM($S$3:W$3)*$J12+SUM($S$4:W$4)*$K12+SUM($S$5:W$5)*$L12+SUM($S$6:W$6)*$M12+SUM($S$7:W$7)*$N12-SUM($O12:$Q12),0)</f>
        <v>0</v>
      </c>
      <c r="U12" s="4">
        <f t="shared" ref="U12:U75" si="2">IF(T12-R12&gt;0,T12-R12,0)</f>
        <v>0</v>
      </c>
      <c r="V12" s="72">
        <f>IF(SUM($S$3:Y$3)*$J12+SUM($S$4:Y$4)*$K12+SUM($S$5:Y$5)*$L12+SUM($S$6:Y$6)*$M12+SUM($S$7:Y$7)*$N12-SUM($O12:$Q12)&gt;0,SUM($S$3:Y$3)*$J12+SUM($S$4:Y$4)*$K12+SUM($S$5:Y$5)*$L12+SUM($S$6:Y$6)*$M12+SUM($S$7:Y$7)*$N12-SUM($O12:$Q12),0)</f>
        <v>0</v>
      </c>
      <c r="W12" s="4">
        <f t="shared" ref="W12:W75" si="3">IF(V12-T12&gt;0,V12-T12,0)</f>
        <v>0</v>
      </c>
      <c r="X12" s="72">
        <f>IF(SUM($S$3:AA$3)*$J12+SUM($S$4:AA$4)*$K12+SUM($S$5:AA$5)*$L12+SUM($S$6:AA$6)*$M12+SUM($S$7:AA$7)*$N12-SUM($O12:$Q12)&gt;0,SUM($S$3:AA$3)*$J12+SUM($S$4:AA$4)*$K12+SUM($S$5:AA$5)*$L12+SUM($S$6:AA$6)*$M12+SUM($S$7:AA$7)*$N12-SUM($O12:$Q12),0)</f>
        <v>0</v>
      </c>
      <c r="Y12" s="4">
        <f t="shared" ref="Y12:Y75" si="4">IF(X12-V12&gt;0,X12-V12,0)</f>
        <v>0</v>
      </c>
      <c r="Z12" s="72">
        <f>IF(SUM($S$3:AC$3)*$J12+SUM($S$4:AC$4)*$K12+SUM($S$5:AC$5)*$L12+SUM($S$6:AC$6)*$M12+SUM($S$7:AC$7)*$N12-SUM($O12:$Q12)&gt;0,SUM($S$3:AC$3)*$J12+SUM($S$4:AC$4)*$K12+SUM($S$5:AC$5)*$L12+SUM($S$6:AC$6)*$M12+SUM($S$7:AC$7)*$N12-SUM($O12:$Q12),0)</f>
        <v>0</v>
      </c>
      <c r="AA12" s="4">
        <f t="shared" ref="AA12:AA75" si="5">IF(Z12-X12&gt;0,Z12-X12,0)</f>
        <v>0</v>
      </c>
      <c r="AB12" s="72">
        <f>IF(SUM($S$3:AE$3)*$J12+SUM($S$4:AE$4)*$K12+SUM($S$5:AE$5)*$L12+SUM($S$6:AE$6)*$M12+SUM($S$7:AE$7)*$N12-SUM($O12:$Q12)&gt;0,SUM($S$3:AE$3)*$J12+SUM($S$4:AE$4)*$K12+SUM($S$5:AE$5)*$L12+SUM($S$6:AE$6)*$M12+SUM($S$7:AE$7)*$N12-SUM($O12:$Q12),0)</f>
        <v>0</v>
      </c>
      <c r="AC12" s="4">
        <f t="shared" ref="AC12:AC75" si="6">IF(AB12-Z12&gt;0,AB12-Z12,0)</f>
        <v>0</v>
      </c>
      <c r="AD12" s="72">
        <f>IF(SUM($S$3:AG$3)*$J12+SUM($S$4:AG$4)*$K12+SUM($S$5:AG$5)*$L12+SUM($S$6:AG$6)*$M12+SUM($S$7:AG$7)*$N12-SUM($O12:$Q12)&gt;0,SUM($S$3:AG$3)*$J12+SUM($S$4:AG$4)*$K12+SUM($S$5:AG$5)*$L12+SUM($S$6:AG$6)*$M12+SUM($S$7:AG$7)*$N12-SUM($O12:$Q12),0)</f>
        <v>0</v>
      </c>
      <c r="AE12" s="4">
        <f t="shared" ref="AE12:AE75" si="7">IF(AD12-AB12&gt;0,AD12-AB12,0)</f>
        <v>0</v>
      </c>
      <c r="AF12" s="72">
        <f>IF(SUM($S$3:AI$3)*$J12+SUM($S$4:AI$4)*$K12+SUM($S$5:AI$5)*$L12+SUM($S$6:AI$6)*$M12+SUM($S$7:AI$7)*$N12-SUM($O12:$Q12)&gt;0,SUM($S$3:AI$3)*$J12+SUM($S$4:AI$4)*$K12+SUM($S$5:AI$5)*$L12+SUM($S$6:AI$6)*$M12+SUM($S$7:AI$7)*$N12-SUM($O12:$Q12),0)</f>
        <v>0</v>
      </c>
      <c r="AG12" s="4">
        <f t="shared" ref="AG12:AG75" si="8">IF(AF12-AD12&gt;0,AF12-AD12,0)</f>
        <v>0</v>
      </c>
      <c r="AH12" s="72">
        <f>IF(SUM($S$3:AK$3)*$J12+SUM($S$4:AK$4)*$K12+SUM($S$5:AK$5)*$L12+SUM($S$6:AK$6)*$M12+SUM($S$7:AK$7)*$N12-SUM($O12:$Q12)&gt;0,SUM($S$3:AK$3)*$J12+SUM($S$4:AK$4)*$K12+SUM($S$5:AK$5)*$L12+SUM($S$6:AK$6)*$M12+SUM($S$7:AK$7)*$N12-SUM($O12:$Q12),0)</f>
        <v>0</v>
      </c>
      <c r="AI12" s="4">
        <f t="shared" ref="AI12:AI75" si="9">IF(AH12-AF12&gt;0,AH12-AF12,0)</f>
        <v>0</v>
      </c>
      <c r="AJ12" s="72">
        <f>IF(SUM($S$3:AM$3)*$J12+SUM($S$4:AQ$4)*$K12+SUM($S$5:AM$5)*$L12+SUM($S$6:AM$6)*$M12+SUM($S$7:AM$7)*$N12-SUM($O12:$Q12)&gt;0,SUM($S$3:AM$3)*$J12+SUM($S$4:AQ$4)*$K12+SUM($S$5:AM$5)*$L12+SUM($S$6:AM$6)*$M12+SUM($S$7:AM$7)*$N12-SUM($O12:$Q12),0)</f>
        <v>0</v>
      </c>
      <c r="AK12" s="4">
        <f t="shared" ref="AK12:AK75" si="10">IF(AJ12-AH12&gt;0,AJ12-AH12,0)</f>
        <v>0</v>
      </c>
      <c r="AL12" s="72">
        <f>IF(SUM($S$3:AO$3)*$J12+SUM($S$4:AS$4)*$K12+SUM($S$5:AO$5)*$L12+SUM($S$6:AO$6)*$M12+SUM($S$7:AO$7)*$N12-SUM($O12:$Q12)&gt;0,SUM($S$3:AO$3)*$J12+SUM($S$4:AS$4)*$K12+SUM($S$5:AO$5)*$L12+SUM($S$6:AO$6)*$M12+SUM($S$7:AO$7)*$N12-SUM($O12:$Q12),0)</f>
        <v>0</v>
      </c>
      <c r="AM12" s="4">
        <f t="shared" ref="AM12:AM75" si="11">IF(AL12-AJ12&gt;0,AL12-AJ12,0)</f>
        <v>0</v>
      </c>
      <c r="AN12" s="72">
        <f>IF(SUM($S$3:AQ$3)*$J12+SUM($S$4:AU$4)*$K12+SUM($S$5:AQ$5)*$L12+SUM($S$6:AQ$6)*$M12+SUM($S$7:AQ$7)*$N12-SUM($O12:$Q12)&gt;0,SUM($S$3:AQ$3)*$J12+SUM($S$4:AU$4)*$K12+SUM($S$5:AQ$5)*$L12+SUM($S$6:AQ$6)*$M12+SUM($S$7:AQ$7)*$N12-SUM($O12:$Q12),0)</f>
        <v>0</v>
      </c>
      <c r="AO12" s="4">
        <f t="shared" ref="AO12:AO75" si="12">IF(AN12-AL12&gt;0,AN12-AL12,0)</f>
        <v>0</v>
      </c>
      <c r="AP12" s="72">
        <f>IF(SUM($S$3:AS$3)*$J12+SUM($S$4:AW$4)*$K12+SUM($S$5:AS$5)*$L12+SUM($S$6:AS$6)*$M12+SUM($S$7:AS$7)*$N12-SUM($O12:$Q12)&gt;0,SUM($S$3:AS$3)*$J12+SUM($S$4:AW$4)*$K12+SUM($S$5:AS$5)*$L12+SUM($S$6:AS$6)*$M12+SUM($S$7:AS$7)*$N12-SUM($O12:$Q12),0)</f>
        <v>240</v>
      </c>
      <c r="AQ12" s="4">
        <f t="shared" ref="AQ12:AQ75" si="13">IF(AP12-AN12&gt;0,AP12-AN12,0)</f>
        <v>240</v>
      </c>
      <c r="AR12" s="72">
        <f>IF(SUM($S$3:AU$3)*$J12+SUM($S$4:AP$4)*$K12+SUM($S$5:AU$5)*$L12+SUM($S$6:AU$6)*$M12+SUM($S$7:AU$7)*$N12-SUM($O12:$Q12)&gt;0,SUM($S$3:AU$3)*$J12+SUM($S$4:AP$4)*$K12+SUM($S$5:AU$5)*$L12+SUM($S$6:AU$6)*$M12+SUM($S$7:AU$7)*$N12-SUM($O12:$Q12),0)</f>
        <v>670</v>
      </c>
      <c r="AS12" s="4">
        <f t="shared" ref="AS12:AS75" si="14">IF(AR12-AP12&gt;0,AR12-AP12,0)</f>
        <v>430</v>
      </c>
      <c r="AT12" s="72">
        <f>IF(SUM($S$3:AW$3)*$J12+SUM($S$4:AW$4)*$K12+SUM($S$5:AW$5)*$L12+SUM($S$6:AW$6)*$M12+SUM($S$7:AW$7)*$N12-SUM($O12:$Q12)&gt;0,SUM($S$3:AW$3)*$J12+SUM($S$4:AW$4)*$K12+SUM($S$5:AW$5)*$L12+SUM($S$6:AW$6)*$M12+SUM($S$7:AW$7)*$N12-SUM($O12:$Q12),0)</f>
        <v>1100</v>
      </c>
      <c r="AU12" s="4">
        <f t="shared" ref="AU12:AU75" si="15">IF(AT12-AR12&gt;0,AT12-AR12,0)</f>
        <v>430</v>
      </c>
      <c r="AV12" s="72">
        <f>IF(SUM($S$3:AY$3)*$J12+SUM($S$4:AY$4)*$K12+SUM($S$5:AY$5)*$L12+SUM($S$6:AY$6)*$M12+SUM($S$7:AY$7)*$N12-SUM($O12:$Q12)&gt;0,SUM($S$3:AY$3)*$J12+SUM($S$4:AY$4)*$K12+SUM($S$5:AY$5)*$L12+SUM($S$6:AY$6)*$M12+SUM($S$7:AY$7)*$N12-SUM($O12:$Q12),0)</f>
        <v>1530</v>
      </c>
      <c r="AW12" s="4">
        <f t="shared" ref="AW12:AW75" si="16">IF(AV12-AT12&gt;0,AV12-AT12,0)</f>
        <v>430</v>
      </c>
      <c r="AX12" s="72">
        <f>IF(SUM($S$3:BA$3)*$J12+SUM($S$4:BA$4)*$K12+SUM($S$5:BA$5)*$L12+SUM($S$6:BA$6)*$M12+SUM($S$7:BA$7)*$N12-SUM($O12:$Q12)&gt;0,SUM($S$3:BA$3)*$J12+SUM($S$4:BA$4)*$K12+SUM($S$5:BA$5)*$L12+SUM($S$6:BA$6)*$M12+SUM($S$7:BA$7)*$N12-SUM($O12:$Q12),0)</f>
        <v>1960</v>
      </c>
      <c r="AY12" s="7">
        <f t="shared" ref="AY12:AY75" si="17">IF(AX12-AV12&gt;0,AX12-AV12,0)</f>
        <v>430</v>
      </c>
      <c r="AZ12" s="401">
        <f>IF(SUM($S$3:BC$3)*$J12+SUM($S$4:BC$4)*$K12+SUM($S$5:BC$5)*$L12+SUM($S$6:BC$6)*$M12+SUM($S$7:BC$7)*$N12-SUM($O12:$Q12)&gt;0,SUM($S$3:BC$3)*$J12+SUM($S$4:BC$4)*$K12+SUM($S$5:BC$5)*$L12+SUM($S$6:BC$6)*$M12+SUM($S$7:BC$7)*$N12-SUM($O12:$Q12),0)</f>
        <v>2320</v>
      </c>
      <c r="BA12" s="87">
        <f t="shared" ref="BA12:BA75" si="18">IF(AZ12-AX12&gt;0,AZ12-AX12,0)</f>
        <v>360</v>
      </c>
      <c r="BB12" s="402">
        <f>IF(SUM($S$3:BD$3)*$J12+SUM($S$4:BD$4)*$K12+SUM($S$5:BD$5)*$L12+SUM($S$6:BD$6)*$M12+SUM($S$7:BD$7)*$N12-SUM($O12:$Q12)&gt;0,SUM($S$3:BD$3)*$J12+SUM($S$4:BD$4)*$K12+SUM($S$5:BD$5)*$L12+SUM($S$6:BD$6)*$M12+SUM($S$7:BD$7)*$N12-SUM($O12:$Q12),0)</f>
        <v>2592</v>
      </c>
      <c r="BC12" s="87">
        <f t="shared" ref="BC12:BC75" si="19">IF(BB12-AZ12&gt;0,BB12-AZ12,0)</f>
        <v>272</v>
      </c>
      <c r="BG12" s="87">
        <f>IF($G12=2,$H12*AC12*$I$2,$H12*AC12)</f>
        <v>0</v>
      </c>
      <c r="BH12" s="87">
        <f>IF($G12=2,$H12*AE12*$I$2,$H12*AE12)</f>
        <v>0</v>
      </c>
      <c r="BI12" s="87">
        <f>IF($G12=2,$H12*AG12*$I$2,$H12*AG12)</f>
        <v>0</v>
      </c>
      <c r="BJ12" s="87">
        <f>IF($G12=2,$H12*AI12*$I$2,$H12*AI12)</f>
        <v>0</v>
      </c>
      <c r="BK12" s="87">
        <f>IF($G12=2,$H12*AK12*$I$2,$H12*AK12)</f>
        <v>0</v>
      </c>
      <c r="BL12" s="87">
        <f>IF($G12=2,$H12*AM12*$I$2,$H12*AM12)</f>
        <v>0</v>
      </c>
      <c r="BM12" s="87">
        <f>IF($G12=2,$H12*AO12*$I$2,$H12*AO12)</f>
        <v>0</v>
      </c>
      <c r="BN12" s="87">
        <f>IF($G12=2,$H12*AQ12*$I$2,$H12*AQ12)</f>
        <v>971280</v>
      </c>
      <c r="BO12" s="87">
        <f>IF($G12=2,$H12*AS12*$I$2,$H12*AS12)</f>
        <v>1740210</v>
      </c>
      <c r="BP12" s="87">
        <f>IF($G12=2,$H12*AU12*$I$2,$H12*AU12)</f>
        <v>1740210</v>
      </c>
      <c r="BQ12" s="244">
        <f>IF($G12=2,$H12*AW12*$I$2,$H12*AW12)</f>
        <v>1740210</v>
      </c>
      <c r="BR12" s="151">
        <f>IF($G12=2,$H12*AY12*$I$2,$H12*AY12)</f>
        <v>1740210</v>
      </c>
      <c r="BS12" s="87">
        <f>IF($G12=2,$H12*BA12*$I$2,$H12*BA12)</f>
        <v>1456920</v>
      </c>
      <c r="BT12" s="87">
        <f>IF($G12=2,$H12*BC12*$I$2,$H12*BC12)</f>
        <v>1100784</v>
      </c>
      <c r="BU12" s="87"/>
      <c r="BV12" s="87"/>
      <c r="BW12" s="159"/>
      <c r="BX12" s="154" t="s">
        <v>607</v>
      </c>
    </row>
    <row r="13" spans="1:76" s="86" customFormat="1" ht="51" customHeight="1" x14ac:dyDescent="0.25">
      <c r="A13" s="15" t="s">
        <v>11</v>
      </c>
      <c r="B13" s="15" t="s">
        <v>196</v>
      </c>
      <c r="C13" s="244" t="s">
        <v>10</v>
      </c>
      <c r="D13" s="274">
        <v>1</v>
      </c>
      <c r="E13" s="328">
        <v>128000</v>
      </c>
      <c r="F13" s="342" t="s">
        <v>446</v>
      </c>
      <c r="G13" s="369">
        <v>2</v>
      </c>
      <c r="H13" s="370">
        <v>42000</v>
      </c>
      <c r="I13" s="372" t="s">
        <v>1064</v>
      </c>
      <c r="J13" s="300">
        <v>2</v>
      </c>
      <c r="K13" s="135">
        <v>2</v>
      </c>
      <c r="L13" s="122">
        <v>2</v>
      </c>
      <c r="M13" s="123">
        <v>2</v>
      </c>
      <c r="N13" s="120"/>
      <c r="O13" s="87">
        <v>32</v>
      </c>
      <c r="P13" s="87">
        <v>72</v>
      </c>
      <c r="Q13" s="292">
        <f>1005+(87/2)+(63/2)+(70/2)+(55/2)+(30/2)+(37/2)+(15/2)+(11/2)+(9/2)+(26/2)+(42/2)+(40/2)+(31/2)+(29/2)+(57/2)+(30/2)+(18/2)+(14/2)+(41/2)+(21/2)+(66/2)+(69/2)+(31/2)+(70/2)+(55/2)+(50/2)+(24/2)+380+(70/2)+(20/2)+(147/2)+(142/2)+(1200/2)+(575/2)+(50/2)+(65/2)+(50/2)+25+19+6+(120/2)+5+10</f>
        <v>3215</v>
      </c>
      <c r="R13" s="72">
        <f>IF(SUM($S$3:U$3)*$J13+SUM($S$4:U$4)*$K13+SUM($S$5:U$5)*$L13+SUM($S$6:U$6)*$M13+SUM($S$7:U$7)*$N13-SUM($O13:$Q13)&gt;0,SUM($S$3:U$3)*$J13+SUM($S$4:U$4)*$K13+SUM($S$5:U$5)*$L13+SUM($S$6:U$6)*$M13+SUM($S$7:U$7)*$N13-SUM($O13:$Q13),0)</f>
        <v>0</v>
      </c>
      <c r="S13" s="73">
        <f t="shared" si="1"/>
        <v>0</v>
      </c>
      <c r="T13" s="72">
        <f>IF(SUM($S$3:W$3)*$J13+SUM($S$4:W$4)*$K13+SUM($S$5:W$5)*$L13+SUM($S$6:W$6)*$M13+SUM($S$7:W$7)*$N13-SUM($O13:$Q13)&gt;0,SUM($S$3:W$3)*$J13+SUM($S$4:W$4)*$K13+SUM($S$5:W$5)*$L13+SUM($S$6:W$6)*$M13+SUM($S$7:W$7)*$N13-SUM($O13:$Q13),0)</f>
        <v>0</v>
      </c>
      <c r="U13" s="4">
        <f t="shared" si="2"/>
        <v>0</v>
      </c>
      <c r="V13" s="72">
        <f>IF(SUM($S$3:Y$3)*$J13+SUM($S$4:Y$4)*$K13+SUM($S$5:Y$5)*$L13+SUM($S$6:Y$6)*$M13+SUM($S$7:Y$7)*$N13-SUM($O13:$Q13)&gt;0,SUM($S$3:Y$3)*$J13+SUM($S$4:Y$4)*$K13+SUM($S$5:Y$5)*$L13+SUM($S$6:Y$6)*$M13+SUM($S$7:Y$7)*$N13-SUM($O13:$Q13),0)</f>
        <v>0</v>
      </c>
      <c r="W13" s="4">
        <f t="shared" si="3"/>
        <v>0</v>
      </c>
      <c r="X13" s="72">
        <f>IF(SUM($S$3:AA$3)*$J13+SUM($S$4:AA$4)*$K13+SUM($S$5:AA$5)*$L13+SUM($S$6:AA$6)*$M13+SUM($S$7:AA$7)*$N13-SUM($O13:$Q13)&gt;0,SUM($S$3:AA$3)*$J13+SUM($S$4:AA$4)*$K13+SUM($S$5:AA$5)*$L13+SUM($S$6:AA$6)*$M13+SUM($S$7:AA$7)*$N13-SUM($O13:$Q13),0)</f>
        <v>0</v>
      </c>
      <c r="Y13" s="4">
        <f t="shared" si="4"/>
        <v>0</v>
      </c>
      <c r="Z13" s="72">
        <f>IF(SUM($S$3:AC$3)*$J13+SUM($S$4:AC$4)*$K13+SUM($S$5:AC$5)*$L13+SUM($S$6:AC$6)*$M13+SUM($S$7:AC$7)*$N13-SUM($O13:$Q13)&gt;0,SUM($S$3:AC$3)*$J13+SUM($S$4:AC$4)*$K13+SUM($S$5:AC$5)*$L13+SUM($S$6:AC$6)*$M13+SUM($S$7:AC$7)*$N13-SUM($O13:$Q13),0)</f>
        <v>0</v>
      </c>
      <c r="AA13" s="4">
        <f t="shared" si="5"/>
        <v>0</v>
      </c>
      <c r="AB13" s="72">
        <f>IF(SUM($S$3:AE$3)*$J13+SUM($S$4:AE$4)*$K13+SUM($S$5:AE$5)*$L13+SUM($S$6:AE$6)*$M13+SUM($S$7:AE$7)*$N13-SUM($O13:$Q13)&gt;0,SUM($S$3:AE$3)*$J13+SUM($S$4:AE$4)*$K13+SUM($S$5:AE$5)*$L13+SUM($S$6:AE$6)*$M13+SUM($S$7:AE$7)*$N13-SUM($O13:$Q13),0)</f>
        <v>0</v>
      </c>
      <c r="AC13" s="4">
        <f t="shared" si="6"/>
        <v>0</v>
      </c>
      <c r="AD13" s="72">
        <f>IF(SUM($S$3:AG$3)*$J13+SUM($S$4:AG$4)*$K13+SUM($S$5:AG$5)*$L13+SUM($S$6:AG$6)*$M13+SUM($S$7:AG$7)*$N13-SUM($O13:$Q13)&gt;0,SUM($S$3:AG$3)*$J13+SUM($S$4:AG$4)*$K13+SUM($S$5:AG$5)*$L13+SUM($S$6:AG$6)*$M13+SUM($S$7:AG$7)*$N13-SUM($O13:$Q13),0)</f>
        <v>0</v>
      </c>
      <c r="AE13" s="4">
        <f t="shared" si="7"/>
        <v>0</v>
      </c>
      <c r="AF13" s="72">
        <f>IF(SUM($S$3:AI$3)*$J13+SUM($S$4:AI$4)*$K13+SUM($S$5:AI$5)*$L13+SUM($S$6:AI$6)*$M13+SUM($S$7:AI$7)*$N13-SUM($O13:$Q13)&gt;0,SUM($S$3:AI$3)*$J13+SUM($S$4:AI$4)*$K13+SUM($S$5:AI$5)*$L13+SUM($S$6:AI$6)*$M13+SUM($S$7:AI$7)*$N13-SUM($O13:$Q13),0)</f>
        <v>0</v>
      </c>
      <c r="AG13" s="4">
        <f t="shared" si="8"/>
        <v>0</v>
      </c>
      <c r="AH13" s="72">
        <f>IF(SUM($S$3:AK$3)*$J13+SUM($S$4:AK$4)*$K13+SUM($S$5:AK$5)*$L13+SUM($S$6:AK$6)*$M13+SUM($S$7:AK$7)*$N13-SUM($O13:$Q13)&gt;0,SUM($S$3:AK$3)*$J13+SUM($S$4:AK$4)*$K13+SUM($S$5:AK$5)*$L13+SUM($S$6:AK$6)*$M13+SUM($S$7:AK$7)*$N13-SUM($O13:$Q13),0)</f>
        <v>0</v>
      </c>
      <c r="AI13" s="4">
        <f t="shared" si="9"/>
        <v>0</v>
      </c>
      <c r="AJ13" s="72">
        <f>IF(SUM($S$3:AM$3)*$J13+SUM($S$4:AQ$4)*$K13+SUM($S$5:AM$5)*$L13+SUM($S$6:AM$6)*$M13+SUM($S$7:AM$7)*$N13-SUM($O13:$Q13)&gt;0,SUM($S$3:AM$3)*$J13+SUM($S$4:AQ$4)*$K13+SUM($S$5:AM$5)*$L13+SUM($S$6:AM$6)*$M13+SUM($S$7:AM$7)*$N13-SUM($O13:$Q13),0)</f>
        <v>0</v>
      </c>
      <c r="AK13" s="4">
        <f t="shared" si="10"/>
        <v>0</v>
      </c>
      <c r="AL13" s="72">
        <f>IF(SUM($S$3:AO$3)*$J13+SUM($S$4:AS$4)*$K13+SUM($S$5:AO$5)*$L13+SUM($S$6:AO$6)*$M13+SUM($S$7:AO$7)*$N13-SUM($O13:$Q13)&gt;0,SUM($S$3:AO$3)*$J13+SUM($S$4:AS$4)*$K13+SUM($S$5:AO$5)*$L13+SUM($S$6:AO$6)*$M13+SUM($S$7:AO$7)*$N13-SUM($O13:$Q13),0)</f>
        <v>0</v>
      </c>
      <c r="AM13" s="4">
        <f t="shared" si="11"/>
        <v>0</v>
      </c>
      <c r="AN13" s="72">
        <f>IF(SUM($S$3:AQ$3)*$J13+SUM($S$4:AU$4)*$K13+SUM($S$5:AQ$5)*$L13+SUM($S$6:AQ$6)*$M13+SUM($S$7:AQ$7)*$N13-SUM($O13:$Q13)&gt;0,SUM($S$3:AQ$3)*$J13+SUM($S$4:AU$4)*$K13+SUM($S$5:AQ$5)*$L13+SUM($S$6:AQ$6)*$M13+SUM($S$7:AQ$7)*$N13-SUM($O13:$Q13),0)</f>
        <v>0</v>
      </c>
      <c r="AO13" s="4">
        <f t="shared" si="12"/>
        <v>0</v>
      </c>
      <c r="AP13" s="72">
        <f>IF(SUM($S$3:AS$3)*$J13+SUM($S$4:AW$4)*$K13+SUM($S$5:AS$5)*$L13+SUM($S$6:AS$6)*$M13+SUM($S$7:AS$7)*$N13-SUM($O13:$Q13)&gt;0,SUM($S$3:AS$3)*$J13+SUM($S$4:AW$4)*$K13+SUM($S$5:AS$5)*$L13+SUM($S$6:AS$6)*$M13+SUM($S$7:AS$7)*$N13-SUM($O13:$Q13),0)</f>
        <v>553</v>
      </c>
      <c r="AQ13" s="4">
        <f t="shared" si="13"/>
        <v>553</v>
      </c>
      <c r="AR13" s="72">
        <f>IF(SUM($S$3:AU$3)*$J13+SUM($S$4:AP$4)*$K13+SUM($S$5:AU$5)*$L13+SUM($S$6:AU$6)*$M13+SUM($S$7:AU$7)*$N13-SUM($O13:$Q13)&gt;0,SUM($S$3:AU$3)*$J13+SUM($S$4:AP$4)*$K13+SUM($S$5:AU$5)*$L13+SUM($S$6:AU$6)*$M13+SUM($S$7:AU$7)*$N13-SUM($O13:$Q13),0)</f>
        <v>0</v>
      </c>
      <c r="AS13" s="4">
        <f t="shared" si="14"/>
        <v>0</v>
      </c>
      <c r="AT13" s="72">
        <f>IF(SUM($S$3:AW$3)*$J13+SUM($S$4:AW$4)*$K13+SUM($S$5:AW$5)*$L13+SUM($S$6:AW$6)*$M13+SUM($S$7:AW$7)*$N13-SUM($O13:$Q13)&gt;0,SUM($S$3:AW$3)*$J13+SUM($S$4:AW$4)*$K13+SUM($S$5:AW$5)*$L13+SUM($S$6:AW$6)*$M13+SUM($S$7:AW$7)*$N13-SUM($O13:$Q13),0)</f>
        <v>1413</v>
      </c>
      <c r="AU13" s="4">
        <f t="shared" si="15"/>
        <v>1413</v>
      </c>
      <c r="AV13" s="72">
        <f>IF(SUM($S$3:AY$3)*$J13+SUM($S$4:AY$4)*$K13+SUM($S$5:AY$5)*$L13+SUM($S$6:AY$6)*$M13+SUM($S$7:AY$7)*$N13-SUM($O13:$Q13)&gt;0,SUM($S$3:AY$3)*$J13+SUM($S$4:AY$4)*$K13+SUM($S$5:AY$5)*$L13+SUM($S$6:AY$6)*$M13+SUM($S$7:AY$7)*$N13-SUM($O13:$Q13),0)</f>
        <v>2143</v>
      </c>
      <c r="AW13" s="4">
        <f t="shared" si="16"/>
        <v>730</v>
      </c>
      <c r="AX13" s="72">
        <f>IF(SUM($S$3:BA$3)*$J13+SUM($S$4:BA$4)*$K13+SUM($S$5:BA$5)*$L13+SUM($S$6:BA$6)*$M13+SUM($S$7:BA$7)*$N13-SUM($O13:$Q13)&gt;0,SUM($S$3:BA$3)*$J13+SUM($S$4:BA$4)*$K13+SUM($S$5:BA$5)*$L13+SUM($S$6:BA$6)*$M13+SUM($S$7:BA$7)*$N13-SUM($O13:$Q13),0)</f>
        <v>2873</v>
      </c>
      <c r="AY13" s="7">
        <f t="shared" si="17"/>
        <v>730</v>
      </c>
      <c r="AZ13" s="401">
        <f>IF(SUM($S$3:BC$3)*$J13+SUM($S$4:BC$4)*$K13+SUM($S$5:BC$5)*$L13+SUM($S$6:BC$6)*$M13+SUM($S$7:BC$7)*$N13-SUM($O13:$Q13)&gt;0,SUM($S$3:BC$3)*$J13+SUM($S$4:BC$4)*$K13+SUM($S$5:BC$5)*$L13+SUM($S$6:BC$6)*$M13+SUM($S$7:BC$7)*$N13-SUM($O13:$Q13),0)</f>
        <v>3533</v>
      </c>
      <c r="BA13" s="87">
        <f t="shared" si="18"/>
        <v>660</v>
      </c>
      <c r="BB13" s="402">
        <f>IF(SUM($S$3:BD$3)*$J13+SUM($S$4:BD$4)*$K13+SUM($S$5:BD$5)*$L13+SUM($S$6:BD$6)*$M13+SUM($S$7:BD$7)*$N13-SUM($O13:$Q13)&gt;0,SUM($S$3:BD$3)*$J13+SUM($S$4:BD$4)*$K13+SUM($S$5:BD$5)*$L13+SUM($S$6:BD$6)*$M13+SUM($S$7:BD$7)*$N13-SUM($O13:$Q13),0)</f>
        <v>4099</v>
      </c>
      <c r="BC13" s="87">
        <f t="shared" si="19"/>
        <v>566</v>
      </c>
      <c r="BG13" s="91">
        <f>IF($G13=2,$H13*AC13*$I$2,$H13*AC13)</f>
        <v>0</v>
      </c>
      <c r="BH13" s="91">
        <f>IF($G13=2,$H13*AE13*$I$2,$H13*AE13)</f>
        <v>0</v>
      </c>
      <c r="BI13" s="91">
        <f>IF($G13=2,$H13*AG13*$I$2,$H13*AG13)</f>
        <v>0</v>
      </c>
      <c r="BJ13" s="91">
        <f>IF($G13=2,$H13*AI13*$I$2,$H13*AI13)</f>
        <v>0</v>
      </c>
      <c r="BK13" s="91">
        <f>IF($G13=2,$H13*AK13*$I$2,$H13*AK13)</f>
        <v>0</v>
      </c>
      <c r="BL13" s="91">
        <f>IF($G13=2,$H13*AM13*$I$2,$H13*AM13)</f>
        <v>0</v>
      </c>
      <c r="BM13" s="91">
        <f>IF($G13=2,$H13*AO13*$I$2,$H13*AO13)</f>
        <v>0</v>
      </c>
      <c r="BN13" s="91">
        <f>IF($G13=2,$H13*AQ13*$I$2,$H13*AQ13)</f>
        <v>132388200</v>
      </c>
      <c r="BO13" s="91">
        <f>IF($G13=2,$H13*AS13*$I$2,$H13*AS13)</f>
        <v>0</v>
      </c>
      <c r="BP13" s="91">
        <f>IF($G13=2,$H13*AU13*$I$2,$H13*AU13)</f>
        <v>338272200</v>
      </c>
      <c r="BQ13" s="250">
        <f>IF($G13=2,$H13*AW13*$I$2,$H13*AW13)</f>
        <v>174762000</v>
      </c>
      <c r="BR13" s="157">
        <f>IF($G13=2,$H13*AY13*$I$2,$H13*AY13)</f>
        <v>174762000</v>
      </c>
      <c r="BS13" s="91">
        <f>IF($G13=2,$H13*BA13*$I$2,$H13*BA13)</f>
        <v>158004000</v>
      </c>
      <c r="BT13" s="91">
        <f>IF($G13=2,$H13*BC13*$I$2,$H13*BC13)</f>
        <v>135500400</v>
      </c>
      <c r="BU13" s="23"/>
      <c r="BV13" s="23"/>
      <c r="BW13" s="24"/>
      <c r="BX13" s="166" t="s">
        <v>608</v>
      </c>
    </row>
    <row r="14" spans="1:76" s="86" customFormat="1" ht="12.75" customHeight="1" x14ac:dyDescent="0.25">
      <c r="A14" s="15" t="s">
        <v>12</v>
      </c>
      <c r="B14" s="15" t="s">
        <v>497</v>
      </c>
      <c r="C14" s="244" t="s">
        <v>10</v>
      </c>
      <c r="D14" s="274">
        <v>1</v>
      </c>
      <c r="E14" s="328">
        <v>4100</v>
      </c>
      <c r="F14" s="342" t="s">
        <v>446</v>
      </c>
      <c r="G14" s="369">
        <v>2</v>
      </c>
      <c r="H14" s="370">
        <v>1250</v>
      </c>
      <c r="I14" s="373" t="s">
        <v>606</v>
      </c>
      <c r="J14" s="300">
        <v>2</v>
      </c>
      <c r="K14" s="135">
        <v>2</v>
      </c>
      <c r="L14" s="124"/>
      <c r="M14" s="123">
        <v>2</v>
      </c>
      <c r="N14" s="120"/>
      <c r="O14" s="87">
        <v>24</v>
      </c>
      <c r="P14" s="87">
        <v>406</v>
      </c>
      <c r="Q14" s="292">
        <f>555+(13/2)+(32/2)+(105/2)+(50/2)+(16/2)+(14/2)+(280/2)+(91/2)+(50/2)+(100/2)+200+(359/2)+(1710/2)+1200+(130/2)</f>
        <v>3430</v>
      </c>
      <c r="R14" s="72">
        <f>IF(SUM($S$3:U$3)*$J14+SUM($S$4:U$4)*$K14+SUM($S$5:U$5)*$L14+SUM($S$6:U$6)*$M14+SUM($S$7:U$7)*$N14-SUM($O14:$Q14)&gt;0,SUM($S$3:U$3)*$J14+SUM($S$4:U$4)*$K14+SUM($S$5:U$5)*$L14+SUM($S$6:U$6)*$M14+SUM($S$7:U$7)*$N14-SUM($O14:$Q14),0)</f>
        <v>0</v>
      </c>
      <c r="S14" s="73">
        <f t="shared" si="1"/>
        <v>0</v>
      </c>
      <c r="T14" s="72">
        <f>IF(SUM($S$3:W$3)*$J14+SUM($S$4:W$4)*$K14+SUM($S$5:W$5)*$L14+SUM($S$6:W$6)*$M14+SUM($S$7:W$7)*$N14-SUM($O14:$Q14)&gt;0,SUM($S$3:W$3)*$J14+SUM($S$4:W$4)*$K14+SUM($S$5:W$5)*$L14+SUM($S$6:W$6)*$M14+SUM($S$7:W$7)*$N14-SUM($O14:$Q14),0)</f>
        <v>0</v>
      </c>
      <c r="U14" s="4">
        <f t="shared" si="2"/>
        <v>0</v>
      </c>
      <c r="V14" s="72">
        <f>IF(SUM($S$3:Y$3)*$J14+SUM($S$4:Y$4)*$K14+SUM($S$5:Y$5)*$L14+SUM($S$6:Y$6)*$M14+SUM($S$7:Y$7)*$N14-SUM($O14:$Q14)&gt;0,SUM($S$3:Y$3)*$J14+SUM($S$4:Y$4)*$K14+SUM($S$5:Y$5)*$L14+SUM($S$6:Y$6)*$M14+SUM($S$7:Y$7)*$N14-SUM($O14:$Q14),0)</f>
        <v>0</v>
      </c>
      <c r="W14" s="4">
        <f t="shared" si="3"/>
        <v>0</v>
      </c>
      <c r="X14" s="72">
        <f>IF(SUM($S$3:AA$3)*$J14+SUM($S$4:AA$4)*$K14+SUM($S$5:AA$5)*$L14+SUM($S$6:AA$6)*$M14+SUM($S$7:AA$7)*$N14-SUM($O14:$Q14)&gt;0,SUM($S$3:AA$3)*$J14+SUM($S$4:AA$4)*$K14+SUM($S$5:AA$5)*$L14+SUM($S$6:AA$6)*$M14+SUM($S$7:AA$7)*$N14-SUM($O14:$Q14),0)</f>
        <v>0</v>
      </c>
      <c r="Y14" s="4">
        <f t="shared" si="4"/>
        <v>0</v>
      </c>
      <c r="Z14" s="72">
        <f>IF(SUM($S$3:AC$3)*$J14+SUM($S$4:AC$4)*$K14+SUM($S$5:AC$5)*$L14+SUM($S$6:AC$6)*$M14+SUM($S$7:AC$7)*$N14-SUM($O14:$Q14)&gt;0,SUM($S$3:AC$3)*$J14+SUM($S$4:AC$4)*$K14+SUM($S$5:AC$5)*$L14+SUM($S$6:AC$6)*$M14+SUM($S$7:AC$7)*$N14-SUM($O14:$Q14),0)</f>
        <v>0</v>
      </c>
      <c r="AA14" s="4">
        <f t="shared" si="5"/>
        <v>0</v>
      </c>
      <c r="AB14" s="72">
        <f>IF(SUM($S$3:AE$3)*$J14+SUM($S$4:AE$4)*$K14+SUM($S$5:AE$5)*$L14+SUM($S$6:AE$6)*$M14+SUM($S$7:AE$7)*$N14-SUM($O14:$Q14)&gt;0,SUM($S$3:AE$3)*$J14+SUM($S$4:AE$4)*$K14+SUM($S$5:AE$5)*$L14+SUM($S$6:AE$6)*$M14+SUM($S$7:AE$7)*$N14-SUM($O14:$Q14),0)</f>
        <v>0</v>
      </c>
      <c r="AC14" s="4">
        <f t="shared" si="6"/>
        <v>0</v>
      </c>
      <c r="AD14" s="72">
        <f>IF(SUM($S$3:AG$3)*$J14+SUM($S$4:AG$4)*$K14+SUM($S$5:AG$5)*$L14+SUM($S$6:AG$6)*$M14+SUM($S$7:AG$7)*$N14-SUM($O14:$Q14)&gt;0,SUM($S$3:AG$3)*$J14+SUM($S$4:AG$4)*$K14+SUM($S$5:AG$5)*$L14+SUM($S$6:AG$6)*$M14+SUM($S$7:AG$7)*$N14-SUM($O14:$Q14),0)</f>
        <v>0</v>
      </c>
      <c r="AE14" s="4">
        <f t="shared" si="7"/>
        <v>0</v>
      </c>
      <c r="AF14" s="72">
        <f>IF(SUM($S$3:AI$3)*$J14+SUM($S$4:AI$4)*$K14+SUM($S$5:AI$5)*$L14+SUM($S$6:AI$6)*$M14+SUM($S$7:AI$7)*$N14-SUM($O14:$Q14)&gt;0,SUM($S$3:AI$3)*$J14+SUM($S$4:AI$4)*$K14+SUM($S$5:AI$5)*$L14+SUM($S$6:AI$6)*$M14+SUM($S$7:AI$7)*$N14-SUM($O14:$Q14),0)</f>
        <v>0</v>
      </c>
      <c r="AG14" s="4">
        <f t="shared" si="8"/>
        <v>0</v>
      </c>
      <c r="AH14" s="72">
        <f>IF(SUM($S$3:AK$3)*$J14+SUM($S$4:AK$4)*$K14+SUM($S$5:AK$5)*$L14+SUM($S$6:AK$6)*$M14+SUM($S$7:AK$7)*$N14-SUM($O14:$Q14)&gt;0,SUM($S$3:AK$3)*$J14+SUM($S$4:AK$4)*$K14+SUM($S$5:AK$5)*$L14+SUM($S$6:AK$6)*$M14+SUM($S$7:AK$7)*$N14-SUM($O14:$Q14),0)</f>
        <v>0</v>
      </c>
      <c r="AI14" s="4">
        <f t="shared" si="9"/>
        <v>0</v>
      </c>
      <c r="AJ14" s="72">
        <f>IF(SUM($S$3:AM$3)*$J14+SUM($S$4:AQ$4)*$K14+SUM($S$5:AM$5)*$L14+SUM($S$6:AM$6)*$M14+SUM($S$7:AM$7)*$N14-SUM($O14:$Q14)&gt;0,SUM($S$3:AM$3)*$J14+SUM($S$4:AQ$4)*$K14+SUM($S$5:AM$5)*$L14+SUM($S$6:AM$6)*$M14+SUM($S$7:AM$7)*$N14-SUM($O14:$Q14),0)</f>
        <v>0</v>
      </c>
      <c r="AK14" s="4">
        <f t="shared" si="10"/>
        <v>0</v>
      </c>
      <c r="AL14" s="72">
        <f>IF(SUM($S$3:AO$3)*$J14+SUM($S$4:AS$4)*$K14+SUM($S$5:AO$5)*$L14+SUM($S$6:AO$6)*$M14+SUM($S$7:AO$7)*$N14-SUM($O14:$Q14)&gt;0,SUM($S$3:AO$3)*$J14+SUM($S$4:AS$4)*$K14+SUM($S$5:AO$5)*$L14+SUM($S$6:AO$6)*$M14+SUM($S$7:AO$7)*$N14-SUM($O14:$Q14),0)</f>
        <v>0</v>
      </c>
      <c r="AM14" s="4">
        <f t="shared" si="11"/>
        <v>0</v>
      </c>
      <c r="AN14" s="72">
        <f>IF(SUM($S$3:AQ$3)*$J14+SUM($S$4:AU$4)*$K14+SUM($S$5:AQ$5)*$L14+SUM($S$6:AQ$6)*$M14+SUM($S$7:AQ$7)*$N14-SUM($O14:$Q14)&gt;0,SUM($S$3:AQ$3)*$J14+SUM($S$4:AU$4)*$K14+SUM($S$5:AQ$5)*$L14+SUM($S$6:AQ$6)*$M14+SUM($S$7:AQ$7)*$N14-SUM($O14:$Q14),0)</f>
        <v>0</v>
      </c>
      <c r="AO14" s="4">
        <f t="shared" si="12"/>
        <v>0</v>
      </c>
      <c r="AP14" s="72">
        <f>IF(SUM($S$3:AS$3)*$J14+SUM($S$4:AW$4)*$K14+SUM($S$5:AS$5)*$L14+SUM($S$6:AS$6)*$M14+SUM($S$7:AS$7)*$N14-SUM($O14:$Q14)&gt;0,SUM($S$3:AS$3)*$J14+SUM($S$4:AW$4)*$K14+SUM($S$5:AS$5)*$L14+SUM($S$6:AS$6)*$M14+SUM($S$7:AS$7)*$N14-SUM($O14:$Q14),0)</f>
        <v>0</v>
      </c>
      <c r="AQ14" s="4">
        <f t="shared" si="13"/>
        <v>0</v>
      </c>
      <c r="AR14" s="72">
        <f>IF(SUM($S$3:AU$3)*$J14+SUM($S$4:AP$4)*$K14+SUM($S$5:AU$5)*$L14+SUM($S$6:AU$6)*$M14+SUM($S$7:AU$7)*$N14-SUM($O14:$Q14)&gt;0,SUM($S$3:AU$3)*$J14+SUM($S$4:AP$4)*$K14+SUM($S$5:AU$5)*$L14+SUM($S$6:AU$6)*$M14+SUM($S$7:AU$7)*$N14-SUM($O14:$Q14),0)</f>
        <v>0</v>
      </c>
      <c r="AS14" s="4">
        <f t="shared" si="14"/>
        <v>0</v>
      </c>
      <c r="AT14" s="72">
        <f>IF(SUM($S$3:AW$3)*$J14+SUM($S$4:AW$4)*$K14+SUM($S$5:AW$5)*$L14+SUM($S$6:AW$6)*$M14+SUM($S$7:AW$7)*$N14-SUM($O14:$Q14)&gt;0,SUM($S$3:AW$3)*$J14+SUM($S$4:AW$4)*$K14+SUM($S$5:AW$5)*$L14+SUM($S$6:AW$6)*$M14+SUM($S$7:AW$7)*$N14-SUM($O14:$Q14),0)</f>
        <v>0</v>
      </c>
      <c r="AU14" s="4">
        <f t="shared" si="15"/>
        <v>0</v>
      </c>
      <c r="AV14" s="72">
        <f>IF(SUM($S$3:AY$3)*$J14+SUM($S$4:AY$4)*$K14+SUM($S$5:AY$5)*$L14+SUM($S$6:AY$6)*$M14+SUM($S$7:AY$7)*$N14-SUM($O14:$Q14)&gt;0,SUM($S$3:AY$3)*$J14+SUM($S$4:AY$4)*$K14+SUM($S$5:AY$5)*$L14+SUM($S$6:AY$6)*$M14+SUM($S$7:AY$7)*$N14-SUM($O14:$Q14),0)</f>
        <v>0</v>
      </c>
      <c r="AW14" s="4">
        <f t="shared" si="16"/>
        <v>0</v>
      </c>
      <c r="AX14" s="72">
        <f>IF(SUM($S$3:BA$3)*$J14+SUM($S$4:BA$4)*$K14+SUM($S$5:BA$5)*$L14+SUM($S$6:BA$6)*$M14+SUM($S$7:BA$7)*$N14-SUM($O14:$Q14)&gt;0,SUM($S$3:BA$3)*$J14+SUM($S$4:BA$4)*$K14+SUM($S$5:BA$5)*$L14+SUM($S$6:BA$6)*$M14+SUM($S$7:BA$7)*$N14-SUM($O14:$Q14),0)</f>
        <v>0</v>
      </c>
      <c r="AY14" s="7">
        <f t="shared" si="17"/>
        <v>0</v>
      </c>
      <c r="AZ14" s="401">
        <f>IF(SUM($S$3:BC$3)*$J14+SUM($S$4:BC$4)*$K14+SUM($S$5:BC$5)*$L14+SUM($S$6:BC$6)*$M14+SUM($S$7:BC$7)*$N14-SUM($O14:$Q14)&gt;0,SUM($S$3:BC$3)*$J14+SUM($S$4:BC$4)*$K14+SUM($S$5:BC$5)*$L14+SUM($S$6:BC$6)*$M14+SUM($S$7:BC$7)*$N14-SUM($O14:$Q14),0)</f>
        <v>280</v>
      </c>
      <c r="BA14" s="87">
        <f t="shared" si="18"/>
        <v>280</v>
      </c>
      <c r="BB14" s="402">
        <f>IF(SUM($S$3:BD$3)*$J14+SUM($S$4:BD$4)*$K14+SUM($S$5:BD$5)*$L14+SUM($S$6:BD$6)*$M14+SUM($S$7:BD$7)*$N14-SUM($O14:$Q14)&gt;0,SUM($S$3:BD$3)*$J14+SUM($S$4:BD$4)*$K14+SUM($S$5:BD$5)*$L14+SUM($S$6:BD$6)*$M14+SUM($S$7:BD$7)*$N14-SUM($O14:$Q14),0)</f>
        <v>574</v>
      </c>
      <c r="BC14" s="87">
        <f t="shared" si="19"/>
        <v>294</v>
      </c>
      <c r="BG14" s="91">
        <f t="shared" ref="BG14" si="20">IF($G14=2,$H14*AC14*$I$2,$H14*AC14)</f>
        <v>0</v>
      </c>
      <c r="BH14" s="91">
        <f t="shared" ref="BH14" si="21">IF($G14=2,$H14*AE14*$I$2,$H14*AE14)</f>
        <v>0</v>
      </c>
      <c r="BI14" s="91">
        <f t="shared" ref="BI14" si="22">IF($G14=2,$H14*AG14*$I$2,$H14*AG14)</f>
        <v>0</v>
      </c>
      <c r="BJ14" s="91">
        <f t="shared" ref="BJ14" si="23">IF($G14=2,$H14*AI14*$I$2,$H14*AI14)</f>
        <v>0</v>
      </c>
      <c r="BK14" s="91">
        <f t="shared" ref="BK14" si="24">IF($G14=2,$H14*AK14*$I$2,$H14*AK14)</f>
        <v>0</v>
      </c>
      <c r="BL14" s="91">
        <f t="shared" ref="BL14" si="25">IF($G14=2,$H14*AM14*$I$2,$H14*AM14)</f>
        <v>0</v>
      </c>
      <c r="BM14" s="91">
        <f t="shared" ref="BM14" si="26">IF($G14=2,$H14*AO14*$I$2,$H14*AO14)</f>
        <v>0</v>
      </c>
      <c r="BN14" s="91">
        <f t="shared" ref="BN14" si="27">IF($G14=2,$H14*AQ14*$I$2,$H14*AQ14)</f>
        <v>0</v>
      </c>
      <c r="BO14" s="91">
        <f t="shared" ref="BO14" si="28">IF($G14=2,$H14*AS14*$I$2,$H14*AS14)</f>
        <v>0</v>
      </c>
      <c r="BP14" s="91">
        <f t="shared" ref="BP14" si="29">IF($G14=2,$H14*AU14*$I$2,$H14*AU14)</f>
        <v>0</v>
      </c>
      <c r="BQ14" s="250">
        <f t="shared" ref="BQ14" si="30">IF($G14=2,$H14*AW14*$I$2,$H14*AW14)</f>
        <v>0</v>
      </c>
      <c r="BR14" s="157">
        <f t="shared" ref="BR14" si="31">IF($G14=2,$H14*AY14*$I$2,$H14*AY14)</f>
        <v>0</v>
      </c>
      <c r="BS14" s="91">
        <f t="shared" ref="BS14" si="32">IF($G14=2,$H14*BA14*$I$2,$H14*BA14)</f>
        <v>1995000</v>
      </c>
      <c r="BT14" s="91">
        <f t="shared" ref="BT14" si="33">IF($G14=2,$H14*BC14*$I$2,$H14*BC14)</f>
        <v>2094750</v>
      </c>
      <c r="BU14" s="23"/>
      <c r="BV14" s="23"/>
      <c r="BW14" s="24"/>
      <c r="BX14" s="154" t="s">
        <v>607</v>
      </c>
    </row>
    <row r="15" spans="1:76" s="86" customFormat="1" ht="12.75" customHeight="1" x14ac:dyDescent="0.25">
      <c r="A15" s="15" t="s">
        <v>12</v>
      </c>
      <c r="B15" s="15" t="s">
        <v>276</v>
      </c>
      <c r="C15" s="244" t="s">
        <v>10</v>
      </c>
      <c r="D15" s="274">
        <v>2</v>
      </c>
      <c r="E15" s="328">
        <v>4600</v>
      </c>
      <c r="F15" s="342" t="s">
        <v>541</v>
      </c>
      <c r="G15" s="369">
        <v>2</v>
      </c>
      <c r="H15" s="370">
        <v>8000</v>
      </c>
      <c r="I15" s="372" t="s">
        <v>541</v>
      </c>
      <c r="J15" s="301"/>
      <c r="K15" s="210"/>
      <c r="L15" s="122">
        <v>2</v>
      </c>
      <c r="M15" s="124"/>
      <c r="N15" s="120"/>
      <c r="O15" s="87"/>
      <c r="P15" s="87"/>
      <c r="Q15" s="292">
        <f>240+60+680+200</f>
        <v>1180</v>
      </c>
      <c r="R15" s="72">
        <f>IF(SUM($S$3:U$3)*$J15+SUM($S$4:U$4)*$K15+SUM($S$5:U$5)*$L15+SUM($S$6:U$6)*$M15+SUM($S$7:U$7)*$N15-SUM($O15:$Q15)&gt;0,SUM($S$3:U$3)*$J15+SUM($S$4:U$4)*$K15+SUM($S$5:U$5)*$L15+SUM($S$6:U$6)*$M15+SUM($S$7:U$7)*$N15-SUM($O15:$Q15),0)</f>
        <v>0</v>
      </c>
      <c r="S15" s="73">
        <f t="shared" si="1"/>
        <v>0</v>
      </c>
      <c r="T15" s="72">
        <f>IF(SUM($S$3:W$3)*$J15+SUM($S$4:W$4)*$K15+SUM($S$5:W$5)*$L15+SUM($S$6:W$6)*$M15+SUM($S$7:W$7)*$N15-SUM($O15:$Q15)&gt;0,SUM($S$3:W$3)*$J15+SUM($S$4:W$4)*$K15+SUM($S$5:W$5)*$L15+SUM($S$6:W$6)*$M15+SUM($S$7:W$7)*$N15-SUM($O15:$Q15),0)</f>
        <v>0</v>
      </c>
      <c r="U15" s="4">
        <f t="shared" si="2"/>
        <v>0</v>
      </c>
      <c r="V15" s="72">
        <f>IF(SUM($S$3:Y$3)*$J15+SUM($S$4:Y$4)*$K15+SUM($S$5:Y$5)*$L15+SUM($S$6:Y$6)*$M15+SUM($S$7:Y$7)*$N15-SUM($O15:$Q15)&gt;0,SUM($S$3:Y$3)*$J15+SUM($S$4:Y$4)*$K15+SUM($S$5:Y$5)*$L15+SUM($S$6:Y$6)*$M15+SUM($S$7:Y$7)*$N15-SUM($O15:$Q15),0)</f>
        <v>0</v>
      </c>
      <c r="W15" s="4">
        <f t="shared" si="3"/>
        <v>0</v>
      </c>
      <c r="X15" s="72">
        <f>IF(SUM($S$3:AA$3)*$J15+SUM($S$4:AA$4)*$K15+SUM($S$5:AA$5)*$L15+SUM($S$6:AA$6)*$M15+SUM($S$7:AA$7)*$N15-SUM($O15:$Q15)&gt;0,SUM($S$3:AA$3)*$J15+SUM($S$4:AA$4)*$K15+SUM($S$5:AA$5)*$L15+SUM($S$6:AA$6)*$M15+SUM($S$7:AA$7)*$N15-SUM($O15:$Q15),0)</f>
        <v>0</v>
      </c>
      <c r="Y15" s="4">
        <f t="shared" si="4"/>
        <v>0</v>
      </c>
      <c r="Z15" s="72">
        <f>IF(SUM($S$3:AC$3)*$J15+SUM($S$4:AC$4)*$K15+SUM($S$5:AC$5)*$L15+SUM($S$6:AC$6)*$M15+SUM($S$7:AC$7)*$N15-SUM($O15:$Q15)&gt;0,SUM($S$3:AC$3)*$J15+SUM($S$4:AC$4)*$K15+SUM($S$5:AC$5)*$L15+SUM($S$6:AC$6)*$M15+SUM($S$7:AC$7)*$N15-SUM($O15:$Q15),0)</f>
        <v>0</v>
      </c>
      <c r="AA15" s="4">
        <f t="shared" si="5"/>
        <v>0</v>
      </c>
      <c r="AB15" s="72">
        <f>IF(SUM($S$3:AE$3)*$J15+SUM($S$4:AE$4)*$K15+SUM($S$5:AE$5)*$L15+SUM($S$6:AE$6)*$M15+SUM($S$7:AE$7)*$N15-SUM($O15:$Q15)&gt;0,SUM($S$3:AE$3)*$J15+SUM($S$4:AE$4)*$K15+SUM($S$5:AE$5)*$L15+SUM($S$6:AE$6)*$M15+SUM($S$7:AE$7)*$N15-SUM($O15:$Q15),0)</f>
        <v>0</v>
      </c>
      <c r="AC15" s="4">
        <f t="shared" si="6"/>
        <v>0</v>
      </c>
      <c r="AD15" s="72">
        <f>IF(SUM($S$3:AG$3)*$J15+SUM($S$4:AG$4)*$K15+SUM($S$5:AG$5)*$L15+SUM($S$6:AG$6)*$M15+SUM($S$7:AG$7)*$N15-SUM($O15:$Q15)&gt;0,SUM($S$3:AG$3)*$J15+SUM($S$4:AG$4)*$K15+SUM($S$5:AG$5)*$L15+SUM($S$6:AG$6)*$M15+SUM($S$7:AG$7)*$N15-SUM($O15:$Q15),0)</f>
        <v>0</v>
      </c>
      <c r="AE15" s="4">
        <f t="shared" si="7"/>
        <v>0</v>
      </c>
      <c r="AF15" s="72">
        <f>IF(SUM($S$3:AI$3)*$J15+SUM($S$4:AI$4)*$K15+SUM($S$5:AI$5)*$L15+SUM($S$6:AI$6)*$M15+SUM($S$7:AI$7)*$N15-SUM($O15:$Q15)&gt;0,SUM($S$3:AI$3)*$J15+SUM($S$4:AI$4)*$K15+SUM($S$5:AI$5)*$L15+SUM($S$6:AI$6)*$M15+SUM($S$7:AI$7)*$N15-SUM($O15:$Q15),0)</f>
        <v>0</v>
      </c>
      <c r="AG15" s="4">
        <f t="shared" si="8"/>
        <v>0</v>
      </c>
      <c r="AH15" s="72">
        <f>IF(SUM($S$3:AK$3)*$J15+SUM($S$4:AK$4)*$K15+SUM($S$5:AK$5)*$L15+SUM($S$6:AK$6)*$M15+SUM($S$7:AK$7)*$N15-SUM($O15:$Q15)&gt;0,SUM($S$3:AK$3)*$J15+SUM($S$4:AK$4)*$K15+SUM($S$5:AK$5)*$L15+SUM($S$6:AK$6)*$M15+SUM($S$7:AK$7)*$N15-SUM($O15:$Q15),0)</f>
        <v>0</v>
      </c>
      <c r="AI15" s="4">
        <f t="shared" si="9"/>
        <v>0</v>
      </c>
      <c r="AJ15" s="72">
        <f>IF(SUM($S$3:AM$3)*$J15+SUM($S$4:AQ$4)*$K15+SUM($S$5:AM$5)*$L15+SUM($S$6:AM$6)*$M15+SUM($S$7:AM$7)*$N15-SUM($O15:$Q15)&gt;0,SUM($S$3:AM$3)*$J15+SUM($S$4:AQ$4)*$K15+SUM($S$5:AM$5)*$L15+SUM($S$6:AM$6)*$M15+SUM($S$7:AM$7)*$N15-SUM($O15:$Q15),0)</f>
        <v>0</v>
      </c>
      <c r="AK15" s="4">
        <f t="shared" si="10"/>
        <v>0</v>
      </c>
      <c r="AL15" s="72">
        <f>IF(SUM($S$3:AO$3)*$J15+SUM($S$4:AS$4)*$K15+SUM($S$5:AO$5)*$L15+SUM($S$6:AO$6)*$M15+SUM($S$7:AO$7)*$N15-SUM($O15:$Q15)&gt;0,SUM($S$3:AO$3)*$J15+SUM($S$4:AS$4)*$K15+SUM($S$5:AO$5)*$L15+SUM($S$6:AO$6)*$M15+SUM($S$7:AO$7)*$N15-SUM($O15:$Q15),0)</f>
        <v>0</v>
      </c>
      <c r="AM15" s="4">
        <f t="shared" si="11"/>
        <v>0</v>
      </c>
      <c r="AN15" s="72">
        <f>IF(SUM($S$3:AQ$3)*$J15+SUM($S$4:AU$4)*$K15+SUM($S$5:AQ$5)*$L15+SUM($S$6:AQ$6)*$M15+SUM($S$7:AQ$7)*$N15-SUM($O15:$Q15)&gt;0,SUM($S$3:AQ$3)*$J15+SUM($S$4:AU$4)*$K15+SUM($S$5:AQ$5)*$L15+SUM($S$6:AQ$6)*$M15+SUM($S$7:AQ$7)*$N15-SUM($O15:$Q15),0)</f>
        <v>0</v>
      </c>
      <c r="AO15" s="4">
        <f t="shared" si="12"/>
        <v>0</v>
      </c>
      <c r="AP15" s="72">
        <f>IF(SUM($S$3:AS$3)*$J15+SUM($S$4:AW$4)*$K15+SUM($S$5:AS$5)*$L15+SUM($S$6:AS$6)*$M15+SUM($S$7:AS$7)*$N15-SUM($O15:$Q15)&gt;0,SUM($S$3:AS$3)*$J15+SUM($S$4:AW$4)*$K15+SUM($S$5:AS$5)*$L15+SUM($S$6:AS$6)*$M15+SUM($S$7:AS$7)*$N15-SUM($O15:$Q15),0)</f>
        <v>0</v>
      </c>
      <c r="AQ15" s="4">
        <f t="shared" si="13"/>
        <v>0</v>
      </c>
      <c r="AR15" s="72">
        <f>IF(SUM($S$3:AU$3)*$J15+SUM($S$4:AP$4)*$K15+SUM($S$5:AU$5)*$L15+SUM($S$6:AU$6)*$M15+SUM($S$7:AU$7)*$N15-SUM($O15:$Q15)&gt;0,SUM($S$3:AU$3)*$J15+SUM($S$4:AP$4)*$K15+SUM($S$5:AU$5)*$L15+SUM($S$6:AU$6)*$M15+SUM($S$7:AU$7)*$N15-SUM($O15:$Q15),0)</f>
        <v>92</v>
      </c>
      <c r="AS15" s="4">
        <f t="shared" si="14"/>
        <v>92</v>
      </c>
      <c r="AT15" s="72">
        <f>IF(SUM($S$3:AW$3)*$J15+SUM($S$4:AW$4)*$K15+SUM($S$5:AW$5)*$L15+SUM($S$6:AW$6)*$M15+SUM($S$7:AW$7)*$N15-SUM($O15:$Q15)&gt;0,SUM($S$3:AW$3)*$J15+SUM($S$4:AW$4)*$K15+SUM($S$5:AW$5)*$L15+SUM($S$6:AW$6)*$M15+SUM($S$7:AW$7)*$N15-SUM($O15:$Q15),0)</f>
        <v>452</v>
      </c>
      <c r="AU15" s="4">
        <f t="shared" si="15"/>
        <v>360</v>
      </c>
      <c r="AV15" s="72">
        <f>IF(SUM($S$3:AY$3)*$J15+SUM($S$4:AY$4)*$K15+SUM($S$5:AY$5)*$L15+SUM($S$6:AY$6)*$M15+SUM($S$7:AY$7)*$N15-SUM($O15:$Q15)&gt;0,SUM($S$3:AY$3)*$J15+SUM($S$4:AY$4)*$K15+SUM($S$5:AY$5)*$L15+SUM($S$6:AY$6)*$M15+SUM($S$7:AY$7)*$N15-SUM($O15:$Q15),0)</f>
        <v>812</v>
      </c>
      <c r="AW15" s="4">
        <f t="shared" si="16"/>
        <v>360</v>
      </c>
      <c r="AX15" s="72">
        <f>IF(SUM($S$3:BA$3)*$J15+SUM($S$4:BA$4)*$K15+SUM($S$5:BA$5)*$L15+SUM($S$6:BA$6)*$M15+SUM($S$7:BA$7)*$N15-SUM($O15:$Q15)&gt;0,SUM($S$3:BA$3)*$J15+SUM($S$4:BA$4)*$K15+SUM($S$5:BA$5)*$L15+SUM($S$6:BA$6)*$M15+SUM($S$7:BA$7)*$N15-SUM($O15:$Q15),0)</f>
        <v>1172</v>
      </c>
      <c r="AY15" s="7">
        <f t="shared" si="17"/>
        <v>360</v>
      </c>
      <c r="AZ15" s="401">
        <f>IF(SUM($S$3:BC$3)*$J15+SUM($S$4:BC$4)*$K15+SUM($S$5:BC$5)*$L15+SUM($S$6:BC$6)*$M15+SUM($S$7:BC$7)*$N15-SUM($O15:$Q15)&gt;0,SUM($S$3:BC$3)*$J15+SUM($S$4:BC$4)*$K15+SUM($S$5:BC$5)*$L15+SUM($S$6:BC$6)*$M15+SUM($S$7:BC$7)*$N15-SUM($O15:$Q15),0)</f>
        <v>1532</v>
      </c>
      <c r="BA15" s="87">
        <f t="shared" si="18"/>
        <v>360</v>
      </c>
      <c r="BB15" s="402">
        <f>IF(SUM($S$3:BD$3)*$J15+SUM($S$4:BD$4)*$K15+SUM($S$5:BD$5)*$L15+SUM($S$6:BD$6)*$M15+SUM($S$7:BD$7)*$N15-SUM($O15:$Q15)&gt;0,SUM($S$3:BD$3)*$J15+SUM($S$4:BD$4)*$K15+SUM($S$5:BD$5)*$L15+SUM($S$6:BD$6)*$M15+SUM($S$7:BD$7)*$N15-SUM($O15:$Q15),0)</f>
        <v>1804</v>
      </c>
      <c r="BC15" s="87">
        <f t="shared" si="19"/>
        <v>272</v>
      </c>
      <c r="BG15" s="91">
        <f>IF($G15=2,$H15*AC15*$I$2,$H15*AC15)</f>
        <v>0</v>
      </c>
      <c r="BH15" s="91">
        <f>IF($G15=2,$H15*AE15*$I$2,$H15*AE15)</f>
        <v>0</v>
      </c>
      <c r="BI15" s="91">
        <f>IF($G15=2,$H15*AG15*$I$2,$H15*AG15)</f>
        <v>0</v>
      </c>
      <c r="BJ15" s="91">
        <f>IF($G15=2,$H15*AI15*$I$2,$H15*AI15)</f>
        <v>0</v>
      </c>
      <c r="BK15" s="91">
        <f>IF($G15=2,$H15*AK15*$I$2,$H15*AK15)</f>
        <v>0</v>
      </c>
      <c r="BL15" s="91">
        <f>IF($G15=2,$H15*AM15*$I$2,$H15*AM15)</f>
        <v>0</v>
      </c>
      <c r="BM15" s="91">
        <f>IF($G15=2,$H15*AO15*$I$2,$H15*AO15)</f>
        <v>0</v>
      </c>
      <c r="BN15" s="91">
        <f>IF($G15=2,$H15*AQ15*$I$2,$H15*AQ15)</f>
        <v>0</v>
      </c>
      <c r="BO15" s="91">
        <f>IF($G15=2,$H15*AS15*$I$2,$H15*AS15)</f>
        <v>4195200</v>
      </c>
      <c r="BP15" s="91">
        <f>IF($G15=2,$H15*AU15*$I$2,$H15*AU15)</f>
        <v>16416000</v>
      </c>
      <c r="BQ15" s="250">
        <f>IF($G15=2,$H15*AW15*$I$2,$H15*AW15)</f>
        <v>16416000</v>
      </c>
      <c r="BR15" s="157">
        <f>IF($G15=2,$H15*AY15*$I$2,$H15*AY15)</f>
        <v>16416000</v>
      </c>
      <c r="BS15" s="91">
        <f>IF($G15=2,$H15*BA15*$I$2,$H15*BA15)</f>
        <v>16416000</v>
      </c>
      <c r="BT15" s="91">
        <f>IF($G15=2,$H15*BC15*$I$2,$H15*BC15)</f>
        <v>12403200</v>
      </c>
      <c r="BU15" s="91"/>
      <c r="BV15" s="91"/>
      <c r="BW15" s="158"/>
      <c r="BX15" s="153" t="s">
        <v>607</v>
      </c>
    </row>
    <row r="16" spans="1:76" s="86" customFormat="1" ht="12.75" customHeight="1" x14ac:dyDescent="0.25">
      <c r="A16" s="15" t="s">
        <v>13</v>
      </c>
      <c r="B16" s="15" t="s">
        <v>14</v>
      </c>
      <c r="C16" s="244" t="s">
        <v>10</v>
      </c>
      <c r="D16" s="274">
        <v>1</v>
      </c>
      <c r="E16" s="328">
        <v>3393</v>
      </c>
      <c r="F16" s="342" t="s">
        <v>490</v>
      </c>
      <c r="G16" s="369">
        <v>1</v>
      </c>
      <c r="H16" s="370">
        <v>4062.5</v>
      </c>
      <c r="I16" s="372" t="s">
        <v>490</v>
      </c>
      <c r="J16" s="300">
        <v>2</v>
      </c>
      <c r="K16" s="135">
        <v>2</v>
      </c>
      <c r="L16" s="122">
        <v>2</v>
      </c>
      <c r="M16" s="123">
        <v>2</v>
      </c>
      <c r="N16" s="120"/>
      <c r="O16" s="87">
        <v>24</v>
      </c>
      <c r="P16" s="87"/>
      <c r="Q16" s="292">
        <f>456+660+700+520+600</f>
        <v>2936</v>
      </c>
      <c r="R16" s="72">
        <f>IF(SUM($S$3:U$3)*$J16+SUM($S$4:U$4)*$K16+SUM($S$5:U$5)*$L16+SUM($S$6:U$6)*$M16+SUM($S$7:U$7)*$N16-SUM($O16:$Q16)&gt;0,SUM($S$3:U$3)*$J16+SUM($S$4:U$4)*$K16+SUM($S$5:U$5)*$L16+SUM($S$6:U$6)*$M16+SUM($S$7:U$7)*$N16-SUM($O16:$Q16),0)</f>
        <v>0</v>
      </c>
      <c r="S16" s="73">
        <f t="shared" si="1"/>
        <v>0</v>
      </c>
      <c r="T16" s="72">
        <f>IF(SUM($S$3:W$3)*$J16+SUM($S$4:W$4)*$K16+SUM($S$5:W$5)*$L16+SUM($S$6:W$6)*$M16+SUM($S$7:W$7)*$N16-SUM($O16:$Q16)&gt;0,SUM($S$3:W$3)*$J16+SUM($S$4:W$4)*$K16+SUM($S$5:W$5)*$L16+SUM($S$6:W$6)*$M16+SUM($S$7:W$7)*$N16-SUM($O16:$Q16),0)</f>
        <v>0</v>
      </c>
      <c r="U16" s="4">
        <f t="shared" si="2"/>
        <v>0</v>
      </c>
      <c r="V16" s="72">
        <f>IF(SUM($S$3:Y$3)*$J16+SUM($S$4:Y$4)*$K16+SUM($S$5:Y$5)*$L16+SUM($S$6:Y$6)*$M16+SUM($S$7:Y$7)*$N16-SUM($O16:$Q16)&gt;0,SUM($S$3:Y$3)*$J16+SUM($S$4:Y$4)*$K16+SUM($S$5:Y$5)*$L16+SUM($S$6:Y$6)*$M16+SUM($S$7:Y$7)*$N16-SUM($O16:$Q16),0)</f>
        <v>0</v>
      </c>
      <c r="W16" s="4">
        <f t="shared" si="3"/>
        <v>0</v>
      </c>
      <c r="X16" s="72">
        <f>IF(SUM($S$3:AA$3)*$J16+SUM($S$4:AA$4)*$K16+SUM($S$5:AA$5)*$L16+SUM($S$6:AA$6)*$M16+SUM($S$7:AA$7)*$N16-SUM($O16:$Q16)&gt;0,SUM($S$3:AA$3)*$J16+SUM($S$4:AA$4)*$K16+SUM($S$5:AA$5)*$L16+SUM($S$6:AA$6)*$M16+SUM($S$7:AA$7)*$N16-SUM($O16:$Q16),0)</f>
        <v>0</v>
      </c>
      <c r="Y16" s="4">
        <f t="shared" si="4"/>
        <v>0</v>
      </c>
      <c r="Z16" s="72">
        <f>IF(SUM($S$3:AC$3)*$J16+SUM($S$4:AC$4)*$K16+SUM($S$5:AC$5)*$L16+SUM($S$6:AC$6)*$M16+SUM($S$7:AC$7)*$N16-SUM($O16:$Q16)&gt;0,SUM($S$3:AC$3)*$J16+SUM($S$4:AC$4)*$K16+SUM($S$5:AC$5)*$L16+SUM($S$6:AC$6)*$M16+SUM($S$7:AC$7)*$N16-SUM($O16:$Q16),0)</f>
        <v>0</v>
      </c>
      <c r="AA16" s="4">
        <f t="shared" si="5"/>
        <v>0</v>
      </c>
      <c r="AB16" s="72">
        <f>IF(SUM($S$3:AE$3)*$J16+SUM($S$4:AE$4)*$K16+SUM($S$5:AE$5)*$L16+SUM($S$6:AE$6)*$M16+SUM($S$7:AE$7)*$N16-SUM($O16:$Q16)&gt;0,SUM($S$3:AE$3)*$J16+SUM($S$4:AE$4)*$K16+SUM($S$5:AE$5)*$L16+SUM($S$6:AE$6)*$M16+SUM($S$7:AE$7)*$N16-SUM($O16:$Q16),0)</f>
        <v>0</v>
      </c>
      <c r="AC16" s="4">
        <f t="shared" si="6"/>
        <v>0</v>
      </c>
      <c r="AD16" s="72">
        <f>IF(SUM($S$3:AG$3)*$J16+SUM($S$4:AG$4)*$K16+SUM($S$5:AG$5)*$L16+SUM($S$6:AG$6)*$M16+SUM($S$7:AG$7)*$N16-SUM($O16:$Q16)&gt;0,SUM($S$3:AG$3)*$J16+SUM($S$4:AG$4)*$K16+SUM($S$5:AG$5)*$L16+SUM($S$6:AG$6)*$M16+SUM($S$7:AG$7)*$N16-SUM($O16:$Q16),0)</f>
        <v>0</v>
      </c>
      <c r="AE16" s="4">
        <f t="shared" si="7"/>
        <v>0</v>
      </c>
      <c r="AF16" s="72">
        <f>IF(SUM($S$3:AI$3)*$J16+SUM($S$4:AI$4)*$K16+SUM($S$5:AI$5)*$L16+SUM($S$6:AI$6)*$M16+SUM($S$7:AI$7)*$N16-SUM($O16:$Q16)&gt;0,SUM($S$3:AI$3)*$J16+SUM($S$4:AI$4)*$K16+SUM($S$5:AI$5)*$L16+SUM($S$6:AI$6)*$M16+SUM($S$7:AI$7)*$N16-SUM($O16:$Q16),0)</f>
        <v>0</v>
      </c>
      <c r="AG16" s="4">
        <f t="shared" si="8"/>
        <v>0</v>
      </c>
      <c r="AH16" s="72">
        <f>IF(SUM($S$3:AK$3)*$J16+SUM($S$4:AK$4)*$K16+SUM($S$5:AK$5)*$L16+SUM($S$6:AK$6)*$M16+SUM($S$7:AK$7)*$N16-SUM($O16:$Q16)&gt;0,SUM($S$3:AK$3)*$J16+SUM($S$4:AK$4)*$K16+SUM($S$5:AK$5)*$L16+SUM($S$6:AK$6)*$M16+SUM($S$7:AK$7)*$N16-SUM($O16:$Q16),0)</f>
        <v>0</v>
      </c>
      <c r="AI16" s="4">
        <f t="shared" si="9"/>
        <v>0</v>
      </c>
      <c r="AJ16" s="72">
        <f>IF(SUM($S$3:AM$3)*$J16+SUM($S$4:AQ$4)*$K16+SUM($S$5:AM$5)*$L16+SUM($S$6:AM$6)*$M16+SUM($S$7:AM$7)*$N16-SUM($O16:$Q16)&gt;0,SUM($S$3:AM$3)*$J16+SUM($S$4:AQ$4)*$K16+SUM($S$5:AM$5)*$L16+SUM($S$6:AM$6)*$M16+SUM($S$7:AM$7)*$N16-SUM($O16:$Q16),0)</f>
        <v>0</v>
      </c>
      <c r="AK16" s="4">
        <f t="shared" si="10"/>
        <v>0</v>
      </c>
      <c r="AL16" s="72">
        <f>IF(SUM($S$3:AO$3)*$J16+SUM($S$4:AS$4)*$K16+SUM($S$5:AO$5)*$L16+SUM($S$6:AO$6)*$M16+SUM($S$7:AO$7)*$N16-SUM($O16:$Q16)&gt;0,SUM($S$3:AO$3)*$J16+SUM($S$4:AS$4)*$K16+SUM($S$5:AO$5)*$L16+SUM($S$6:AO$6)*$M16+SUM($S$7:AO$7)*$N16-SUM($O16:$Q16),0)</f>
        <v>0</v>
      </c>
      <c r="AM16" s="4">
        <f t="shared" si="11"/>
        <v>0</v>
      </c>
      <c r="AN16" s="72">
        <f>IF(SUM($S$3:AQ$3)*$J16+SUM($S$4:AU$4)*$K16+SUM($S$5:AQ$5)*$L16+SUM($S$6:AQ$6)*$M16+SUM($S$7:AQ$7)*$N16-SUM($O16:$Q16)&gt;0,SUM($S$3:AQ$3)*$J16+SUM($S$4:AU$4)*$K16+SUM($S$5:AQ$5)*$L16+SUM($S$6:AQ$6)*$M16+SUM($S$7:AQ$7)*$N16-SUM($O16:$Q16),0)</f>
        <v>342</v>
      </c>
      <c r="AO16" s="4">
        <f t="shared" si="12"/>
        <v>342</v>
      </c>
      <c r="AP16" s="72">
        <f>IF(SUM($S$3:AS$3)*$J16+SUM($S$4:AW$4)*$K16+SUM($S$5:AS$5)*$L16+SUM($S$6:AS$6)*$M16+SUM($S$7:AS$7)*$N16-SUM($O16:$Q16)&gt;0,SUM($S$3:AS$3)*$J16+SUM($S$4:AW$4)*$K16+SUM($S$5:AS$5)*$L16+SUM($S$6:AS$6)*$M16+SUM($S$7:AS$7)*$N16-SUM($O16:$Q16),0)</f>
        <v>912</v>
      </c>
      <c r="AQ16" s="4">
        <f t="shared" si="13"/>
        <v>570</v>
      </c>
      <c r="AR16" s="72">
        <f>IF(SUM($S$3:AU$3)*$J16+SUM($S$4:AP$4)*$K16+SUM($S$5:AU$5)*$L16+SUM($S$6:AU$6)*$M16+SUM($S$7:AU$7)*$N16-SUM($O16:$Q16)&gt;0,SUM($S$3:AU$3)*$J16+SUM($S$4:AP$4)*$K16+SUM($S$5:AU$5)*$L16+SUM($S$6:AU$6)*$M16+SUM($S$7:AU$7)*$N16-SUM($O16:$Q16),0)</f>
        <v>242</v>
      </c>
      <c r="AS16" s="4">
        <f t="shared" si="14"/>
        <v>0</v>
      </c>
      <c r="AT16" s="72">
        <f>IF(SUM($S$3:AW$3)*$J16+SUM($S$4:AW$4)*$K16+SUM($S$5:AW$5)*$L16+SUM($S$6:AW$6)*$M16+SUM($S$7:AW$7)*$N16-SUM($O16:$Q16)&gt;0,SUM($S$3:AW$3)*$J16+SUM($S$4:AW$4)*$K16+SUM($S$5:AW$5)*$L16+SUM($S$6:AW$6)*$M16+SUM($S$7:AW$7)*$N16-SUM($O16:$Q16),0)</f>
        <v>1772</v>
      </c>
      <c r="AU16" s="4">
        <f t="shared" si="15"/>
        <v>1530</v>
      </c>
      <c r="AV16" s="72">
        <f>IF(SUM($S$3:AY$3)*$J16+SUM($S$4:AY$4)*$K16+SUM($S$5:AY$5)*$L16+SUM($S$6:AY$6)*$M16+SUM($S$7:AY$7)*$N16-SUM($O16:$Q16)&gt;0,SUM($S$3:AY$3)*$J16+SUM($S$4:AY$4)*$K16+SUM($S$5:AY$5)*$L16+SUM($S$6:AY$6)*$M16+SUM($S$7:AY$7)*$N16-SUM($O16:$Q16),0)</f>
        <v>2502</v>
      </c>
      <c r="AW16" s="4">
        <f t="shared" si="16"/>
        <v>730</v>
      </c>
      <c r="AX16" s="72">
        <f>IF(SUM($S$3:BA$3)*$J16+SUM($S$4:BA$4)*$K16+SUM($S$5:BA$5)*$L16+SUM($S$6:BA$6)*$M16+SUM($S$7:BA$7)*$N16-SUM($O16:$Q16)&gt;0,SUM($S$3:BA$3)*$J16+SUM($S$4:BA$4)*$K16+SUM($S$5:BA$5)*$L16+SUM($S$6:BA$6)*$M16+SUM($S$7:BA$7)*$N16-SUM($O16:$Q16),0)</f>
        <v>3232</v>
      </c>
      <c r="AY16" s="7">
        <f t="shared" si="17"/>
        <v>730</v>
      </c>
      <c r="AZ16" s="401">
        <f>IF(SUM($S$3:BC$3)*$J16+SUM($S$4:BC$4)*$K16+SUM($S$5:BC$5)*$L16+SUM($S$6:BC$6)*$M16+SUM($S$7:BC$7)*$N16-SUM($O16:$Q16)&gt;0,SUM($S$3:BC$3)*$J16+SUM($S$4:BC$4)*$K16+SUM($S$5:BC$5)*$L16+SUM($S$6:BC$6)*$M16+SUM($S$7:BC$7)*$N16-SUM($O16:$Q16),0)</f>
        <v>3892</v>
      </c>
      <c r="BA16" s="87">
        <f t="shared" si="18"/>
        <v>660</v>
      </c>
      <c r="BB16" s="402">
        <f>IF(SUM($S$3:BD$3)*$J16+SUM($S$4:BD$4)*$K16+SUM($S$5:BD$5)*$L16+SUM($S$6:BD$6)*$M16+SUM($S$7:BD$7)*$N16-SUM($O16:$Q16)&gt;0,SUM($S$3:BD$3)*$J16+SUM($S$4:BD$4)*$K16+SUM($S$5:BD$5)*$L16+SUM($S$6:BD$6)*$M16+SUM($S$7:BD$7)*$N16-SUM($O16:$Q16),0)</f>
        <v>4458</v>
      </c>
      <c r="BC16" s="87">
        <f t="shared" si="19"/>
        <v>566</v>
      </c>
      <c r="BG16" s="91">
        <f t="shared" ref="BG16" si="34">Y16*$H16</f>
        <v>0</v>
      </c>
      <c r="BH16" s="91">
        <f t="shared" ref="BH16" si="35">AA16*$H16</f>
        <v>0</v>
      </c>
      <c r="BI16" s="91">
        <f t="shared" ref="BI16" si="36">AC16*$H16</f>
        <v>0</v>
      </c>
      <c r="BJ16" s="91">
        <f t="shared" ref="BJ16" si="37">AE16*$H16</f>
        <v>0</v>
      </c>
      <c r="BK16" s="91">
        <f t="shared" ref="BK16" si="38">AG16*$H16</f>
        <v>0</v>
      </c>
      <c r="BL16" s="91">
        <f t="shared" ref="BL16" si="39">AI16*$H16</f>
        <v>0</v>
      </c>
      <c r="BM16" s="91">
        <f t="shared" ref="BM16" si="40">AK16*$H16</f>
        <v>0</v>
      </c>
      <c r="BN16" s="91">
        <f t="shared" ref="BN16" si="41">AM16*$H16</f>
        <v>0</v>
      </c>
      <c r="BO16" s="91">
        <f t="shared" ref="BO16" si="42">AO16*$H16</f>
        <v>1389375</v>
      </c>
      <c r="BP16" s="91">
        <f t="shared" ref="BP16" si="43">AQ16*$H16</f>
        <v>2315625</v>
      </c>
      <c r="BQ16" s="250">
        <f t="shared" ref="BQ16" si="44">AS16*$H16</f>
        <v>0</v>
      </c>
      <c r="BR16" s="157">
        <f t="shared" ref="BR16" si="45">AU16*$H16</f>
        <v>6215625</v>
      </c>
      <c r="BS16" s="91">
        <f t="shared" ref="BS16" si="46">AW16*$H16</f>
        <v>2965625</v>
      </c>
      <c r="BT16" s="91">
        <f t="shared" ref="BT16" si="47">AY16*$H16</f>
        <v>2965625</v>
      </c>
      <c r="BU16" s="91">
        <f t="shared" ref="BU16" si="48">BA16*$H16</f>
        <v>2681250</v>
      </c>
      <c r="BV16" s="91">
        <f>BC16*$H16</f>
        <v>2299375</v>
      </c>
      <c r="BW16" s="158"/>
      <c r="BX16" s="153" t="s">
        <v>609</v>
      </c>
    </row>
    <row r="17" spans="1:76" s="86" customFormat="1" ht="12.75" customHeight="1" x14ac:dyDescent="0.25">
      <c r="A17" s="15" t="s">
        <v>15</v>
      </c>
      <c r="B17" s="15" t="s">
        <v>16</v>
      </c>
      <c r="C17" s="244" t="s">
        <v>10</v>
      </c>
      <c r="D17" s="274">
        <v>2</v>
      </c>
      <c r="E17" s="328">
        <v>258</v>
      </c>
      <c r="F17" s="342" t="s">
        <v>442</v>
      </c>
      <c r="G17" s="369">
        <v>2</v>
      </c>
      <c r="H17" s="370">
        <v>326</v>
      </c>
      <c r="I17" s="372" t="s">
        <v>442</v>
      </c>
      <c r="J17" s="300">
        <v>2</v>
      </c>
      <c r="K17" s="135">
        <v>2</v>
      </c>
      <c r="L17" s="122">
        <v>2</v>
      </c>
      <c r="M17" s="123">
        <v>2</v>
      </c>
      <c r="N17" s="120"/>
      <c r="O17" s="87">
        <v>24</v>
      </c>
      <c r="P17" s="87"/>
      <c r="Q17" s="292">
        <f>456+660+700+520+300</f>
        <v>2636</v>
      </c>
      <c r="R17" s="72">
        <f>IF(SUM($S$3:U$3)*$J17+SUM($S$4:U$4)*$K17+SUM($S$5:U$5)*$L17+SUM($S$6:U$6)*$M17+SUM($S$7:U$7)*$N17-SUM($O17:$Q17)&gt;0,SUM($S$3:U$3)*$J17+SUM($S$4:U$4)*$K17+SUM($S$5:U$5)*$L17+SUM($S$6:U$6)*$M17+SUM($S$7:U$7)*$N17-SUM($O17:$Q17),0)</f>
        <v>0</v>
      </c>
      <c r="S17" s="73">
        <f t="shared" si="1"/>
        <v>0</v>
      </c>
      <c r="T17" s="72">
        <f>IF(SUM($S$3:W$3)*$J17+SUM($S$4:W$4)*$K17+SUM($S$5:W$5)*$L17+SUM($S$6:W$6)*$M17+SUM($S$7:W$7)*$N17-SUM($O17:$Q17)&gt;0,SUM($S$3:W$3)*$J17+SUM($S$4:W$4)*$K17+SUM($S$5:W$5)*$L17+SUM($S$6:W$6)*$M17+SUM($S$7:W$7)*$N17-SUM($O17:$Q17),0)</f>
        <v>0</v>
      </c>
      <c r="U17" s="4">
        <f t="shared" si="2"/>
        <v>0</v>
      </c>
      <c r="V17" s="72">
        <f>IF(SUM($S$3:Y$3)*$J17+SUM($S$4:Y$4)*$K17+SUM($S$5:Y$5)*$L17+SUM($S$6:Y$6)*$M17+SUM($S$7:Y$7)*$N17-SUM($O17:$Q17)&gt;0,SUM($S$3:Y$3)*$J17+SUM($S$4:Y$4)*$K17+SUM($S$5:Y$5)*$L17+SUM($S$6:Y$6)*$M17+SUM($S$7:Y$7)*$N17-SUM($O17:$Q17),0)</f>
        <v>0</v>
      </c>
      <c r="W17" s="4">
        <f t="shared" si="3"/>
        <v>0</v>
      </c>
      <c r="X17" s="72">
        <f>IF(SUM($S$3:AA$3)*$J17+SUM($S$4:AA$4)*$K17+SUM($S$5:AA$5)*$L17+SUM($S$6:AA$6)*$M17+SUM($S$7:AA$7)*$N17-SUM($O17:$Q17)&gt;0,SUM($S$3:AA$3)*$J17+SUM($S$4:AA$4)*$K17+SUM($S$5:AA$5)*$L17+SUM($S$6:AA$6)*$M17+SUM($S$7:AA$7)*$N17-SUM($O17:$Q17),0)</f>
        <v>0</v>
      </c>
      <c r="Y17" s="4">
        <f t="shared" si="4"/>
        <v>0</v>
      </c>
      <c r="Z17" s="72">
        <f>IF(SUM($S$3:AC$3)*$J17+SUM($S$4:AC$4)*$K17+SUM($S$5:AC$5)*$L17+SUM($S$6:AC$6)*$M17+SUM($S$7:AC$7)*$N17-SUM($O17:$Q17)&gt;0,SUM($S$3:AC$3)*$J17+SUM($S$4:AC$4)*$K17+SUM($S$5:AC$5)*$L17+SUM($S$6:AC$6)*$M17+SUM($S$7:AC$7)*$N17-SUM($O17:$Q17),0)</f>
        <v>0</v>
      </c>
      <c r="AA17" s="4">
        <f t="shared" si="5"/>
        <v>0</v>
      </c>
      <c r="AB17" s="72">
        <f>IF(SUM($S$3:AE$3)*$J17+SUM($S$4:AE$4)*$K17+SUM($S$5:AE$5)*$L17+SUM($S$6:AE$6)*$M17+SUM($S$7:AE$7)*$N17-SUM($O17:$Q17)&gt;0,SUM($S$3:AE$3)*$J17+SUM($S$4:AE$4)*$K17+SUM($S$5:AE$5)*$L17+SUM($S$6:AE$6)*$M17+SUM($S$7:AE$7)*$N17-SUM($O17:$Q17),0)</f>
        <v>0</v>
      </c>
      <c r="AC17" s="4">
        <f t="shared" si="6"/>
        <v>0</v>
      </c>
      <c r="AD17" s="72">
        <f>IF(SUM($S$3:AG$3)*$J17+SUM($S$4:AG$4)*$K17+SUM($S$5:AG$5)*$L17+SUM($S$6:AG$6)*$M17+SUM($S$7:AG$7)*$N17-SUM($O17:$Q17)&gt;0,SUM($S$3:AG$3)*$J17+SUM($S$4:AG$4)*$K17+SUM($S$5:AG$5)*$L17+SUM($S$6:AG$6)*$M17+SUM($S$7:AG$7)*$N17-SUM($O17:$Q17),0)</f>
        <v>0</v>
      </c>
      <c r="AE17" s="4">
        <f t="shared" si="7"/>
        <v>0</v>
      </c>
      <c r="AF17" s="72">
        <f>IF(SUM($S$3:AI$3)*$J17+SUM($S$4:AI$4)*$K17+SUM($S$5:AI$5)*$L17+SUM($S$6:AI$6)*$M17+SUM($S$7:AI$7)*$N17-SUM($O17:$Q17)&gt;0,SUM($S$3:AI$3)*$J17+SUM($S$4:AI$4)*$K17+SUM($S$5:AI$5)*$L17+SUM($S$6:AI$6)*$M17+SUM($S$7:AI$7)*$N17-SUM($O17:$Q17),0)</f>
        <v>0</v>
      </c>
      <c r="AG17" s="4">
        <f t="shared" si="8"/>
        <v>0</v>
      </c>
      <c r="AH17" s="72">
        <f>IF(SUM($S$3:AK$3)*$J17+SUM($S$4:AK$4)*$K17+SUM($S$5:AK$5)*$L17+SUM($S$6:AK$6)*$M17+SUM($S$7:AK$7)*$N17-SUM($O17:$Q17)&gt;0,SUM($S$3:AK$3)*$J17+SUM($S$4:AK$4)*$K17+SUM($S$5:AK$5)*$L17+SUM($S$6:AK$6)*$M17+SUM($S$7:AK$7)*$N17-SUM($O17:$Q17),0)</f>
        <v>0</v>
      </c>
      <c r="AI17" s="4">
        <f t="shared" si="9"/>
        <v>0</v>
      </c>
      <c r="AJ17" s="72">
        <f>IF(SUM($S$3:AM$3)*$J17+SUM($S$4:AQ$4)*$K17+SUM($S$5:AM$5)*$L17+SUM($S$6:AM$6)*$M17+SUM($S$7:AM$7)*$N17-SUM($O17:$Q17)&gt;0,SUM($S$3:AM$3)*$J17+SUM($S$4:AQ$4)*$K17+SUM($S$5:AM$5)*$L17+SUM($S$6:AM$6)*$M17+SUM($S$7:AM$7)*$N17-SUM($O17:$Q17),0)</f>
        <v>0</v>
      </c>
      <c r="AK17" s="4">
        <f t="shared" si="10"/>
        <v>0</v>
      </c>
      <c r="AL17" s="72">
        <f>IF(SUM($S$3:AO$3)*$J17+SUM($S$4:AS$4)*$K17+SUM($S$5:AO$5)*$L17+SUM($S$6:AO$6)*$M17+SUM($S$7:AO$7)*$N17-SUM($O17:$Q17)&gt;0,SUM($S$3:AO$3)*$J17+SUM($S$4:AS$4)*$K17+SUM($S$5:AO$5)*$L17+SUM($S$6:AO$6)*$M17+SUM($S$7:AO$7)*$N17-SUM($O17:$Q17),0)</f>
        <v>172</v>
      </c>
      <c r="AM17" s="4">
        <f t="shared" si="11"/>
        <v>172</v>
      </c>
      <c r="AN17" s="72">
        <f>IF(SUM($S$3:AQ$3)*$J17+SUM($S$4:AU$4)*$K17+SUM($S$5:AQ$5)*$L17+SUM($S$6:AQ$6)*$M17+SUM($S$7:AQ$7)*$N17-SUM($O17:$Q17)&gt;0,SUM($S$3:AQ$3)*$J17+SUM($S$4:AU$4)*$K17+SUM($S$5:AQ$5)*$L17+SUM($S$6:AQ$6)*$M17+SUM($S$7:AQ$7)*$N17-SUM($O17:$Q17),0)</f>
        <v>642</v>
      </c>
      <c r="AO17" s="4">
        <f t="shared" si="12"/>
        <v>470</v>
      </c>
      <c r="AP17" s="72">
        <f>IF(SUM($S$3:AS$3)*$J17+SUM($S$4:AW$4)*$K17+SUM($S$5:AS$5)*$L17+SUM($S$6:AS$6)*$M17+SUM($S$7:AS$7)*$N17-SUM($O17:$Q17)&gt;0,SUM($S$3:AS$3)*$J17+SUM($S$4:AW$4)*$K17+SUM($S$5:AS$5)*$L17+SUM($S$6:AS$6)*$M17+SUM($S$7:AS$7)*$N17-SUM($O17:$Q17),0)</f>
        <v>1212</v>
      </c>
      <c r="AQ17" s="4">
        <f t="shared" si="13"/>
        <v>570</v>
      </c>
      <c r="AR17" s="72">
        <f>IF(SUM($S$3:AU$3)*$J17+SUM($S$4:AP$4)*$K17+SUM($S$5:AU$5)*$L17+SUM($S$6:AU$6)*$M17+SUM($S$7:AU$7)*$N17-SUM($O17:$Q17)&gt;0,SUM($S$3:AU$3)*$J17+SUM($S$4:AP$4)*$K17+SUM($S$5:AU$5)*$L17+SUM($S$6:AU$6)*$M17+SUM($S$7:AU$7)*$N17-SUM($O17:$Q17),0)</f>
        <v>542</v>
      </c>
      <c r="AS17" s="4">
        <f t="shared" si="14"/>
        <v>0</v>
      </c>
      <c r="AT17" s="72">
        <f>IF(SUM($S$3:AW$3)*$J17+SUM($S$4:AW$4)*$K17+SUM($S$5:AW$5)*$L17+SUM($S$6:AW$6)*$M17+SUM($S$7:AW$7)*$N17-SUM($O17:$Q17)&gt;0,SUM($S$3:AW$3)*$J17+SUM($S$4:AW$4)*$K17+SUM($S$5:AW$5)*$L17+SUM($S$6:AW$6)*$M17+SUM($S$7:AW$7)*$N17-SUM($O17:$Q17),0)</f>
        <v>2072</v>
      </c>
      <c r="AU17" s="4">
        <f t="shared" si="15"/>
        <v>1530</v>
      </c>
      <c r="AV17" s="72">
        <f>IF(SUM($S$3:AY$3)*$J17+SUM($S$4:AY$4)*$K17+SUM($S$5:AY$5)*$L17+SUM($S$6:AY$6)*$M17+SUM($S$7:AY$7)*$N17-SUM($O17:$Q17)&gt;0,SUM($S$3:AY$3)*$J17+SUM($S$4:AY$4)*$K17+SUM($S$5:AY$5)*$L17+SUM($S$6:AY$6)*$M17+SUM($S$7:AY$7)*$N17-SUM($O17:$Q17),0)</f>
        <v>2802</v>
      </c>
      <c r="AW17" s="4">
        <f t="shared" si="16"/>
        <v>730</v>
      </c>
      <c r="AX17" s="72">
        <f>IF(SUM($S$3:BA$3)*$J17+SUM($S$4:BA$4)*$K17+SUM($S$5:BA$5)*$L17+SUM($S$6:BA$6)*$M17+SUM($S$7:BA$7)*$N17-SUM($O17:$Q17)&gt;0,SUM($S$3:BA$3)*$J17+SUM($S$4:BA$4)*$K17+SUM($S$5:BA$5)*$L17+SUM($S$6:BA$6)*$M17+SUM($S$7:BA$7)*$N17-SUM($O17:$Q17),0)</f>
        <v>3532</v>
      </c>
      <c r="AY17" s="7">
        <f t="shared" si="17"/>
        <v>730</v>
      </c>
      <c r="AZ17" s="401">
        <f>IF(SUM($S$3:BC$3)*$J17+SUM($S$4:BC$4)*$K17+SUM($S$5:BC$5)*$L17+SUM($S$6:BC$6)*$M17+SUM($S$7:BC$7)*$N17-SUM($O17:$Q17)&gt;0,SUM($S$3:BC$3)*$J17+SUM($S$4:BC$4)*$K17+SUM($S$5:BC$5)*$L17+SUM($S$6:BC$6)*$M17+SUM($S$7:BC$7)*$N17-SUM($O17:$Q17),0)</f>
        <v>4192</v>
      </c>
      <c r="BA17" s="87">
        <f t="shared" si="18"/>
        <v>660</v>
      </c>
      <c r="BB17" s="402">
        <f>IF(SUM($S$3:BD$3)*$J17+SUM($S$4:BD$4)*$K17+SUM($S$5:BD$5)*$L17+SUM($S$6:BD$6)*$M17+SUM($S$7:BD$7)*$N17-SUM($O17:$Q17)&gt;0,SUM($S$3:BD$3)*$J17+SUM($S$4:BD$4)*$K17+SUM($S$5:BD$5)*$L17+SUM($S$6:BD$6)*$M17+SUM($S$7:BD$7)*$N17-SUM($O17:$Q17),0)</f>
        <v>4758</v>
      </c>
      <c r="BC17" s="87">
        <f t="shared" si="19"/>
        <v>566</v>
      </c>
      <c r="BG17" s="87">
        <f t="shared" ref="BG17:BG21" si="49">IF($G17=2,$H17*AC17*$I$2,$H17*AC17)</f>
        <v>0</v>
      </c>
      <c r="BH17" s="87">
        <f t="shared" ref="BH17:BH21" si="50">IF($G17=2,$H17*AE17*$I$2,$H17*AE17)</f>
        <v>0</v>
      </c>
      <c r="BI17" s="87">
        <f t="shared" ref="BI17:BI21" si="51">IF($G17=2,$H17*AG17*$I$2,$H17*AG17)</f>
        <v>0</v>
      </c>
      <c r="BJ17" s="87">
        <f t="shared" ref="BJ17:BJ21" si="52">IF($G17=2,$H17*AI17*$I$2,$H17*AI17)</f>
        <v>0</v>
      </c>
      <c r="BK17" s="87">
        <f t="shared" ref="BK17:BK21" si="53">IF($G17=2,$H17*AK17*$I$2,$H17*AK17)</f>
        <v>0</v>
      </c>
      <c r="BL17" s="87">
        <f t="shared" ref="BL17:BL21" si="54">IF($G17=2,$H17*AM17*$I$2,$H17*AM17)</f>
        <v>319610.40000000002</v>
      </c>
      <c r="BM17" s="87">
        <f t="shared" ref="BM17:BM21" si="55">IF($G17=2,$H17*AO17*$I$2,$H17*AO17)</f>
        <v>873354</v>
      </c>
      <c r="BN17" s="87">
        <f t="shared" ref="BN17:BN21" si="56">IF($G17=2,$H17*AQ17*$I$2,$H17*AQ17)</f>
        <v>1059174</v>
      </c>
      <c r="BO17" s="87">
        <f t="shared" ref="BO17:BO21" si="57">IF($G17=2,$H17*AS17*$I$2,$H17*AS17)</f>
        <v>0</v>
      </c>
      <c r="BP17" s="87">
        <f t="shared" ref="BP17:BP21" si="58">IF($G17=2,$H17*AU17*$I$2,$H17*AU17)</f>
        <v>2843046</v>
      </c>
      <c r="BQ17" s="244">
        <f t="shared" ref="BQ17:BQ21" si="59">IF($G17=2,$H17*AW17*$I$2,$H17*AW17)</f>
        <v>1356486</v>
      </c>
      <c r="BR17" s="151">
        <f t="shared" ref="BR17:BR21" si="60">IF($G17=2,$H17*AY17*$I$2,$H17*AY17)</f>
        <v>1356486</v>
      </c>
      <c r="BS17" s="87">
        <f t="shared" ref="BS17:BS21" si="61">IF($G17=2,$H17*BA17*$I$2,$H17*BA17)</f>
        <v>1226412</v>
      </c>
      <c r="BT17" s="87">
        <f t="shared" ref="BT17:BT21" si="62">IF($G17=2,$H17*BC17*$I$2,$H17*BC17)</f>
        <v>1051741.2</v>
      </c>
      <c r="BU17" s="87"/>
      <c r="BV17" s="87"/>
      <c r="BW17" s="159"/>
      <c r="BX17" s="154" t="s">
        <v>607</v>
      </c>
    </row>
    <row r="18" spans="1:76" s="86" customFormat="1" ht="12.75" customHeight="1" x14ac:dyDescent="0.25">
      <c r="A18" s="15" t="s">
        <v>17</v>
      </c>
      <c r="B18" s="15" t="s">
        <v>18</v>
      </c>
      <c r="C18" s="244" t="s">
        <v>10</v>
      </c>
      <c r="D18" s="274">
        <v>2</v>
      </c>
      <c r="E18" s="328">
        <v>281</v>
      </c>
      <c r="F18" s="342" t="s">
        <v>442</v>
      </c>
      <c r="G18" s="369">
        <v>2</v>
      </c>
      <c r="H18" s="370">
        <v>410</v>
      </c>
      <c r="I18" s="372" t="s">
        <v>442</v>
      </c>
      <c r="J18" s="300">
        <v>2</v>
      </c>
      <c r="K18" s="135">
        <v>2</v>
      </c>
      <c r="L18" s="122">
        <v>2</v>
      </c>
      <c r="M18" s="123">
        <v>2</v>
      </c>
      <c r="N18" s="120"/>
      <c r="O18" s="87">
        <v>24</v>
      </c>
      <c r="P18" s="87"/>
      <c r="Q18" s="292">
        <f>456+660+700+520+300</f>
        <v>2636</v>
      </c>
      <c r="R18" s="72">
        <f>IF(SUM($S$3:U$3)*$J18+SUM($S$4:U$4)*$K18+SUM($S$5:U$5)*$L18+SUM($S$6:U$6)*$M18+SUM($S$7:U$7)*$N18-SUM($O18:$Q18)&gt;0,SUM($S$3:U$3)*$J18+SUM($S$4:U$4)*$K18+SUM($S$5:U$5)*$L18+SUM($S$6:U$6)*$M18+SUM($S$7:U$7)*$N18-SUM($O18:$Q18),0)</f>
        <v>0</v>
      </c>
      <c r="S18" s="73">
        <f t="shared" si="1"/>
        <v>0</v>
      </c>
      <c r="T18" s="72">
        <f>IF(SUM($S$3:W$3)*$J18+SUM($S$4:W$4)*$K18+SUM($S$5:W$5)*$L18+SUM($S$6:W$6)*$M18+SUM($S$7:W$7)*$N18-SUM($O18:$Q18)&gt;0,SUM($S$3:W$3)*$J18+SUM($S$4:W$4)*$K18+SUM($S$5:W$5)*$L18+SUM($S$6:W$6)*$M18+SUM($S$7:W$7)*$N18-SUM($O18:$Q18),0)</f>
        <v>0</v>
      </c>
      <c r="U18" s="4">
        <f t="shared" si="2"/>
        <v>0</v>
      </c>
      <c r="V18" s="72">
        <f>IF(SUM($S$3:Y$3)*$J18+SUM($S$4:Y$4)*$K18+SUM($S$5:Y$5)*$L18+SUM($S$6:Y$6)*$M18+SUM($S$7:Y$7)*$N18-SUM($O18:$Q18)&gt;0,SUM($S$3:Y$3)*$J18+SUM($S$4:Y$4)*$K18+SUM($S$5:Y$5)*$L18+SUM($S$6:Y$6)*$M18+SUM($S$7:Y$7)*$N18-SUM($O18:$Q18),0)</f>
        <v>0</v>
      </c>
      <c r="W18" s="4">
        <f t="shared" si="3"/>
        <v>0</v>
      </c>
      <c r="X18" s="72">
        <f>IF(SUM($S$3:AA$3)*$J18+SUM($S$4:AA$4)*$K18+SUM($S$5:AA$5)*$L18+SUM($S$6:AA$6)*$M18+SUM($S$7:AA$7)*$N18-SUM($O18:$Q18)&gt;0,SUM($S$3:AA$3)*$J18+SUM($S$4:AA$4)*$K18+SUM($S$5:AA$5)*$L18+SUM($S$6:AA$6)*$M18+SUM($S$7:AA$7)*$N18-SUM($O18:$Q18),0)</f>
        <v>0</v>
      </c>
      <c r="Y18" s="4">
        <f t="shared" si="4"/>
        <v>0</v>
      </c>
      <c r="Z18" s="72">
        <f>IF(SUM($S$3:AC$3)*$J18+SUM($S$4:AC$4)*$K18+SUM($S$5:AC$5)*$L18+SUM($S$6:AC$6)*$M18+SUM($S$7:AC$7)*$N18-SUM($O18:$Q18)&gt;0,SUM($S$3:AC$3)*$J18+SUM($S$4:AC$4)*$K18+SUM($S$5:AC$5)*$L18+SUM($S$6:AC$6)*$M18+SUM($S$7:AC$7)*$N18-SUM($O18:$Q18),0)</f>
        <v>0</v>
      </c>
      <c r="AA18" s="4">
        <f t="shared" si="5"/>
        <v>0</v>
      </c>
      <c r="AB18" s="72">
        <f>IF(SUM($S$3:AE$3)*$J18+SUM($S$4:AE$4)*$K18+SUM($S$5:AE$5)*$L18+SUM($S$6:AE$6)*$M18+SUM($S$7:AE$7)*$N18-SUM($O18:$Q18)&gt;0,SUM($S$3:AE$3)*$J18+SUM($S$4:AE$4)*$K18+SUM($S$5:AE$5)*$L18+SUM($S$6:AE$6)*$M18+SUM($S$7:AE$7)*$N18-SUM($O18:$Q18),0)</f>
        <v>0</v>
      </c>
      <c r="AC18" s="4">
        <f t="shared" si="6"/>
        <v>0</v>
      </c>
      <c r="AD18" s="72">
        <f>IF(SUM($S$3:AG$3)*$J18+SUM($S$4:AG$4)*$K18+SUM($S$5:AG$5)*$L18+SUM($S$6:AG$6)*$M18+SUM($S$7:AG$7)*$N18-SUM($O18:$Q18)&gt;0,SUM($S$3:AG$3)*$J18+SUM($S$4:AG$4)*$K18+SUM($S$5:AG$5)*$L18+SUM($S$6:AG$6)*$M18+SUM($S$7:AG$7)*$N18-SUM($O18:$Q18),0)</f>
        <v>0</v>
      </c>
      <c r="AE18" s="4">
        <f t="shared" si="7"/>
        <v>0</v>
      </c>
      <c r="AF18" s="72">
        <f>IF(SUM($S$3:AI$3)*$J18+SUM($S$4:AI$4)*$K18+SUM($S$5:AI$5)*$L18+SUM($S$6:AI$6)*$M18+SUM($S$7:AI$7)*$N18-SUM($O18:$Q18)&gt;0,SUM($S$3:AI$3)*$J18+SUM($S$4:AI$4)*$K18+SUM($S$5:AI$5)*$L18+SUM($S$6:AI$6)*$M18+SUM($S$7:AI$7)*$N18-SUM($O18:$Q18),0)</f>
        <v>0</v>
      </c>
      <c r="AG18" s="4">
        <f t="shared" si="8"/>
        <v>0</v>
      </c>
      <c r="AH18" s="72">
        <f>IF(SUM($S$3:AK$3)*$J18+SUM($S$4:AK$4)*$K18+SUM($S$5:AK$5)*$L18+SUM($S$6:AK$6)*$M18+SUM($S$7:AK$7)*$N18-SUM($O18:$Q18)&gt;0,SUM($S$3:AK$3)*$J18+SUM($S$4:AK$4)*$K18+SUM($S$5:AK$5)*$L18+SUM($S$6:AK$6)*$M18+SUM($S$7:AK$7)*$N18-SUM($O18:$Q18),0)</f>
        <v>0</v>
      </c>
      <c r="AI18" s="4">
        <f t="shared" si="9"/>
        <v>0</v>
      </c>
      <c r="AJ18" s="72">
        <f>IF(SUM($S$3:AM$3)*$J18+SUM($S$4:AQ$4)*$K18+SUM($S$5:AM$5)*$L18+SUM($S$6:AM$6)*$M18+SUM($S$7:AM$7)*$N18-SUM($O18:$Q18)&gt;0,SUM($S$3:AM$3)*$J18+SUM($S$4:AQ$4)*$K18+SUM($S$5:AM$5)*$L18+SUM($S$6:AM$6)*$M18+SUM($S$7:AM$7)*$N18-SUM($O18:$Q18),0)</f>
        <v>0</v>
      </c>
      <c r="AK18" s="4">
        <f t="shared" si="10"/>
        <v>0</v>
      </c>
      <c r="AL18" s="72">
        <f>IF(SUM($S$3:AO$3)*$J18+SUM($S$4:AS$4)*$K18+SUM($S$5:AO$5)*$L18+SUM($S$6:AO$6)*$M18+SUM($S$7:AO$7)*$N18-SUM($O18:$Q18)&gt;0,SUM($S$3:AO$3)*$J18+SUM($S$4:AS$4)*$K18+SUM($S$5:AO$5)*$L18+SUM($S$6:AO$6)*$M18+SUM($S$7:AO$7)*$N18-SUM($O18:$Q18),0)</f>
        <v>172</v>
      </c>
      <c r="AM18" s="4">
        <f t="shared" si="11"/>
        <v>172</v>
      </c>
      <c r="AN18" s="72">
        <f>IF(SUM($S$3:AQ$3)*$J18+SUM($S$4:AU$4)*$K18+SUM($S$5:AQ$5)*$L18+SUM($S$6:AQ$6)*$M18+SUM($S$7:AQ$7)*$N18-SUM($O18:$Q18)&gt;0,SUM($S$3:AQ$3)*$J18+SUM($S$4:AU$4)*$K18+SUM($S$5:AQ$5)*$L18+SUM($S$6:AQ$6)*$M18+SUM($S$7:AQ$7)*$N18-SUM($O18:$Q18),0)</f>
        <v>642</v>
      </c>
      <c r="AO18" s="4">
        <f t="shared" si="12"/>
        <v>470</v>
      </c>
      <c r="AP18" s="72">
        <f>IF(SUM($S$3:AS$3)*$J18+SUM($S$4:AW$4)*$K18+SUM($S$5:AS$5)*$L18+SUM($S$6:AS$6)*$M18+SUM($S$7:AS$7)*$N18-SUM($O18:$Q18)&gt;0,SUM($S$3:AS$3)*$J18+SUM($S$4:AW$4)*$K18+SUM($S$5:AS$5)*$L18+SUM($S$6:AS$6)*$M18+SUM($S$7:AS$7)*$N18-SUM($O18:$Q18),0)</f>
        <v>1212</v>
      </c>
      <c r="AQ18" s="4">
        <f t="shared" si="13"/>
        <v>570</v>
      </c>
      <c r="AR18" s="72">
        <f>IF(SUM($S$3:AU$3)*$J18+SUM($S$4:AP$4)*$K18+SUM($S$5:AU$5)*$L18+SUM($S$6:AU$6)*$M18+SUM($S$7:AU$7)*$N18-SUM($O18:$Q18)&gt;0,SUM($S$3:AU$3)*$J18+SUM($S$4:AP$4)*$K18+SUM($S$5:AU$5)*$L18+SUM($S$6:AU$6)*$M18+SUM($S$7:AU$7)*$N18-SUM($O18:$Q18),0)</f>
        <v>542</v>
      </c>
      <c r="AS18" s="4">
        <f t="shared" si="14"/>
        <v>0</v>
      </c>
      <c r="AT18" s="72">
        <f>IF(SUM($S$3:AW$3)*$J18+SUM($S$4:AW$4)*$K18+SUM($S$5:AW$5)*$L18+SUM($S$6:AW$6)*$M18+SUM($S$7:AW$7)*$N18-SUM($O18:$Q18)&gt;0,SUM($S$3:AW$3)*$J18+SUM($S$4:AW$4)*$K18+SUM($S$5:AW$5)*$L18+SUM($S$6:AW$6)*$M18+SUM($S$7:AW$7)*$N18-SUM($O18:$Q18),0)</f>
        <v>2072</v>
      </c>
      <c r="AU18" s="4">
        <f t="shared" si="15"/>
        <v>1530</v>
      </c>
      <c r="AV18" s="72">
        <f>IF(SUM($S$3:AY$3)*$J18+SUM($S$4:AY$4)*$K18+SUM($S$5:AY$5)*$L18+SUM($S$6:AY$6)*$M18+SUM($S$7:AY$7)*$N18-SUM($O18:$Q18)&gt;0,SUM($S$3:AY$3)*$J18+SUM($S$4:AY$4)*$K18+SUM($S$5:AY$5)*$L18+SUM($S$6:AY$6)*$M18+SUM($S$7:AY$7)*$N18-SUM($O18:$Q18),0)</f>
        <v>2802</v>
      </c>
      <c r="AW18" s="4">
        <f t="shared" si="16"/>
        <v>730</v>
      </c>
      <c r="AX18" s="72">
        <f>IF(SUM($S$3:BA$3)*$J18+SUM($S$4:BA$4)*$K18+SUM($S$5:BA$5)*$L18+SUM($S$6:BA$6)*$M18+SUM($S$7:BA$7)*$N18-SUM($O18:$Q18)&gt;0,SUM($S$3:BA$3)*$J18+SUM($S$4:BA$4)*$K18+SUM($S$5:BA$5)*$L18+SUM($S$6:BA$6)*$M18+SUM($S$7:BA$7)*$N18-SUM($O18:$Q18),0)</f>
        <v>3532</v>
      </c>
      <c r="AY18" s="7">
        <f t="shared" si="17"/>
        <v>730</v>
      </c>
      <c r="AZ18" s="401">
        <f>IF(SUM($S$3:BC$3)*$J18+SUM($S$4:BC$4)*$K18+SUM($S$5:BC$5)*$L18+SUM($S$6:BC$6)*$M18+SUM($S$7:BC$7)*$N18-SUM($O18:$Q18)&gt;0,SUM($S$3:BC$3)*$J18+SUM($S$4:BC$4)*$K18+SUM($S$5:BC$5)*$L18+SUM($S$6:BC$6)*$M18+SUM($S$7:BC$7)*$N18-SUM($O18:$Q18),0)</f>
        <v>4192</v>
      </c>
      <c r="BA18" s="87">
        <f t="shared" si="18"/>
        <v>660</v>
      </c>
      <c r="BB18" s="402">
        <f>IF(SUM($S$3:BD$3)*$J18+SUM($S$4:BD$4)*$K18+SUM($S$5:BD$5)*$L18+SUM($S$6:BD$6)*$M18+SUM($S$7:BD$7)*$N18-SUM($O18:$Q18)&gt;0,SUM($S$3:BD$3)*$J18+SUM($S$4:BD$4)*$K18+SUM($S$5:BD$5)*$L18+SUM($S$6:BD$6)*$M18+SUM($S$7:BD$7)*$N18-SUM($O18:$Q18),0)</f>
        <v>4758</v>
      </c>
      <c r="BC18" s="87">
        <f t="shared" si="19"/>
        <v>566</v>
      </c>
      <c r="BG18" s="87">
        <f t="shared" si="49"/>
        <v>0</v>
      </c>
      <c r="BH18" s="87">
        <f t="shared" si="50"/>
        <v>0</v>
      </c>
      <c r="BI18" s="87">
        <f t="shared" si="51"/>
        <v>0</v>
      </c>
      <c r="BJ18" s="87">
        <f t="shared" si="52"/>
        <v>0</v>
      </c>
      <c r="BK18" s="87">
        <f t="shared" si="53"/>
        <v>0</v>
      </c>
      <c r="BL18" s="87">
        <f t="shared" si="54"/>
        <v>401964</v>
      </c>
      <c r="BM18" s="87">
        <f t="shared" si="55"/>
        <v>1098390</v>
      </c>
      <c r="BN18" s="87">
        <f t="shared" si="56"/>
        <v>1332090</v>
      </c>
      <c r="BO18" s="87">
        <f t="shared" si="57"/>
        <v>0</v>
      </c>
      <c r="BP18" s="87">
        <f t="shared" si="58"/>
        <v>3575610</v>
      </c>
      <c r="BQ18" s="244">
        <f t="shared" si="59"/>
        <v>1706010</v>
      </c>
      <c r="BR18" s="151">
        <f t="shared" si="60"/>
        <v>1706010</v>
      </c>
      <c r="BS18" s="87">
        <f t="shared" si="61"/>
        <v>1542420</v>
      </c>
      <c r="BT18" s="87">
        <f t="shared" si="62"/>
        <v>1322742</v>
      </c>
      <c r="BU18" s="87"/>
      <c r="BV18" s="87"/>
      <c r="BW18" s="159"/>
      <c r="BX18" s="154" t="s">
        <v>607</v>
      </c>
    </row>
    <row r="19" spans="1:76" s="86" customFormat="1" ht="12.75" customHeight="1" x14ac:dyDescent="0.25">
      <c r="A19" s="15" t="s">
        <v>754</v>
      </c>
      <c r="B19" s="15" t="s">
        <v>755</v>
      </c>
      <c r="C19" s="244" t="s">
        <v>10</v>
      </c>
      <c r="D19" s="274">
        <v>2</v>
      </c>
      <c r="E19" s="328">
        <v>104</v>
      </c>
      <c r="F19" s="342" t="s">
        <v>537</v>
      </c>
      <c r="G19" s="369">
        <v>2</v>
      </c>
      <c r="H19" s="370">
        <v>104</v>
      </c>
      <c r="I19" s="372" t="s">
        <v>537</v>
      </c>
      <c r="J19" s="301"/>
      <c r="K19" s="135">
        <v>2</v>
      </c>
      <c r="L19" s="125"/>
      <c r="M19" s="123">
        <v>2</v>
      </c>
      <c r="N19" s="120"/>
      <c r="O19" s="87">
        <v>492</v>
      </c>
      <c r="P19" s="87"/>
      <c r="Q19" s="292">
        <v>2258</v>
      </c>
      <c r="R19" s="72">
        <f>IF(SUM($S$3:U$3)*$J19+SUM($S$4:U$4)*$K19+SUM($S$5:U$5)*$L19+SUM($S$6:U$6)*$M19+SUM($S$7:U$7)*$N19-SUM($O19:$Q19)&gt;0,SUM($S$3:U$3)*$J19+SUM($S$4:U$4)*$K19+SUM($S$5:U$5)*$L19+SUM($S$6:U$6)*$M19+SUM($S$7:U$7)*$N19-SUM($O19:$Q19),0)</f>
        <v>0</v>
      </c>
      <c r="S19" s="73">
        <f t="shared" si="1"/>
        <v>0</v>
      </c>
      <c r="T19" s="72">
        <f>IF(SUM($S$3:W$3)*$J19+SUM($S$4:W$4)*$K19+SUM($S$5:W$5)*$L19+SUM($S$6:W$6)*$M19+SUM($S$7:W$7)*$N19-SUM($O19:$Q19)&gt;0,SUM($S$3:W$3)*$J19+SUM($S$4:W$4)*$K19+SUM($S$5:W$5)*$L19+SUM($S$6:W$6)*$M19+SUM($S$7:W$7)*$N19-SUM($O19:$Q19),0)</f>
        <v>0</v>
      </c>
      <c r="U19" s="4">
        <f t="shared" si="2"/>
        <v>0</v>
      </c>
      <c r="V19" s="72">
        <f>IF(SUM($S$3:Y$3)*$J19+SUM($S$4:Y$4)*$K19+SUM($S$5:Y$5)*$L19+SUM($S$6:Y$6)*$M19+SUM($S$7:Y$7)*$N19-SUM($O19:$Q19)&gt;0,SUM($S$3:Y$3)*$J19+SUM($S$4:Y$4)*$K19+SUM($S$5:Y$5)*$L19+SUM($S$6:Y$6)*$M19+SUM($S$7:Y$7)*$N19-SUM($O19:$Q19),0)</f>
        <v>0</v>
      </c>
      <c r="W19" s="4">
        <f t="shared" si="3"/>
        <v>0</v>
      </c>
      <c r="X19" s="72">
        <f>IF(SUM($S$3:AA$3)*$J19+SUM($S$4:AA$4)*$K19+SUM($S$5:AA$5)*$L19+SUM($S$6:AA$6)*$M19+SUM($S$7:AA$7)*$N19-SUM($O19:$Q19)&gt;0,SUM($S$3:AA$3)*$J19+SUM($S$4:AA$4)*$K19+SUM($S$5:AA$5)*$L19+SUM($S$6:AA$6)*$M19+SUM($S$7:AA$7)*$N19-SUM($O19:$Q19),0)</f>
        <v>0</v>
      </c>
      <c r="Y19" s="4">
        <f t="shared" si="4"/>
        <v>0</v>
      </c>
      <c r="Z19" s="72">
        <f>IF(SUM($S$3:AC$3)*$J19+SUM($S$4:AC$4)*$K19+SUM($S$5:AC$5)*$L19+SUM($S$6:AC$6)*$M19+SUM($S$7:AC$7)*$N19-SUM($O19:$Q19)&gt;0,SUM($S$3:AC$3)*$J19+SUM($S$4:AC$4)*$K19+SUM($S$5:AC$5)*$L19+SUM($S$6:AC$6)*$M19+SUM($S$7:AC$7)*$N19-SUM($O19:$Q19),0)</f>
        <v>0</v>
      </c>
      <c r="AA19" s="4">
        <f t="shared" si="5"/>
        <v>0</v>
      </c>
      <c r="AB19" s="72">
        <f>IF(SUM($S$3:AE$3)*$J19+SUM($S$4:AE$4)*$K19+SUM($S$5:AE$5)*$L19+SUM($S$6:AE$6)*$M19+SUM($S$7:AE$7)*$N19-SUM($O19:$Q19)&gt;0,SUM($S$3:AE$3)*$J19+SUM($S$4:AE$4)*$K19+SUM($S$5:AE$5)*$L19+SUM($S$6:AE$6)*$M19+SUM($S$7:AE$7)*$N19-SUM($O19:$Q19),0)</f>
        <v>0</v>
      </c>
      <c r="AC19" s="4">
        <f t="shared" si="6"/>
        <v>0</v>
      </c>
      <c r="AD19" s="72">
        <f>IF(SUM($S$3:AG$3)*$J19+SUM($S$4:AG$4)*$K19+SUM($S$5:AG$5)*$L19+SUM($S$6:AG$6)*$M19+SUM($S$7:AG$7)*$N19-SUM($O19:$Q19)&gt;0,SUM($S$3:AG$3)*$J19+SUM($S$4:AG$4)*$K19+SUM($S$5:AG$5)*$L19+SUM($S$6:AG$6)*$M19+SUM($S$7:AG$7)*$N19-SUM($O19:$Q19),0)</f>
        <v>0</v>
      </c>
      <c r="AE19" s="4">
        <f t="shared" si="7"/>
        <v>0</v>
      </c>
      <c r="AF19" s="72">
        <f>IF(SUM($S$3:AI$3)*$J19+SUM($S$4:AI$4)*$K19+SUM($S$5:AI$5)*$L19+SUM($S$6:AI$6)*$M19+SUM($S$7:AI$7)*$N19-SUM($O19:$Q19)&gt;0,SUM($S$3:AI$3)*$J19+SUM($S$4:AI$4)*$K19+SUM($S$5:AI$5)*$L19+SUM($S$6:AI$6)*$M19+SUM($S$7:AI$7)*$N19-SUM($O19:$Q19),0)</f>
        <v>0</v>
      </c>
      <c r="AG19" s="4">
        <f t="shared" si="8"/>
        <v>0</v>
      </c>
      <c r="AH19" s="72">
        <f>IF(SUM($S$3:AK$3)*$J19+SUM($S$4:AK$4)*$K19+SUM($S$5:AK$5)*$L19+SUM($S$6:AK$6)*$M19+SUM($S$7:AK$7)*$N19-SUM($O19:$Q19)&gt;0,SUM($S$3:AK$3)*$J19+SUM($S$4:AK$4)*$K19+SUM($S$5:AK$5)*$L19+SUM($S$6:AK$6)*$M19+SUM($S$7:AK$7)*$N19-SUM($O19:$Q19),0)</f>
        <v>0</v>
      </c>
      <c r="AI19" s="4">
        <f t="shared" si="9"/>
        <v>0</v>
      </c>
      <c r="AJ19" s="72">
        <f>IF(SUM($S$3:AM$3)*$J19+SUM($S$4:AQ$4)*$K19+SUM($S$5:AM$5)*$L19+SUM($S$6:AM$6)*$M19+SUM($S$7:AM$7)*$N19-SUM($O19:$Q19)&gt;0,SUM($S$3:AM$3)*$J19+SUM($S$4:AQ$4)*$K19+SUM($S$5:AM$5)*$L19+SUM($S$6:AM$6)*$M19+SUM($S$7:AM$7)*$N19-SUM($O19:$Q19),0)</f>
        <v>0</v>
      </c>
      <c r="AK19" s="4">
        <f t="shared" si="10"/>
        <v>0</v>
      </c>
      <c r="AL19" s="72">
        <f>IF(SUM($S$3:AO$3)*$J19+SUM($S$4:AS$4)*$K19+SUM($S$5:AO$5)*$L19+SUM($S$6:AO$6)*$M19+SUM($S$7:AO$7)*$N19-SUM($O19:$Q19)&gt;0,SUM($S$3:AO$3)*$J19+SUM($S$4:AS$4)*$K19+SUM($S$5:AO$5)*$L19+SUM($S$6:AO$6)*$M19+SUM($S$7:AO$7)*$N19-SUM($O19:$Q19),0)</f>
        <v>0</v>
      </c>
      <c r="AM19" s="4">
        <f t="shared" si="11"/>
        <v>0</v>
      </c>
      <c r="AN19" s="72">
        <f>IF(SUM($S$3:AQ$3)*$J19+SUM($S$4:AU$4)*$K19+SUM($S$5:AQ$5)*$L19+SUM($S$6:AQ$6)*$M19+SUM($S$7:AQ$7)*$N19-SUM($O19:$Q19)&gt;0,SUM($S$3:AQ$3)*$J19+SUM($S$4:AU$4)*$K19+SUM($S$5:AQ$5)*$L19+SUM($S$6:AQ$6)*$M19+SUM($S$7:AQ$7)*$N19-SUM($O19:$Q19),0)</f>
        <v>0</v>
      </c>
      <c r="AO19" s="4">
        <f t="shared" si="12"/>
        <v>0</v>
      </c>
      <c r="AP19" s="72">
        <f>IF(SUM($S$3:AS$3)*$J19+SUM($S$4:AW$4)*$K19+SUM($S$5:AS$5)*$L19+SUM($S$6:AS$6)*$M19+SUM($S$7:AS$7)*$N19-SUM($O19:$Q19)&gt;0,SUM($S$3:AS$3)*$J19+SUM($S$4:AW$4)*$K19+SUM($S$5:AS$5)*$L19+SUM($S$6:AS$6)*$M19+SUM($S$7:AS$7)*$N19-SUM($O19:$Q19),0)</f>
        <v>0</v>
      </c>
      <c r="AQ19" s="4">
        <f t="shared" si="13"/>
        <v>0</v>
      </c>
      <c r="AR19" s="72">
        <f>IF(SUM($S$3:AU$3)*$J19+SUM($S$4:AP$4)*$K19+SUM($S$5:AU$5)*$L19+SUM($S$6:AU$6)*$M19+SUM($S$7:AU$7)*$N19-SUM($O19:$Q19)&gt;0,SUM($S$3:AU$3)*$J19+SUM($S$4:AP$4)*$K19+SUM($S$5:AU$5)*$L19+SUM($S$6:AU$6)*$M19+SUM($S$7:AU$7)*$N19-SUM($O19:$Q19),0)</f>
        <v>0</v>
      </c>
      <c r="AS19" s="4">
        <f t="shared" si="14"/>
        <v>0</v>
      </c>
      <c r="AT19" s="72">
        <f>IF(SUM($S$3:AW$3)*$J19+SUM($S$4:AW$4)*$K19+SUM($S$5:AW$5)*$L19+SUM($S$6:AW$6)*$M19+SUM($S$7:AW$7)*$N19-SUM($O19:$Q19)&gt;0,SUM($S$3:AW$3)*$J19+SUM($S$4:AW$4)*$K19+SUM($S$5:AW$5)*$L19+SUM($S$6:AW$6)*$M19+SUM($S$7:AW$7)*$N19-SUM($O19:$Q19),0)</f>
        <v>10</v>
      </c>
      <c r="AU19" s="4">
        <f t="shared" si="15"/>
        <v>10</v>
      </c>
      <c r="AV19" s="72">
        <f>IF(SUM($S$3:AY$3)*$J19+SUM($S$4:AY$4)*$K19+SUM($S$5:AY$5)*$L19+SUM($S$6:AY$6)*$M19+SUM($S$7:AY$7)*$N19-SUM($O19:$Q19)&gt;0,SUM($S$3:AY$3)*$J19+SUM($S$4:AY$4)*$K19+SUM($S$5:AY$5)*$L19+SUM($S$6:AY$6)*$M19+SUM($S$7:AY$7)*$N19-SUM($O19:$Q19),0)</f>
        <v>380</v>
      </c>
      <c r="AW19" s="4">
        <f t="shared" si="16"/>
        <v>370</v>
      </c>
      <c r="AX19" s="72">
        <f>IF(SUM($S$3:BA$3)*$J19+SUM($S$4:BA$4)*$K19+SUM($S$5:BA$5)*$L19+SUM($S$6:BA$6)*$M19+SUM($S$7:BA$7)*$N19-SUM($O19:$Q19)&gt;0,SUM($S$3:BA$3)*$J19+SUM($S$4:BA$4)*$K19+SUM($S$5:BA$5)*$L19+SUM($S$6:BA$6)*$M19+SUM($S$7:BA$7)*$N19-SUM($O19:$Q19),0)</f>
        <v>750</v>
      </c>
      <c r="AY19" s="7">
        <f t="shared" si="17"/>
        <v>370</v>
      </c>
      <c r="AZ19" s="401">
        <f>IF(SUM($S$3:BC$3)*$J19+SUM($S$4:BC$4)*$K19+SUM($S$5:BC$5)*$L19+SUM($S$6:BC$6)*$M19+SUM($S$7:BC$7)*$N19-SUM($O19:$Q19)&gt;0,SUM($S$3:BC$3)*$J19+SUM($S$4:BC$4)*$K19+SUM($S$5:BC$5)*$L19+SUM($S$6:BC$6)*$M19+SUM($S$7:BC$7)*$N19-SUM($O19:$Q19),0)</f>
        <v>1050</v>
      </c>
      <c r="BA19" s="87">
        <f t="shared" si="18"/>
        <v>300</v>
      </c>
      <c r="BB19" s="402">
        <f>IF(SUM($S$3:BD$3)*$J19+SUM($S$4:BD$4)*$K19+SUM($S$5:BD$5)*$L19+SUM($S$6:BD$6)*$M19+SUM($S$7:BD$7)*$N19-SUM($O19:$Q19)&gt;0,SUM($S$3:BD$3)*$J19+SUM($S$4:BD$4)*$K19+SUM($S$5:BD$5)*$L19+SUM($S$6:BD$6)*$M19+SUM($S$7:BD$7)*$N19-SUM($O19:$Q19),0)</f>
        <v>1344</v>
      </c>
      <c r="BC19" s="87">
        <f t="shared" si="19"/>
        <v>294</v>
      </c>
      <c r="BG19" s="91">
        <f t="shared" si="49"/>
        <v>0</v>
      </c>
      <c r="BH19" s="91">
        <f t="shared" si="50"/>
        <v>0</v>
      </c>
      <c r="BI19" s="91">
        <f t="shared" si="51"/>
        <v>0</v>
      </c>
      <c r="BJ19" s="91">
        <f t="shared" si="52"/>
        <v>0</v>
      </c>
      <c r="BK19" s="91">
        <f t="shared" si="53"/>
        <v>0</v>
      </c>
      <c r="BL19" s="91">
        <f t="shared" si="54"/>
        <v>0</v>
      </c>
      <c r="BM19" s="91">
        <f t="shared" si="55"/>
        <v>0</v>
      </c>
      <c r="BN19" s="91">
        <f t="shared" si="56"/>
        <v>0</v>
      </c>
      <c r="BO19" s="91">
        <f t="shared" si="57"/>
        <v>0</v>
      </c>
      <c r="BP19" s="91">
        <f t="shared" si="58"/>
        <v>5928</v>
      </c>
      <c r="BQ19" s="250">
        <f t="shared" si="59"/>
        <v>219336</v>
      </c>
      <c r="BR19" s="157">
        <f t="shared" si="60"/>
        <v>219336</v>
      </c>
      <c r="BS19" s="91">
        <f t="shared" si="61"/>
        <v>177840</v>
      </c>
      <c r="BT19" s="91">
        <f t="shared" si="62"/>
        <v>174283.2</v>
      </c>
      <c r="BU19" s="91"/>
      <c r="BV19" s="91"/>
      <c r="BW19" s="158"/>
      <c r="BX19" s="153" t="s">
        <v>607</v>
      </c>
    </row>
    <row r="20" spans="1:76" s="86" customFormat="1" ht="12.75" customHeight="1" x14ac:dyDescent="0.25">
      <c r="A20" s="15" t="s">
        <v>756</v>
      </c>
      <c r="B20" s="15" t="s">
        <v>757</v>
      </c>
      <c r="C20" s="244" t="s">
        <v>10</v>
      </c>
      <c r="D20" s="274">
        <v>2</v>
      </c>
      <c r="E20" s="328">
        <v>104</v>
      </c>
      <c r="F20" s="342" t="s">
        <v>537</v>
      </c>
      <c r="G20" s="369">
        <v>2</v>
      </c>
      <c r="H20" s="370">
        <v>107</v>
      </c>
      <c r="I20" s="372" t="s">
        <v>537</v>
      </c>
      <c r="J20" s="301"/>
      <c r="K20" s="135">
        <v>2</v>
      </c>
      <c r="L20" s="125"/>
      <c r="M20" s="123">
        <v>2</v>
      </c>
      <c r="N20" s="120"/>
      <c r="O20" s="87">
        <v>492</v>
      </c>
      <c r="P20" s="87"/>
      <c r="Q20" s="292">
        <v>2258</v>
      </c>
      <c r="R20" s="72">
        <f>IF(SUM($S$3:U$3)*$J20+SUM($S$4:U$4)*$K20+SUM($S$5:U$5)*$L20+SUM($S$6:U$6)*$M20+SUM($S$7:U$7)*$N20-SUM($O20:$Q20)&gt;0,SUM($S$3:U$3)*$J20+SUM($S$4:U$4)*$K20+SUM($S$5:U$5)*$L20+SUM($S$6:U$6)*$M20+SUM($S$7:U$7)*$N20-SUM($O20:$Q20),0)</f>
        <v>0</v>
      </c>
      <c r="S20" s="73">
        <f t="shared" si="1"/>
        <v>0</v>
      </c>
      <c r="T20" s="72">
        <f>IF(SUM($S$3:W$3)*$J20+SUM($S$4:W$4)*$K20+SUM($S$5:W$5)*$L20+SUM($S$6:W$6)*$M20+SUM($S$7:W$7)*$N20-SUM($O20:$Q20)&gt;0,SUM($S$3:W$3)*$J20+SUM($S$4:W$4)*$K20+SUM($S$5:W$5)*$L20+SUM($S$6:W$6)*$M20+SUM($S$7:W$7)*$N20-SUM($O20:$Q20),0)</f>
        <v>0</v>
      </c>
      <c r="U20" s="4">
        <f t="shared" si="2"/>
        <v>0</v>
      </c>
      <c r="V20" s="72">
        <f>IF(SUM($S$3:Y$3)*$J20+SUM($S$4:Y$4)*$K20+SUM($S$5:Y$5)*$L20+SUM($S$6:Y$6)*$M20+SUM($S$7:Y$7)*$N20-SUM($O20:$Q20)&gt;0,SUM($S$3:Y$3)*$J20+SUM($S$4:Y$4)*$K20+SUM($S$5:Y$5)*$L20+SUM($S$6:Y$6)*$M20+SUM($S$7:Y$7)*$N20-SUM($O20:$Q20),0)</f>
        <v>0</v>
      </c>
      <c r="W20" s="4">
        <f t="shared" si="3"/>
        <v>0</v>
      </c>
      <c r="X20" s="72">
        <f>IF(SUM($S$3:AA$3)*$J20+SUM($S$4:AA$4)*$K20+SUM($S$5:AA$5)*$L20+SUM($S$6:AA$6)*$M20+SUM($S$7:AA$7)*$N20-SUM($O20:$Q20)&gt;0,SUM($S$3:AA$3)*$J20+SUM($S$4:AA$4)*$K20+SUM($S$5:AA$5)*$L20+SUM($S$6:AA$6)*$M20+SUM($S$7:AA$7)*$N20-SUM($O20:$Q20),0)</f>
        <v>0</v>
      </c>
      <c r="Y20" s="4">
        <f t="shared" si="4"/>
        <v>0</v>
      </c>
      <c r="Z20" s="72">
        <f>IF(SUM($S$3:AC$3)*$J20+SUM($S$4:AC$4)*$K20+SUM($S$5:AC$5)*$L20+SUM($S$6:AC$6)*$M20+SUM($S$7:AC$7)*$N20-SUM($O20:$Q20)&gt;0,SUM($S$3:AC$3)*$J20+SUM($S$4:AC$4)*$K20+SUM($S$5:AC$5)*$L20+SUM($S$6:AC$6)*$M20+SUM($S$7:AC$7)*$N20-SUM($O20:$Q20),0)</f>
        <v>0</v>
      </c>
      <c r="AA20" s="4">
        <f t="shared" si="5"/>
        <v>0</v>
      </c>
      <c r="AB20" s="72">
        <f>IF(SUM($S$3:AE$3)*$J20+SUM($S$4:AE$4)*$K20+SUM($S$5:AE$5)*$L20+SUM($S$6:AE$6)*$M20+SUM($S$7:AE$7)*$N20-SUM($O20:$Q20)&gt;0,SUM($S$3:AE$3)*$J20+SUM($S$4:AE$4)*$K20+SUM($S$5:AE$5)*$L20+SUM($S$6:AE$6)*$M20+SUM($S$7:AE$7)*$N20-SUM($O20:$Q20),0)</f>
        <v>0</v>
      </c>
      <c r="AC20" s="4">
        <f t="shared" si="6"/>
        <v>0</v>
      </c>
      <c r="AD20" s="72">
        <f>IF(SUM($S$3:AG$3)*$J20+SUM($S$4:AG$4)*$K20+SUM($S$5:AG$5)*$L20+SUM($S$6:AG$6)*$M20+SUM($S$7:AG$7)*$N20-SUM($O20:$Q20)&gt;0,SUM($S$3:AG$3)*$J20+SUM($S$4:AG$4)*$K20+SUM($S$5:AG$5)*$L20+SUM($S$6:AG$6)*$M20+SUM($S$7:AG$7)*$N20-SUM($O20:$Q20),0)</f>
        <v>0</v>
      </c>
      <c r="AE20" s="4">
        <f t="shared" si="7"/>
        <v>0</v>
      </c>
      <c r="AF20" s="72">
        <f>IF(SUM($S$3:AI$3)*$J20+SUM($S$4:AI$4)*$K20+SUM($S$5:AI$5)*$L20+SUM($S$6:AI$6)*$M20+SUM($S$7:AI$7)*$N20-SUM($O20:$Q20)&gt;0,SUM($S$3:AI$3)*$J20+SUM($S$4:AI$4)*$K20+SUM($S$5:AI$5)*$L20+SUM($S$6:AI$6)*$M20+SUM($S$7:AI$7)*$N20-SUM($O20:$Q20),0)</f>
        <v>0</v>
      </c>
      <c r="AG20" s="4">
        <f t="shared" si="8"/>
        <v>0</v>
      </c>
      <c r="AH20" s="72">
        <f>IF(SUM($S$3:AK$3)*$J20+SUM($S$4:AK$4)*$K20+SUM($S$5:AK$5)*$L20+SUM($S$6:AK$6)*$M20+SUM($S$7:AK$7)*$N20-SUM($O20:$Q20)&gt;0,SUM($S$3:AK$3)*$J20+SUM($S$4:AK$4)*$K20+SUM($S$5:AK$5)*$L20+SUM($S$6:AK$6)*$M20+SUM($S$7:AK$7)*$N20-SUM($O20:$Q20),0)</f>
        <v>0</v>
      </c>
      <c r="AI20" s="4">
        <f t="shared" si="9"/>
        <v>0</v>
      </c>
      <c r="AJ20" s="72">
        <f>IF(SUM($S$3:AM$3)*$J20+SUM($S$4:AQ$4)*$K20+SUM($S$5:AM$5)*$L20+SUM($S$6:AM$6)*$M20+SUM($S$7:AM$7)*$N20-SUM($O20:$Q20)&gt;0,SUM($S$3:AM$3)*$J20+SUM($S$4:AQ$4)*$K20+SUM($S$5:AM$5)*$L20+SUM($S$6:AM$6)*$M20+SUM($S$7:AM$7)*$N20-SUM($O20:$Q20),0)</f>
        <v>0</v>
      </c>
      <c r="AK20" s="4">
        <f t="shared" si="10"/>
        <v>0</v>
      </c>
      <c r="AL20" s="72">
        <f>IF(SUM($S$3:AO$3)*$J20+SUM($S$4:AS$4)*$K20+SUM($S$5:AO$5)*$L20+SUM($S$6:AO$6)*$M20+SUM($S$7:AO$7)*$N20-SUM($O20:$Q20)&gt;0,SUM($S$3:AO$3)*$J20+SUM($S$4:AS$4)*$K20+SUM($S$5:AO$5)*$L20+SUM($S$6:AO$6)*$M20+SUM($S$7:AO$7)*$N20-SUM($O20:$Q20),0)</f>
        <v>0</v>
      </c>
      <c r="AM20" s="4">
        <f t="shared" si="11"/>
        <v>0</v>
      </c>
      <c r="AN20" s="72">
        <f>IF(SUM($S$3:AQ$3)*$J20+SUM($S$4:AU$4)*$K20+SUM($S$5:AQ$5)*$L20+SUM($S$6:AQ$6)*$M20+SUM($S$7:AQ$7)*$N20-SUM($O20:$Q20)&gt;0,SUM($S$3:AQ$3)*$J20+SUM($S$4:AU$4)*$K20+SUM($S$5:AQ$5)*$L20+SUM($S$6:AQ$6)*$M20+SUM($S$7:AQ$7)*$N20-SUM($O20:$Q20),0)</f>
        <v>0</v>
      </c>
      <c r="AO20" s="4">
        <f t="shared" si="12"/>
        <v>0</v>
      </c>
      <c r="AP20" s="72">
        <f>IF(SUM($S$3:AS$3)*$J20+SUM($S$4:AW$4)*$K20+SUM($S$5:AS$5)*$L20+SUM($S$6:AS$6)*$M20+SUM($S$7:AS$7)*$N20-SUM($O20:$Q20)&gt;0,SUM($S$3:AS$3)*$J20+SUM($S$4:AW$4)*$K20+SUM($S$5:AS$5)*$L20+SUM($S$6:AS$6)*$M20+SUM($S$7:AS$7)*$N20-SUM($O20:$Q20),0)</f>
        <v>0</v>
      </c>
      <c r="AQ20" s="4">
        <f t="shared" si="13"/>
        <v>0</v>
      </c>
      <c r="AR20" s="72">
        <f>IF(SUM($S$3:AU$3)*$J20+SUM($S$4:AP$4)*$K20+SUM($S$5:AU$5)*$L20+SUM($S$6:AU$6)*$M20+SUM($S$7:AU$7)*$N20-SUM($O20:$Q20)&gt;0,SUM($S$3:AU$3)*$J20+SUM($S$4:AP$4)*$K20+SUM($S$5:AU$5)*$L20+SUM($S$6:AU$6)*$M20+SUM($S$7:AU$7)*$N20-SUM($O20:$Q20),0)</f>
        <v>0</v>
      </c>
      <c r="AS20" s="4">
        <f t="shared" si="14"/>
        <v>0</v>
      </c>
      <c r="AT20" s="72">
        <f>IF(SUM($S$3:AW$3)*$J20+SUM($S$4:AW$4)*$K20+SUM($S$5:AW$5)*$L20+SUM($S$6:AW$6)*$M20+SUM($S$7:AW$7)*$N20-SUM($O20:$Q20)&gt;0,SUM($S$3:AW$3)*$J20+SUM($S$4:AW$4)*$K20+SUM($S$5:AW$5)*$L20+SUM($S$6:AW$6)*$M20+SUM($S$7:AW$7)*$N20-SUM($O20:$Q20),0)</f>
        <v>10</v>
      </c>
      <c r="AU20" s="4">
        <f t="shared" si="15"/>
        <v>10</v>
      </c>
      <c r="AV20" s="72">
        <f>IF(SUM($S$3:AY$3)*$J20+SUM($S$4:AY$4)*$K20+SUM($S$5:AY$5)*$L20+SUM($S$6:AY$6)*$M20+SUM($S$7:AY$7)*$N20-SUM($O20:$Q20)&gt;0,SUM($S$3:AY$3)*$J20+SUM($S$4:AY$4)*$K20+SUM($S$5:AY$5)*$L20+SUM($S$6:AY$6)*$M20+SUM($S$7:AY$7)*$N20-SUM($O20:$Q20),0)</f>
        <v>380</v>
      </c>
      <c r="AW20" s="4">
        <f t="shared" si="16"/>
        <v>370</v>
      </c>
      <c r="AX20" s="72">
        <f>IF(SUM($S$3:BA$3)*$J20+SUM($S$4:BA$4)*$K20+SUM($S$5:BA$5)*$L20+SUM($S$6:BA$6)*$M20+SUM($S$7:BA$7)*$N20-SUM($O20:$Q20)&gt;0,SUM($S$3:BA$3)*$J20+SUM($S$4:BA$4)*$K20+SUM($S$5:BA$5)*$L20+SUM($S$6:BA$6)*$M20+SUM($S$7:BA$7)*$N20-SUM($O20:$Q20),0)</f>
        <v>750</v>
      </c>
      <c r="AY20" s="7">
        <f t="shared" si="17"/>
        <v>370</v>
      </c>
      <c r="AZ20" s="401">
        <f>IF(SUM($S$3:BC$3)*$J20+SUM($S$4:BC$4)*$K20+SUM($S$5:BC$5)*$L20+SUM($S$6:BC$6)*$M20+SUM($S$7:BC$7)*$N20-SUM($O20:$Q20)&gt;0,SUM($S$3:BC$3)*$J20+SUM($S$4:BC$4)*$K20+SUM($S$5:BC$5)*$L20+SUM($S$6:BC$6)*$M20+SUM($S$7:BC$7)*$N20-SUM($O20:$Q20),0)</f>
        <v>1050</v>
      </c>
      <c r="BA20" s="87">
        <f t="shared" si="18"/>
        <v>300</v>
      </c>
      <c r="BB20" s="402">
        <f>IF(SUM($S$3:BD$3)*$J20+SUM($S$4:BD$4)*$K20+SUM($S$5:BD$5)*$L20+SUM($S$6:BD$6)*$M20+SUM($S$7:BD$7)*$N20-SUM($O20:$Q20)&gt;0,SUM($S$3:BD$3)*$J20+SUM($S$4:BD$4)*$K20+SUM($S$5:BD$5)*$L20+SUM($S$6:BD$6)*$M20+SUM($S$7:BD$7)*$N20-SUM($O20:$Q20),0)</f>
        <v>1344</v>
      </c>
      <c r="BC20" s="87">
        <f t="shared" si="19"/>
        <v>294</v>
      </c>
      <c r="BG20" s="91">
        <f t="shared" si="49"/>
        <v>0</v>
      </c>
      <c r="BH20" s="91">
        <f t="shared" si="50"/>
        <v>0</v>
      </c>
      <c r="BI20" s="91">
        <f t="shared" si="51"/>
        <v>0</v>
      </c>
      <c r="BJ20" s="91">
        <f t="shared" si="52"/>
        <v>0</v>
      </c>
      <c r="BK20" s="91">
        <f t="shared" si="53"/>
        <v>0</v>
      </c>
      <c r="BL20" s="91">
        <f t="shared" si="54"/>
        <v>0</v>
      </c>
      <c r="BM20" s="91">
        <f t="shared" si="55"/>
        <v>0</v>
      </c>
      <c r="BN20" s="91">
        <f t="shared" si="56"/>
        <v>0</v>
      </c>
      <c r="BO20" s="91">
        <f t="shared" si="57"/>
        <v>0</v>
      </c>
      <c r="BP20" s="91">
        <f t="shared" si="58"/>
        <v>6099</v>
      </c>
      <c r="BQ20" s="250">
        <f t="shared" si="59"/>
        <v>225663</v>
      </c>
      <c r="BR20" s="157">
        <f t="shared" si="60"/>
        <v>225663</v>
      </c>
      <c r="BS20" s="91">
        <f t="shared" si="61"/>
        <v>182970</v>
      </c>
      <c r="BT20" s="91">
        <f t="shared" si="62"/>
        <v>179310.6</v>
      </c>
      <c r="BU20" s="91"/>
      <c r="BV20" s="91"/>
      <c r="BW20" s="158"/>
      <c r="BX20" s="153" t="s">
        <v>607</v>
      </c>
    </row>
    <row r="21" spans="1:76" s="86" customFormat="1" ht="12.75" customHeight="1" x14ac:dyDescent="0.25">
      <c r="A21" s="15" t="s">
        <v>19</v>
      </c>
      <c r="B21" s="15" t="s">
        <v>20</v>
      </c>
      <c r="C21" s="244" t="s">
        <v>10</v>
      </c>
      <c r="D21" s="274">
        <v>2</v>
      </c>
      <c r="E21" s="328">
        <v>189</v>
      </c>
      <c r="F21" s="342" t="s">
        <v>443</v>
      </c>
      <c r="G21" s="369">
        <v>2</v>
      </c>
      <c r="H21" s="370">
        <v>229</v>
      </c>
      <c r="I21" s="372" t="s">
        <v>443</v>
      </c>
      <c r="J21" s="300">
        <v>4</v>
      </c>
      <c r="K21" s="135">
        <v>4</v>
      </c>
      <c r="L21" s="124"/>
      <c r="M21" s="123">
        <v>4</v>
      </c>
      <c r="N21" s="120"/>
      <c r="O21" s="87">
        <v>48</v>
      </c>
      <c r="P21" s="87">
        <v>834</v>
      </c>
      <c r="Q21" s="292">
        <f>1698+500+2080</f>
        <v>4278</v>
      </c>
      <c r="R21" s="72">
        <f>IF(SUM($S$3:U$3)*$J21+SUM($S$4:U$4)*$K21+SUM($S$5:U$5)*$L21+SUM($S$6:U$6)*$M21+SUM($S$7:U$7)*$N21-SUM($O21:$Q21)&gt;0,SUM($S$3:U$3)*$J21+SUM($S$4:U$4)*$K21+SUM($S$5:U$5)*$L21+SUM($S$6:U$6)*$M21+SUM($S$7:U$7)*$N21-SUM($O21:$Q21),0)</f>
        <v>0</v>
      </c>
      <c r="S21" s="73">
        <f t="shared" si="1"/>
        <v>0</v>
      </c>
      <c r="T21" s="72">
        <f>IF(SUM($S$3:W$3)*$J21+SUM($S$4:W$4)*$K21+SUM($S$5:W$5)*$L21+SUM($S$6:W$6)*$M21+SUM($S$7:W$7)*$N21-SUM($O21:$Q21)&gt;0,SUM($S$3:W$3)*$J21+SUM($S$4:W$4)*$K21+SUM($S$5:W$5)*$L21+SUM($S$6:W$6)*$M21+SUM($S$7:W$7)*$N21-SUM($O21:$Q21),0)</f>
        <v>0</v>
      </c>
      <c r="U21" s="4">
        <f t="shared" si="2"/>
        <v>0</v>
      </c>
      <c r="V21" s="72">
        <f>IF(SUM($S$3:Y$3)*$J21+SUM($S$4:Y$4)*$K21+SUM($S$5:Y$5)*$L21+SUM($S$6:Y$6)*$M21+SUM($S$7:Y$7)*$N21-SUM($O21:$Q21)&gt;0,SUM($S$3:Y$3)*$J21+SUM($S$4:Y$4)*$K21+SUM($S$5:Y$5)*$L21+SUM($S$6:Y$6)*$M21+SUM($S$7:Y$7)*$N21-SUM($O21:$Q21),0)</f>
        <v>0</v>
      </c>
      <c r="W21" s="4">
        <f t="shared" si="3"/>
        <v>0</v>
      </c>
      <c r="X21" s="72">
        <f>IF(SUM($S$3:AA$3)*$J21+SUM($S$4:AA$4)*$K21+SUM($S$5:AA$5)*$L21+SUM($S$6:AA$6)*$M21+SUM($S$7:AA$7)*$N21-SUM($O21:$Q21)&gt;0,SUM($S$3:AA$3)*$J21+SUM($S$4:AA$4)*$K21+SUM($S$5:AA$5)*$L21+SUM($S$6:AA$6)*$M21+SUM($S$7:AA$7)*$N21-SUM($O21:$Q21),0)</f>
        <v>0</v>
      </c>
      <c r="Y21" s="4">
        <f t="shared" si="4"/>
        <v>0</v>
      </c>
      <c r="Z21" s="72">
        <f>IF(SUM($S$3:AC$3)*$J21+SUM($S$4:AC$4)*$K21+SUM($S$5:AC$5)*$L21+SUM($S$6:AC$6)*$M21+SUM($S$7:AC$7)*$N21-SUM($O21:$Q21)&gt;0,SUM($S$3:AC$3)*$J21+SUM($S$4:AC$4)*$K21+SUM($S$5:AC$5)*$L21+SUM($S$6:AC$6)*$M21+SUM($S$7:AC$7)*$N21-SUM($O21:$Q21),0)</f>
        <v>0</v>
      </c>
      <c r="AA21" s="4">
        <f t="shared" si="5"/>
        <v>0</v>
      </c>
      <c r="AB21" s="72">
        <f>IF(SUM($S$3:AE$3)*$J21+SUM($S$4:AE$4)*$K21+SUM($S$5:AE$5)*$L21+SUM($S$6:AE$6)*$M21+SUM($S$7:AE$7)*$N21-SUM($O21:$Q21)&gt;0,SUM($S$3:AE$3)*$J21+SUM($S$4:AE$4)*$K21+SUM($S$5:AE$5)*$L21+SUM($S$6:AE$6)*$M21+SUM($S$7:AE$7)*$N21-SUM($O21:$Q21),0)</f>
        <v>0</v>
      </c>
      <c r="AC21" s="4">
        <f t="shared" si="6"/>
        <v>0</v>
      </c>
      <c r="AD21" s="72">
        <f>IF(SUM($S$3:AG$3)*$J21+SUM($S$4:AG$4)*$K21+SUM($S$5:AG$5)*$L21+SUM($S$6:AG$6)*$M21+SUM($S$7:AG$7)*$N21-SUM($O21:$Q21)&gt;0,SUM($S$3:AG$3)*$J21+SUM($S$4:AG$4)*$K21+SUM($S$5:AG$5)*$L21+SUM($S$6:AG$6)*$M21+SUM($S$7:AG$7)*$N21-SUM($O21:$Q21),0)</f>
        <v>0</v>
      </c>
      <c r="AE21" s="4">
        <f t="shared" si="7"/>
        <v>0</v>
      </c>
      <c r="AF21" s="72">
        <f>IF(SUM($S$3:AI$3)*$J21+SUM($S$4:AI$4)*$K21+SUM($S$5:AI$5)*$L21+SUM($S$6:AI$6)*$M21+SUM($S$7:AI$7)*$N21-SUM($O21:$Q21)&gt;0,SUM($S$3:AI$3)*$J21+SUM($S$4:AI$4)*$K21+SUM($S$5:AI$5)*$L21+SUM($S$6:AI$6)*$M21+SUM($S$7:AI$7)*$N21-SUM($O21:$Q21),0)</f>
        <v>0</v>
      </c>
      <c r="AG21" s="4">
        <f t="shared" si="8"/>
        <v>0</v>
      </c>
      <c r="AH21" s="72">
        <f>IF(SUM($S$3:AK$3)*$J21+SUM($S$4:AK$4)*$K21+SUM($S$5:AK$5)*$L21+SUM($S$6:AK$6)*$M21+SUM($S$7:AK$7)*$N21-SUM($O21:$Q21)&gt;0,SUM($S$3:AK$3)*$J21+SUM($S$4:AK$4)*$K21+SUM($S$5:AK$5)*$L21+SUM($S$6:AK$6)*$M21+SUM($S$7:AK$7)*$N21-SUM($O21:$Q21),0)</f>
        <v>0</v>
      </c>
      <c r="AI21" s="4">
        <f t="shared" si="9"/>
        <v>0</v>
      </c>
      <c r="AJ21" s="72">
        <f>IF(SUM($S$3:AM$3)*$J21+SUM($S$4:AQ$4)*$K21+SUM($S$5:AM$5)*$L21+SUM($S$6:AM$6)*$M21+SUM($S$7:AM$7)*$N21-SUM($O21:$Q21)&gt;0,SUM($S$3:AM$3)*$J21+SUM($S$4:AQ$4)*$K21+SUM($S$5:AM$5)*$L21+SUM($S$6:AM$6)*$M21+SUM($S$7:AM$7)*$N21-SUM($O21:$Q21),0)</f>
        <v>0</v>
      </c>
      <c r="AK21" s="4">
        <f t="shared" si="10"/>
        <v>0</v>
      </c>
      <c r="AL21" s="72">
        <f>IF(SUM($S$3:AO$3)*$J21+SUM($S$4:AS$4)*$K21+SUM($S$5:AO$5)*$L21+SUM($S$6:AO$6)*$M21+SUM($S$7:AO$7)*$N21-SUM($O21:$Q21)&gt;0,SUM($S$3:AO$3)*$J21+SUM($S$4:AS$4)*$K21+SUM($S$5:AO$5)*$L21+SUM($S$6:AO$6)*$M21+SUM($S$7:AO$7)*$N21-SUM($O21:$Q21),0)</f>
        <v>0</v>
      </c>
      <c r="AM21" s="4">
        <f t="shared" si="11"/>
        <v>0</v>
      </c>
      <c r="AN21" s="72">
        <f>IF(SUM($S$3:AQ$3)*$J21+SUM($S$4:AU$4)*$K21+SUM($S$5:AQ$5)*$L21+SUM($S$6:AQ$6)*$M21+SUM($S$7:AQ$7)*$N21-SUM($O21:$Q21)&gt;0,SUM($S$3:AQ$3)*$J21+SUM($S$4:AU$4)*$K21+SUM($S$5:AQ$5)*$L21+SUM($S$6:AQ$6)*$M21+SUM($S$7:AQ$7)*$N21-SUM($O21:$Q21),0)</f>
        <v>20</v>
      </c>
      <c r="AO21" s="4">
        <f t="shared" si="12"/>
        <v>20</v>
      </c>
      <c r="AP21" s="72">
        <f>IF(SUM($S$3:AS$3)*$J21+SUM($S$4:AW$4)*$K21+SUM($S$5:AS$5)*$L21+SUM($S$6:AS$6)*$M21+SUM($S$7:AS$7)*$N21-SUM($O21:$Q21)&gt;0,SUM($S$3:AS$3)*$J21+SUM($S$4:AW$4)*$K21+SUM($S$5:AS$5)*$L21+SUM($S$6:AS$6)*$M21+SUM($S$7:AS$7)*$N21-SUM($O21:$Q21),0)</f>
        <v>760</v>
      </c>
      <c r="AQ21" s="4">
        <f t="shared" si="13"/>
        <v>740</v>
      </c>
      <c r="AR21" s="72">
        <f>IF(SUM($S$3:AU$3)*$J21+SUM($S$4:AP$4)*$K21+SUM($S$5:AU$5)*$L21+SUM($S$6:AU$6)*$M21+SUM($S$7:AU$7)*$N21-SUM($O21:$Q21)&gt;0,SUM($S$3:AU$3)*$J21+SUM($S$4:AP$4)*$K21+SUM($S$5:AU$5)*$L21+SUM($S$6:AU$6)*$M21+SUM($S$7:AU$7)*$N21-SUM($O21:$Q21),0)</f>
        <v>0</v>
      </c>
      <c r="AS21" s="4">
        <f t="shared" si="14"/>
        <v>0</v>
      </c>
      <c r="AT21" s="72">
        <f>IF(SUM($S$3:AW$3)*$J21+SUM($S$4:AW$4)*$K21+SUM($S$5:AW$5)*$L21+SUM($S$6:AW$6)*$M21+SUM($S$7:AW$7)*$N21-SUM($O21:$Q21)&gt;0,SUM($S$3:AW$3)*$J21+SUM($S$4:AW$4)*$K21+SUM($S$5:AW$5)*$L21+SUM($S$6:AW$6)*$M21+SUM($S$7:AW$7)*$N21-SUM($O21:$Q21),0)</f>
        <v>1040</v>
      </c>
      <c r="AU21" s="4">
        <f t="shared" si="15"/>
        <v>1040</v>
      </c>
      <c r="AV21" s="72">
        <f>IF(SUM($S$3:AY$3)*$J21+SUM($S$4:AY$4)*$K21+SUM($S$5:AY$5)*$L21+SUM($S$6:AY$6)*$M21+SUM($S$7:AY$7)*$N21-SUM($O21:$Q21)&gt;0,SUM($S$3:AY$3)*$J21+SUM($S$4:AY$4)*$K21+SUM($S$5:AY$5)*$L21+SUM($S$6:AY$6)*$M21+SUM($S$7:AY$7)*$N21-SUM($O21:$Q21),0)</f>
        <v>1780</v>
      </c>
      <c r="AW21" s="4">
        <f t="shared" si="16"/>
        <v>740</v>
      </c>
      <c r="AX21" s="72">
        <f>IF(SUM($S$3:BA$3)*$J21+SUM($S$4:BA$4)*$K21+SUM($S$5:BA$5)*$L21+SUM($S$6:BA$6)*$M21+SUM($S$7:BA$7)*$N21-SUM($O21:$Q21)&gt;0,SUM($S$3:BA$3)*$J21+SUM($S$4:BA$4)*$K21+SUM($S$5:BA$5)*$L21+SUM($S$6:BA$6)*$M21+SUM($S$7:BA$7)*$N21-SUM($O21:$Q21),0)</f>
        <v>2520</v>
      </c>
      <c r="AY21" s="7">
        <f t="shared" si="17"/>
        <v>740</v>
      </c>
      <c r="AZ21" s="401">
        <f>IF(SUM($S$3:BC$3)*$J21+SUM($S$4:BC$4)*$K21+SUM($S$5:BC$5)*$L21+SUM($S$6:BC$6)*$M21+SUM($S$7:BC$7)*$N21-SUM($O21:$Q21)&gt;0,SUM($S$3:BC$3)*$J21+SUM($S$4:BC$4)*$K21+SUM($S$5:BC$5)*$L21+SUM($S$6:BC$6)*$M21+SUM($S$7:BC$7)*$N21-SUM($O21:$Q21),0)</f>
        <v>3120</v>
      </c>
      <c r="BA21" s="87">
        <f t="shared" si="18"/>
        <v>600</v>
      </c>
      <c r="BB21" s="402">
        <f>IF(SUM($S$3:BD$3)*$J21+SUM($S$4:BD$4)*$K21+SUM($S$5:BD$5)*$L21+SUM($S$6:BD$6)*$M21+SUM($S$7:BD$7)*$N21-SUM($O21:$Q21)&gt;0,SUM($S$3:BD$3)*$J21+SUM($S$4:BD$4)*$K21+SUM($S$5:BD$5)*$L21+SUM($S$6:BD$6)*$M21+SUM($S$7:BD$7)*$N21-SUM($O21:$Q21),0)</f>
        <v>3708</v>
      </c>
      <c r="BC21" s="87">
        <f t="shared" si="19"/>
        <v>588</v>
      </c>
      <c r="BG21" s="91">
        <f t="shared" si="49"/>
        <v>0</v>
      </c>
      <c r="BH21" s="91">
        <f t="shared" si="50"/>
        <v>0</v>
      </c>
      <c r="BI21" s="91">
        <f t="shared" si="51"/>
        <v>0</v>
      </c>
      <c r="BJ21" s="91">
        <f t="shared" si="52"/>
        <v>0</v>
      </c>
      <c r="BK21" s="91">
        <f t="shared" si="53"/>
        <v>0</v>
      </c>
      <c r="BL21" s="91">
        <f t="shared" si="54"/>
        <v>0</v>
      </c>
      <c r="BM21" s="91">
        <f t="shared" si="55"/>
        <v>26106</v>
      </c>
      <c r="BN21" s="91">
        <f t="shared" si="56"/>
        <v>965922</v>
      </c>
      <c r="BO21" s="91">
        <f t="shared" si="57"/>
        <v>0</v>
      </c>
      <c r="BP21" s="91">
        <f t="shared" si="58"/>
        <v>1357512</v>
      </c>
      <c r="BQ21" s="250">
        <f t="shared" si="59"/>
        <v>965922</v>
      </c>
      <c r="BR21" s="157">
        <f t="shared" si="60"/>
        <v>965922</v>
      </c>
      <c r="BS21" s="91">
        <f t="shared" si="61"/>
        <v>783180</v>
      </c>
      <c r="BT21" s="91">
        <f t="shared" si="62"/>
        <v>767516.4</v>
      </c>
      <c r="BU21" s="91"/>
      <c r="BV21" s="91"/>
      <c r="BW21" s="158"/>
      <c r="BX21" s="153" t="s">
        <v>607</v>
      </c>
    </row>
    <row r="22" spans="1:76" s="86" customFormat="1" ht="12.75" customHeight="1" x14ac:dyDescent="0.25">
      <c r="A22" s="15" t="s">
        <v>19</v>
      </c>
      <c r="B22" s="15" t="s">
        <v>277</v>
      </c>
      <c r="C22" s="244" t="s">
        <v>10</v>
      </c>
      <c r="D22" s="274">
        <v>2</v>
      </c>
      <c r="E22" s="328">
        <v>350</v>
      </c>
      <c r="F22" s="342" t="s">
        <v>442</v>
      </c>
      <c r="G22" s="369">
        <v>2</v>
      </c>
      <c r="H22" s="370">
        <v>476</v>
      </c>
      <c r="I22" s="372" t="s">
        <v>442</v>
      </c>
      <c r="J22" s="301"/>
      <c r="K22" s="210"/>
      <c r="L22" s="122">
        <v>4</v>
      </c>
      <c r="M22" s="124"/>
      <c r="N22" s="120"/>
      <c r="O22" s="87"/>
      <c r="P22" s="87"/>
      <c r="Q22" s="292">
        <f>480+120+800+480+828</f>
        <v>2708</v>
      </c>
      <c r="R22" s="72">
        <f>IF(SUM($S$3:U$3)*$J22+SUM($S$4:U$4)*$K22+SUM($S$5:U$5)*$L22+SUM($S$6:U$6)*$M22+SUM($S$7:U$7)*$N22-SUM($O22:$Q22)&gt;0,SUM($S$3:U$3)*$J22+SUM($S$4:U$4)*$K22+SUM($S$5:U$5)*$L22+SUM($S$6:U$6)*$M22+SUM($S$7:U$7)*$N22-SUM($O22:$Q22),0)</f>
        <v>0</v>
      </c>
      <c r="S22" s="73">
        <f t="shared" si="1"/>
        <v>0</v>
      </c>
      <c r="T22" s="72">
        <f>IF(SUM($S$3:W$3)*$J22+SUM($S$4:W$4)*$K22+SUM($S$5:W$5)*$L22+SUM($S$6:W$6)*$M22+SUM($S$7:W$7)*$N22-SUM($O22:$Q22)&gt;0,SUM($S$3:W$3)*$J22+SUM($S$4:W$4)*$K22+SUM($S$5:W$5)*$L22+SUM($S$6:W$6)*$M22+SUM($S$7:W$7)*$N22-SUM($O22:$Q22),0)</f>
        <v>0</v>
      </c>
      <c r="U22" s="4">
        <f t="shared" si="2"/>
        <v>0</v>
      </c>
      <c r="V22" s="72">
        <f>IF(SUM($S$3:Y$3)*$J22+SUM($S$4:Y$4)*$K22+SUM($S$5:Y$5)*$L22+SUM($S$6:Y$6)*$M22+SUM($S$7:Y$7)*$N22-SUM($O22:$Q22)&gt;0,SUM($S$3:Y$3)*$J22+SUM($S$4:Y$4)*$K22+SUM($S$5:Y$5)*$L22+SUM($S$6:Y$6)*$M22+SUM($S$7:Y$7)*$N22-SUM($O22:$Q22),0)</f>
        <v>0</v>
      </c>
      <c r="W22" s="4">
        <f t="shared" si="3"/>
        <v>0</v>
      </c>
      <c r="X22" s="72">
        <f>IF(SUM($S$3:AA$3)*$J22+SUM($S$4:AA$4)*$K22+SUM($S$5:AA$5)*$L22+SUM($S$6:AA$6)*$M22+SUM($S$7:AA$7)*$N22-SUM($O22:$Q22)&gt;0,SUM($S$3:AA$3)*$J22+SUM($S$4:AA$4)*$K22+SUM($S$5:AA$5)*$L22+SUM($S$6:AA$6)*$M22+SUM($S$7:AA$7)*$N22-SUM($O22:$Q22),0)</f>
        <v>0</v>
      </c>
      <c r="Y22" s="4">
        <f t="shared" si="4"/>
        <v>0</v>
      </c>
      <c r="Z22" s="72">
        <f>IF(SUM($S$3:AC$3)*$J22+SUM($S$4:AC$4)*$K22+SUM($S$5:AC$5)*$L22+SUM($S$6:AC$6)*$M22+SUM($S$7:AC$7)*$N22-SUM($O22:$Q22)&gt;0,SUM($S$3:AC$3)*$J22+SUM($S$4:AC$4)*$K22+SUM($S$5:AC$5)*$L22+SUM($S$6:AC$6)*$M22+SUM($S$7:AC$7)*$N22-SUM($O22:$Q22),0)</f>
        <v>0</v>
      </c>
      <c r="AA22" s="4">
        <f t="shared" si="5"/>
        <v>0</v>
      </c>
      <c r="AB22" s="72">
        <f>IF(SUM($S$3:AE$3)*$J22+SUM($S$4:AE$4)*$K22+SUM($S$5:AE$5)*$L22+SUM($S$6:AE$6)*$M22+SUM($S$7:AE$7)*$N22-SUM($O22:$Q22)&gt;0,SUM($S$3:AE$3)*$J22+SUM($S$4:AE$4)*$K22+SUM($S$5:AE$5)*$L22+SUM($S$6:AE$6)*$M22+SUM($S$7:AE$7)*$N22-SUM($O22:$Q22),0)</f>
        <v>0</v>
      </c>
      <c r="AC22" s="4">
        <f t="shared" si="6"/>
        <v>0</v>
      </c>
      <c r="AD22" s="72">
        <f>IF(SUM($S$3:AG$3)*$J22+SUM($S$4:AG$4)*$K22+SUM($S$5:AG$5)*$L22+SUM($S$6:AG$6)*$M22+SUM($S$7:AG$7)*$N22-SUM($O22:$Q22)&gt;0,SUM($S$3:AG$3)*$J22+SUM($S$4:AG$4)*$K22+SUM($S$5:AG$5)*$L22+SUM($S$6:AG$6)*$M22+SUM($S$7:AG$7)*$N22-SUM($O22:$Q22),0)</f>
        <v>0</v>
      </c>
      <c r="AE22" s="4">
        <f t="shared" si="7"/>
        <v>0</v>
      </c>
      <c r="AF22" s="72">
        <f>IF(SUM($S$3:AI$3)*$J22+SUM($S$4:AI$4)*$K22+SUM($S$5:AI$5)*$L22+SUM($S$6:AI$6)*$M22+SUM($S$7:AI$7)*$N22-SUM($O22:$Q22)&gt;0,SUM($S$3:AI$3)*$J22+SUM($S$4:AI$4)*$K22+SUM($S$5:AI$5)*$L22+SUM($S$6:AI$6)*$M22+SUM($S$7:AI$7)*$N22-SUM($O22:$Q22),0)</f>
        <v>0</v>
      </c>
      <c r="AG22" s="4">
        <f t="shared" si="8"/>
        <v>0</v>
      </c>
      <c r="AH22" s="72">
        <f>IF(SUM($S$3:AK$3)*$J22+SUM($S$4:AK$4)*$K22+SUM($S$5:AK$5)*$L22+SUM($S$6:AK$6)*$M22+SUM($S$7:AK$7)*$N22-SUM($O22:$Q22)&gt;0,SUM($S$3:AK$3)*$J22+SUM($S$4:AK$4)*$K22+SUM($S$5:AK$5)*$L22+SUM($S$6:AK$6)*$M22+SUM($S$7:AK$7)*$N22-SUM($O22:$Q22),0)</f>
        <v>0</v>
      </c>
      <c r="AI22" s="4">
        <f t="shared" si="9"/>
        <v>0</v>
      </c>
      <c r="AJ22" s="72">
        <f>IF(SUM($S$3:AM$3)*$J22+SUM($S$4:AQ$4)*$K22+SUM($S$5:AM$5)*$L22+SUM($S$6:AM$6)*$M22+SUM($S$7:AM$7)*$N22-SUM($O22:$Q22)&gt;0,SUM($S$3:AM$3)*$J22+SUM($S$4:AQ$4)*$K22+SUM($S$5:AM$5)*$L22+SUM($S$6:AM$6)*$M22+SUM($S$7:AM$7)*$N22-SUM($O22:$Q22),0)</f>
        <v>0</v>
      </c>
      <c r="AK22" s="4">
        <f t="shared" si="10"/>
        <v>0</v>
      </c>
      <c r="AL22" s="72">
        <f>IF(SUM($S$3:AO$3)*$J22+SUM($S$4:AS$4)*$K22+SUM($S$5:AO$5)*$L22+SUM($S$6:AO$6)*$M22+SUM($S$7:AO$7)*$N22-SUM($O22:$Q22)&gt;0,SUM($S$3:AO$3)*$J22+SUM($S$4:AS$4)*$K22+SUM($S$5:AO$5)*$L22+SUM($S$6:AO$6)*$M22+SUM($S$7:AO$7)*$N22-SUM($O22:$Q22),0)</f>
        <v>0</v>
      </c>
      <c r="AM22" s="4">
        <f t="shared" si="11"/>
        <v>0</v>
      </c>
      <c r="AN22" s="72">
        <f>IF(SUM($S$3:AQ$3)*$J22+SUM($S$4:AU$4)*$K22+SUM($S$5:AQ$5)*$L22+SUM($S$6:AQ$6)*$M22+SUM($S$7:AQ$7)*$N22-SUM($O22:$Q22)&gt;0,SUM($S$3:AQ$3)*$J22+SUM($S$4:AU$4)*$K22+SUM($S$5:AQ$5)*$L22+SUM($S$6:AQ$6)*$M22+SUM($S$7:AQ$7)*$N22-SUM($O22:$Q22),0)</f>
        <v>0</v>
      </c>
      <c r="AO22" s="4">
        <f t="shared" si="12"/>
        <v>0</v>
      </c>
      <c r="AP22" s="72">
        <f>IF(SUM($S$3:AS$3)*$J22+SUM($S$4:AW$4)*$K22+SUM($S$5:AS$5)*$L22+SUM($S$6:AS$6)*$M22+SUM($S$7:AS$7)*$N22-SUM($O22:$Q22)&gt;0,SUM($S$3:AS$3)*$J22+SUM($S$4:AW$4)*$K22+SUM($S$5:AS$5)*$L22+SUM($S$6:AS$6)*$M22+SUM($S$7:AS$7)*$N22-SUM($O22:$Q22),0)</f>
        <v>0</v>
      </c>
      <c r="AQ22" s="4">
        <f t="shared" si="13"/>
        <v>0</v>
      </c>
      <c r="AR22" s="72">
        <f>IF(SUM($S$3:AU$3)*$J22+SUM($S$4:AP$4)*$K22+SUM($S$5:AU$5)*$L22+SUM($S$6:AU$6)*$M22+SUM($S$7:AU$7)*$N22-SUM($O22:$Q22)&gt;0,SUM($S$3:AU$3)*$J22+SUM($S$4:AP$4)*$K22+SUM($S$5:AU$5)*$L22+SUM($S$6:AU$6)*$M22+SUM($S$7:AU$7)*$N22-SUM($O22:$Q22),0)</f>
        <v>0</v>
      </c>
      <c r="AS22" s="4">
        <f t="shared" si="14"/>
        <v>0</v>
      </c>
      <c r="AT22" s="72">
        <f>IF(SUM($S$3:AW$3)*$J22+SUM($S$4:AW$4)*$K22+SUM($S$5:AW$5)*$L22+SUM($S$6:AW$6)*$M22+SUM($S$7:AW$7)*$N22-SUM($O22:$Q22)&gt;0,SUM($S$3:AW$3)*$J22+SUM($S$4:AW$4)*$K22+SUM($S$5:AW$5)*$L22+SUM($S$6:AW$6)*$M22+SUM($S$7:AW$7)*$N22-SUM($O22:$Q22),0)</f>
        <v>556</v>
      </c>
      <c r="AU22" s="4">
        <f t="shared" si="15"/>
        <v>556</v>
      </c>
      <c r="AV22" s="72">
        <f>IF(SUM($S$3:AY$3)*$J22+SUM($S$4:AY$4)*$K22+SUM($S$5:AY$5)*$L22+SUM($S$6:AY$6)*$M22+SUM($S$7:AY$7)*$N22-SUM($O22:$Q22)&gt;0,SUM($S$3:AY$3)*$J22+SUM($S$4:AY$4)*$K22+SUM($S$5:AY$5)*$L22+SUM($S$6:AY$6)*$M22+SUM($S$7:AY$7)*$N22-SUM($O22:$Q22),0)</f>
        <v>1276</v>
      </c>
      <c r="AW22" s="4">
        <f t="shared" si="16"/>
        <v>720</v>
      </c>
      <c r="AX22" s="72">
        <f>IF(SUM($S$3:BA$3)*$J22+SUM($S$4:BA$4)*$K22+SUM($S$5:BA$5)*$L22+SUM($S$6:BA$6)*$M22+SUM($S$7:BA$7)*$N22-SUM($O22:$Q22)&gt;0,SUM($S$3:BA$3)*$J22+SUM($S$4:BA$4)*$K22+SUM($S$5:BA$5)*$L22+SUM($S$6:BA$6)*$M22+SUM($S$7:BA$7)*$N22-SUM($O22:$Q22),0)</f>
        <v>1996</v>
      </c>
      <c r="AY22" s="7">
        <f t="shared" si="17"/>
        <v>720</v>
      </c>
      <c r="AZ22" s="401">
        <f>IF(SUM($S$3:BC$3)*$J22+SUM($S$4:BC$4)*$K22+SUM($S$5:BC$5)*$L22+SUM($S$6:BC$6)*$M22+SUM($S$7:BC$7)*$N22-SUM($O22:$Q22)&gt;0,SUM($S$3:BC$3)*$J22+SUM($S$4:BC$4)*$K22+SUM($S$5:BC$5)*$L22+SUM($S$6:BC$6)*$M22+SUM($S$7:BC$7)*$N22-SUM($O22:$Q22),0)</f>
        <v>2716</v>
      </c>
      <c r="BA22" s="87">
        <f t="shared" si="18"/>
        <v>720</v>
      </c>
      <c r="BB22" s="402">
        <f>IF(SUM($S$3:BD$3)*$J22+SUM($S$4:BD$4)*$K22+SUM($S$5:BD$5)*$L22+SUM($S$6:BD$6)*$M22+SUM($S$7:BD$7)*$N22-SUM($O22:$Q22)&gt;0,SUM($S$3:BD$3)*$J22+SUM($S$4:BD$4)*$K22+SUM($S$5:BD$5)*$L22+SUM($S$6:BD$6)*$M22+SUM($S$7:BD$7)*$N22-SUM($O22:$Q22),0)</f>
        <v>3260</v>
      </c>
      <c r="BC22" s="87">
        <f t="shared" si="19"/>
        <v>544</v>
      </c>
      <c r="BG22" s="87">
        <f>IF($G22=2,$H22*AC22*$I$2,$H22*AC22)</f>
        <v>0</v>
      </c>
      <c r="BH22" s="87">
        <f>IF($G22=2,$H22*AE22*$I$2,$H22*AE22)</f>
        <v>0</v>
      </c>
      <c r="BI22" s="87">
        <f>IF($G22=2,$H22*AG22*$I$2,$H22*AG22)</f>
        <v>0</v>
      </c>
      <c r="BJ22" s="87">
        <f>IF($G22=2,$H22*AI22*$I$2,$H22*AI22)</f>
        <v>0</v>
      </c>
      <c r="BK22" s="87">
        <f>IF($G22=2,$H22*AK22*$I$2,$H22*AK22)</f>
        <v>0</v>
      </c>
      <c r="BL22" s="87">
        <f>IF($G22=2,$H22*AM22*$I$2,$H22*AM22)</f>
        <v>0</v>
      </c>
      <c r="BM22" s="87">
        <f>IF($G22=2,$H22*AO22*$I$2,$H22*AO22)</f>
        <v>0</v>
      </c>
      <c r="BN22" s="87">
        <f>IF($G22=2,$H22*AQ22*$I$2,$H22*AQ22)</f>
        <v>0</v>
      </c>
      <c r="BO22" s="87">
        <f>IF($G22=2,$H22*AS22*$I$2,$H22*AS22)</f>
        <v>0</v>
      </c>
      <c r="BP22" s="87">
        <f>IF($G22=2,$H22*AU22*$I$2,$H22*AU22)</f>
        <v>1508539.2</v>
      </c>
      <c r="BQ22" s="244">
        <f>IF($G22=2,$H22*AW22*$I$2,$H22*AW22)</f>
        <v>1953504</v>
      </c>
      <c r="BR22" s="151">
        <f>IF($G22=2,$H22*AY22*$I$2,$H22*AY22)</f>
        <v>1953504</v>
      </c>
      <c r="BS22" s="87">
        <f>IF($G22=2,$H22*BA22*$I$2,$H22*BA22)</f>
        <v>1953504</v>
      </c>
      <c r="BT22" s="87">
        <f>IF($G22=2,$H22*BC22*$I$2,$H22*BC22)</f>
        <v>1475980.8</v>
      </c>
      <c r="BU22" s="87"/>
      <c r="BV22" s="87"/>
      <c r="BW22" s="159"/>
      <c r="BX22" s="154" t="s">
        <v>607</v>
      </c>
    </row>
    <row r="23" spans="1:76" s="86" customFormat="1" ht="12.75" customHeight="1" x14ac:dyDescent="0.25">
      <c r="A23" s="15" t="s">
        <v>758</v>
      </c>
      <c r="B23" s="15" t="s">
        <v>759</v>
      </c>
      <c r="C23" s="244" t="s">
        <v>10</v>
      </c>
      <c r="D23" s="274">
        <v>2</v>
      </c>
      <c r="E23" s="328">
        <v>6</v>
      </c>
      <c r="F23" s="342" t="s">
        <v>537</v>
      </c>
      <c r="G23" s="369">
        <v>2</v>
      </c>
      <c r="H23" s="370">
        <v>9</v>
      </c>
      <c r="I23" s="372" t="s">
        <v>537</v>
      </c>
      <c r="J23" s="301"/>
      <c r="K23" s="135">
        <v>2</v>
      </c>
      <c r="L23" s="124"/>
      <c r="M23" s="123">
        <v>2</v>
      </c>
      <c r="N23" s="120"/>
      <c r="O23" s="87">
        <v>826</v>
      </c>
      <c r="P23" s="87"/>
      <c r="Q23" s="292">
        <v>1924</v>
      </c>
      <c r="R23" s="72">
        <f>IF(SUM($S$3:U$3)*$J23+SUM($S$4:U$4)*$K23+SUM($S$5:U$5)*$L23+SUM($S$6:U$6)*$M23+SUM($S$7:U$7)*$N23-SUM($O23:$Q23)&gt;0,SUM($S$3:U$3)*$J23+SUM($S$4:U$4)*$K23+SUM($S$5:U$5)*$L23+SUM($S$6:U$6)*$M23+SUM($S$7:U$7)*$N23-SUM($O23:$Q23),0)</f>
        <v>0</v>
      </c>
      <c r="S23" s="73">
        <f t="shared" si="1"/>
        <v>0</v>
      </c>
      <c r="T23" s="72">
        <f>IF(SUM($S$3:W$3)*$J23+SUM($S$4:W$4)*$K23+SUM($S$5:W$5)*$L23+SUM($S$6:W$6)*$M23+SUM($S$7:W$7)*$N23-SUM($O23:$Q23)&gt;0,SUM($S$3:W$3)*$J23+SUM($S$4:W$4)*$K23+SUM($S$5:W$5)*$L23+SUM($S$6:W$6)*$M23+SUM($S$7:W$7)*$N23-SUM($O23:$Q23),0)</f>
        <v>0</v>
      </c>
      <c r="U23" s="4">
        <f t="shared" si="2"/>
        <v>0</v>
      </c>
      <c r="V23" s="72">
        <f>IF(SUM($S$3:Y$3)*$J23+SUM($S$4:Y$4)*$K23+SUM($S$5:Y$5)*$L23+SUM($S$6:Y$6)*$M23+SUM($S$7:Y$7)*$N23-SUM($O23:$Q23)&gt;0,SUM($S$3:Y$3)*$J23+SUM($S$4:Y$4)*$K23+SUM($S$5:Y$5)*$L23+SUM($S$6:Y$6)*$M23+SUM($S$7:Y$7)*$N23-SUM($O23:$Q23),0)</f>
        <v>0</v>
      </c>
      <c r="W23" s="4">
        <f t="shared" si="3"/>
        <v>0</v>
      </c>
      <c r="X23" s="72">
        <f>IF(SUM($S$3:AA$3)*$J23+SUM($S$4:AA$4)*$K23+SUM($S$5:AA$5)*$L23+SUM($S$6:AA$6)*$M23+SUM($S$7:AA$7)*$N23-SUM($O23:$Q23)&gt;0,SUM($S$3:AA$3)*$J23+SUM($S$4:AA$4)*$K23+SUM($S$5:AA$5)*$L23+SUM($S$6:AA$6)*$M23+SUM($S$7:AA$7)*$N23-SUM($O23:$Q23),0)</f>
        <v>0</v>
      </c>
      <c r="Y23" s="4">
        <f t="shared" si="4"/>
        <v>0</v>
      </c>
      <c r="Z23" s="72">
        <f>IF(SUM($S$3:AC$3)*$J23+SUM($S$4:AC$4)*$K23+SUM($S$5:AC$5)*$L23+SUM($S$6:AC$6)*$M23+SUM($S$7:AC$7)*$N23-SUM($O23:$Q23)&gt;0,SUM($S$3:AC$3)*$J23+SUM($S$4:AC$4)*$K23+SUM($S$5:AC$5)*$L23+SUM($S$6:AC$6)*$M23+SUM($S$7:AC$7)*$N23-SUM($O23:$Q23),0)</f>
        <v>0</v>
      </c>
      <c r="AA23" s="4">
        <f t="shared" si="5"/>
        <v>0</v>
      </c>
      <c r="AB23" s="72">
        <f>IF(SUM($S$3:AE$3)*$J23+SUM($S$4:AE$4)*$K23+SUM($S$5:AE$5)*$L23+SUM($S$6:AE$6)*$M23+SUM($S$7:AE$7)*$N23-SUM($O23:$Q23)&gt;0,SUM($S$3:AE$3)*$J23+SUM($S$4:AE$4)*$K23+SUM($S$5:AE$5)*$L23+SUM($S$6:AE$6)*$M23+SUM($S$7:AE$7)*$N23-SUM($O23:$Q23),0)</f>
        <v>0</v>
      </c>
      <c r="AC23" s="4">
        <f t="shared" si="6"/>
        <v>0</v>
      </c>
      <c r="AD23" s="72">
        <f>IF(SUM($S$3:AG$3)*$J23+SUM($S$4:AG$4)*$K23+SUM($S$5:AG$5)*$L23+SUM($S$6:AG$6)*$M23+SUM($S$7:AG$7)*$N23-SUM($O23:$Q23)&gt;0,SUM($S$3:AG$3)*$J23+SUM($S$4:AG$4)*$K23+SUM($S$5:AG$5)*$L23+SUM($S$6:AG$6)*$M23+SUM($S$7:AG$7)*$N23-SUM($O23:$Q23),0)</f>
        <v>0</v>
      </c>
      <c r="AE23" s="4">
        <f t="shared" si="7"/>
        <v>0</v>
      </c>
      <c r="AF23" s="72">
        <f>IF(SUM($S$3:AI$3)*$J23+SUM($S$4:AI$4)*$K23+SUM($S$5:AI$5)*$L23+SUM($S$6:AI$6)*$M23+SUM($S$7:AI$7)*$N23-SUM($O23:$Q23)&gt;0,SUM($S$3:AI$3)*$J23+SUM($S$4:AI$4)*$K23+SUM($S$5:AI$5)*$L23+SUM($S$6:AI$6)*$M23+SUM($S$7:AI$7)*$N23-SUM($O23:$Q23),0)</f>
        <v>0</v>
      </c>
      <c r="AG23" s="4">
        <f t="shared" si="8"/>
        <v>0</v>
      </c>
      <c r="AH23" s="72">
        <f>IF(SUM($S$3:AK$3)*$J23+SUM($S$4:AK$4)*$K23+SUM($S$5:AK$5)*$L23+SUM($S$6:AK$6)*$M23+SUM($S$7:AK$7)*$N23-SUM($O23:$Q23)&gt;0,SUM($S$3:AK$3)*$J23+SUM($S$4:AK$4)*$K23+SUM($S$5:AK$5)*$L23+SUM($S$6:AK$6)*$M23+SUM($S$7:AK$7)*$N23-SUM($O23:$Q23),0)</f>
        <v>0</v>
      </c>
      <c r="AI23" s="4">
        <f t="shared" si="9"/>
        <v>0</v>
      </c>
      <c r="AJ23" s="72">
        <f>IF(SUM($S$3:AM$3)*$J23+SUM($S$4:AQ$4)*$K23+SUM($S$5:AM$5)*$L23+SUM($S$6:AM$6)*$M23+SUM($S$7:AM$7)*$N23-SUM($O23:$Q23)&gt;0,SUM($S$3:AM$3)*$J23+SUM($S$4:AQ$4)*$K23+SUM($S$5:AM$5)*$L23+SUM($S$6:AM$6)*$M23+SUM($S$7:AM$7)*$N23-SUM($O23:$Q23),0)</f>
        <v>0</v>
      </c>
      <c r="AK23" s="4">
        <f t="shared" si="10"/>
        <v>0</v>
      </c>
      <c r="AL23" s="72">
        <f>IF(SUM($S$3:AO$3)*$J23+SUM($S$4:AS$4)*$K23+SUM($S$5:AO$5)*$L23+SUM($S$6:AO$6)*$M23+SUM($S$7:AO$7)*$N23-SUM($O23:$Q23)&gt;0,SUM($S$3:AO$3)*$J23+SUM($S$4:AS$4)*$K23+SUM($S$5:AO$5)*$L23+SUM($S$6:AO$6)*$M23+SUM($S$7:AO$7)*$N23-SUM($O23:$Q23),0)</f>
        <v>0</v>
      </c>
      <c r="AM23" s="4">
        <f t="shared" si="11"/>
        <v>0</v>
      </c>
      <c r="AN23" s="72">
        <f>IF(SUM($S$3:AQ$3)*$J23+SUM($S$4:AU$4)*$K23+SUM($S$5:AQ$5)*$L23+SUM($S$6:AQ$6)*$M23+SUM($S$7:AQ$7)*$N23-SUM($O23:$Q23)&gt;0,SUM($S$3:AQ$3)*$J23+SUM($S$4:AU$4)*$K23+SUM($S$5:AQ$5)*$L23+SUM($S$6:AQ$6)*$M23+SUM($S$7:AQ$7)*$N23-SUM($O23:$Q23),0)</f>
        <v>0</v>
      </c>
      <c r="AO23" s="4">
        <f t="shared" si="12"/>
        <v>0</v>
      </c>
      <c r="AP23" s="72">
        <f>IF(SUM($S$3:AS$3)*$J23+SUM($S$4:AW$4)*$K23+SUM($S$5:AS$5)*$L23+SUM($S$6:AS$6)*$M23+SUM($S$7:AS$7)*$N23-SUM($O23:$Q23)&gt;0,SUM($S$3:AS$3)*$J23+SUM($S$4:AW$4)*$K23+SUM($S$5:AS$5)*$L23+SUM($S$6:AS$6)*$M23+SUM($S$7:AS$7)*$N23-SUM($O23:$Q23),0)</f>
        <v>0</v>
      </c>
      <c r="AQ23" s="4">
        <f t="shared" si="13"/>
        <v>0</v>
      </c>
      <c r="AR23" s="72">
        <f>IF(SUM($S$3:AU$3)*$J23+SUM($S$4:AP$4)*$K23+SUM($S$5:AU$5)*$L23+SUM($S$6:AU$6)*$M23+SUM($S$7:AU$7)*$N23-SUM($O23:$Q23)&gt;0,SUM($S$3:AU$3)*$J23+SUM($S$4:AP$4)*$K23+SUM($S$5:AU$5)*$L23+SUM($S$6:AU$6)*$M23+SUM($S$7:AU$7)*$N23-SUM($O23:$Q23),0)</f>
        <v>0</v>
      </c>
      <c r="AS23" s="4">
        <f t="shared" si="14"/>
        <v>0</v>
      </c>
      <c r="AT23" s="72">
        <f>IF(SUM($S$3:AW$3)*$J23+SUM($S$4:AW$4)*$K23+SUM($S$5:AW$5)*$L23+SUM($S$6:AW$6)*$M23+SUM($S$7:AW$7)*$N23-SUM($O23:$Q23)&gt;0,SUM($S$3:AW$3)*$J23+SUM($S$4:AW$4)*$K23+SUM($S$5:AW$5)*$L23+SUM($S$6:AW$6)*$M23+SUM($S$7:AW$7)*$N23-SUM($O23:$Q23),0)</f>
        <v>10</v>
      </c>
      <c r="AU23" s="4">
        <f t="shared" si="15"/>
        <v>10</v>
      </c>
      <c r="AV23" s="72">
        <f>IF(SUM($S$3:AY$3)*$J23+SUM($S$4:AY$4)*$K23+SUM($S$5:AY$5)*$L23+SUM($S$6:AY$6)*$M23+SUM($S$7:AY$7)*$N23-SUM($O23:$Q23)&gt;0,SUM($S$3:AY$3)*$J23+SUM($S$4:AY$4)*$K23+SUM($S$5:AY$5)*$L23+SUM($S$6:AY$6)*$M23+SUM($S$7:AY$7)*$N23-SUM($O23:$Q23),0)</f>
        <v>380</v>
      </c>
      <c r="AW23" s="4">
        <f t="shared" si="16"/>
        <v>370</v>
      </c>
      <c r="AX23" s="72">
        <f>IF(SUM($S$3:BA$3)*$J23+SUM($S$4:BA$4)*$K23+SUM($S$5:BA$5)*$L23+SUM($S$6:BA$6)*$M23+SUM($S$7:BA$7)*$N23-SUM($O23:$Q23)&gt;0,SUM($S$3:BA$3)*$J23+SUM($S$4:BA$4)*$K23+SUM($S$5:BA$5)*$L23+SUM($S$6:BA$6)*$M23+SUM($S$7:BA$7)*$N23-SUM($O23:$Q23),0)</f>
        <v>750</v>
      </c>
      <c r="AY23" s="7">
        <f t="shared" si="17"/>
        <v>370</v>
      </c>
      <c r="AZ23" s="401">
        <f>IF(SUM($S$3:BC$3)*$J23+SUM($S$4:BC$4)*$K23+SUM($S$5:BC$5)*$L23+SUM($S$6:BC$6)*$M23+SUM($S$7:BC$7)*$N23-SUM($O23:$Q23)&gt;0,SUM($S$3:BC$3)*$J23+SUM($S$4:BC$4)*$K23+SUM($S$5:BC$5)*$L23+SUM($S$6:BC$6)*$M23+SUM($S$7:BC$7)*$N23-SUM($O23:$Q23),0)</f>
        <v>1050</v>
      </c>
      <c r="BA23" s="87">
        <f t="shared" si="18"/>
        <v>300</v>
      </c>
      <c r="BB23" s="402">
        <f>IF(SUM($S$3:BD$3)*$J23+SUM($S$4:BD$4)*$K23+SUM($S$5:BD$5)*$L23+SUM($S$6:BD$6)*$M23+SUM($S$7:BD$7)*$N23-SUM($O23:$Q23)&gt;0,SUM($S$3:BD$3)*$J23+SUM($S$4:BD$4)*$K23+SUM($S$5:BD$5)*$L23+SUM($S$6:BD$6)*$M23+SUM($S$7:BD$7)*$N23-SUM($O23:$Q23),0)</f>
        <v>1344</v>
      </c>
      <c r="BC23" s="87">
        <f t="shared" si="19"/>
        <v>294</v>
      </c>
      <c r="BG23" s="91">
        <f>IF($G23=2,$H23*AC23*$I$2,$H23*AC23)</f>
        <v>0</v>
      </c>
      <c r="BH23" s="91">
        <f>IF($G23=2,$H23*AE23*$I$2,$H23*AE23)</f>
        <v>0</v>
      </c>
      <c r="BI23" s="91">
        <f>IF($G23=2,$H23*AG23*$I$2,$H23*AG23)</f>
        <v>0</v>
      </c>
      <c r="BJ23" s="91">
        <f>IF($G23=2,$H23*AI23*$I$2,$H23*AI23)</f>
        <v>0</v>
      </c>
      <c r="BK23" s="91">
        <f>IF($G23=2,$H23*AK23*$I$2,$H23*AK23)</f>
        <v>0</v>
      </c>
      <c r="BL23" s="91">
        <f>IF($G23=2,$H23*AM23*$I$2,$H23*AM23)</f>
        <v>0</v>
      </c>
      <c r="BM23" s="91">
        <f>IF($G23=2,$H23*AO23*$I$2,$H23*AO23)</f>
        <v>0</v>
      </c>
      <c r="BN23" s="91">
        <f>IF($G23=2,$H23*AQ23*$I$2,$H23*AQ23)</f>
        <v>0</v>
      </c>
      <c r="BO23" s="91">
        <f>IF($G23=2,$H23*AS23*$I$2,$H23*AS23)</f>
        <v>0</v>
      </c>
      <c r="BP23" s="91">
        <f>IF($G23=2,$H23*AU23*$I$2,$H23*AU23)</f>
        <v>513</v>
      </c>
      <c r="BQ23" s="250">
        <f>IF($G23=2,$H23*AW23*$I$2,$H23*AW23)</f>
        <v>18981</v>
      </c>
      <c r="BR23" s="157">
        <f>IF($G23=2,$H23*AY23*$I$2,$H23*AY23)</f>
        <v>18981</v>
      </c>
      <c r="BS23" s="91">
        <f>IF($G23=2,$H23*BA23*$I$2,$H23*BA23)</f>
        <v>15390</v>
      </c>
      <c r="BT23" s="91">
        <f>IF($G23=2,$H23*BC23*$I$2,$H23*BC23)</f>
        <v>15082.2</v>
      </c>
      <c r="BU23" s="91"/>
      <c r="BV23" s="91"/>
      <c r="BW23" s="158"/>
      <c r="BX23" s="153" t="s">
        <v>607</v>
      </c>
    </row>
    <row r="24" spans="1:76" s="86" customFormat="1" ht="12.75" customHeight="1" x14ac:dyDescent="0.25">
      <c r="A24" s="15" t="s">
        <v>758</v>
      </c>
      <c r="B24" s="15" t="s">
        <v>760</v>
      </c>
      <c r="C24" s="244" t="s">
        <v>10</v>
      </c>
      <c r="D24" s="274">
        <v>2</v>
      </c>
      <c r="E24" s="328"/>
      <c r="F24" s="343" t="s">
        <v>537</v>
      </c>
      <c r="G24" s="369">
        <v>2</v>
      </c>
      <c r="H24" s="370">
        <v>9</v>
      </c>
      <c r="I24" s="373" t="s">
        <v>1081</v>
      </c>
      <c r="J24" s="301"/>
      <c r="K24" s="128"/>
      <c r="L24" s="120"/>
      <c r="M24" s="123">
        <v>2</v>
      </c>
      <c r="N24" s="120"/>
      <c r="O24" s="87"/>
      <c r="P24" s="87"/>
      <c r="Q24" s="292">
        <v>0</v>
      </c>
      <c r="R24" s="72">
        <f>IF(SUM($S$3:U$3)*$J24+SUM($S$4:U$4)*$K24+SUM($S$5:U$5)*$L24+SUM($S$6:U$6)*$M24+SUM($S$7:U$7)*$N24-SUM($O24:$Q24)&gt;0,SUM($S$3:U$3)*$J24+SUM($S$4:U$4)*$K24+SUM($S$5:U$5)*$L24+SUM($S$6:U$6)*$M24+SUM($S$7:U$7)*$N24-SUM($O24:$Q24),0)</f>
        <v>0</v>
      </c>
      <c r="S24" s="73">
        <f t="shared" si="1"/>
        <v>0</v>
      </c>
      <c r="T24" s="72">
        <f>IF(SUM($S$3:W$3)*$J24+SUM($S$4:W$4)*$K24+SUM($S$5:W$5)*$L24+SUM($S$6:W$6)*$M24+SUM($S$7:W$7)*$N24-SUM($O24:$Q24)&gt;0,SUM($S$3:W$3)*$J24+SUM($S$4:W$4)*$K24+SUM($S$5:W$5)*$L24+SUM($S$6:W$6)*$M24+SUM($S$7:W$7)*$N24-SUM($O24:$Q24),0)</f>
        <v>0</v>
      </c>
      <c r="U24" s="4">
        <f t="shared" si="2"/>
        <v>0</v>
      </c>
      <c r="V24" s="72">
        <f>IF(SUM($S$3:Y$3)*$J24+SUM($S$4:Y$4)*$K24+SUM($S$5:Y$5)*$L24+SUM($S$6:Y$6)*$M24+SUM($S$7:Y$7)*$N24-SUM($O24:$Q24)&gt;0,SUM($S$3:Y$3)*$J24+SUM($S$4:Y$4)*$K24+SUM($S$5:Y$5)*$L24+SUM($S$6:Y$6)*$M24+SUM($S$7:Y$7)*$N24-SUM($O24:$Q24),0)</f>
        <v>0</v>
      </c>
      <c r="W24" s="4">
        <f t="shared" si="3"/>
        <v>0</v>
      </c>
      <c r="X24" s="72">
        <f>IF(SUM($S$3:AA$3)*$J24+SUM($S$4:AA$4)*$K24+SUM($S$5:AA$5)*$L24+SUM($S$6:AA$6)*$M24+SUM($S$7:AA$7)*$N24-SUM($O24:$Q24)&gt;0,SUM($S$3:AA$3)*$J24+SUM($S$4:AA$4)*$K24+SUM($S$5:AA$5)*$L24+SUM($S$6:AA$6)*$M24+SUM($S$7:AA$7)*$N24-SUM($O24:$Q24),0)</f>
        <v>0</v>
      </c>
      <c r="Y24" s="4">
        <f t="shared" si="4"/>
        <v>0</v>
      </c>
      <c r="Z24" s="72">
        <f>IF(SUM($S$3:AC$3)*$J24+SUM($S$4:AC$4)*$K24+SUM($S$5:AC$5)*$L24+SUM($S$6:AC$6)*$M24+SUM($S$7:AC$7)*$N24-SUM($O24:$Q24)&gt;0,SUM($S$3:AC$3)*$J24+SUM($S$4:AC$4)*$K24+SUM($S$5:AC$5)*$L24+SUM($S$6:AC$6)*$M24+SUM($S$7:AC$7)*$N24-SUM($O24:$Q24),0)</f>
        <v>0</v>
      </c>
      <c r="AA24" s="4">
        <f t="shared" si="5"/>
        <v>0</v>
      </c>
      <c r="AB24" s="72">
        <f>IF(SUM($S$3:AE$3)*$J24+SUM($S$4:AE$4)*$K24+SUM($S$5:AE$5)*$L24+SUM($S$6:AE$6)*$M24+SUM($S$7:AE$7)*$N24-SUM($O24:$Q24)&gt;0,SUM($S$3:AE$3)*$J24+SUM($S$4:AE$4)*$K24+SUM($S$5:AE$5)*$L24+SUM($S$6:AE$6)*$M24+SUM($S$7:AE$7)*$N24-SUM($O24:$Q24),0)</f>
        <v>0</v>
      </c>
      <c r="AC24" s="4">
        <f t="shared" si="6"/>
        <v>0</v>
      </c>
      <c r="AD24" s="72">
        <f>IF(SUM($S$3:AG$3)*$J24+SUM($S$4:AG$4)*$K24+SUM($S$5:AG$5)*$L24+SUM($S$6:AG$6)*$M24+SUM($S$7:AG$7)*$N24-SUM($O24:$Q24)&gt;0,SUM($S$3:AG$3)*$J24+SUM($S$4:AG$4)*$K24+SUM($S$5:AG$5)*$L24+SUM($S$6:AG$6)*$M24+SUM($S$7:AG$7)*$N24-SUM($O24:$Q24),0)</f>
        <v>0</v>
      </c>
      <c r="AE24" s="4">
        <f t="shared" si="7"/>
        <v>0</v>
      </c>
      <c r="AF24" s="72">
        <f>IF(SUM($S$3:AI$3)*$J24+SUM($S$4:AI$4)*$K24+SUM($S$5:AI$5)*$L24+SUM($S$6:AI$6)*$M24+SUM($S$7:AI$7)*$N24-SUM($O24:$Q24)&gt;0,SUM($S$3:AI$3)*$J24+SUM($S$4:AI$4)*$K24+SUM($S$5:AI$5)*$L24+SUM($S$6:AI$6)*$M24+SUM($S$7:AI$7)*$N24-SUM($O24:$Q24),0)</f>
        <v>20</v>
      </c>
      <c r="AG24" s="4">
        <f t="shared" si="8"/>
        <v>20</v>
      </c>
      <c r="AH24" s="72">
        <f>IF(SUM($S$3:AK$3)*$J24+SUM($S$4:AK$4)*$K24+SUM($S$5:AK$5)*$L24+SUM($S$6:AK$6)*$M24+SUM($S$7:AK$7)*$N24-SUM($O24:$Q24)&gt;0,SUM($S$3:AK$3)*$J24+SUM($S$4:AK$4)*$K24+SUM($S$5:AK$5)*$L24+SUM($S$6:AK$6)*$M24+SUM($S$7:AK$7)*$N24-SUM($O24:$Q24),0)</f>
        <v>48</v>
      </c>
      <c r="AI24" s="4">
        <f t="shared" si="9"/>
        <v>28</v>
      </c>
      <c r="AJ24" s="72">
        <f>IF(SUM($S$3:AM$3)*$J24+SUM($S$4:AQ$4)*$K24+SUM($S$5:AM$5)*$L24+SUM($S$6:AM$6)*$M24+SUM($S$7:AM$7)*$N24-SUM($O24:$Q24)&gt;0,SUM($S$3:AM$3)*$J24+SUM($S$4:AQ$4)*$K24+SUM($S$5:AM$5)*$L24+SUM($S$6:AM$6)*$M24+SUM($S$7:AM$7)*$N24-SUM($O24:$Q24),0)</f>
        <v>48</v>
      </c>
      <c r="AK24" s="4">
        <f t="shared" si="10"/>
        <v>0</v>
      </c>
      <c r="AL24" s="72">
        <f>IF(SUM($S$3:AO$3)*$J24+SUM($S$4:AS$4)*$K24+SUM($S$5:AO$5)*$L24+SUM($S$6:AO$6)*$M24+SUM($S$7:AO$7)*$N24-SUM($O24:$Q24)&gt;0,SUM($S$3:AO$3)*$J24+SUM($S$4:AS$4)*$K24+SUM($S$5:AO$5)*$L24+SUM($S$6:AO$6)*$M24+SUM($S$7:AO$7)*$N24-SUM($O24:$Q24),0)</f>
        <v>48</v>
      </c>
      <c r="AM24" s="4">
        <f t="shared" si="11"/>
        <v>0</v>
      </c>
      <c r="AN24" s="72">
        <f>IF(SUM($S$3:AQ$3)*$J24+SUM($S$4:AU$4)*$K24+SUM($S$5:AQ$5)*$L24+SUM($S$6:AQ$6)*$M24+SUM($S$7:AQ$7)*$N24-SUM($O24:$Q24)&gt;0,SUM($S$3:AQ$3)*$J24+SUM($S$4:AU$4)*$K24+SUM($S$5:AQ$5)*$L24+SUM($S$6:AQ$6)*$M24+SUM($S$7:AQ$7)*$N24-SUM($O24:$Q24),0)</f>
        <v>118</v>
      </c>
      <c r="AO24" s="4">
        <f t="shared" si="12"/>
        <v>70</v>
      </c>
      <c r="AP24" s="72">
        <f>IF(SUM($S$3:AS$3)*$J24+SUM($S$4:AW$4)*$K24+SUM($S$5:AS$5)*$L24+SUM($S$6:AS$6)*$M24+SUM($S$7:AS$7)*$N24-SUM($O24:$Q24)&gt;0,SUM($S$3:AS$3)*$J24+SUM($S$4:AW$4)*$K24+SUM($S$5:AS$5)*$L24+SUM($S$6:AS$6)*$M24+SUM($S$7:AS$7)*$N24-SUM($O24:$Q24),0)</f>
        <v>188</v>
      </c>
      <c r="AQ24" s="4">
        <f t="shared" si="13"/>
        <v>70</v>
      </c>
      <c r="AR24" s="72">
        <f>IF(SUM($S$3:AU$3)*$J24+SUM($S$4:AP$4)*$K24+SUM($S$5:AU$5)*$L24+SUM($S$6:AU$6)*$M24+SUM($S$7:AU$7)*$N24-SUM($O24:$Q24)&gt;0,SUM($S$3:AU$3)*$J24+SUM($S$4:AP$4)*$K24+SUM($S$5:AU$5)*$L24+SUM($S$6:AU$6)*$M24+SUM($S$7:AU$7)*$N24-SUM($O24:$Q24),0)</f>
        <v>258</v>
      </c>
      <c r="AS24" s="4">
        <f t="shared" si="14"/>
        <v>70</v>
      </c>
      <c r="AT24" s="72">
        <f>IF(SUM($S$3:AW$3)*$J24+SUM($S$4:AW$4)*$K24+SUM($S$5:AW$5)*$L24+SUM($S$6:AW$6)*$M24+SUM($S$7:AW$7)*$N24-SUM($O24:$Q24)&gt;0,SUM($S$3:AW$3)*$J24+SUM($S$4:AW$4)*$K24+SUM($S$5:AW$5)*$L24+SUM($S$6:AW$6)*$M24+SUM($S$7:AW$7)*$N24-SUM($O24:$Q24),0)</f>
        <v>328</v>
      </c>
      <c r="AU24" s="4">
        <f t="shared" si="15"/>
        <v>70</v>
      </c>
      <c r="AV24" s="72">
        <f>IF(SUM($S$3:AY$3)*$J24+SUM($S$4:AY$4)*$K24+SUM($S$5:AY$5)*$L24+SUM($S$6:AY$6)*$M24+SUM($S$7:AY$7)*$N24-SUM($O24:$Q24)&gt;0,SUM($S$3:AY$3)*$J24+SUM($S$4:AY$4)*$K24+SUM($S$5:AY$5)*$L24+SUM($S$6:AY$6)*$M24+SUM($S$7:AY$7)*$N24-SUM($O24:$Q24),0)</f>
        <v>398</v>
      </c>
      <c r="AW24" s="4">
        <f t="shared" si="16"/>
        <v>70</v>
      </c>
      <c r="AX24" s="72">
        <f>IF(SUM($S$3:BA$3)*$J24+SUM($S$4:BA$4)*$K24+SUM($S$5:BA$5)*$L24+SUM($S$6:BA$6)*$M24+SUM($S$7:BA$7)*$N24-SUM($O24:$Q24)&gt;0,SUM($S$3:BA$3)*$J24+SUM($S$4:BA$4)*$K24+SUM($S$5:BA$5)*$L24+SUM($S$6:BA$6)*$M24+SUM($S$7:BA$7)*$N24-SUM($O24:$Q24),0)</f>
        <v>468</v>
      </c>
      <c r="AY24" s="7">
        <f t="shared" si="17"/>
        <v>70</v>
      </c>
      <c r="AZ24" s="401">
        <f>IF(SUM($S$3:BC$3)*$J24+SUM($S$4:BC$4)*$K24+SUM($S$5:BC$5)*$L24+SUM($S$6:BC$6)*$M24+SUM($S$7:BC$7)*$N24-SUM($O24:$Q24)&gt;0,SUM($S$3:BC$3)*$J24+SUM($S$4:BC$4)*$K24+SUM($S$5:BC$5)*$L24+SUM($S$6:BC$6)*$M24+SUM($S$7:BC$7)*$N24-SUM($O24:$Q24),0)</f>
        <v>468</v>
      </c>
      <c r="BA24" s="87">
        <f t="shared" si="18"/>
        <v>0</v>
      </c>
      <c r="BB24" s="402">
        <f>IF(SUM($S$3:BD$3)*$J24+SUM($S$4:BD$4)*$K24+SUM($S$5:BD$5)*$L24+SUM($S$6:BD$6)*$M24+SUM($S$7:BD$7)*$N24-SUM($O24:$Q24)&gt;0,SUM($S$3:BD$3)*$J24+SUM($S$4:BD$4)*$K24+SUM($S$5:BD$5)*$L24+SUM($S$6:BD$6)*$M24+SUM($S$7:BD$7)*$N24-SUM($O24:$Q24),0)</f>
        <v>468</v>
      </c>
      <c r="BC24" s="87">
        <f t="shared" si="19"/>
        <v>0</v>
      </c>
      <c r="BG24" s="91">
        <f t="shared" ref="BG24" si="63">IF($G24=2,AC24*$I$2*$H24,AC24*$H24)</f>
        <v>0</v>
      </c>
      <c r="BH24" s="91">
        <f t="shared" ref="BH24" si="64">IF($G24=2,AE24*$I$2*$H24,AE24*$H24)</f>
        <v>0</v>
      </c>
      <c r="BI24" s="91">
        <f t="shared" ref="BI24" si="65">IF($G24=2,AG24*$I$2*$H24,AG24*$H24)</f>
        <v>1026</v>
      </c>
      <c r="BJ24" s="91">
        <f t="shared" ref="BJ24" si="66">IF($G24=2,AI24*$I$2*$H24,AI24*$H24)</f>
        <v>1436.3999999999999</v>
      </c>
      <c r="BK24" s="91">
        <f t="shared" ref="BK24" si="67">IF($G24=2,AK24*$I$2*$H24,AK24*$H24)</f>
        <v>0</v>
      </c>
      <c r="BL24" s="91">
        <f t="shared" ref="BL24" si="68">IF($G24=2,AM24*$I$2*$H24,AM24*$H24)</f>
        <v>0</v>
      </c>
      <c r="BM24" s="91">
        <f t="shared" ref="BM24" si="69">IF($G24=2,AO24*$I$2*$H24,AO24*$H24)</f>
        <v>3591</v>
      </c>
      <c r="BN24" s="91">
        <f t="shared" ref="BN24" si="70">IF($G24=2,AQ24*$I$2*$H24,AQ24*$H24)</f>
        <v>3591</v>
      </c>
      <c r="BO24" s="91">
        <f t="shared" ref="BO24" si="71">IF($G24=2,AS24*$I$2*$H24,AS24*$H24)</f>
        <v>3591</v>
      </c>
      <c r="BP24" s="91">
        <f t="shared" ref="BP24" si="72">IF($G24=2,AU24*$I$2*$H24,AU24*$H24)</f>
        <v>3591</v>
      </c>
      <c r="BQ24" s="250">
        <f t="shared" ref="BQ24" si="73">IF($G24=2,AW24*$I$2*$H24,AW24*$H24)</f>
        <v>3591</v>
      </c>
      <c r="BR24" s="157">
        <f t="shared" ref="BR24" si="74">IF($G24=2,AY24*$I$2*$H24,AY24*$H24)</f>
        <v>3591</v>
      </c>
      <c r="BS24" s="91">
        <v>0</v>
      </c>
      <c r="BT24" s="91">
        <v>0</v>
      </c>
      <c r="BU24" s="91">
        <v>0</v>
      </c>
      <c r="BV24" s="91"/>
      <c r="BW24" s="158"/>
      <c r="BX24" s="153" t="s">
        <v>607</v>
      </c>
    </row>
    <row r="25" spans="1:76" s="86" customFormat="1" ht="25.5" customHeight="1" x14ac:dyDescent="0.25">
      <c r="A25" s="15" t="s">
        <v>1087</v>
      </c>
      <c r="B25" s="15" t="s">
        <v>21</v>
      </c>
      <c r="C25" s="244" t="s">
        <v>10</v>
      </c>
      <c r="D25" s="274">
        <v>1</v>
      </c>
      <c r="E25" s="328">
        <v>123000</v>
      </c>
      <c r="F25" s="342" t="s">
        <v>1033</v>
      </c>
      <c r="G25" s="369">
        <v>1</v>
      </c>
      <c r="H25" s="370">
        <v>148500</v>
      </c>
      <c r="I25" s="372" t="s">
        <v>1033</v>
      </c>
      <c r="J25" s="300">
        <v>2</v>
      </c>
      <c r="K25" s="135">
        <v>2</v>
      </c>
      <c r="L25" s="122">
        <v>2</v>
      </c>
      <c r="M25" s="123">
        <v>2</v>
      </c>
      <c r="N25" s="120"/>
      <c r="O25" s="87">
        <v>6</v>
      </c>
      <c r="P25" s="87">
        <v>294</v>
      </c>
      <c r="Q25" s="292">
        <f>932+(8/2)+(16/2)+23+(5/2)+(130/2)+(1/2)+(150/2)+(150/2)+(150/2)+(150/2)+(57/2)+(27/2)+(83/2)+(150/2)+(50/2)+(120/2)+(150/2)+(150/2)+(137/2)+(113/2)+160+160+(59/2)+160+160+(8/2)</f>
        <v>2527</v>
      </c>
      <c r="R25" s="72">
        <f>IF(SUM($S$3:U$3)*$J25+SUM($S$4:U$4)*$K25+SUM($S$5:U$5)*$L25+SUM($S$6:U$6)*$M25+SUM($S$7:U$7)*$N25-SUM($O25:$Q25)&gt;0,SUM($S$3:U$3)*$J25+SUM($S$4:U$4)*$K25+SUM($S$5:U$5)*$L25+SUM($S$6:U$6)*$M25+SUM($S$7:U$7)*$N25-SUM($O25:$Q25),0)</f>
        <v>0</v>
      </c>
      <c r="S25" s="73">
        <f t="shared" si="1"/>
        <v>0</v>
      </c>
      <c r="T25" s="72">
        <f>IF(SUM($S$3:W$3)*$J25+SUM($S$4:W$4)*$K25+SUM($S$5:W$5)*$L25+SUM($S$6:W$6)*$M25+SUM($S$7:W$7)*$N25-SUM($O25:$Q25)&gt;0,SUM($S$3:W$3)*$J25+SUM($S$4:W$4)*$K25+SUM($S$5:W$5)*$L25+SUM($S$6:W$6)*$M25+SUM($S$7:W$7)*$N25-SUM($O25:$Q25),0)</f>
        <v>0</v>
      </c>
      <c r="U25" s="4">
        <f t="shared" si="2"/>
        <v>0</v>
      </c>
      <c r="V25" s="72">
        <f>IF(SUM($S$3:Y$3)*$J25+SUM($S$4:Y$4)*$K25+SUM($S$5:Y$5)*$L25+SUM($S$6:Y$6)*$M25+SUM($S$7:Y$7)*$N25-SUM($O25:$Q25)&gt;0,SUM($S$3:Y$3)*$J25+SUM($S$4:Y$4)*$K25+SUM($S$5:Y$5)*$L25+SUM($S$6:Y$6)*$M25+SUM($S$7:Y$7)*$N25-SUM($O25:$Q25),0)</f>
        <v>0</v>
      </c>
      <c r="W25" s="4">
        <f t="shared" si="3"/>
        <v>0</v>
      </c>
      <c r="X25" s="72">
        <f>IF(SUM($S$3:AA$3)*$J25+SUM($S$4:AA$4)*$K25+SUM($S$5:AA$5)*$L25+SUM($S$6:AA$6)*$M25+SUM($S$7:AA$7)*$N25-SUM($O25:$Q25)&gt;0,SUM($S$3:AA$3)*$J25+SUM($S$4:AA$4)*$K25+SUM($S$5:AA$5)*$L25+SUM($S$6:AA$6)*$M25+SUM($S$7:AA$7)*$N25-SUM($O25:$Q25),0)</f>
        <v>0</v>
      </c>
      <c r="Y25" s="4">
        <f t="shared" si="4"/>
        <v>0</v>
      </c>
      <c r="Z25" s="72">
        <f>IF(SUM($S$3:AC$3)*$J25+SUM($S$4:AC$4)*$K25+SUM($S$5:AC$5)*$L25+SUM($S$6:AC$6)*$M25+SUM($S$7:AC$7)*$N25-SUM($O25:$Q25)&gt;0,SUM($S$3:AC$3)*$J25+SUM($S$4:AC$4)*$K25+SUM($S$5:AC$5)*$L25+SUM($S$6:AC$6)*$M25+SUM($S$7:AC$7)*$N25-SUM($O25:$Q25),0)</f>
        <v>0</v>
      </c>
      <c r="AA25" s="4">
        <f t="shared" si="5"/>
        <v>0</v>
      </c>
      <c r="AB25" s="72">
        <f>IF(SUM($S$3:AE$3)*$J25+SUM($S$4:AE$4)*$K25+SUM($S$5:AE$5)*$L25+SUM($S$6:AE$6)*$M25+SUM($S$7:AE$7)*$N25-SUM($O25:$Q25)&gt;0,SUM($S$3:AE$3)*$J25+SUM($S$4:AE$4)*$K25+SUM($S$5:AE$5)*$L25+SUM($S$6:AE$6)*$M25+SUM($S$7:AE$7)*$N25-SUM($O25:$Q25),0)</f>
        <v>0</v>
      </c>
      <c r="AC25" s="4">
        <f t="shared" si="6"/>
        <v>0</v>
      </c>
      <c r="AD25" s="72">
        <f>IF(SUM($S$3:AG$3)*$J25+SUM($S$4:AG$4)*$K25+SUM($S$5:AG$5)*$L25+SUM($S$6:AG$6)*$M25+SUM($S$7:AG$7)*$N25-SUM($O25:$Q25)&gt;0,SUM($S$3:AG$3)*$J25+SUM($S$4:AG$4)*$K25+SUM($S$5:AG$5)*$L25+SUM($S$6:AG$6)*$M25+SUM($S$7:AG$7)*$N25-SUM($O25:$Q25),0)</f>
        <v>0</v>
      </c>
      <c r="AE25" s="4">
        <f t="shared" si="7"/>
        <v>0</v>
      </c>
      <c r="AF25" s="72">
        <f>IF(SUM($S$3:AI$3)*$J25+SUM($S$4:AI$4)*$K25+SUM($S$5:AI$5)*$L25+SUM($S$6:AI$6)*$M25+SUM($S$7:AI$7)*$N25-SUM($O25:$Q25)&gt;0,SUM($S$3:AI$3)*$J25+SUM($S$4:AI$4)*$K25+SUM($S$5:AI$5)*$L25+SUM($S$6:AI$6)*$M25+SUM($S$7:AI$7)*$N25-SUM($O25:$Q25),0)</f>
        <v>0</v>
      </c>
      <c r="AG25" s="4">
        <f t="shared" si="8"/>
        <v>0</v>
      </c>
      <c r="AH25" s="72">
        <f>IF(SUM($S$3:AK$3)*$J25+SUM($S$4:AK$4)*$K25+SUM($S$5:AK$5)*$L25+SUM($S$6:AK$6)*$M25+SUM($S$7:AK$7)*$N25-SUM($O25:$Q25)&gt;0,SUM($S$3:AK$3)*$J25+SUM($S$4:AK$4)*$K25+SUM($S$5:AK$5)*$L25+SUM($S$6:AK$6)*$M25+SUM($S$7:AK$7)*$N25-SUM($O25:$Q25),0)</f>
        <v>0</v>
      </c>
      <c r="AI25" s="4">
        <f t="shared" si="9"/>
        <v>0</v>
      </c>
      <c r="AJ25" s="72">
        <f>IF(SUM($S$3:AM$3)*$J25+SUM($S$4:AQ$4)*$K25+SUM($S$5:AM$5)*$L25+SUM($S$6:AM$6)*$M25+SUM($S$7:AM$7)*$N25-SUM($O25:$Q25)&gt;0,SUM($S$3:AM$3)*$J25+SUM($S$4:AQ$4)*$K25+SUM($S$5:AM$5)*$L25+SUM($S$6:AM$6)*$M25+SUM($S$7:AM$7)*$N25-SUM($O25:$Q25),0)</f>
        <v>0</v>
      </c>
      <c r="AK25" s="4">
        <f t="shared" si="10"/>
        <v>0</v>
      </c>
      <c r="AL25" s="72">
        <f>IF(SUM($S$3:AO$3)*$J25+SUM($S$4:AS$4)*$K25+SUM($S$5:AO$5)*$L25+SUM($S$6:AO$6)*$M25+SUM($S$7:AO$7)*$N25-SUM($O25:$Q25)&gt;0,SUM($S$3:AO$3)*$J25+SUM($S$4:AS$4)*$K25+SUM($S$5:AO$5)*$L25+SUM($S$6:AO$6)*$M25+SUM($S$7:AO$7)*$N25-SUM($O25:$Q25),0)</f>
        <v>5</v>
      </c>
      <c r="AM25" s="4">
        <f t="shared" si="11"/>
        <v>5</v>
      </c>
      <c r="AN25" s="72">
        <f>IF(SUM($S$3:AQ$3)*$J25+SUM($S$4:AU$4)*$K25+SUM($S$5:AQ$5)*$L25+SUM($S$6:AQ$6)*$M25+SUM($S$7:AQ$7)*$N25-SUM($O25:$Q25)&gt;0,SUM($S$3:AQ$3)*$J25+SUM($S$4:AU$4)*$K25+SUM($S$5:AQ$5)*$L25+SUM($S$6:AQ$6)*$M25+SUM($S$7:AQ$7)*$N25-SUM($O25:$Q25),0)</f>
        <v>475</v>
      </c>
      <c r="AO25" s="4">
        <f t="shared" si="12"/>
        <v>470</v>
      </c>
      <c r="AP25" s="72">
        <f>IF(SUM($S$3:AS$3)*$J25+SUM($S$4:AW$4)*$K25+SUM($S$5:AS$5)*$L25+SUM($S$6:AS$6)*$M25+SUM($S$7:AS$7)*$N25-SUM($O25:$Q25)&gt;0,SUM($S$3:AS$3)*$J25+SUM($S$4:AW$4)*$K25+SUM($S$5:AS$5)*$L25+SUM($S$6:AS$6)*$M25+SUM($S$7:AS$7)*$N25-SUM($O25:$Q25),0)</f>
        <v>1045</v>
      </c>
      <c r="AQ25" s="4">
        <f t="shared" si="13"/>
        <v>570</v>
      </c>
      <c r="AR25" s="72">
        <f>IF(SUM($S$3:AU$3)*$J25+SUM($S$4:AP$4)*$K25+SUM($S$5:AU$5)*$L25+SUM($S$6:AU$6)*$M25+SUM($S$7:AU$7)*$N25-SUM($O25:$Q25)&gt;0,SUM($S$3:AU$3)*$J25+SUM($S$4:AP$4)*$K25+SUM($S$5:AU$5)*$L25+SUM($S$6:AU$6)*$M25+SUM($S$7:AU$7)*$N25-SUM($O25:$Q25),0)</f>
        <v>375</v>
      </c>
      <c r="AS25" s="4">
        <f t="shared" si="14"/>
        <v>0</v>
      </c>
      <c r="AT25" s="72">
        <f>IF(SUM($S$3:AW$3)*$J25+SUM($S$4:AW$4)*$K25+SUM($S$5:AW$5)*$L25+SUM($S$6:AW$6)*$M25+SUM($S$7:AW$7)*$N25-SUM($O25:$Q25)&gt;0,SUM($S$3:AW$3)*$J25+SUM($S$4:AW$4)*$K25+SUM($S$5:AW$5)*$L25+SUM($S$6:AW$6)*$M25+SUM($S$7:AW$7)*$N25-SUM($O25:$Q25),0)</f>
        <v>1905</v>
      </c>
      <c r="AU25" s="4">
        <f t="shared" si="15"/>
        <v>1530</v>
      </c>
      <c r="AV25" s="72">
        <f>IF(SUM($S$3:AY$3)*$J25+SUM($S$4:AY$4)*$K25+SUM($S$5:AY$5)*$L25+SUM($S$6:AY$6)*$M25+SUM($S$7:AY$7)*$N25-SUM($O25:$Q25)&gt;0,SUM($S$3:AY$3)*$J25+SUM($S$4:AY$4)*$K25+SUM($S$5:AY$5)*$L25+SUM($S$6:AY$6)*$M25+SUM($S$7:AY$7)*$N25-SUM($O25:$Q25),0)</f>
        <v>2635</v>
      </c>
      <c r="AW25" s="4">
        <f t="shared" si="16"/>
        <v>730</v>
      </c>
      <c r="AX25" s="72">
        <f>IF(SUM($S$3:BA$3)*$J25+SUM($S$4:BA$4)*$K25+SUM($S$5:BA$5)*$L25+SUM($S$6:BA$6)*$M25+SUM($S$7:BA$7)*$N25-SUM($O25:$Q25)&gt;0,SUM($S$3:BA$3)*$J25+SUM($S$4:BA$4)*$K25+SUM($S$5:BA$5)*$L25+SUM($S$6:BA$6)*$M25+SUM($S$7:BA$7)*$N25-SUM($O25:$Q25),0)</f>
        <v>3365</v>
      </c>
      <c r="AY25" s="7">
        <f t="shared" si="17"/>
        <v>730</v>
      </c>
      <c r="AZ25" s="401">
        <f>IF(SUM($S$3:BC$3)*$J25+SUM($S$4:BC$4)*$K25+SUM($S$5:BC$5)*$L25+SUM($S$6:BC$6)*$M25+SUM($S$7:BC$7)*$N25-SUM($O25:$Q25)&gt;0,SUM($S$3:BC$3)*$J25+SUM($S$4:BC$4)*$K25+SUM($S$5:BC$5)*$L25+SUM($S$6:BC$6)*$M25+SUM($S$7:BC$7)*$N25-SUM($O25:$Q25),0)</f>
        <v>4025</v>
      </c>
      <c r="BA25" s="87">
        <f t="shared" si="18"/>
        <v>660</v>
      </c>
      <c r="BB25" s="402">
        <f>IF(SUM($S$3:BD$3)*$J25+SUM($S$4:BD$4)*$K25+SUM($S$5:BD$5)*$L25+SUM($S$6:BD$6)*$M25+SUM($S$7:BD$7)*$N25-SUM($O25:$Q25)&gt;0,SUM($S$3:BD$3)*$J25+SUM($S$4:BD$4)*$K25+SUM($S$5:BD$5)*$L25+SUM($S$6:BD$6)*$M25+SUM($S$7:BD$7)*$N25-SUM($O25:$Q25),0)</f>
        <v>4591</v>
      </c>
      <c r="BC25" s="87">
        <f t="shared" si="19"/>
        <v>566</v>
      </c>
      <c r="BG25" s="91">
        <f>Y25*$H25</f>
        <v>0</v>
      </c>
      <c r="BH25" s="91">
        <f>AA25*$H25</f>
        <v>0</v>
      </c>
      <c r="BI25" s="91">
        <f>AC25*$H25</f>
        <v>0</v>
      </c>
      <c r="BJ25" s="91">
        <f>AE25*$H25</f>
        <v>0</v>
      </c>
      <c r="BK25" s="91">
        <f>AG25*$H25</f>
        <v>0</v>
      </c>
      <c r="BL25" s="91">
        <f>AI25*$H25</f>
        <v>0</v>
      </c>
      <c r="BM25" s="91">
        <f>AK25*$H25</f>
        <v>0</v>
      </c>
      <c r="BN25" s="91">
        <f>AM25*$H25</f>
        <v>742500</v>
      </c>
      <c r="BO25" s="91">
        <f>AO25*$H25</f>
        <v>69795000</v>
      </c>
      <c r="BP25" s="91">
        <f>AQ25*$H25</f>
        <v>84645000</v>
      </c>
      <c r="BQ25" s="250">
        <f>AS25*$H25</f>
        <v>0</v>
      </c>
      <c r="BR25" s="157">
        <f>AU25*$H25</f>
        <v>227205000</v>
      </c>
      <c r="BS25" s="91">
        <f>AW25*$H25</f>
        <v>108405000</v>
      </c>
      <c r="BT25" s="91">
        <f>AY25*$H25</f>
        <v>108405000</v>
      </c>
      <c r="BU25" s="91">
        <f>BA25*$H25</f>
        <v>98010000</v>
      </c>
      <c r="BV25" s="91">
        <f>BC25*$H25</f>
        <v>84051000</v>
      </c>
      <c r="BW25" s="158"/>
      <c r="BX25" s="153" t="s">
        <v>609</v>
      </c>
    </row>
    <row r="26" spans="1:76" s="86" customFormat="1" ht="12.75" customHeight="1" x14ac:dyDescent="0.25">
      <c r="A26" s="15" t="s">
        <v>22</v>
      </c>
      <c r="B26" s="15" t="s">
        <v>761</v>
      </c>
      <c r="C26" s="244" t="s">
        <v>10</v>
      </c>
      <c r="D26" s="274">
        <v>2</v>
      </c>
      <c r="E26" s="328">
        <v>82</v>
      </c>
      <c r="F26" s="342" t="s">
        <v>537</v>
      </c>
      <c r="G26" s="369">
        <v>2</v>
      </c>
      <c r="H26" s="370">
        <v>82</v>
      </c>
      <c r="I26" s="372" t="s">
        <v>537</v>
      </c>
      <c r="J26" s="301"/>
      <c r="K26" s="135">
        <v>4</v>
      </c>
      <c r="L26" s="124"/>
      <c r="M26" s="123">
        <v>4</v>
      </c>
      <c r="N26" s="120"/>
      <c r="O26" s="87">
        <v>964</v>
      </c>
      <c r="P26" s="87"/>
      <c r="Q26" s="292">
        <v>4536</v>
      </c>
      <c r="R26" s="72">
        <f>IF(SUM($S$3:U$3)*$J26+SUM($S$4:U$4)*$K26+SUM($S$5:U$5)*$L26+SUM($S$6:U$6)*$M26+SUM($S$7:U$7)*$N26-SUM($O26:$Q26)&gt;0,SUM($S$3:U$3)*$J26+SUM($S$4:U$4)*$K26+SUM($S$5:U$5)*$L26+SUM($S$6:U$6)*$M26+SUM($S$7:U$7)*$N26-SUM($O26:$Q26),0)</f>
        <v>0</v>
      </c>
      <c r="S26" s="73">
        <f t="shared" si="1"/>
        <v>0</v>
      </c>
      <c r="T26" s="72">
        <f>IF(SUM($S$3:W$3)*$J26+SUM($S$4:W$4)*$K26+SUM($S$5:W$5)*$L26+SUM($S$6:W$6)*$M26+SUM($S$7:W$7)*$N26-SUM($O26:$Q26)&gt;0,SUM($S$3:W$3)*$J26+SUM($S$4:W$4)*$K26+SUM($S$5:W$5)*$L26+SUM($S$6:W$6)*$M26+SUM($S$7:W$7)*$N26-SUM($O26:$Q26),0)</f>
        <v>0</v>
      </c>
      <c r="U26" s="4">
        <f t="shared" si="2"/>
        <v>0</v>
      </c>
      <c r="V26" s="72">
        <f>IF(SUM($S$3:Y$3)*$J26+SUM($S$4:Y$4)*$K26+SUM($S$5:Y$5)*$L26+SUM($S$6:Y$6)*$M26+SUM($S$7:Y$7)*$N26-SUM($O26:$Q26)&gt;0,SUM($S$3:Y$3)*$J26+SUM($S$4:Y$4)*$K26+SUM($S$5:Y$5)*$L26+SUM($S$6:Y$6)*$M26+SUM($S$7:Y$7)*$N26-SUM($O26:$Q26),0)</f>
        <v>0</v>
      </c>
      <c r="W26" s="4">
        <f t="shared" si="3"/>
        <v>0</v>
      </c>
      <c r="X26" s="72">
        <f>IF(SUM($S$3:AA$3)*$J26+SUM($S$4:AA$4)*$K26+SUM($S$5:AA$5)*$L26+SUM($S$6:AA$6)*$M26+SUM($S$7:AA$7)*$N26-SUM($O26:$Q26)&gt;0,SUM($S$3:AA$3)*$J26+SUM($S$4:AA$4)*$K26+SUM($S$5:AA$5)*$L26+SUM($S$6:AA$6)*$M26+SUM($S$7:AA$7)*$N26-SUM($O26:$Q26),0)</f>
        <v>0</v>
      </c>
      <c r="Y26" s="4">
        <f t="shared" si="4"/>
        <v>0</v>
      </c>
      <c r="Z26" s="72">
        <f>IF(SUM($S$3:AC$3)*$J26+SUM($S$4:AC$4)*$K26+SUM($S$5:AC$5)*$L26+SUM($S$6:AC$6)*$M26+SUM($S$7:AC$7)*$N26-SUM($O26:$Q26)&gt;0,SUM($S$3:AC$3)*$J26+SUM($S$4:AC$4)*$K26+SUM($S$5:AC$5)*$L26+SUM($S$6:AC$6)*$M26+SUM($S$7:AC$7)*$N26-SUM($O26:$Q26),0)</f>
        <v>0</v>
      </c>
      <c r="AA26" s="4">
        <f t="shared" si="5"/>
        <v>0</v>
      </c>
      <c r="AB26" s="72">
        <f>IF(SUM($S$3:AE$3)*$J26+SUM($S$4:AE$4)*$K26+SUM($S$5:AE$5)*$L26+SUM($S$6:AE$6)*$M26+SUM($S$7:AE$7)*$N26-SUM($O26:$Q26)&gt;0,SUM($S$3:AE$3)*$J26+SUM($S$4:AE$4)*$K26+SUM($S$5:AE$5)*$L26+SUM($S$6:AE$6)*$M26+SUM($S$7:AE$7)*$N26-SUM($O26:$Q26),0)</f>
        <v>0</v>
      </c>
      <c r="AC26" s="4">
        <f t="shared" si="6"/>
        <v>0</v>
      </c>
      <c r="AD26" s="72">
        <f>IF(SUM($S$3:AG$3)*$J26+SUM($S$4:AG$4)*$K26+SUM($S$5:AG$5)*$L26+SUM($S$6:AG$6)*$M26+SUM($S$7:AG$7)*$N26-SUM($O26:$Q26)&gt;0,SUM($S$3:AG$3)*$J26+SUM($S$4:AG$4)*$K26+SUM($S$5:AG$5)*$L26+SUM($S$6:AG$6)*$M26+SUM($S$7:AG$7)*$N26-SUM($O26:$Q26),0)</f>
        <v>0</v>
      </c>
      <c r="AE26" s="4">
        <f t="shared" si="7"/>
        <v>0</v>
      </c>
      <c r="AF26" s="72">
        <f>IF(SUM($S$3:AI$3)*$J26+SUM($S$4:AI$4)*$K26+SUM($S$5:AI$5)*$L26+SUM($S$6:AI$6)*$M26+SUM($S$7:AI$7)*$N26-SUM($O26:$Q26)&gt;0,SUM($S$3:AI$3)*$J26+SUM($S$4:AI$4)*$K26+SUM($S$5:AI$5)*$L26+SUM($S$6:AI$6)*$M26+SUM($S$7:AI$7)*$N26-SUM($O26:$Q26),0)</f>
        <v>0</v>
      </c>
      <c r="AG26" s="4">
        <f t="shared" si="8"/>
        <v>0</v>
      </c>
      <c r="AH26" s="72">
        <f>IF(SUM($S$3:AK$3)*$J26+SUM($S$4:AK$4)*$K26+SUM($S$5:AK$5)*$L26+SUM($S$6:AK$6)*$M26+SUM($S$7:AK$7)*$N26-SUM($O26:$Q26)&gt;0,SUM($S$3:AK$3)*$J26+SUM($S$4:AK$4)*$K26+SUM($S$5:AK$5)*$L26+SUM($S$6:AK$6)*$M26+SUM($S$7:AK$7)*$N26-SUM($O26:$Q26),0)</f>
        <v>0</v>
      </c>
      <c r="AI26" s="4">
        <f t="shared" si="9"/>
        <v>0</v>
      </c>
      <c r="AJ26" s="72">
        <f>IF(SUM($S$3:AM$3)*$J26+SUM($S$4:AQ$4)*$K26+SUM($S$5:AM$5)*$L26+SUM($S$6:AM$6)*$M26+SUM($S$7:AM$7)*$N26-SUM($O26:$Q26)&gt;0,SUM($S$3:AM$3)*$J26+SUM($S$4:AQ$4)*$K26+SUM($S$5:AM$5)*$L26+SUM($S$6:AM$6)*$M26+SUM($S$7:AM$7)*$N26-SUM($O26:$Q26),0)</f>
        <v>0</v>
      </c>
      <c r="AK26" s="4">
        <f t="shared" si="10"/>
        <v>0</v>
      </c>
      <c r="AL26" s="72">
        <f>IF(SUM($S$3:AO$3)*$J26+SUM($S$4:AS$4)*$K26+SUM($S$5:AO$5)*$L26+SUM($S$6:AO$6)*$M26+SUM($S$7:AO$7)*$N26-SUM($O26:$Q26)&gt;0,SUM($S$3:AO$3)*$J26+SUM($S$4:AS$4)*$K26+SUM($S$5:AO$5)*$L26+SUM($S$6:AO$6)*$M26+SUM($S$7:AO$7)*$N26-SUM($O26:$Q26),0)</f>
        <v>0</v>
      </c>
      <c r="AM26" s="4">
        <f t="shared" si="11"/>
        <v>0</v>
      </c>
      <c r="AN26" s="72">
        <f>IF(SUM($S$3:AQ$3)*$J26+SUM($S$4:AU$4)*$K26+SUM($S$5:AQ$5)*$L26+SUM($S$6:AQ$6)*$M26+SUM($S$7:AQ$7)*$N26-SUM($O26:$Q26)&gt;0,SUM($S$3:AQ$3)*$J26+SUM($S$4:AU$4)*$K26+SUM($S$5:AQ$5)*$L26+SUM($S$6:AQ$6)*$M26+SUM($S$7:AQ$7)*$N26-SUM($O26:$Q26),0)</f>
        <v>0</v>
      </c>
      <c r="AO26" s="4">
        <f t="shared" si="12"/>
        <v>0</v>
      </c>
      <c r="AP26" s="72">
        <f>IF(SUM($S$3:AS$3)*$J26+SUM($S$4:AW$4)*$K26+SUM($S$5:AS$5)*$L26+SUM($S$6:AS$6)*$M26+SUM($S$7:AS$7)*$N26-SUM($O26:$Q26)&gt;0,SUM($S$3:AS$3)*$J26+SUM($S$4:AW$4)*$K26+SUM($S$5:AS$5)*$L26+SUM($S$6:AS$6)*$M26+SUM($S$7:AS$7)*$N26-SUM($O26:$Q26),0)</f>
        <v>0</v>
      </c>
      <c r="AQ26" s="4">
        <f t="shared" si="13"/>
        <v>0</v>
      </c>
      <c r="AR26" s="72">
        <f>IF(SUM($S$3:AU$3)*$J26+SUM($S$4:AP$4)*$K26+SUM($S$5:AU$5)*$L26+SUM($S$6:AU$6)*$M26+SUM($S$7:AU$7)*$N26-SUM($O26:$Q26)&gt;0,SUM($S$3:AU$3)*$J26+SUM($S$4:AP$4)*$K26+SUM($S$5:AU$5)*$L26+SUM($S$6:AU$6)*$M26+SUM($S$7:AU$7)*$N26-SUM($O26:$Q26),0)</f>
        <v>0</v>
      </c>
      <c r="AS26" s="4">
        <f t="shared" si="14"/>
        <v>0</v>
      </c>
      <c r="AT26" s="72">
        <f>IF(SUM($S$3:AW$3)*$J26+SUM($S$4:AW$4)*$K26+SUM($S$5:AW$5)*$L26+SUM($S$6:AW$6)*$M26+SUM($S$7:AW$7)*$N26-SUM($O26:$Q26)&gt;0,SUM($S$3:AW$3)*$J26+SUM($S$4:AW$4)*$K26+SUM($S$5:AW$5)*$L26+SUM($S$6:AW$6)*$M26+SUM($S$7:AW$7)*$N26-SUM($O26:$Q26),0)</f>
        <v>20</v>
      </c>
      <c r="AU26" s="4">
        <f t="shared" si="15"/>
        <v>20</v>
      </c>
      <c r="AV26" s="72">
        <f>IF(SUM($S$3:AY$3)*$J26+SUM($S$4:AY$4)*$K26+SUM($S$5:AY$5)*$L26+SUM($S$6:AY$6)*$M26+SUM($S$7:AY$7)*$N26-SUM($O26:$Q26)&gt;0,SUM($S$3:AY$3)*$J26+SUM($S$4:AY$4)*$K26+SUM($S$5:AY$5)*$L26+SUM($S$6:AY$6)*$M26+SUM($S$7:AY$7)*$N26-SUM($O26:$Q26),0)</f>
        <v>760</v>
      </c>
      <c r="AW26" s="4">
        <f t="shared" si="16"/>
        <v>740</v>
      </c>
      <c r="AX26" s="72">
        <f>IF(SUM($S$3:BA$3)*$J26+SUM($S$4:BA$4)*$K26+SUM($S$5:BA$5)*$L26+SUM($S$6:BA$6)*$M26+SUM($S$7:BA$7)*$N26-SUM($O26:$Q26)&gt;0,SUM($S$3:BA$3)*$J26+SUM($S$4:BA$4)*$K26+SUM($S$5:BA$5)*$L26+SUM($S$6:BA$6)*$M26+SUM($S$7:BA$7)*$N26-SUM($O26:$Q26),0)</f>
        <v>1500</v>
      </c>
      <c r="AY26" s="7">
        <f t="shared" si="17"/>
        <v>740</v>
      </c>
      <c r="AZ26" s="401">
        <f>IF(SUM($S$3:BC$3)*$J26+SUM($S$4:BC$4)*$K26+SUM($S$5:BC$5)*$L26+SUM($S$6:BC$6)*$M26+SUM($S$7:BC$7)*$N26-SUM($O26:$Q26)&gt;0,SUM($S$3:BC$3)*$J26+SUM($S$4:BC$4)*$K26+SUM($S$5:BC$5)*$L26+SUM($S$6:BC$6)*$M26+SUM($S$7:BC$7)*$N26-SUM($O26:$Q26),0)</f>
        <v>2100</v>
      </c>
      <c r="BA26" s="87">
        <f t="shared" si="18"/>
        <v>600</v>
      </c>
      <c r="BB26" s="402">
        <f>IF(SUM($S$3:BD$3)*$J26+SUM($S$4:BD$4)*$K26+SUM($S$5:BD$5)*$L26+SUM($S$6:BD$6)*$M26+SUM($S$7:BD$7)*$N26-SUM($O26:$Q26)&gt;0,SUM($S$3:BD$3)*$J26+SUM($S$4:BD$4)*$K26+SUM($S$5:BD$5)*$L26+SUM($S$6:BD$6)*$M26+SUM($S$7:BD$7)*$N26-SUM($O26:$Q26),0)</f>
        <v>2688</v>
      </c>
      <c r="BC26" s="87">
        <f t="shared" si="19"/>
        <v>588</v>
      </c>
      <c r="BG26" s="91">
        <f t="shared" ref="BG26:BG29" si="75">IF($G26=2,$H26*AC26*$I$2,$H26*AC26)</f>
        <v>0</v>
      </c>
      <c r="BH26" s="91">
        <f t="shared" ref="BH26:BH29" si="76">IF($G26=2,$H26*AE26*$I$2,$H26*AE26)</f>
        <v>0</v>
      </c>
      <c r="BI26" s="91">
        <f t="shared" ref="BI26:BI29" si="77">IF($G26=2,$H26*AG26*$I$2,$H26*AG26)</f>
        <v>0</v>
      </c>
      <c r="BJ26" s="91">
        <f t="shared" ref="BJ26:BJ29" si="78">IF($G26=2,$H26*AI26*$I$2,$H26*AI26)</f>
        <v>0</v>
      </c>
      <c r="BK26" s="91">
        <f t="shared" ref="BK26:BK29" si="79">IF($G26=2,$H26*AK26*$I$2,$H26*AK26)</f>
        <v>0</v>
      </c>
      <c r="BL26" s="91">
        <f t="shared" ref="BL26:BL29" si="80">IF($G26=2,$H26*AM26*$I$2,$H26*AM26)</f>
        <v>0</v>
      </c>
      <c r="BM26" s="91">
        <f t="shared" ref="BM26:BM29" si="81">IF($G26=2,$H26*AO26*$I$2,$H26*AO26)</f>
        <v>0</v>
      </c>
      <c r="BN26" s="91">
        <f t="shared" ref="BN26:BN29" si="82">IF($G26=2,$H26*AQ26*$I$2,$H26*AQ26)</f>
        <v>0</v>
      </c>
      <c r="BO26" s="91">
        <f t="shared" ref="BO26:BO29" si="83">IF($G26=2,$H26*AS26*$I$2,$H26*AS26)</f>
        <v>0</v>
      </c>
      <c r="BP26" s="91">
        <f t="shared" ref="BP26:BP29" si="84">IF($G26=2,$H26*AU26*$I$2,$H26*AU26)</f>
        <v>9348</v>
      </c>
      <c r="BQ26" s="250">
        <f t="shared" ref="BQ26:BQ29" si="85">IF($G26=2,$H26*AW26*$I$2,$H26*AW26)</f>
        <v>345876</v>
      </c>
      <c r="BR26" s="157">
        <f t="shared" ref="BR26:BR29" si="86">IF($G26=2,$H26*AY26*$I$2,$H26*AY26)</f>
        <v>345876</v>
      </c>
      <c r="BS26" s="91">
        <f t="shared" ref="BS26:BS29" si="87">IF($G26=2,$H26*BA26*$I$2,$H26*BA26)</f>
        <v>280440</v>
      </c>
      <c r="BT26" s="91">
        <f t="shared" ref="BT26:BT29" si="88">IF($G26=2,$H26*BC26*$I$2,$H26*BC26)</f>
        <v>274831.2</v>
      </c>
      <c r="BU26" s="91"/>
      <c r="BV26" s="91"/>
      <c r="BW26" s="158"/>
      <c r="BX26" s="153" t="s">
        <v>607</v>
      </c>
    </row>
    <row r="27" spans="1:76" s="86" customFormat="1" ht="12.75" customHeight="1" x14ac:dyDescent="0.25">
      <c r="A27" s="15" t="s">
        <v>23</v>
      </c>
      <c r="B27" s="15" t="s">
        <v>464</v>
      </c>
      <c r="C27" s="244" t="s">
        <v>10</v>
      </c>
      <c r="D27" s="274">
        <v>2</v>
      </c>
      <c r="E27" s="328"/>
      <c r="F27" s="342" t="s">
        <v>443</v>
      </c>
      <c r="G27" s="369">
        <v>2</v>
      </c>
      <c r="H27" s="370">
        <v>2000</v>
      </c>
      <c r="I27" s="372" t="s">
        <v>443</v>
      </c>
      <c r="J27" s="300">
        <v>2</v>
      </c>
      <c r="K27" s="135">
        <v>2</v>
      </c>
      <c r="L27" s="122">
        <v>2</v>
      </c>
      <c r="M27" s="123">
        <v>2</v>
      </c>
      <c r="N27" s="120"/>
      <c r="O27" s="87">
        <v>24</v>
      </c>
      <c r="P27" s="87"/>
      <c r="Q27" s="292">
        <f>1816+700+(1040/2)+600</f>
        <v>3636</v>
      </c>
      <c r="R27" s="72">
        <f>IF(SUM($S$3:U$3)*$J27+SUM($S$4:U$4)*$K27+SUM($S$5:U$5)*$L27+SUM($S$6:U$6)*$M27+SUM($S$7:U$7)*$N27-SUM($O27:$Q27)&gt;0,SUM($S$3:U$3)*$J27+SUM($S$4:U$4)*$K27+SUM($S$5:U$5)*$L27+SUM($S$6:U$6)*$M27+SUM($S$7:U$7)*$N27-SUM($O27:$Q27),0)</f>
        <v>0</v>
      </c>
      <c r="S27" s="73">
        <f t="shared" si="1"/>
        <v>0</v>
      </c>
      <c r="T27" s="72">
        <f>IF(SUM($S$3:W$3)*$J27+SUM($S$4:W$4)*$K27+SUM($S$5:W$5)*$L27+SUM($S$6:W$6)*$M27+SUM($S$7:W$7)*$N27-SUM($O27:$Q27)&gt;0,SUM($S$3:W$3)*$J27+SUM($S$4:W$4)*$K27+SUM($S$5:W$5)*$L27+SUM($S$6:W$6)*$M27+SUM($S$7:W$7)*$N27-SUM($O27:$Q27),0)</f>
        <v>0</v>
      </c>
      <c r="U27" s="4">
        <f t="shared" si="2"/>
        <v>0</v>
      </c>
      <c r="V27" s="72">
        <f>IF(SUM($S$3:Y$3)*$J27+SUM($S$4:Y$4)*$K27+SUM($S$5:Y$5)*$L27+SUM($S$6:Y$6)*$M27+SUM($S$7:Y$7)*$N27-SUM($O27:$Q27)&gt;0,SUM($S$3:Y$3)*$J27+SUM($S$4:Y$4)*$K27+SUM($S$5:Y$5)*$L27+SUM($S$6:Y$6)*$M27+SUM($S$7:Y$7)*$N27-SUM($O27:$Q27),0)</f>
        <v>0</v>
      </c>
      <c r="W27" s="4">
        <f t="shared" si="3"/>
        <v>0</v>
      </c>
      <c r="X27" s="72">
        <f>IF(SUM($S$3:AA$3)*$J27+SUM($S$4:AA$4)*$K27+SUM($S$5:AA$5)*$L27+SUM($S$6:AA$6)*$M27+SUM($S$7:AA$7)*$N27-SUM($O27:$Q27)&gt;0,SUM($S$3:AA$3)*$J27+SUM($S$4:AA$4)*$K27+SUM($S$5:AA$5)*$L27+SUM($S$6:AA$6)*$M27+SUM($S$7:AA$7)*$N27-SUM($O27:$Q27),0)</f>
        <v>0</v>
      </c>
      <c r="Y27" s="4">
        <f t="shared" si="4"/>
        <v>0</v>
      </c>
      <c r="Z27" s="72">
        <f>IF(SUM($S$3:AC$3)*$J27+SUM($S$4:AC$4)*$K27+SUM($S$5:AC$5)*$L27+SUM($S$6:AC$6)*$M27+SUM($S$7:AC$7)*$N27-SUM($O27:$Q27)&gt;0,SUM($S$3:AC$3)*$J27+SUM($S$4:AC$4)*$K27+SUM($S$5:AC$5)*$L27+SUM($S$6:AC$6)*$M27+SUM($S$7:AC$7)*$N27-SUM($O27:$Q27),0)</f>
        <v>0</v>
      </c>
      <c r="AA27" s="4">
        <f t="shared" si="5"/>
        <v>0</v>
      </c>
      <c r="AB27" s="72">
        <f>IF(SUM($S$3:AE$3)*$J27+SUM($S$4:AE$4)*$K27+SUM($S$5:AE$5)*$L27+SUM($S$6:AE$6)*$M27+SUM($S$7:AE$7)*$N27-SUM($O27:$Q27)&gt;0,SUM($S$3:AE$3)*$J27+SUM($S$4:AE$4)*$K27+SUM($S$5:AE$5)*$L27+SUM($S$6:AE$6)*$M27+SUM($S$7:AE$7)*$N27-SUM($O27:$Q27),0)</f>
        <v>0</v>
      </c>
      <c r="AC27" s="4">
        <f t="shared" si="6"/>
        <v>0</v>
      </c>
      <c r="AD27" s="72">
        <f>IF(SUM($S$3:AG$3)*$J27+SUM($S$4:AG$4)*$K27+SUM($S$5:AG$5)*$L27+SUM($S$6:AG$6)*$M27+SUM($S$7:AG$7)*$N27-SUM($O27:$Q27)&gt;0,SUM($S$3:AG$3)*$J27+SUM($S$4:AG$4)*$K27+SUM($S$5:AG$5)*$L27+SUM($S$6:AG$6)*$M27+SUM($S$7:AG$7)*$N27-SUM($O27:$Q27),0)</f>
        <v>0</v>
      </c>
      <c r="AE27" s="4">
        <f t="shared" si="7"/>
        <v>0</v>
      </c>
      <c r="AF27" s="72">
        <f>IF(SUM($S$3:AI$3)*$J27+SUM($S$4:AI$4)*$K27+SUM($S$5:AI$5)*$L27+SUM($S$6:AI$6)*$M27+SUM($S$7:AI$7)*$N27-SUM($O27:$Q27)&gt;0,SUM($S$3:AI$3)*$J27+SUM($S$4:AI$4)*$K27+SUM($S$5:AI$5)*$L27+SUM($S$6:AI$6)*$M27+SUM($S$7:AI$7)*$N27-SUM($O27:$Q27),0)</f>
        <v>0</v>
      </c>
      <c r="AG27" s="4">
        <f t="shared" si="8"/>
        <v>0</v>
      </c>
      <c r="AH27" s="72">
        <f>IF(SUM($S$3:AK$3)*$J27+SUM($S$4:AK$4)*$K27+SUM($S$5:AK$5)*$L27+SUM($S$6:AK$6)*$M27+SUM($S$7:AK$7)*$N27-SUM($O27:$Q27)&gt;0,SUM($S$3:AK$3)*$J27+SUM($S$4:AK$4)*$K27+SUM($S$5:AK$5)*$L27+SUM($S$6:AK$6)*$M27+SUM($S$7:AK$7)*$N27-SUM($O27:$Q27),0)</f>
        <v>0</v>
      </c>
      <c r="AI27" s="4">
        <f t="shared" si="9"/>
        <v>0</v>
      </c>
      <c r="AJ27" s="72">
        <f>IF(SUM($S$3:AM$3)*$J27+SUM($S$4:AQ$4)*$K27+SUM($S$5:AM$5)*$L27+SUM($S$6:AM$6)*$M27+SUM($S$7:AM$7)*$N27-SUM($O27:$Q27)&gt;0,SUM($S$3:AM$3)*$J27+SUM($S$4:AQ$4)*$K27+SUM($S$5:AM$5)*$L27+SUM($S$6:AM$6)*$M27+SUM($S$7:AM$7)*$N27-SUM($O27:$Q27),0)</f>
        <v>0</v>
      </c>
      <c r="AK27" s="4">
        <f t="shared" si="10"/>
        <v>0</v>
      </c>
      <c r="AL27" s="72">
        <f>IF(SUM($S$3:AO$3)*$J27+SUM($S$4:AS$4)*$K27+SUM($S$5:AO$5)*$L27+SUM($S$6:AO$6)*$M27+SUM($S$7:AO$7)*$N27-SUM($O27:$Q27)&gt;0,SUM($S$3:AO$3)*$J27+SUM($S$4:AS$4)*$K27+SUM($S$5:AO$5)*$L27+SUM($S$6:AO$6)*$M27+SUM($S$7:AO$7)*$N27-SUM($O27:$Q27),0)</f>
        <v>0</v>
      </c>
      <c r="AM27" s="4">
        <f t="shared" si="11"/>
        <v>0</v>
      </c>
      <c r="AN27" s="72">
        <f>IF(SUM($S$3:AQ$3)*$J27+SUM($S$4:AU$4)*$K27+SUM($S$5:AQ$5)*$L27+SUM($S$6:AQ$6)*$M27+SUM($S$7:AQ$7)*$N27-SUM($O27:$Q27)&gt;0,SUM($S$3:AQ$3)*$J27+SUM($S$4:AU$4)*$K27+SUM($S$5:AQ$5)*$L27+SUM($S$6:AQ$6)*$M27+SUM($S$7:AQ$7)*$N27-SUM($O27:$Q27),0)</f>
        <v>0</v>
      </c>
      <c r="AO27" s="4">
        <f t="shared" si="12"/>
        <v>0</v>
      </c>
      <c r="AP27" s="72">
        <f>IF(SUM($S$3:AS$3)*$J27+SUM($S$4:AW$4)*$K27+SUM($S$5:AS$5)*$L27+SUM($S$6:AS$6)*$M27+SUM($S$7:AS$7)*$N27-SUM($O27:$Q27)&gt;0,SUM($S$3:AS$3)*$J27+SUM($S$4:AW$4)*$K27+SUM($S$5:AS$5)*$L27+SUM($S$6:AS$6)*$M27+SUM($S$7:AS$7)*$N27-SUM($O27:$Q27),0)</f>
        <v>212</v>
      </c>
      <c r="AQ27" s="4">
        <f t="shared" si="13"/>
        <v>212</v>
      </c>
      <c r="AR27" s="72">
        <f>IF(SUM($S$3:AU$3)*$J27+SUM($S$4:AP$4)*$K27+SUM($S$5:AU$5)*$L27+SUM($S$6:AU$6)*$M27+SUM($S$7:AU$7)*$N27-SUM($O27:$Q27)&gt;0,SUM($S$3:AU$3)*$J27+SUM($S$4:AP$4)*$K27+SUM($S$5:AU$5)*$L27+SUM($S$6:AU$6)*$M27+SUM($S$7:AU$7)*$N27-SUM($O27:$Q27),0)</f>
        <v>0</v>
      </c>
      <c r="AS27" s="4">
        <f t="shared" si="14"/>
        <v>0</v>
      </c>
      <c r="AT27" s="72">
        <f>IF(SUM($S$3:AW$3)*$J27+SUM($S$4:AW$4)*$K27+SUM($S$5:AW$5)*$L27+SUM($S$6:AW$6)*$M27+SUM($S$7:AW$7)*$N27-SUM($O27:$Q27)&gt;0,SUM($S$3:AW$3)*$J27+SUM($S$4:AW$4)*$K27+SUM($S$5:AW$5)*$L27+SUM($S$6:AW$6)*$M27+SUM($S$7:AW$7)*$N27-SUM($O27:$Q27),0)</f>
        <v>1072</v>
      </c>
      <c r="AU27" s="4">
        <f t="shared" si="15"/>
        <v>1072</v>
      </c>
      <c r="AV27" s="72">
        <f>IF(SUM($S$3:AY$3)*$J27+SUM($S$4:AY$4)*$K27+SUM($S$5:AY$5)*$L27+SUM($S$6:AY$6)*$M27+SUM($S$7:AY$7)*$N27-SUM($O27:$Q27)&gt;0,SUM($S$3:AY$3)*$J27+SUM($S$4:AY$4)*$K27+SUM($S$5:AY$5)*$L27+SUM($S$6:AY$6)*$M27+SUM($S$7:AY$7)*$N27-SUM($O27:$Q27),0)</f>
        <v>1802</v>
      </c>
      <c r="AW27" s="4">
        <f t="shared" si="16"/>
        <v>730</v>
      </c>
      <c r="AX27" s="72">
        <f>IF(SUM($S$3:BA$3)*$J27+SUM($S$4:BA$4)*$K27+SUM($S$5:BA$5)*$L27+SUM($S$6:BA$6)*$M27+SUM($S$7:BA$7)*$N27-SUM($O27:$Q27)&gt;0,SUM($S$3:BA$3)*$J27+SUM($S$4:BA$4)*$K27+SUM($S$5:BA$5)*$L27+SUM($S$6:BA$6)*$M27+SUM($S$7:BA$7)*$N27-SUM($O27:$Q27),0)</f>
        <v>2532</v>
      </c>
      <c r="AY27" s="7">
        <f t="shared" si="17"/>
        <v>730</v>
      </c>
      <c r="AZ27" s="401">
        <f>IF(SUM($S$3:BC$3)*$J27+SUM($S$4:BC$4)*$K27+SUM($S$5:BC$5)*$L27+SUM($S$6:BC$6)*$M27+SUM($S$7:BC$7)*$N27-SUM($O27:$Q27)&gt;0,SUM($S$3:BC$3)*$J27+SUM($S$4:BC$4)*$K27+SUM($S$5:BC$5)*$L27+SUM($S$6:BC$6)*$M27+SUM($S$7:BC$7)*$N27-SUM($O27:$Q27),0)</f>
        <v>3192</v>
      </c>
      <c r="BA27" s="87">
        <f t="shared" si="18"/>
        <v>660</v>
      </c>
      <c r="BB27" s="402">
        <f>IF(SUM($S$3:BD$3)*$J27+SUM($S$4:BD$4)*$K27+SUM($S$5:BD$5)*$L27+SUM($S$6:BD$6)*$M27+SUM($S$7:BD$7)*$N27-SUM($O27:$Q27)&gt;0,SUM($S$3:BD$3)*$J27+SUM($S$4:BD$4)*$K27+SUM($S$5:BD$5)*$L27+SUM($S$6:BD$6)*$M27+SUM($S$7:BD$7)*$N27-SUM($O27:$Q27),0)</f>
        <v>3758</v>
      </c>
      <c r="BC27" s="87">
        <f t="shared" si="19"/>
        <v>566</v>
      </c>
      <c r="BG27" s="91">
        <f t="shared" si="75"/>
        <v>0</v>
      </c>
      <c r="BH27" s="91">
        <f t="shared" si="76"/>
        <v>0</v>
      </c>
      <c r="BI27" s="91">
        <f t="shared" si="77"/>
        <v>0</v>
      </c>
      <c r="BJ27" s="91">
        <f t="shared" si="78"/>
        <v>0</v>
      </c>
      <c r="BK27" s="91">
        <f t="shared" si="79"/>
        <v>0</v>
      </c>
      <c r="BL27" s="91">
        <f t="shared" si="80"/>
        <v>0</v>
      </c>
      <c r="BM27" s="91">
        <f t="shared" si="81"/>
        <v>0</v>
      </c>
      <c r="BN27" s="91">
        <f t="shared" si="82"/>
        <v>2416800</v>
      </c>
      <c r="BO27" s="91">
        <f t="shared" si="83"/>
        <v>0</v>
      </c>
      <c r="BP27" s="91">
        <f t="shared" si="84"/>
        <v>12220800</v>
      </c>
      <c r="BQ27" s="250">
        <f t="shared" si="85"/>
        <v>8322000</v>
      </c>
      <c r="BR27" s="157">
        <f t="shared" si="86"/>
        <v>8322000</v>
      </c>
      <c r="BS27" s="91">
        <f t="shared" si="87"/>
        <v>7524000</v>
      </c>
      <c r="BT27" s="91">
        <f t="shared" si="88"/>
        <v>6452400</v>
      </c>
      <c r="BU27" s="91"/>
      <c r="BV27" s="91"/>
      <c r="BW27" s="158"/>
      <c r="BX27" s="153" t="s">
        <v>607</v>
      </c>
    </row>
    <row r="28" spans="1:76" s="86" customFormat="1" ht="12.75" customHeight="1" x14ac:dyDescent="0.25">
      <c r="A28" s="15" t="s">
        <v>24</v>
      </c>
      <c r="B28" s="15" t="s">
        <v>498</v>
      </c>
      <c r="C28" s="244" t="s">
        <v>10</v>
      </c>
      <c r="D28" s="274">
        <v>1</v>
      </c>
      <c r="E28" s="328">
        <v>55000</v>
      </c>
      <c r="F28" s="342" t="s">
        <v>446</v>
      </c>
      <c r="G28" s="369">
        <v>2</v>
      </c>
      <c r="H28" s="370">
        <v>22000</v>
      </c>
      <c r="I28" s="372" t="s">
        <v>541</v>
      </c>
      <c r="J28" s="300">
        <v>2</v>
      </c>
      <c r="K28" s="135">
        <v>2</v>
      </c>
      <c r="L28" s="120"/>
      <c r="M28" s="123">
        <v>2</v>
      </c>
      <c r="N28" s="120"/>
      <c r="O28" s="87">
        <v>1</v>
      </c>
      <c r="P28" s="87"/>
      <c r="Q28" s="292">
        <f>930+(30/2)+(31/2)+(70/2)+(79/2)+(150/2)+(90/2)+(150/2)+(45/2)+(145/2)+(40/2)+(20/2)+(40/2)+(540/2)+(249/2)+(1323/2)+340+(30/2)+(30/2)+(20/2)+(17/2)+10+(21/2)+(84/2)+(23/2)</f>
        <v>2893.5</v>
      </c>
      <c r="R28" s="72">
        <f>IF(SUM($S$3:U$3)*$J28+SUM($S$4:U$4)*$K28+SUM($S$5:U$5)*$L28+SUM($S$6:U$6)*$M28+SUM($S$7:U$7)*$N28-SUM($O28:$Q28)&gt;0,SUM($S$3:U$3)*$J28+SUM($S$4:U$4)*$K28+SUM($S$5:U$5)*$L28+SUM($S$6:U$6)*$M28+SUM($S$7:U$7)*$N28-SUM($O28:$Q28),0)</f>
        <v>0</v>
      </c>
      <c r="S28" s="73">
        <f t="shared" si="1"/>
        <v>0</v>
      </c>
      <c r="T28" s="72">
        <f>IF(SUM($S$3:W$3)*$J28+SUM($S$4:W$4)*$K28+SUM($S$5:W$5)*$L28+SUM($S$6:W$6)*$M28+SUM($S$7:W$7)*$N28-SUM($O28:$Q28)&gt;0,SUM($S$3:W$3)*$J28+SUM($S$4:W$4)*$K28+SUM($S$5:W$5)*$L28+SUM($S$6:W$6)*$M28+SUM($S$7:W$7)*$N28-SUM($O28:$Q28),0)</f>
        <v>0</v>
      </c>
      <c r="U28" s="4">
        <f t="shared" si="2"/>
        <v>0</v>
      </c>
      <c r="V28" s="72">
        <f>IF(SUM($S$3:Y$3)*$J28+SUM($S$4:Y$4)*$K28+SUM($S$5:Y$5)*$L28+SUM($S$6:Y$6)*$M28+SUM($S$7:Y$7)*$N28-SUM($O28:$Q28)&gt;0,SUM($S$3:Y$3)*$J28+SUM($S$4:Y$4)*$K28+SUM($S$5:Y$5)*$L28+SUM($S$6:Y$6)*$M28+SUM($S$7:Y$7)*$N28-SUM($O28:$Q28),0)</f>
        <v>0</v>
      </c>
      <c r="W28" s="4">
        <f t="shared" si="3"/>
        <v>0</v>
      </c>
      <c r="X28" s="72">
        <f>IF(SUM($S$3:AA$3)*$J28+SUM($S$4:AA$4)*$K28+SUM($S$5:AA$5)*$L28+SUM($S$6:AA$6)*$M28+SUM($S$7:AA$7)*$N28-SUM($O28:$Q28)&gt;0,SUM($S$3:AA$3)*$J28+SUM($S$4:AA$4)*$K28+SUM($S$5:AA$5)*$L28+SUM($S$6:AA$6)*$M28+SUM($S$7:AA$7)*$N28-SUM($O28:$Q28),0)</f>
        <v>0</v>
      </c>
      <c r="Y28" s="4">
        <f t="shared" si="4"/>
        <v>0</v>
      </c>
      <c r="Z28" s="72">
        <f>IF(SUM($S$3:AC$3)*$J28+SUM($S$4:AC$4)*$K28+SUM($S$5:AC$5)*$L28+SUM($S$6:AC$6)*$M28+SUM($S$7:AC$7)*$N28-SUM($O28:$Q28)&gt;0,SUM($S$3:AC$3)*$J28+SUM($S$4:AC$4)*$K28+SUM($S$5:AC$5)*$L28+SUM($S$6:AC$6)*$M28+SUM($S$7:AC$7)*$N28-SUM($O28:$Q28),0)</f>
        <v>0</v>
      </c>
      <c r="AA28" s="4">
        <f t="shared" si="5"/>
        <v>0</v>
      </c>
      <c r="AB28" s="72">
        <f>IF(SUM($S$3:AE$3)*$J28+SUM($S$4:AE$4)*$K28+SUM($S$5:AE$5)*$L28+SUM($S$6:AE$6)*$M28+SUM($S$7:AE$7)*$N28-SUM($O28:$Q28)&gt;0,SUM($S$3:AE$3)*$J28+SUM($S$4:AE$4)*$K28+SUM($S$5:AE$5)*$L28+SUM($S$6:AE$6)*$M28+SUM($S$7:AE$7)*$N28-SUM($O28:$Q28),0)</f>
        <v>0</v>
      </c>
      <c r="AC28" s="4">
        <f t="shared" si="6"/>
        <v>0</v>
      </c>
      <c r="AD28" s="72">
        <f>IF(SUM($S$3:AG$3)*$J28+SUM($S$4:AG$4)*$K28+SUM($S$5:AG$5)*$L28+SUM($S$6:AG$6)*$M28+SUM($S$7:AG$7)*$N28-SUM($O28:$Q28)&gt;0,SUM($S$3:AG$3)*$J28+SUM($S$4:AG$4)*$K28+SUM($S$5:AG$5)*$L28+SUM($S$6:AG$6)*$M28+SUM($S$7:AG$7)*$N28-SUM($O28:$Q28),0)</f>
        <v>0</v>
      </c>
      <c r="AE28" s="4">
        <f t="shared" si="7"/>
        <v>0</v>
      </c>
      <c r="AF28" s="72">
        <f>IF(SUM($S$3:AI$3)*$J28+SUM($S$4:AI$4)*$K28+SUM($S$5:AI$5)*$L28+SUM($S$6:AI$6)*$M28+SUM($S$7:AI$7)*$N28-SUM($O28:$Q28)&gt;0,SUM($S$3:AI$3)*$J28+SUM($S$4:AI$4)*$K28+SUM($S$5:AI$5)*$L28+SUM($S$6:AI$6)*$M28+SUM($S$7:AI$7)*$N28-SUM($O28:$Q28),0)</f>
        <v>0</v>
      </c>
      <c r="AG28" s="4">
        <f t="shared" si="8"/>
        <v>0</v>
      </c>
      <c r="AH28" s="72">
        <f>IF(SUM($S$3:AK$3)*$J28+SUM($S$4:AK$4)*$K28+SUM($S$5:AK$5)*$L28+SUM($S$6:AK$6)*$M28+SUM($S$7:AK$7)*$N28-SUM($O28:$Q28)&gt;0,SUM($S$3:AK$3)*$J28+SUM($S$4:AK$4)*$K28+SUM($S$5:AK$5)*$L28+SUM($S$6:AK$6)*$M28+SUM($S$7:AK$7)*$N28-SUM($O28:$Q28),0)</f>
        <v>0</v>
      </c>
      <c r="AI28" s="4">
        <f t="shared" si="9"/>
        <v>0</v>
      </c>
      <c r="AJ28" s="72">
        <f>IF(SUM($S$3:AM$3)*$J28+SUM($S$4:AQ$4)*$K28+SUM($S$5:AM$5)*$L28+SUM($S$6:AM$6)*$M28+SUM($S$7:AM$7)*$N28-SUM($O28:$Q28)&gt;0,SUM($S$3:AM$3)*$J28+SUM($S$4:AQ$4)*$K28+SUM($S$5:AM$5)*$L28+SUM($S$6:AM$6)*$M28+SUM($S$7:AM$7)*$N28-SUM($O28:$Q28),0)</f>
        <v>0</v>
      </c>
      <c r="AK28" s="4">
        <f t="shared" si="10"/>
        <v>0</v>
      </c>
      <c r="AL28" s="72">
        <f>IF(SUM($S$3:AO$3)*$J28+SUM($S$4:AS$4)*$K28+SUM($S$5:AO$5)*$L28+SUM($S$6:AO$6)*$M28+SUM($S$7:AO$7)*$N28-SUM($O28:$Q28)&gt;0,SUM($S$3:AO$3)*$J28+SUM($S$4:AS$4)*$K28+SUM($S$5:AO$5)*$L28+SUM($S$6:AO$6)*$M28+SUM($S$7:AO$7)*$N28-SUM($O28:$Q28),0)</f>
        <v>0</v>
      </c>
      <c r="AM28" s="4">
        <f t="shared" si="11"/>
        <v>0</v>
      </c>
      <c r="AN28" s="72">
        <f>IF(SUM($S$3:AQ$3)*$J28+SUM($S$4:AU$4)*$K28+SUM($S$5:AQ$5)*$L28+SUM($S$6:AQ$6)*$M28+SUM($S$7:AQ$7)*$N28-SUM($O28:$Q28)&gt;0,SUM($S$3:AQ$3)*$J28+SUM($S$4:AU$4)*$K28+SUM($S$5:AQ$5)*$L28+SUM($S$6:AQ$6)*$M28+SUM($S$7:AQ$7)*$N28-SUM($O28:$Q28),0)</f>
        <v>0</v>
      </c>
      <c r="AO28" s="4">
        <f t="shared" si="12"/>
        <v>0</v>
      </c>
      <c r="AP28" s="72">
        <f>IF(SUM($S$3:AS$3)*$J28+SUM($S$4:AW$4)*$K28+SUM($S$5:AS$5)*$L28+SUM($S$6:AS$6)*$M28+SUM($S$7:AS$7)*$N28-SUM($O28:$Q28)&gt;0,SUM($S$3:AS$3)*$J28+SUM($S$4:AW$4)*$K28+SUM($S$5:AS$5)*$L28+SUM($S$6:AS$6)*$M28+SUM($S$7:AS$7)*$N28-SUM($O28:$Q28),0)</f>
        <v>65.5</v>
      </c>
      <c r="AQ28" s="4">
        <f t="shared" si="13"/>
        <v>65.5</v>
      </c>
      <c r="AR28" s="72">
        <f>IF(SUM($S$3:AU$3)*$J28+SUM($S$4:AP$4)*$K28+SUM($S$5:AU$5)*$L28+SUM($S$6:AU$6)*$M28+SUM($S$7:AU$7)*$N28-SUM($O28:$Q28)&gt;0,SUM($S$3:AU$3)*$J28+SUM($S$4:AP$4)*$K28+SUM($S$5:AU$5)*$L28+SUM($S$6:AU$6)*$M28+SUM($S$7:AU$7)*$N28-SUM($O28:$Q28),0)</f>
        <v>0</v>
      </c>
      <c r="AS28" s="4">
        <f t="shared" si="14"/>
        <v>0</v>
      </c>
      <c r="AT28" s="72">
        <f>IF(SUM($S$3:AW$3)*$J28+SUM($S$4:AW$4)*$K28+SUM($S$5:AW$5)*$L28+SUM($S$6:AW$6)*$M28+SUM($S$7:AW$7)*$N28-SUM($O28:$Q28)&gt;0,SUM($S$3:AW$3)*$J28+SUM($S$4:AW$4)*$K28+SUM($S$5:AW$5)*$L28+SUM($S$6:AW$6)*$M28+SUM($S$7:AW$7)*$N28-SUM($O28:$Q28),0)</f>
        <v>205.5</v>
      </c>
      <c r="AU28" s="4">
        <f t="shared" si="15"/>
        <v>205.5</v>
      </c>
      <c r="AV28" s="72">
        <f>IF(SUM($S$3:AY$3)*$J28+SUM($S$4:AY$4)*$K28+SUM($S$5:AY$5)*$L28+SUM($S$6:AY$6)*$M28+SUM($S$7:AY$7)*$N28-SUM($O28:$Q28)&gt;0,SUM($S$3:AY$3)*$J28+SUM($S$4:AY$4)*$K28+SUM($S$5:AY$5)*$L28+SUM($S$6:AY$6)*$M28+SUM($S$7:AY$7)*$N28-SUM($O28:$Q28),0)</f>
        <v>575.5</v>
      </c>
      <c r="AW28" s="4">
        <f t="shared" si="16"/>
        <v>370</v>
      </c>
      <c r="AX28" s="72">
        <f>IF(SUM($S$3:BA$3)*$J28+SUM($S$4:BA$4)*$K28+SUM($S$5:BA$5)*$L28+SUM($S$6:BA$6)*$M28+SUM($S$7:BA$7)*$N28-SUM($O28:$Q28)&gt;0,SUM($S$3:BA$3)*$J28+SUM($S$4:BA$4)*$K28+SUM($S$5:BA$5)*$L28+SUM($S$6:BA$6)*$M28+SUM($S$7:BA$7)*$N28-SUM($O28:$Q28),0)</f>
        <v>945.5</v>
      </c>
      <c r="AY28" s="7">
        <f t="shared" si="17"/>
        <v>370</v>
      </c>
      <c r="AZ28" s="401">
        <f>IF(SUM($S$3:BC$3)*$J28+SUM($S$4:BC$4)*$K28+SUM($S$5:BC$5)*$L28+SUM($S$6:BC$6)*$M28+SUM($S$7:BC$7)*$N28-SUM($O28:$Q28)&gt;0,SUM($S$3:BC$3)*$J28+SUM($S$4:BC$4)*$K28+SUM($S$5:BC$5)*$L28+SUM($S$6:BC$6)*$M28+SUM($S$7:BC$7)*$N28-SUM($O28:$Q28),0)</f>
        <v>1245.5</v>
      </c>
      <c r="BA28" s="87">
        <f t="shared" si="18"/>
        <v>300</v>
      </c>
      <c r="BB28" s="402">
        <f>IF(SUM($S$3:BD$3)*$J28+SUM($S$4:BD$4)*$K28+SUM($S$5:BD$5)*$L28+SUM($S$6:BD$6)*$M28+SUM($S$7:BD$7)*$N28-SUM($O28:$Q28)&gt;0,SUM($S$3:BD$3)*$J28+SUM($S$4:BD$4)*$K28+SUM($S$5:BD$5)*$L28+SUM($S$6:BD$6)*$M28+SUM($S$7:BD$7)*$N28-SUM($O28:$Q28),0)</f>
        <v>1539.5</v>
      </c>
      <c r="BC28" s="87">
        <f t="shared" si="19"/>
        <v>294</v>
      </c>
      <c r="BG28" s="91">
        <f t="shared" si="75"/>
        <v>0</v>
      </c>
      <c r="BH28" s="91">
        <f t="shared" si="76"/>
        <v>0</v>
      </c>
      <c r="BI28" s="91">
        <f t="shared" si="77"/>
        <v>0</v>
      </c>
      <c r="BJ28" s="91">
        <f t="shared" si="78"/>
        <v>0</v>
      </c>
      <c r="BK28" s="91">
        <f t="shared" si="79"/>
        <v>0</v>
      </c>
      <c r="BL28" s="91">
        <f t="shared" si="80"/>
        <v>0</v>
      </c>
      <c r="BM28" s="91">
        <f t="shared" si="81"/>
        <v>0</v>
      </c>
      <c r="BN28" s="91">
        <f t="shared" si="82"/>
        <v>8213700</v>
      </c>
      <c r="BO28" s="91">
        <f t="shared" si="83"/>
        <v>0</v>
      </c>
      <c r="BP28" s="91">
        <f t="shared" si="84"/>
        <v>25769700</v>
      </c>
      <c r="BQ28" s="250">
        <f t="shared" si="85"/>
        <v>46398000</v>
      </c>
      <c r="BR28" s="157">
        <f t="shared" si="86"/>
        <v>46398000</v>
      </c>
      <c r="BS28" s="91">
        <f t="shared" si="87"/>
        <v>37620000</v>
      </c>
      <c r="BT28" s="91">
        <f t="shared" si="88"/>
        <v>36867600</v>
      </c>
      <c r="BU28" s="23"/>
      <c r="BV28" s="23"/>
      <c r="BW28" s="24"/>
      <c r="BX28" s="153" t="s">
        <v>607</v>
      </c>
    </row>
    <row r="29" spans="1:76" s="86" customFormat="1" ht="12.75" customHeight="1" x14ac:dyDescent="0.25">
      <c r="A29" s="15" t="s">
        <v>24</v>
      </c>
      <c r="B29" s="15" t="s">
        <v>750</v>
      </c>
      <c r="C29" s="244" t="s">
        <v>10</v>
      </c>
      <c r="D29" s="274">
        <v>2</v>
      </c>
      <c r="E29" s="328">
        <v>15500</v>
      </c>
      <c r="F29" s="342" t="s">
        <v>541</v>
      </c>
      <c r="G29" s="369">
        <v>2</v>
      </c>
      <c r="H29" s="370">
        <v>28000</v>
      </c>
      <c r="I29" s="372" t="s">
        <v>541</v>
      </c>
      <c r="J29" s="301"/>
      <c r="K29" s="128"/>
      <c r="L29" s="126">
        <v>2</v>
      </c>
      <c r="M29" s="120"/>
      <c r="N29" s="120"/>
      <c r="O29" s="87"/>
      <c r="P29" s="87"/>
      <c r="Q29" s="292">
        <f>100+200+320+200</f>
        <v>820</v>
      </c>
      <c r="R29" s="72">
        <f>IF(SUM($S$3:U$3)*$J29+SUM($S$4:U$4)*$K29+SUM($S$5:U$5)*$L29+SUM($S$6:U$6)*$M29+SUM($S$7:U$7)*$N29-SUM($O29:$Q29)&gt;0,SUM($S$3:U$3)*$J29+SUM($S$4:U$4)*$K29+SUM($S$5:U$5)*$L29+SUM($S$6:U$6)*$M29+SUM($S$7:U$7)*$N29-SUM($O29:$Q29),0)</f>
        <v>0</v>
      </c>
      <c r="S29" s="73">
        <f t="shared" si="1"/>
        <v>0</v>
      </c>
      <c r="T29" s="72">
        <f>IF(SUM($S$3:W$3)*$J29+SUM($S$4:W$4)*$K29+SUM($S$5:W$5)*$L29+SUM($S$6:W$6)*$M29+SUM($S$7:W$7)*$N29-SUM($O29:$Q29)&gt;0,SUM($S$3:W$3)*$J29+SUM($S$4:W$4)*$K29+SUM($S$5:W$5)*$L29+SUM($S$6:W$6)*$M29+SUM($S$7:W$7)*$N29-SUM($O29:$Q29),0)</f>
        <v>0</v>
      </c>
      <c r="U29" s="4">
        <f t="shared" si="2"/>
        <v>0</v>
      </c>
      <c r="V29" s="72">
        <f>IF(SUM($S$3:Y$3)*$J29+SUM($S$4:Y$4)*$K29+SUM($S$5:Y$5)*$L29+SUM($S$6:Y$6)*$M29+SUM($S$7:Y$7)*$N29-SUM($O29:$Q29)&gt;0,SUM($S$3:Y$3)*$J29+SUM($S$4:Y$4)*$K29+SUM($S$5:Y$5)*$L29+SUM($S$6:Y$6)*$M29+SUM($S$7:Y$7)*$N29-SUM($O29:$Q29),0)</f>
        <v>0</v>
      </c>
      <c r="W29" s="4">
        <f t="shared" si="3"/>
        <v>0</v>
      </c>
      <c r="X29" s="72">
        <f>IF(SUM($S$3:AA$3)*$J29+SUM($S$4:AA$4)*$K29+SUM($S$5:AA$5)*$L29+SUM($S$6:AA$6)*$M29+SUM($S$7:AA$7)*$N29-SUM($O29:$Q29)&gt;0,SUM($S$3:AA$3)*$J29+SUM($S$4:AA$4)*$K29+SUM($S$5:AA$5)*$L29+SUM($S$6:AA$6)*$M29+SUM($S$7:AA$7)*$N29-SUM($O29:$Q29),0)</f>
        <v>0</v>
      </c>
      <c r="Y29" s="4">
        <f t="shared" si="4"/>
        <v>0</v>
      </c>
      <c r="Z29" s="72">
        <f>IF(SUM($S$3:AC$3)*$J29+SUM($S$4:AC$4)*$K29+SUM($S$5:AC$5)*$L29+SUM($S$6:AC$6)*$M29+SUM($S$7:AC$7)*$N29-SUM($O29:$Q29)&gt;0,SUM($S$3:AC$3)*$J29+SUM($S$4:AC$4)*$K29+SUM($S$5:AC$5)*$L29+SUM($S$6:AC$6)*$M29+SUM($S$7:AC$7)*$N29-SUM($O29:$Q29),0)</f>
        <v>0</v>
      </c>
      <c r="AA29" s="4">
        <f t="shared" si="5"/>
        <v>0</v>
      </c>
      <c r="AB29" s="72">
        <f>IF(SUM($S$3:AE$3)*$J29+SUM($S$4:AE$4)*$K29+SUM($S$5:AE$5)*$L29+SUM($S$6:AE$6)*$M29+SUM($S$7:AE$7)*$N29-SUM($O29:$Q29)&gt;0,SUM($S$3:AE$3)*$J29+SUM($S$4:AE$4)*$K29+SUM($S$5:AE$5)*$L29+SUM($S$6:AE$6)*$M29+SUM($S$7:AE$7)*$N29-SUM($O29:$Q29),0)</f>
        <v>0</v>
      </c>
      <c r="AC29" s="4">
        <f t="shared" si="6"/>
        <v>0</v>
      </c>
      <c r="AD29" s="72">
        <f>IF(SUM($S$3:AG$3)*$J29+SUM($S$4:AG$4)*$K29+SUM($S$5:AG$5)*$L29+SUM($S$6:AG$6)*$M29+SUM($S$7:AG$7)*$N29-SUM($O29:$Q29)&gt;0,SUM($S$3:AG$3)*$J29+SUM($S$4:AG$4)*$K29+SUM($S$5:AG$5)*$L29+SUM($S$6:AG$6)*$M29+SUM($S$7:AG$7)*$N29-SUM($O29:$Q29),0)</f>
        <v>0</v>
      </c>
      <c r="AE29" s="4">
        <f t="shared" si="7"/>
        <v>0</v>
      </c>
      <c r="AF29" s="72">
        <f>IF(SUM($S$3:AI$3)*$J29+SUM($S$4:AI$4)*$K29+SUM($S$5:AI$5)*$L29+SUM($S$6:AI$6)*$M29+SUM($S$7:AI$7)*$N29-SUM($O29:$Q29)&gt;0,SUM($S$3:AI$3)*$J29+SUM($S$4:AI$4)*$K29+SUM($S$5:AI$5)*$L29+SUM($S$6:AI$6)*$M29+SUM($S$7:AI$7)*$N29-SUM($O29:$Q29),0)</f>
        <v>0</v>
      </c>
      <c r="AG29" s="4">
        <f t="shared" si="8"/>
        <v>0</v>
      </c>
      <c r="AH29" s="72">
        <f>IF(SUM($S$3:AK$3)*$J29+SUM($S$4:AK$4)*$K29+SUM($S$5:AK$5)*$L29+SUM($S$6:AK$6)*$M29+SUM($S$7:AK$7)*$N29-SUM($O29:$Q29)&gt;0,SUM($S$3:AK$3)*$J29+SUM($S$4:AK$4)*$K29+SUM($S$5:AK$5)*$L29+SUM($S$6:AK$6)*$M29+SUM($S$7:AK$7)*$N29-SUM($O29:$Q29),0)</f>
        <v>0</v>
      </c>
      <c r="AI29" s="4">
        <f t="shared" si="9"/>
        <v>0</v>
      </c>
      <c r="AJ29" s="72">
        <f>IF(SUM($S$3:AM$3)*$J29+SUM($S$4:AQ$4)*$K29+SUM($S$5:AM$5)*$L29+SUM($S$6:AM$6)*$M29+SUM($S$7:AM$7)*$N29-SUM($O29:$Q29)&gt;0,SUM($S$3:AM$3)*$J29+SUM($S$4:AQ$4)*$K29+SUM($S$5:AM$5)*$L29+SUM($S$6:AM$6)*$M29+SUM($S$7:AM$7)*$N29-SUM($O29:$Q29),0)</f>
        <v>0</v>
      </c>
      <c r="AK29" s="4">
        <f t="shared" si="10"/>
        <v>0</v>
      </c>
      <c r="AL29" s="72">
        <f>IF(SUM($S$3:AO$3)*$J29+SUM($S$4:AS$4)*$K29+SUM($S$5:AO$5)*$L29+SUM($S$6:AO$6)*$M29+SUM($S$7:AO$7)*$N29-SUM($O29:$Q29)&gt;0,SUM($S$3:AO$3)*$J29+SUM($S$4:AS$4)*$K29+SUM($S$5:AO$5)*$L29+SUM($S$6:AO$6)*$M29+SUM($S$7:AO$7)*$N29-SUM($O29:$Q29),0)</f>
        <v>0</v>
      </c>
      <c r="AM29" s="4">
        <f t="shared" si="11"/>
        <v>0</v>
      </c>
      <c r="AN29" s="72">
        <f>IF(SUM($S$3:AQ$3)*$J29+SUM($S$4:AU$4)*$K29+SUM($S$5:AQ$5)*$L29+SUM($S$6:AQ$6)*$M29+SUM($S$7:AQ$7)*$N29-SUM($O29:$Q29)&gt;0,SUM($S$3:AQ$3)*$J29+SUM($S$4:AU$4)*$K29+SUM($S$5:AQ$5)*$L29+SUM($S$6:AQ$6)*$M29+SUM($S$7:AQ$7)*$N29-SUM($O29:$Q29),0)</f>
        <v>0</v>
      </c>
      <c r="AO29" s="4">
        <f t="shared" si="12"/>
        <v>0</v>
      </c>
      <c r="AP29" s="72">
        <f>IF(SUM($S$3:AS$3)*$J29+SUM($S$4:AW$4)*$K29+SUM($S$5:AS$5)*$L29+SUM($S$6:AS$6)*$M29+SUM($S$7:AS$7)*$N29-SUM($O29:$Q29)&gt;0,SUM($S$3:AS$3)*$J29+SUM($S$4:AW$4)*$K29+SUM($S$5:AS$5)*$L29+SUM($S$6:AS$6)*$M29+SUM($S$7:AS$7)*$N29-SUM($O29:$Q29),0)</f>
        <v>92</v>
      </c>
      <c r="AQ29" s="4">
        <f t="shared" si="13"/>
        <v>92</v>
      </c>
      <c r="AR29" s="72">
        <f>IF(SUM($S$3:AU$3)*$J29+SUM($S$4:AP$4)*$K29+SUM($S$5:AU$5)*$L29+SUM($S$6:AU$6)*$M29+SUM($S$7:AU$7)*$N29-SUM($O29:$Q29)&gt;0,SUM($S$3:AU$3)*$J29+SUM($S$4:AP$4)*$K29+SUM($S$5:AU$5)*$L29+SUM($S$6:AU$6)*$M29+SUM($S$7:AU$7)*$N29-SUM($O29:$Q29),0)</f>
        <v>452</v>
      </c>
      <c r="AS29" s="4">
        <f t="shared" si="14"/>
        <v>360</v>
      </c>
      <c r="AT29" s="72">
        <f>IF(SUM($S$3:AW$3)*$J29+SUM($S$4:AW$4)*$K29+SUM($S$5:AW$5)*$L29+SUM($S$6:AW$6)*$M29+SUM($S$7:AW$7)*$N29-SUM($O29:$Q29)&gt;0,SUM($S$3:AW$3)*$J29+SUM($S$4:AW$4)*$K29+SUM($S$5:AW$5)*$L29+SUM($S$6:AW$6)*$M29+SUM($S$7:AW$7)*$N29-SUM($O29:$Q29),0)</f>
        <v>812</v>
      </c>
      <c r="AU29" s="4">
        <f t="shared" si="15"/>
        <v>360</v>
      </c>
      <c r="AV29" s="72">
        <f>IF(SUM($S$3:AY$3)*$J29+SUM($S$4:AY$4)*$K29+SUM($S$5:AY$5)*$L29+SUM($S$6:AY$6)*$M29+SUM($S$7:AY$7)*$N29-SUM($O29:$Q29)&gt;0,SUM($S$3:AY$3)*$J29+SUM($S$4:AY$4)*$K29+SUM($S$5:AY$5)*$L29+SUM($S$6:AY$6)*$M29+SUM($S$7:AY$7)*$N29-SUM($O29:$Q29),0)</f>
        <v>1172</v>
      </c>
      <c r="AW29" s="4">
        <f t="shared" si="16"/>
        <v>360</v>
      </c>
      <c r="AX29" s="72">
        <f>IF(SUM($S$3:BA$3)*$J29+SUM($S$4:BA$4)*$K29+SUM($S$5:BA$5)*$L29+SUM($S$6:BA$6)*$M29+SUM($S$7:BA$7)*$N29-SUM($O29:$Q29)&gt;0,SUM($S$3:BA$3)*$J29+SUM($S$4:BA$4)*$K29+SUM($S$5:BA$5)*$L29+SUM($S$6:BA$6)*$M29+SUM($S$7:BA$7)*$N29-SUM($O29:$Q29),0)</f>
        <v>1532</v>
      </c>
      <c r="AY29" s="7">
        <f t="shared" si="17"/>
        <v>360</v>
      </c>
      <c r="AZ29" s="401">
        <f>IF(SUM($S$3:BC$3)*$J29+SUM($S$4:BC$4)*$K29+SUM($S$5:BC$5)*$L29+SUM($S$6:BC$6)*$M29+SUM($S$7:BC$7)*$N29-SUM($O29:$Q29)&gt;0,SUM($S$3:BC$3)*$J29+SUM($S$4:BC$4)*$K29+SUM($S$5:BC$5)*$L29+SUM($S$6:BC$6)*$M29+SUM($S$7:BC$7)*$N29-SUM($O29:$Q29),0)</f>
        <v>1892</v>
      </c>
      <c r="BA29" s="87">
        <f t="shared" si="18"/>
        <v>360</v>
      </c>
      <c r="BB29" s="402">
        <f>IF(SUM($S$3:BD$3)*$J29+SUM($S$4:BD$4)*$K29+SUM($S$5:BD$5)*$L29+SUM($S$6:BD$6)*$M29+SUM($S$7:BD$7)*$N29-SUM($O29:$Q29)&gt;0,SUM($S$3:BD$3)*$J29+SUM($S$4:BD$4)*$K29+SUM($S$5:BD$5)*$L29+SUM($S$6:BD$6)*$M29+SUM($S$7:BD$7)*$N29-SUM($O29:$Q29),0)</f>
        <v>2164</v>
      </c>
      <c r="BC29" s="87">
        <f t="shared" si="19"/>
        <v>272</v>
      </c>
      <c r="BG29" s="91">
        <f t="shared" si="75"/>
        <v>0</v>
      </c>
      <c r="BH29" s="91">
        <f t="shared" si="76"/>
        <v>0</v>
      </c>
      <c r="BI29" s="91">
        <f t="shared" si="77"/>
        <v>0</v>
      </c>
      <c r="BJ29" s="91">
        <f t="shared" si="78"/>
        <v>0</v>
      </c>
      <c r="BK29" s="91">
        <f t="shared" si="79"/>
        <v>0</v>
      </c>
      <c r="BL29" s="91">
        <f t="shared" si="80"/>
        <v>0</v>
      </c>
      <c r="BM29" s="91">
        <f t="shared" si="81"/>
        <v>0</v>
      </c>
      <c r="BN29" s="91">
        <f t="shared" si="82"/>
        <v>14683200</v>
      </c>
      <c r="BO29" s="91">
        <f t="shared" si="83"/>
        <v>57456000</v>
      </c>
      <c r="BP29" s="91">
        <f t="shared" si="84"/>
        <v>57456000</v>
      </c>
      <c r="BQ29" s="250">
        <f t="shared" si="85"/>
        <v>57456000</v>
      </c>
      <c r="BR29" s="157">
        <f t="shared" si="86"/>
        <v>57456000</v>
      </c>
      <c r="BS29" s="91">
        <f t="shared" si="87"/>
        <v>57456000</v>
      </c>
      <c r="BT29" s="91">
        <f t="shared" si="88"/>
        <v>43411200</v>
      </c>
      <c r="BU29" s="91"/>
      <c r="BV29" s="91"/>
      <c r="BW29" s="158"/>
      <c r="BX29" s="153" t="s">
        <v>607</v>
      </c>
    </row>
    <row r="30" spans="1:76" s="86" customFormat="1" ht="12.75" customHeight="1" x14ac:dyDescent="0.25">
      <c r="A30" s="15" t="s">
        <v>762</v>
      </c>
      <c r="B30" s="15" t="s">
        <v>763</v>
      </c>
      <c r="C30" s="244" t="s">
        <v>10</v>
      </c>
      <c r="D30" s="274">
        <v>1</v>
      </c>
      <c r="E30" s="328">
        <v>437</v>
      </c>
      <c r="F30" s="342" t="s">
        <v>614</v>
      </c>
      <c r="G30" s="369">
        <v>1</v>
      </c>
      <c r="H30" s="370">
        <v>437</v>
      </c>
      <c r="I30" s="372" t="s">
        <v>614</v>
      </c>
      <c r="J30" s="301"/>
      <c r="K30" s="135">
        <v>4</v>
      </c>
      <c r="L30" s="120"/>
      <c r="M30" s="120"/>
      <c r="N30" s="120"/>
      <c r="O30" s="87">
        <v>984</v>
      </c>
      <c r="P30" s="87"/>
      <c r="Q30" s="292">
        <f>50+300+400+168+534</f>
        <v>1452</v>
      </c>
      <c r="R30" s="72">
        <f>IF(SUM($S$3:U$3)*$J30+SUM($S$4:U$4)*$K30+SUM($S$5:U$5)*$L30+SUM($S$6:U$6)*$M30+SUM($S$7:U$7)*$N30-SUM($O30:$Q30)&gt;0,SUM($S$3:U$3)*$J30+SUM($S$4:U$4)*$K30+SUM($S$5:U$5)*$L30+SUM($S$6:U$6)*$M30+SUM($S$7:U$7)*$N30-SUM($O30:$Q30),0)</f>
        <v>0</v>
      </c>
      <c r="S30" s="73">
        <f t="shared" si="1"/>
        <v>0</v>
      </c>
      <c r="T30" s="72">
        <f>IF(SUM($S$3:W$3)*$J30+SUM($S$4:W$4)*$K30+SUM($S$5:W$5)*$L30+SUM($S$6:W$6)*$M30+SUM($S$7:W$7)*$N30-SUM($O30:$Q30)&gt;0,SUM($S$3:W$3)*$J30+SUM($S$4:W$4)*$K30+SUM($S$5:W$5)*$L30+SUM($S$6:W$6)*$M30+SUM($S$7:W$7)*$N30-SUM($O30:$Q30),0)</f>
        <v>0</v>
      </c>
      <c r="U30" s="4">
        <f t="shared" si="2"/>
        <v>0</v>
      </c>
      <c r="V30" s="72">
        <f>IF(SUM($S$3:Y$3)*$J30+SUM($S$4:Y$4)*$K30+SUM($S$5:Y$5)*$L30+SUM($S$6:Y$6)*$M30+SUM($S$7:Y$7)*$N30-SUM($O30:$Q30)&gt;0,SUM($S$3:Y$3)*$J30+SUM($S$4:Y$4)*$K30+SUM($S$5:Y$5)*$L30+SUM($S$6:Y$6)*$M30+SUM($S$7:Y$7)*$N30-SUM($O30:$Q30),0)</f>
        <v>0</v>
      </c>
      <c r="W30" s="4">
        <f t="shared" si="3"/>
        <v>0</v>
      </c>
      <c r="X30" s="72">
        <f>IF(SUM($S$3:AA$3)*$J30+SUM($S$4:AA$4)*$K30+SUM($S$5:AA$5)*$L30+SUM($S$6:AA$6)*$M30+SUM($S$7:AA$7)*$N30-SUM($O30:$Q30)&gt;0,SUM($S$3:AA$3)*$J30+SUM($S$4:AA$4)*$K30+SUM($S$5:AA$5)*$L30+SUM($S$6:AA$6)*$M30+SUM($S$7:AA$7)*$N30-SUM($O30:$Q30),0)</f>
        <v>0</v>
      </c>
      <c r="Y30" s="4">
        <f t="shared" si="4"/>
        <v>0</v>
      </c>
      <c r="Z30" s="72">
        <f>IF(SUM($S$3:AC$3)*$J30+SUM($S$4:AC$4)*$K30+SUM($S$5:AC$5)*$L30+SUM($S$6:AC$6)*$M30+SUM($S$7:AC$7)*$N30-SUM($O30:$Q30)&gt;0,SUM($S$3:AC$3)*$J30+SUM($S$4:AC$4)*$K30+SUM($S$5:AC$5)*$L30+SUM($S$6:AC$6)*$M30+SUM($S$7:AC$7)*$N30-SUM($O30:$Q30),0)</f>
        <v>0</v>
      </c>
      <c r="AA30" s="4">
        <f t="shared" si="5"/>
        <v>0</v>
      </c>
      <c r="AB30" s="72">
        <f>IF(SUM($S$3:AE$3)*$J30+SUM($S$4:AE$4)*$K30+SUM($S$5:AE$5)*$L30+SUM($S$6:AE$6)*$M30+SUM($S$7:AE$7)*$N30-SUM($O30:$Q30)&gt;0,SUM($S$3:AE$3)*$J30+SUM($S$4:AE$4)*$K30+SUM($S$5:AE$5)*$L30+SUM($S$6:AE$6)*$M30+SUM($S$7:AE$7)*$N30-SUM($O30:$Q30),0)</f>
        <v>0</v>
      </c>
      <c r="AC30" s="4">
        <f t="shared" si="6"/>
        <v>0</v>
      </c>
      <c r="AD30" s="72">
        <f>IF(SUM($S$3:AG$3)*$J30+SUM($S$4:AG$4)*$K30+SUM($S$5:AG$5)*$L30+SUM($S$6:AG$6)*$M30+SUM($S$7:AG$7)*$N30-SUM($O30:$Q30)&gt;0,SUM($S$3:AG$3)*$J30+SUM($S$4:AG$4)*$K30+SUM($S$5:AG$5)*$L30+SUM($S$6:AG$6)*$M30+SUM($S$7:AG$7)*$N30-SUM($O30:$Q30),0)</f>
        <v>0</v>
      </c>
      <c r="AE30" s="4">
        <f t="shared" si="7"/>
        <v>0</v>
      </c>
      <c r="AF30" s="72">
        <f>IF(SUM($S$3:AI$3)*$J30+SUM($S$4:AI$4)*$K30+SUM($S$5:AI$5)*$L30+SUM($S$6:AI$6)*$M30+SUM($S$7:AI$7)*$N30-SUM($O30:$Q30)&gt;0,SUM($S$3:AI$3)*$J30+SUM($S$4:AI$4)*$K30+SUM($S$5:AI$5)*$L30+SUM($S$6:AI$6)*$M30+SUM($S$7:AI$7)*$N30-SUM($O30:$Q30),0)</f>
        <v>16</v>
      </c>
      <c r="AG30" s="4">
        <f t="shared" si="8"/>
        <v>16</v>
      </c>
      <c r="AH30" s="72">
        <f>IF(SUM($S$3:AK$3)*$J30+SUM($S$4:AK$4)*$K30+SUM($S$5:AK$5)*$L30+SUM($S$6:AK$6)*$M30+SUM($S$7:AK$7)*$N30-SUM($O30:$Q30)&gt;0,SUM($S$3:AK$3)*$J30+SUM($S$4:AK$4)*$K30+SUM($S$5:AK$5)*$L30+SUM($S$6:AK$6)*$M30+SUM($S$7:AK$7)*$N30-SUM($O30:$Q30),0)</f>
        <v>228</v>
      </c>
      <c r="AI30" s="4">
        <f t="shared" si="9"/>
        <v>212</v>
      </c>
      <c r="AJ30" s="72">
        <f>IF(SUM($S$3:AM$3)*$J30+SUM($S$4:AQ$4)*$K30+SUM($S$5:AM$5)*$L30+SUM($S$6:AM$6)*$M30+SUM($S$7:AM$7)*$N30-SUM($O30:$Q30)&gt;0,SUM($S$3:AM$3)*$J30+SUM($S$4:AQ$4)*$K30+SUM($S$5:AM$5)*$L30+SUM($S$6:AM$6)*$M30+SUM($S$7:AM$7)*$N30-SUM($O30:$Q30),0)</f>
        <v>628</v>
      </c>
      <c r="AK30" s="4">
        <f t="shared" si="10"/>
        <v>400</v>
      </c>
      <c r="AL30" s="72">
        <f>IF(SUM($S$3:AO$3)*$J30+SUM($S$4:AS$4)*$K30+SUM($S$5:AO$5)*$L30+SUM($S$6:AO$6)*$M30+SUM($S$7:AO$7)*$N30-SUM($O30:$Q30)&gt;0,SUM($S$3:AO$3)*$J30+SUM($S$4:AS$4)*$K30+SUM($S$5:AO$5)*$L30+SUM($S$6:AO$6)*$M30+SUM($S$7:AO$7)*$N30-SUM($O30:$Q30),0)</f>
        <v>1228</v>
      </c>
      <c r="AM30" s="4">
        <f t="shared" si="11"/>
        <v>600</v>
      </c>
      <c r="AN30" s="72">
        <f>IF(SUM($S$3:AQ$3)*$J30+SUM($S$4:AU$4)*$K30+SUM($S$5:AQ$5)*$L30+SUM($S$6:AQ$6)*$M30+SUM($S$7:AQ$7)*$N30-SUM($O30:$Q30)&gt;0,SUM($S$3:AQ$3)*$J30+SUM($S$4:AU$4)*$K30+SUM($S$5:AQ$5)*$L30+SUM($S$6:AQ$6)*$M30+SUM($S$7:AQ$7)*$N30-SUM($O30:$Q30),0)</f>
        <v>1828</v>
      </c>
      <c r="AO30" s="4">
        <f t="shared" si="12"/>
        <v>600</v>
      </c>
      <c r="AP30" s="72">
        <f>IF(SUM($S$3:AS$3)*$J30+SUM($S$4:AW$4)*$K30+SUM($S$5:AS$5)*$L30+SUM($S$6:AS$6)*$M30+SUM($S$7:AS$7)*$N30-SUM($O30:$Q30)&gt;0,SUM($S$3:AS$3)*$J30+SUM($S$4:AW$4)*$K30+SUM($S$5:AS$5)*$L30+SUM($S$6:AS$6)*$M30+SUM($S$7:AS$7)*$N30-SUM($O30:$Q30),0)</f>
        <v>2428</v>
      </c>
      <c r="AQ30" s="4">
        <f t="shared" si="13"/>
        <v>600</v>
      </c>
      <c r="AR30" s="72">
        <f>IF(SUM($S$3:AU$3)*$J30+SUM($S$4:AP$4)*$K30+SUM($S$5:AU$5)*$L30+SUM($S$6:AU$6)*$M30+SUM($S$7:AU$7)*$N30-SUM($O30:$Q30)&gt;0,SUM($S$3:AU$3)*$J30+SUM($S$4:AP$4)*$K30+SUM($S$5:AU$5)*$L30+SUM($S$6:AU$6)*$M30+SUM($S$7:AU$7)*$N30-SUM($O30:$Q30),0)</f>
        <v>228</v>
      </c>
      <c r="AS30" s="4">
        <f t="shared" si="14"/>
        <v>0</v>
      </c>
      <c r="AT30" s="72">
        <f>IF(SUM($S$3:AW$3)*$J30+SUM($S$4:AW$4)*$K30+SUM($S$5:AW$5)*$L30+SUM($S$6:AW$6)*$M30+SUM($S$7:AW$7)*$N30-SUM($O30:$Q30)&gt;0,SUM($S$3:AW$3)*$J30+SUM($S$4:AW$4)*$K30+SUM($S$5:AW$5)*$L30+SUM($S$6:AW$6)*$M30+SUM($S$7:AW$7)*$N30-SUM($O30:$Q30),0)</f>
        <v>2428</v>
      </c>
      <c r="AU30" s="4">
        <f t="shared" si="15"/>
        <v>2200</v>
      </c>
      <c r="AV30" s="72">
        <f>IF(SUM($S$3:AY$3)*$J30+SUM($S$4:AY$4)*$K30+SUM($S$5:AY$5)*$L30+SUM($S$6:AY$6)*$M30+SUM($S$7:AY$7)*$N30-SUM($O30:$Q30)&gt;0,SUM($S$3:AY$3)*$J30+SUM($S$4:AY$4)*$K30+SUM($S$5:AY$5)*$L30+SUM($S$6:AY$6)*$M30+SUM($S$7:AY$7)*$N30-SUM($O30:$Q30),0)</f>
        <v>3028</v>
      </c>
      <c r="AW30" s="4">
        <f t="shared" si="16"/>
        <v>600</v>
      </c>
      <c r="AX30" s="72">
        <f>IF(SUM($S$3:BA$3)*$J30+SUM($S$4:BA$4)*$K30+SUM($S$5:BA$5)*$L30+SUM($S$6:BA$6)*$M30+SUM($S$7:BA$7)*$N30-SUM($O30:$Q30)&gt;0,SUM($S$3:BA$3)*$J30+SUM($S$4:BA$4)*$K30+SUM($S$5:BA$5)*$L30+SUM($S$6:BA$6)*$M30+SUM($S$7:BA$7)*$N30-SUM($O30:$Q30),0)</f>
        <v>3628</v>
      </c>
      <c r="AY30" s="7">
        <f t="shared" si="17"/>
        <v>600</v>
      </c>
      <c r="AZ30" s="401">
        <f>IF(SUM($S$3:BC$3)*$J30+SUM($S$4:BC$4)*$K30+SUM($S$5:BC$5)*$L30+SUM($S$6:BC$6)*$M30+SUM($S$7:BC$7)*$N30-SUM($O30:$Q30)&gt;0,SUM($S$3:BC$3)*$J30+SUM($S$4:BC$4)*$K30+SUM($S$5:BC$5)*$L30+SUM($S$6:BC$6)*$M30+SUM($S$7:BC$7)*$N30-SUM($O30:$Q30),0)</f>
        <v>4228</v>
      </c>
      <c r="BA30" s="87">
        <f t="shared" si="18"/>
        <v>600</v>
      </c>
      <c r="BB30" s="402">
        <f>IF(SUM($S$3:BD$3)*$J30+SUM($S$4:BD$4)*$K30+SUM($S$5:BD$5)*$L30+SUM($S$6:BD$6)*$M30+SUM($S$7:BD$7)*$N30-SUM($O30:$Q30)&gt;0,SUM($S$3:BD$3)*$J30+SUM($S$4:BD$4)*$K30+SUM($S$5:BD$5)*$L30+SUM($S$6:BD$6)*$M30+SUM($S$7:BD$7)*$N30-SUM($O30:$Q30),0)</f>
        <v>4816</v>
      </c>
      <c r="BC30" s="87">
        <f t="shared" si="19"/>
        <v>588</v>
      </c>
      <c r="BG30" s="91">
        <f t="shared" ref="BG30" si="89">Y30*$H30</f>
        <v>0</v>
      </c>
      <c r="BH30" s="91">
        <f t="shared" ref="BH30" si="90">AA30*$H30</f>
        <v>0</v>
      </c>
      <c r="BI30" s="91">
        <f t="shared" ref="BI30" si="91">AC30*$H30</f>
        <v>0</v>
      </c>
      <c r="BJ30" s="91">
        <f t="shared" ref="BJ30" si="92">AE30*$H30</f>
        <v>0</v>
      </c>
      <c r="BK30" s="91">
        <f t="shared" ref="BK30" si="93">AG30*$H30</f>
        <v>6992</v>
      </c>
      <c r="BL30" s="91">
        <f t="shared" ref="BL30" si="94">AI30*$H30</f>
        <v>92644</v>
      </c>
      <c r="BM30" s="91">
        <f t="shared" ref="BM30" si="95">AK30*$H30</f>
        <v>174800</v>
      </c>
      <c r="BN30" s="91">
        <f t="shared" ref="BN30" si="96">AM30*$H30</f>
        <v>262200</v>
      </c>
      <c r="BO30" s="91">
        <f t="shared" ref="BO30" si="97">AO30*$H30</f>
        <v>262200</v>
      </c>
      <c r="BP30" s="91">
        <f t="shared" ref="BP30" si="98">AQ30*$H30</f>
        <v>262200</v>
      </c>
      <c r="BQ30" s="250">
        <f t="shared" ref="BQ30" si="99">AS30*$H30</f>
        <v>0</v>
      </c>
      <c r="BR30" s="157">
        <f t="shared" ref="BR30" si="100">AU30*$H30</f>
        <v>961400</v>
      </c>
      <c r="BS30" s="91">
        <f t="shared" ref="BS30" si="101">AW30*$H30</f>
        <v>262200</v>
      </c>
      <c r="BT30" s="91">
        <f t="shared" ref="BT30" si="102">AY30*$H30</f>
        <v>262200</v>
      </c>
      <c r="BU30" s="91">
        <f t="shared" ref="BU30" si="103">BA30*$H30</f>
        <v>262200</v>
      </c>
      <c r="BV30" s="91">
        <f>BC30*$H30</f>
        <v>256956</v>
      </c>
      <c r="BW30" s="158"/>
      <c r="BX30" s="153" t="s">
        <v>609</v>
      </c>
    </row>
    <row r="31" spans="1:76" s="86" customFormat="1" ht="12.75" customHeight="1" x14ac:dyDescent="0.25">
      <c r="A31" s="15" t="s">
        <v>762</v>
      </c>
      <c r="B31" s="15" t="s">
        <v>764</v>
      </c>
      <c r="C31" s="244" t="s">
        <v>10</v>
      </c>
      <c r="D31" s="274">
        <v>1</v>
      </c>
      <c r="E31" s="328">
        <v>437</v>
      </c>
      <c r="F31" s="343" t="s">
        <v>1083</v>
      </c>
      <c r="G31" s="369">
        <v>1</v>
      </c>
      <c r="H31" s="370">
        <v>437</v>
      </c>
      <c r="I31" s="373" t="s">
        <v>1081</v>
      </c>
      <c r="J31" s="301"/>
      <c r="K31" s="128"/>
      <c r="L31" s="120"/>
      <c r="M31" s="123">
        <v>4</v>
      </c>
      <c r="N31" s="120"/>
      <c r="O31" s="87">
        <v>1722</v>
      </c>
      <c r="P31" s="87"/>
      <c r="Q31" s="292">
        <v>0</v>
      </c>
      <c r="R31" s="72">
        <f>IF(SUM($S$3:U$3)*$J31+SUM($S$4:U$4)*$K31+SUM($S$5:U$5)*$L31+SUM($S$6:U$6)*$M31+SUM($S$7:U$7)*$N31-SUM($O31:$Q31)&gt;0,SUM($S$3:U$3)*$J31+SUM($S$4:U$4)*$K31+SUM($S$5:U$5)*$L31+SUM($S$6:U$6)*$M31+SUM($S$7:U$7)*$N31-SUM($O31:$Q31),0)</f>
        <v>0</v>
      </c>
      <c r="S31" s="73">
        <f t="shared" si="1"/>
        <v>0</v>
      </c>
      <c r="T31" s="72">
        <f>IF(SUM($S$3:W$3)*$J31+SUM($S$4:W$4)*$K31+SUM($S$5:W$5)*$L31+SUM($S$6:W$6)*$M31+SUM($S$7:W$7)*$N31-SUM($O31:$Q31)&gt;0,SUM($S$3:W$3)*$J31+SUM($S$4:W$4)*$K31+SUM($S$5:W$5)*$L31+SUM($S$6:W$6)*$M31+SUM($S$7:W$7)*$N31-SUM($O31:$Q31),0)</f>
        <v>0</v>
      </c>
      <c r="U31" s="4">
        <f t="shared" si="2"/>
        <v>0</v>
      </c>
      <c r="V31" s="72">
        <f>IF(SUM($S$3:Y$3)*$J31+SUM($S$4:Y$4)*$K31+SUM($S$5:Y$5)*$L31+SUM($S$6:Y$6)*$M31+SUM($S$7:Y$7)*$N31-SUM($O31:$Q31)&gt;0,SUM($S$3:Y$3)*$J31+SUM($S$4:Y$4)*$K31+SUM($S$5:Y$5)*$L31+SUM($S$6:Y$6)*$M31+SUM($S$7:Y$7)*$N31-SUM($O31:$Q31),0)</f>
        <v>0</v>
      </c>
      <c r="W31" s="4">
        <f t="shared" si="3"/>
        <v>0</v>
      </c>
      <c r="X31" s="72">
        <f>IF(SUM($S$3:AA$3)*$J31+SUM($S$4:AA$4)*$K31+SUM($S$5:AA$5)*$L31+SUM($S$6:AA$6)*$M31+SUM($S$7:AA$7)*$N31-SUM($O31:$Q31)&gt;0,SUM($S$3:AA$3)*$J31+SUM($S$4:AA$4)*$K31+SUM($S$5:AA$5)*$L31+SUM($S$6:AA$6)*$M31+SUM($S$7:AA$7)*$N31-SUM($O31:$Q31),0)</f>
        <v>0</v>
      </c>
      <c r="Y31" s="4">
        <f t="shared" si="4"/>
        <v>0</v>
      </c>
      <c r="Z31" s="72">
        <f>IF(SUM($S$3:AC$3)*$J31+SUM($S$4:AC$4)*$K31+SUM($S$5:AC$5)*$L31+SUM($S$6:AC$6)*$M31+SUM($S$7:AC$7)*$N31-SUM($O31:$Q31)&gt;0,SUM($S$3:AC$3)*$J31+SUM($S$4:AC$4)*$K31+SUM($S$5:AC$5)*$L31+SUM($S$6:AC$6)*$M31+SUM($S$7:AC$7)*$N31-SUM($O31:$Q31),0)</f>
        <v>0</v>
      </c>
      <c r="AA31" s="4">
        <f t="shared" si="5"/>
        <v>0</v>
      </c>
      <c r="AB31" s="72">
        <f>IF(SUM($S$3:AE$3)*$J31+SUM($S$4:AE$4)*$K31+SUM($S$5:AE$5)*$L31+SUM($S$6:AE$6)*$M31+SUM($S$7:AE$7)*$N31-SUM($O31:$Q31)&gt;0,SUM($S$3:AE$3)*$J31+SUM($S$4:AE$4)*$K31+SUM($S$5:AE$5)*$L31+SUM($S$6:AE$6)*$M31+SUM($S$7:AE$7)*$N31-SUM($O31:$Q31),0)</f>
        <v>0</v>
      </c>
      <c r="AC31" s="4">
        <f t="shared" si="6"/>
        <v>0</v>
      </c>
      <c r="AD31" s="72">
        <f>IF(SUM($S$3:AG$3)*$J31+SUM($S$4:AG$4)*$K31+SUM($S$5:AG$5)*$L31+SUM($S$6:AG$6)*$M31+SUM($S$7:AG$7)*$N31-SUM($O31:$Q31)&gt;0,SUM($S$3:AG$3)*$J31+SUM($S$4:AG$4)*$K31+SUM($S$5:AG$5)*$L31+SUM($S$6:AG$6)*$M31+SUM($S$7:AG$7)*$N31-SUM($O31:$Q31),0)</f>
        <v>0</v>
      </c>
      <c r="AE31" s="4">
        <f t="shared" si="7"/>
        <v>0</v>
      </c>
      <c r="AF31" s="72">
        <f>IF(SUM($S$3:AI$3)*$J31+SUM($S$4:AI$4)*$K31+SUM($S$5:AI$5)*$L31+SUM($S$6:AI$6)*$M31+SUM($S$7:AI$7)*$N31-SUM($O31:$Q31)&gt;0,SUM($S$3:AI$3)*$J31+SUM($S$4:AI$4)*$K31+SUM($S$5:AI$5)*$L31+SUM($S$6:AI$6)*$M31+SUM($S$7:AI$7)*$N31-SUM($O31:$Q31),0)</f>
        <v>0</v>
      </c>
      <c r="AG31" s="4">
        <f t="shared" si="8"/>
        <v>0</v>
      </c>
      <c r="AH31" s="72">
        <f>IF(SUM($S$3:AK$3)*$J31+SUM($S$4:AK$4)*$K31+SUM($S$5:AK$5)*$L31+SUM($S$6:AK$6)*$M31+SUM($S$7:AK$7)*$N31-SUM($O31:$Q31)&gt;0,SUM($S$3:AK$3)*$J31+SUM($S$4:AK$4)*$K31+SUM($S$5:AK$5)*$L31+SUM($S$6:AK$6)*$M31+SUM($S$7:AK$7)*$N31-SUM($O31:$Q31),0)</f>
        <v>0</v>
      </c>
      <c r="AI31" s="4">
        <f t="shared" si="9"/>
        <v>0</v>
      </c>
      <c r="AJ31" s="72">
        <f>IF(SUM($S$3:AM$3)*$J31+SUM($S$4:AQ$4)*$K31+SUM($S$5:AM$5)*$L31+SUM($S$6:AM$6)*$M31+SUM($S$7:AM$7)*$N31-SUM($O31:$Q31)&gt;0,SUM($S$3:AM$3)*$J31+SUM($S$4:AQ$4)*$K31+SUM($S$5:AM$5)*$L31+SUM($S$6:AM$6)*$M31+SUM($S$7:AM$7)*$N31-SUM($O31:$Q31),0)</f>
        <v>0</v>
      </c>
      <c r="AK31" s="4">
        <f t="shared" si="10"/>
        <v>0</v>
      </c>
      <c r="AL31" s="72">
        <f>IF(SUM($S$3:AO$3)*$J31+SUM($S$4:AS$4)*$K31+SUM($S$5:AO$5)*$L31+SUM($S$6:AO$6)*$M31+SUM($S$7:AO$7)*$N31-SUM($O31:$Q31)&gt;0,SUM($S$3:AO$3)*$J31+SUM($S$4:AS$4)*$K31+SUM($S$5:AO$5)*$L31+SUM($S$6:AO$6)*$M31+SUM($S$7:AO$7)*$N31-SUM($O31:$Q31),0)</f>
        <v>0</v>
      </c>
      <c r="AM31" s="4">
        <f t="shared" si="11"/>
        <v>0</v>
      </c>
      <c r="AN31" s="72">
        <f>IF(SUM($S$3:AQ$3)*$J31+SUM($S$4:AU$4)*$K31+SUM($S$5:AQ$5)*$L31+SUM($S$6:AQ$6)*$M31+SUM($S$7:AQ$7)*$N31-SUM($O31:$Q31)&gt;0,SUM($S$3:AQ$3)*$J31+SUM($S$4:AU$4)*$K31+SUM($S$5:AQ$5)*$L31+SUM($S$6:AQ$6)*$M31+SUM($S$7:AQ$7)*$N31-SUM($O31:$Q31),0)</f>
        <v>0</v>
      </c>
      <c r="AO31" s="4">
        <f t="shared" si="12"/>
        <v>0</v>
      </c>
      <c r="AP31" s="72">
        <f>IF(SUM($S$3:AS$3)*$J31+SUM($S$4:AW$4)*$K31+SUM($S$5:AS$5)*$L31+SUM($S$6:AS$6)*$M31+SUM($S$7:AS$7)*$N31-SUM($O31:$Q31)&gt;0,SUM($S$3:AS$3)*$J31+SUM($S$4:AW$4)*$K31+SUM($S$5:AS$5)*$L31+SUM($S$6:AS$6)*$M31+SUM($S$7:AS$7)*$N31-SUM($O31:$Q31),0)</f>
        <v>0</v>
      </c>
      <c r="AQ31" s="4">
        <f t="shared" si="13"/>
        <v>0</v>
      </c>
      <c r="AR31" s="72">
        <f>IF(SUM($S$3:AU$3)*$J31+SUM($S$4:AP$4)*$K31+SUM($S$5:AU$5)*$L31+SUM($S$6:AU$6)*$M31+SUM($S$7:AU$7)*$N31-SUM($O31:$Q31)&gt;0,SUM($S$3:AU$3)*$J31+SUM($S$4:AP$4)*$K31+SUM($S$5:AU$5)*$L31+SUM($S$6:AU$6)*$M31+SUM($S$7:AU$7)*$N31-SUM($O31:$Q31),0)</f>
        <v>0</v>
      </c>
      <c r="AS31" s="4">
        <f t="shared" si="14"/>
        <v>0</v>
      </c>
      <c r="AT31" s="72">
        <f>IF(SUM($S$3:AW$3)*$J31+SUM($S$4:AW$4)*$K31+SUM($S$5:AW$5)*$L31+SUM($S$6:AW$6)*$M31+SUM($S$7:AW$7)*$N31-SUM($O31:$Q31)&gt;0,SUM($S$3:AW$3)*$J31+SUM($S$4:AW$4)*$K31+SUM($S$5:AW$5)*$L31+SUM($S$6:AW$6)*$M31+SUM($S$7:AW$7)*$N31-SUM($O31:$Q31),0)</f>
        <v>0</v>
      </c>
      <c r="AU31" s="4">
        <f t="shared" si="15"/>
        <v>0</v>
      </c>
      <c r="AV31" s="72">
        <f>IF(SUM($S$3:AY$3)*$J31+SUM($S$4:AY$4)*$K31+SUM($S$5:AY$5)*$L31+SUM($S$6:AY$6)*$M31+SUM($S$7:AY$7)*$N31-SUM($O31:$Q31)&gt;0,SUM($S$3:AY$3)*$J31+SUM($S$4:AY$4)*$K31+SUM($S$5:AY$5)*$L31+SUM($S$6:AY$6)*$M31+SUM($S$7:AY$7)*$N31-SUM($O31:$Q31),0)</f>
        <v>0</v>
      </c>
      <c r="AW31" s="4">
        <f t="shared" si="16"/>
        <v>0</v>
      </c>
      <c r="AX31" s="72">
        <f>IF(SUM($S$3:BA$3)*$J31+SUM($S$4:BA$4)*$K31+SUM($S$5:BA$5)*$L31+SUM($S$6:BA$6)*$M31+SUM($S$7:BA$7)*$N31-SUM($O31:$Q31)&gt;0,SUM($S$3:BA$3)*$J31+SUM($S$4:BA$4)*$K31+SUM($S$5:BA$5)*$L31+SUM($S$6:BA$6)*$M31+SUM($S$7:BA$7)*$N31-SUM($O31:$Q31),0)</f>
        <v>0</v>
      </c>
      <c r="AY31" s="7">
        <f t="shared" si="17"/>
        <v>0</v>
      </c>
      <c r="AZ31" s="401">
        <f>IF(SUM($S$3:BC$3)*$J31+SUM($S$4:BC$4)*$K31+SUM($S$5:BC$5)*$L31+SUM($S$6:BC$6)*$M31+SUM($S$7:BC$7)*$N31-SUM($O31:$Q31)&gt;0,SUM($S$3:BC$3)*$J31+SUM($S$4:BC$4)*$K31+SUM($S$5:BC$5)*$L31+SUM($S$6:BC$6)*$M31+SUM($S$7:BC$7)*$N31-SUM($O31:$Q31),0)</f>
        <v>0</v>
      </c>
      <c r="BA31" s="87">
        <f t="shared" si="18"/>
        <v>0</v>
      </c>
      <c r="BB31" s="402">
        <f>IF(SUM($S$3:BD$3)*$J31+SUM($S$4:BD$4)*$K31+SUM($S$5:BD$5)*$L31+SUM($S$6:BD$6)*$M31+SUM($S$7:BD$7)*$N31-SUM($O31:$Q31)&gt;0,SUM($S$3:BD$3)*$J31+SUM($S$4:BD$4)*$K31+SUM($S$5:BD$5)*$L31+SUM($S$6:BD$6)*$M31+SUM($S$7:BD$7)*$N31-SUM($O31:$Q31),0)</f>
        <v>0</v>
      </c>
      <c r="BC31" s="87">
        <f t="shared" si="19"/>
        <v>0</v>
      </c>
      <c r="BG31" s="91"/>
      <c r="BH31" s="91"/>
      <c r="BI31" s="91"/>
      <c r="BJ31" s="91"/>
      <c r="BK31" s="91"/>
      <c r="BL31" s="91"/>
      <c r="BM31" s="91"/>
      <c r="BN31" s="91"/>
      <c r="BO31" s="91"/>
      <c r="BP31" s="91"/>
      <c r="BQ31" s="250"/>
      <c r="BR31" s="157"/>
      <c r="BS31" s="91"/>
      <c r="BT31" s="91"/>
      <c r="BU31" s="91"/>
      <c r="BV31" s="91"/>
      <c r="BW31" s="158"/>
      <c r="BX31" s="153"/>
    </row>
    <row r="32" spans="1:76" s="86" customFormat="1" ht="14.25" customHeight="1" x14ac:dyDescent="0.25">
      <c r="A32" s="177" t="s">
        <v>25</v>
      </c>
      <c r="B32" s="15"/>
      <c r="C32" s="245"/>
      <c r="D32" s="274"/>
      <c r="E32" s="328"/>
      <c r="F32" s="342"/>
      <c r="G32" s="369"/>
      <c r="H32" s="370"/>
      <c r="I32" s="372"/>
      <c r="J32" s="301"/>
      <c r="K32" s="128"/>
      <c r="L32" s="120"/>
      <c r="M32" s="120"/>
      <c r="N32" s="120"/>
      <c r="O32" s="87"/>
      <c r="P32" s="87"/>
      <c r="Q32" s="292">
        <v>0</v>
      </c>
      <c r="R32" s="72">
        <f>IF(SUM($S$3:U$3)*$J32+SUM($S$4:U$4)*$K32+SUM($S$5:U$5)*$L32+SUM($S$6:U$6)*$M32+SUM($S$7:U$7)*$N32-SUM($O32:$Q32)&gt;0,SUM($S$3:U$3)*$J32+SUM($S$4:U$4)*$K32+SUM($S$5:U$5)*$L32+SUM($S$6:U$6)*$M32+SUM($S$7:U$7)*$N32-SUM($O32:$Q32),0)</f>
        <v>0</v>
      </c>
      <c r="S32" s="73">
        <f t="shared" si="1"/>
        <v>0</v>
      </c>
      <c r="T32" s="72">
        <f>IF(SUM($S$3:W$3)*$J32+SUM($S$4:W$4)*$K32+SUM($S$5:W$5)*$L32+SUM($S$6:W$6)*$M32+SUM($S$7:W$7)*$N32-SUM($O32:$Q32)&gt;0,SUM($S$3:W$3)*$J32+SUM($S$4:W$4)*$K32+SUM($S$5:W$5)*$L32+SUM($S$6:W$6)*$M32+SUM($S$7:W$7)*$N32-SUM($O32:$Q32),0)</f>
        <v>0</v>
      </c>
      <c r="U32" s="4">
        <f t="shared" si="2"/>
        <v>0</v>
      </c>
      <c r="V32" s="72">
        <f>IF(SUM($S$3:Y$3)*$J32+SUM($S$4:Y$4)*$K32+SUM($S$5:Y$5)*$L32+SUM($S$6:Y$6)*$M32+SUM($S$7:Y$7)*$N32-SUM($O32:$Q32)&gt;0,SUM($S$3:Y$3)*$J32+SUM($S$4:Y$4)*$K32+SUM($S$5:Y$5)*$L32+SUM($S$6:Y$6)*$M32+SUM($S$7:Y$7)*$N32-SUM($O32:$Q32),0)</f>
        <v>0</v>
      </c>
      <c r="W32" s="4">
        <f t="shared" si="3"/>
        <v>0</v>
      </c>
      <c r="X32" s="72">
        <f>IF(SUM($S$3:AA$3)*$J32+SUM($S$4:AA$4)*$K32+SUM($S$5:AA$5)*$L32+SUM($S$6:AA$6)*$M32+SUM($S$7:AA$7)*$N32-SUM($O32:$Q32)&gt;0,SUM($S$3:AA$3)*$J32+SUM($S$4:AA$4)*$K32+SUM($S$5:AA$5)*$L32+SUM($S$6:AA$6)*$M32+SUM($S$7:AA$7)*$N32-SUM($O32:$Q32),0)</f>
        <v>0</v>
      </c>
      <c r="Y32" s="4">
        <f t="shared" si="4"/>
        <v>0</v>
      </c>
      <c r="Z32" s="72">
        <f>IF(SUM($S$3:AC$3)*$J32+SUM($S$4:AC$4)*$K32+SUM($S$5:AC$5)*$L32+SUM($S$6:AC$6)*$M32+SUM($S$7:AC$7)*$N32-SUM($O32:$Q32)&gt;0,SUM($S$3:AC$3)*$J32+SUM($S$4:AC$4)*$K32+SUM($S$5:AC$5)*$L32+SUM($S$6:AC$6)*$M32+SUM($S$7:AC$7)*$N32-SUM($O32:$Q32),0)</f>
        <v>0</v>
      </c>
      <c r="AA32" s="4">
        <f t="shared" si="5"/>
        <v>0</v>
      </c>
      <c r="AB32" s="72">
        <f>IF(SUM($S$3:AE$3)*$J32+SUM($S$4:AE$4)*$K32+SUM($S$5:AE$5)*$L32+SUM($S$6:AE$6)*$M32+SUM($S$7:AE$7)*$N32-SUM($O32:$Q32)&gt;0,SUM($S$3:AE$3)*$J32+SUM($S$4:AE$4)*$K32+SUM($S$5:AE$5)*$L32+SUM($S$6:AE$6)*$M32+SUM($S$7:AE$7)*$N32-SUM($O32:$Q32),0)</f>
        <v>0</v>
      </c>
      <c r="AC32" s="4">
        <f t="shared" si="6"/>
        <v>0</v>
      </c>
      <c r="AD32" s="72">
        <f>IF(SUM($S$3:AG$3)*$J32+SUM($S$4:AG$4)*$K32+SUM($S$5:AG$5)*$L32+SUM($S$6:AG$6)*$M32+SUM($S$7:AG$7)*$N32-SUM($O32:$Q32)&gt;0,SUM($S$3:AG$3)*$J32+SUM($S$4:AG$4)*$K32+SUM($S$5:AG$5)*$L32+SUM($S$6:AG$6)*$M32+SUM($S$7:AG$7)*$N32-SUM($O32:$Q32),0)</f>
        <v>0</v>
      </c>
      <c r="AE32" s="4">
        <f t="shared" si="7"/>
        <v>0</v>
      </c>
      <c r="AF32" s="72">
        <f>IF(SUM($S$3:AI$3)*$J32+SUM($S$4:AI$4)*$K32+SUM($S$5:AI$5)*$L32+SUM($S$6:AI$6)*$M32+SUM($S$7:AI$7)*$N32-SUM($O32:$Q32)&gt;0,SUM($S$3:AI$3)*$J32+SUM($S$4:AI$4)*$K32+SUM($S$5:AI$5)*$L32+SUM($S$6:AI$6)*$M32+SUM($S$7:AI$7)*$N32-SUM($O32:$Q32),0)</f>
        <v>0</v>
      </c>
      <c r="AG32" s="4">
        <f t="shared" si="8"/>
        <v>0</v>
      </c>
      <c r="AH32" s="72">
        <f>IF(SUM($S$3:AK$3)*$J32+SUM($S$4:AK$4)*$K32+SUM($S$5:AK$5)*$L32+SUM($S$6:AK$6)*$M32+SUM($S$7:AK$7)*$N32-SUM($O32:$Q32)&gt;0,SUM($S$3:AK$3)*$J32+SUM($S$4:AK$4)*$K32+SUM($S$5:AK$5)*$L32+SUM($S$6:AK$6)*$M32+SUM($S$7:AK$7)*$N32-SUM($O32:$Q32),0)</f>
        <v>0</v>
      </c>
      <c r="AI32" s="4">
        <f t="shared" si="9"/>
        <v>0</v>
      </c>
      <c r="AJ32" s="72">
        <f>IF(SUM($S$3:AM$3)*$J32+SUM($S$4:AQ$4)*$K32+SUM($S$5:AM$5)*$L32+SUM($S$6:AM$6)*$M32+SUM($S$7:AM$7)*$N32-SUM($O32:$Q32)&gt;0,SUM($S$3:AM$3)*$J32+SUM($S$4:AQ$4)*$K32+SUM($S$5:AM$5)*$L32+SUM($S$6:AM$6)*$M32+SUM($S$7:AM$7)*$N32-SUM($O32:$Q32),0)</f>
        <v>0</v>
      </c>
      <c r="AK32" s="4">
        <f t="shared" si="10"/>
        <v>0</v>
      </c>
      <c r="AL32" s="72">
        <f>IF(SUM($S$3:AO$3)*$J32+SUM($S$4:AS$4)*$K32+SUM($S$5:AO$5)*$L32+SUM($S$6:AO$6)*$M32+SUM($S$7:AO$7)*$N32-SUM($O32:$Q32)&gt;0,SUM($S$3:AO$3)*$J32+SUM($S$4:AS$4)*$K32+SUM($S$5:AO$5)*$L32+SUM($S$6:AO$6)*$M32+SUM($S$7:AO$7)*$N32-SUM($O32:$Q32),0)</f>
        <v>0</v>
      </c>
      <c r="AM32" s="4">
        <f t="shared" si="11"/>
        <v>0</v>
      </c>
      <c r="AN32" s="72">
        <f>IF(SUM($S$3:AQ$3)*$J32+SUM($S$4:AU$4)*$K32+SUM($S$5:AQ$5)*$L32+SUM($S$6:AQ$6)*$M32+SUM($S$7:AQ$7)*$N32-SUM($O32:$Q32)&gt;0,SUM($S$3:AQ$3)*$J32+SUM($S$4:AU$4)*$K32+SUM($S$5:AQ$5)*$L32+SUM($S$6:AQ$6)*$M32+SUM($S$7:AQ$7)*$N32-SUM($O32:$Q32),0)</f>
        <v>0</v>
      </c>
      <c r="AO32" s="4">
        <f t="shared" si="12"/>
        <v>0</v>
      </c>
      <c r="AP32" s="72">
        <f>IF(SUM($S$3:AS$3)*$J32+SUM($S$4:AW$4)*$K32+SUM($S$5:AS$5)*$L32+SUM($S$6:AS$6)*$M32+SUM($S$7:AS$7)*$N32-SUM($O32:$Q32)&gt;0,SUM($S$3:AS$3)*$J32+SUM($S$4:AW$4)*$K32+SUM($S$5:AS$5)*$L32+SUM($S$6:AS$6)*$M32+SUM($S$7:AS$7)*$N32-SUM($O32:$Q32),0)</f>
        <v>0</v>
      </c>
      <c r="AQ32" s="4">
        <f t="shared" si="13"/>
        <v>0</v>
      </c>
      <c r="AR32" s="72">
        <f>IF(SUM($S$3:AU$3)*$J32+SUM($S$4:AP$4)*$K32+SUM($S$5:AU$5)*$L32+SUM($S$6:AU$6)*$M32+SUM($S$7:AU$7)*$N32-SUM($O32:$Q32)&gt;0,SUM($S$3:AU$3)*$J32+SUM($S$4:AP$4)*$K32+SUM($S$5:AU$5)*$L32+SUM($S$6:AU$6)*$M32+SUM($S$7:AU$7)*$N32-SUM($O32:$Q32),0)</f>
        <v>0</v>
      </c>
      <c r="AS32" s="4">
        <f t="shared" si="14"/>
        <v>0</v>
      </c>
      <c r="AT32" s="72">
        <f>IF(SUM($S$3:AW$3)*$J32+SUM($S$4:AW$4)*$K32+SUM($S$5:AW$5)*$L32+SUM($S$6:AW$6)*$M32+SUM($S$7:AW$7)*$N32-SUM($O32:$Q32)&gt;0,SUM($S$3:AW$3)*$J32+SUM($S$4:AW$4)*$K32+SUM($S$5:AW$5)*$L32+SUM($S$6:AW$6)*$M32+SUM($S$7:AW$7)*$N32-SUM($O32:$Q32),0)</f>
        <v>0</v>
      </c>
      <c r="AU32" s="4">
        <f t="shared" si="15"/>
        <v>0</v>
      </c>
      <c r="AV32" s="72">
        <f>IF(SUM($S$3:AY$3)*$J32+SUM($S$4:AY$4)*$K32+SUM($S$5:AY$5)*$L32+SUM($S$6:AY$6)*$M32+SUM($S$7:AY$7)*$N32-SUM($O32:$Q32)&gt;0,SUM($S$3:AY$3)*$J32+SUM($S$4:AY$4)*$K32+SUM($S$5:AY$5)*$L32+SUM($S$6:AY$6)*$M32+SUM($S$7:AY$7)*$N32-SUM($O32:$Q32),0)</f>
        <v>0</v>
      </c>
      <c r="AW32" s="4">
        <f t="shared" si="16"/>
        <v>0</v>
      </c>
      <c r="AX32" s="72">
        <f>IF(SUM($S$3:BA$3)*$J32+SUM($S$4:BA$4)*$K32+SUM($S$5:BA$5)*$L32+SUM($S$6:BA$6)*$M32+SUM($S$7:BA$7)*$N32-SUM($O32:$Q32)&gt;0,SUM($S$3:BA$3)*$J32+SUM($S$4:BA$4)*$K32+SUM($S$5:BA$5)*$L32+SUM($S$6:BA$6)*$M32+SUM($S$7:BA$7)*$N32-SUM($O32:$Q32),0)</f>
        <v>0</v>
      </c>
      <c r="AY32" s="7">
        <f t="shared" si="17"/>
        <v>0</v>
      </c>
      <c r="AZ32" s="401">
        <f>IF(SUM($S$3:BC$3)*$J32+SUM($S$4:BC$4)*$K32+SUM($S$5:BC$5)*$L32+SUM($S$6:BC$6)*$M32+SUM($S$7:BC$7)*$N32-SUM($O32:$Q32)&gt;0,SUM($S$3:BC$3)*$J32+SUM($S$4:BC$4)*$K32+SUM($S$5:BC$5)*$L32+SUM($S$6:BC$6)*$M32+SUM($S$7:BC$7)*$N32-SUM($O32:$Q32),0)</f>
        <v>0</v>
      </c>
      <c r="BA32" s="87">
        <f t="shared" si="18"/>
        <v>0</v>
      </c>
      <c r="BB32" s="402">
        <f>IF(SUM($S$3:BD$3)*$J32+SUM($S$4:BD$4)*$K32+SUM($S$5:BD$5)*$L32+SUM($S$6:BD$6)*$M32+SUM($S$7:BD$7)*$N32-SUM($O32:$Q32)&gt;0,SUM($S$3:BD$3)*$J32+SUM($S$4:BD$4)*$K32+SUM($S$5:BD$5)*$L32+SUM($S$6:BD$6)*$M32+SUM($S$7:BD$7)*$N32-SUM($O32:$Q32),0)</f>
        <v>0</v>
      </c>
      <c r="BC32" s="87">
        <f t="shared" si="19"/>
        <v>0</v>
      </c>
      <c r="BG32" s="91"/>
      <c r="BH32" s="91"/>
      <c r="BI32" s="91"/>
      <c r="BJ32" s="91"/>
      <c r="BK32" s="91"/>
      <c r="BL32" s="91"/>
      <c r="BM32" s="91"/>
      <c r="BN32" s="91"/>
      <c r="BO32" s="91"/>
      <c r="BP32" s="91"/>
      <c r="BQ32" s="250"/>
      <c r="BR32" s="157"/>
      <c r="BS32" s="91"/>
      <c r="BT32" s="91"/>
      <c r="BU32" s="91"/>
      <c r="BV32" s="91"/>
      <c r="BW32" s="158"/>
      <c r="BX32" s="153"/>
    </row>
    <row r="33" spans="1:76" s="86" customFormat="1" ht="12.75" customHeight="1" x14ac:dyDescent="0.25">
      <c r="A33" s="15" t="s">
        <v>26</v>
      </c>
      <c r="B33" s="15" t="s">
        <v>27</v>
      </c>
      <c r="C33" s="244" t="s">
        <v>10</v>
      </c>
      <c r="D33" s="274">
        <v>2</v>
      </c>
      <c r="E33" s="328">
        <v>156</v>
      </c>
      <c r="F33" s="342" t="s">
        <v>442</v>
      </c>
      <c r="G33" s="369">
        <v>2</v>
      </c>
      <c r="H33" s="370">
        <v>160</v>
      </c>
      <c r="I33" s="372" t="s">
        <v>442</v>
      </c>
      <c r="J33" s="302"/>
      <c r="K33" s="135">
        <v>14</v>
      </c>
      <c r="L33" s="124"/>
      <c r="M33" s="124"/>
      <c r="N33" s="120"/>
      <c r="O33" s="87">
        <v>3472</v>
      </c>
      <c r="P33" s="87"/>
      <c r="Q33" s="292">
        <f>168+1890+1680+1680+2198</f>
        <v>7616</v>
      </c>
      <c r="R33" s="72">
        <f>IF(SUM($S$3:U$3)*$J33+SUM($S$4:U$4)*$K33+SUM($S$5:U$5)*$L33+SUM($S$6:U$6)*$M33+SUM($S$7:U$7)*$N33-SUM($O33:$Q33)&gt;0,SUM($S$3:U$3)*$J33+SUM($S$4:U$4)*$K33+SUM($S$5:U$5)*$L33+SUM($S$6:U$6)*$M33+SUM($S$7:U$7)*$N33-SUM($O33:$Q33),0)</f>
        <v>0</v>
      </c>
      <c r="S33" s="73">
        <f t="shared" si="1"/>
        <v>0</v>
      </c>
      <c r="T33" s="72">
        <f>IF(SUM($S$3:W$3)*$J33+SUM($S$4:W$4)*$K33+SUM($S$5:W$5)*$L33+SUM($S$6:W$6)*$M33+SUM($S$7:W$7)*$N33-SUM($O33:$Q33)&gt;0,SUM($S$3:W$3)*$J33+SUM($S$4:W$4)*$K33+SUM($S$5:W$5)*$L33+SUM($S$6:W$6)*$M33+SUM($S$7:W$7)*$N33-SUM($O33:$Q33),0)</f>
        <v>0</v>
      </c>
      <c r="U33" s="4">
        <f t="shared" si="2"/>
        <v>0</v>
      </c>
      <c r="V33" s="72">
        <f>IF(SUM($S$3:Y$3)*$J33+SUM($S$4:Y$4)*$K33+SUM($S$5:Y$5)*$L33+SUM($S$6:Y$6)*$M33+SUM($S$7:Y$7)*$N33-SUM($O33:$Q33)&gt;0,SUM($S$3:Y$3)*$J33+SUM($S$4:Y$4)*$K33+SUM($S$5:Y$5)*$L33+SUM($S$6:Y$6)*$M33+SUM($S$7:Y$7)*$N33-SUM($O33:$Q33),0)</f>
        <v>0</v>
      </c>
      <c r="W33" s="4">
        <f t="shared" si="3"/>
        <v>0</v>
      </c>
      <c r="X33" s="72">
        <f>IF(SUM($S$3:AA$3)*$J33+SUM($S$4:AA$4)*$K33+SUM($S$5:AA$5)*$L33+SUM($S$6:AA$6)*$M33+SUM($S$7:AA$7)*$N33-SUM($O33:$Q33)&gt;0,SUM($S$3:AA$3)*$J33+SUM($S$4:AA$4)*$K33+SUM($S$5:AA$5)*$L33+SUM($S$6:AA$6)*$M33+SUM($S$7:AA$7)*$N33-SUM($O33:$Q33),0)</f>
        <v>0</v>
      </c>
      <c r="Y33" s="4">
        <f t="shared" si="4"/>
        <v>0</v>
      </c>
      <c r="Z33" s="72">
        <f>IF(SUM($S$3:AC$3)*$J33+SUM($S$4:AC$4)*$K33+SUM($S$5:AC$5)*$L33+SUM($S$6:AC$6)*$M33+SUM($S$7:AC$7)*$N33-SUM($O33:$Q33)&gt;0,SUM($S$3:AC$3)*$J33+SUM($S$4:AC$4)*$K33+SUM($S$5:AC$5)*$L33+SUM($S$6:AC$6)*$M33+SUM($S$7:AC$7)*$N33-SUM($O33:$Q33),0)</f>
        <v>0</v>
      </c>
      <c r="AA33" s="4">
        <f t="shared" si="5"/>
        <v>0</v>
      </c>
      <c r="AB33" s="72">
        <f>IF(SUM($S$3:AE$3)*$J33+SUM($S$4:AE$4)*$K33+SUM($S$5:AE$5)*$L33+SUM($S$6:AE$6)*$M33+SUM($S$7:AE$7)*$N33-SUM($O33:$Q33)&gt;0,SUM($S$3:AE$3)*$J33+SUM($S$4:AE$4)*$K33+SUM($S$5:AE$5)*$L33+SUM($S$6:AE$6)*$M33+SUM($S$7:AE$7)*$N33-SUM($O33:$Q33),0)</f>
        <v>0</v>
      </c>
      <c r="AC33" s="4">
        <f t="shared" si="6"/>
        <v>0</v>
      </c>
      <c r="AD33" s="72">
        <f>IF(SUM($S$3:AG$3)*$J33+SUM($S$4:AG$4)*$K33+SUM($S$5:AG$5)*$L33+SUM($S$6:AG$6)*$M33+SUM($S$7:AG$7)*$N33-SUM($O33:$Q33)&gt;0,SUM($S$3:AG$3)*$J33+SUM($S$4:AG$4)*$K33+SUM($S$5:AG$5)*$L33+SUM($S$6:AG$6)*$M33+SUM($S$7:AG$7)*$N33-SUM($O33:$Q33),0)</f>
        <v>0</v>
      </c>
      <c r="AE33" s="4">
        <f t="shared" si="7"/>
        <v>0</v>
      </c>
      <c r="AF33" s="72">
        <f>IF(SUM($S$3:AI$3)*$J33+SUM($S$4:AI$4)*$K33+SUM($S$5:AI$5)*$L33+SUM($S$6:AI$6)*$M33+SUM($S$7:AI$7)*$N33-SUM($O33:$Q33)&gt;0,SUM($S$3:AI$3)*$J33+SUM($S$4:AI$4)*$K33+SUM($S$5:AI$5)*$L33+SUM($S$6:AI$6)*$M33+SUM($S$7:AI$7)*$N33-SUM($O33:$Q33),0)</f>
        <v>0</v>
      </c>
      <c r="AG33" s="4">
        <f t="shared" si="8"/>
        <v>0</v>
      </c>
      <c r="AH33" s="72">
        <f>IF(SUM($S$3:AK$3)*$J33+SUM($S$4:AK$4)*$K33+SUM($S$5:AK$5)*$L33+SUM($S$6:AK$6)*$M33+SUM($S$7:AK$7)*$N33-SUM($O33:$Q33)&gt;0,SUM($S$3:AK$3)*$J33+SUM($S$4:AK$4)*$K33+SUM($S$5:AK$5)*$L33+SUM($S$6:AK$6)*$M33+SUM($S$7:AK$7)*$N33-SUM($O33:$Q33),0)</f>
        <v>0</v>
      </c>
      <c r="AI33" s="4">
        <f t="shared" si="9"/>
        <v>0</v>
      </c>
      <c r="AJ33" s="72">
        <f>IF(SUM($S$3:AM$3)*$J33+SUM($S$4:AQ$4)*$K33+SUM($S$5:AM$5)*$L33+SUM($S$6:AM$6)*$M33+SUM($S$7:AM$7)*$N33-SUM($O33:$Q33)&gt;0,SUM($S$3:AM$3)*$J33+SUM($S$4:AQ$4)*$K33+SUM($S$5:AM$5)*$L33+SUM($S$6:AM$6)*$M33+SUM($S$7:AM$7)*$N33-SUM($O33:$Q33),0)</f>
        <v>0</v>
      </c>
      <c r="AK33" s="4">
        <f t="shared" si="10"/>
        <v>0</v>
      </c>
      <c r="AL33" s="72">
        <f>IF(SUM($S$3:AO$3)*$J33+SUM($S$4:AS$4)*$K33+SUM($S$5:AO$5)*$L33+SUM($S$6:AO$6)*$M33+SUM($S$7:AO$7)*$N33-SUM($O33:$Q33)&gt;0,SUM($S$3:AO$3)*$J33+SUM($S$4:AS$4)*$K33+SUM($S$5:AO$5)*$L33+SUM($S$6:AO$6)*$M33+SUM($S$7:AO$7)*$N33-SUM($O33:$Q33),0)</f>
        <v>1736</v>
      </c>
      <c r="AM33" s="4">
        <f t="shared" si="11"/>
        <v>1736</v>
      </c>
      <c r="AN33" s="72">
        <f>IF(SUM($S$3:AQ$3)*$J33+SUM($S$4:AU$4)*$K33+SUM($S$5:AQ$5)*$L33+SUM($S$6:AQ$6)*$M33+SUM($S$7:AQ$7)*$N33-SUM($O33:$Q33)&gt;0,SUM($S$3:AQ$3)*$J33+SUM($S$4:AU$4)*$K33+SUM($S$5:AQ$5)*$L33+SUM($S$6:AQ$6)*$M33+SUM($S$7:AQ$7)*$N33-SUM($O33:$Q33),0)</f>
        <v>3836</v>
      </c>
      <c r="AO33" s="4">
        <f t="shared" si="12"/>
        <v>2100</v>
      </c>
      <c r="AP33" s="72">
        <f>IF(SUM($S$3:AS$3)*$J33+SUM($S$4:AW$4)*$K33+SUM($S$5:AS$5)*$L33+SUM($S$6:AS$6)*$M33+SUM($S$7:AS$7)*$N33-SUM($O33:$Q33)&gt;0,SUM($S$3:AS$3)*$J33+SUM($S$4:AW$4)*$K33+SUM($S$5:AS$5)*$L33+SUM($S$6:AS$6)*$M33+SUM($S$7:AS$7)*$N33-SUM($O33:$Q33),0)</f>
        <v>5936</v>
      </c>
      <c r="AQ33" s="4">
        <f t="shared" si="13"/>
        <v>2100</v>
      </c>
      <c r="AR33" s="72">
        <f>IF(SUM($S$3:AU$3)*$J33+SUM($S$4:AP$4)*$K33+SUM($S$5:AU$5)*$L33+SUM($S$6:AU$6)*$M33+SUM($S$7:AU$7)*$N33-SUM($O33:$Q33)&gt;0,SUM($S$3:AU$3)*$J33+SUM($S$4:AP$4)*$K33+SUM($S$5:AU$5)*$L33+SUM($S$6:AU$6)*$M33+SUM($S$7:AU$7)*$N33-SUM($O33:$Q33),0)</f>
        <v>0</v>
      </c>
      <c r="AS33" s="4">
        <f t="shared" si="14"/>
        <v>0</v>
      </c>
      <c r="AT33" s="72">
        <f>IF(SUM($S$3:AW$3)*$J33+SUM($S$4:AW$4)*$K33+SUM($S$5:AW$5)*$L33+SUM($S$6:AW$6)*$M33+SUM($S$7:AW$7)*$N33-SUM($O33:$Q33)&gt;0,SUM($S$3:AW$3)*$J33+SUM($S$4:AW$4)*$K33+SUM($S$5:AW$5)*$L33+SUM($S$6:AW$6)*$M33+SUM($S$7:AW$7)*$N33-SUM($O33:$Q33),0)</f>
        <v>5936</v>
      </c>
      <c r="AU33" s="4">
        <f t="shared" si="15"/>
        <v>5936</v>
      </c>
      <c r="AV33" s="72">
        <f>IF(SUM($S$3:AY$3)*$J33+SUM($S$4:AY$4)*$K33+SUM($S$5:AY$5)*$L33+SUM($S$6:AY$6)*$M33+SUM($S$7:AY$7)*$N33-SUM($O33:$Q33)&gt;0,SUM($S$3:AY$3)*$J33+SUM($S$4:AY$4)*$K33+SUM($S$5:AY$5)*$L33+SUM($S$6:AY$6)*$M33+SUM($S$7:AY$7)*$N33-SUM($O33:$Q33),0)</f>
        <v>8036</v>
      </c>
      <c r="AW33" s="4">
        <f t="shared" si="16"/>
        <v>2100</v>
      </c>
      <c r="AX33" s="72">
        <f>IF(SUM($S$3:BA$3)*$J33+SUM($S$4:BA$4)*$K33+SUM($S$5:BA$5)*$L33+SUM($S$6:BA$6)*$M33+SUM($S$7:BA$7)*$N33-SUM($O33:$Q33)&gt;0,SUM($S$3:BA$3)*$J33+SUM($S$4:BA$4)*$K33+SUM($S$5:BA$5)*$L33+SUM($S$6:BA$6)*$M33+SUM($S$7:BA$7)*$N33-SUM($O33:$Q33),0)</f>
        <v>10136</v>
      </c>
      <c r="AY33" s="7">
        <f t="shared" si="17"/>
        <v>2100</v>
      </c>
      <c r="AZ33" s="401">
        <f>IF(SUM($S$3:BC$3)*$J33+SUM($S$4:BC$4)*$K33+SUM($S$5:BC$5)*$L33+SUM($S$6:BC$6)*$M33+SUM($S$7:BC$7)*$N33-SUM($O33:$Q33)&gt;0,SUM($S$3:BC$3)*$J33+SUM($S$4:BC$4)*$K33+SUM($S$5:BC$5)*$L33+SUM($S$6:BC$6)*$M33+SUM($S$7:BC$7)*$N33-SUM($O33:$Q33),0)</f>
        <v>12236</v>
      </c>
      <c r="BA33" s="87">
        <f t="shared" si="18"/>
        <v>2100</v>
      </c>
      <c r="BB33" s="402">
        <f>IF(SUM($S$3:BD$3)*$J33+SUM($S$4:BD$4)*$K33+SUM($S$5:BD$5)*$L33+SUM($S$6:BD$6)*$M33+SUM($S$7:BD$7)*$N33-SUM($O33:$Q33)&gt;0,SUM($S$3:BD$3)*$J33+SUM($S$4:BD$4)*$K33+SUM($S$5:BD$5)*$L33+SUM($S$6:BD$6)*$M33+SUM($S$7:BD$7)*$N33-SUM($O33:$Q33),0)</f>
        <v>14294</v>
      </c>
      <c r="BC33" s="87">
        <f t="shared" si="19"/>
        <v>2058</v>
      </c>
      <c r="BG33" s="87">
        <f t="shared" ref="BG33:BG37" si="104">IF($G33=2,$H33*AC33*$I$2,$H33*AC33)</f>
        <v>0</v>
      </c>
      <c r="BH33" s="87">
        <f t="shared" ref="BH33:BH37" si="105">IF($G33=2,$H33*AE33*$I$2,$H33*AE33)</f>
        <v>0</v>
      </c>
      <c r="BI33" s="87">
        <f t="shared" ref="BI33:BI37" si="106">IF($G33=2,$H33*AG33*$I$2,$H33*AG33)</f>
        <v>0</v>
      </c>
      <c r="BJ33" s="87">
        <f t="shared" ref="BJ33:BJ37" si="107">IF($G33=2,$H33*AI33*$I$2,$H33*AI33)</f>
        <v>0</v>
      </c>
      <c r="BK33" s="87">
        <f t="shared" ref="BK33:BK37" si="108">IF($G33=2,$H33*AK33*$I$2,$H33*AK33)</f>
        <v>0</v>
      </c>
      <c r="BL33" s="87">
        <f t="shared" ref="BL33:BL37" si="109">IF($G33=2,$H33*AM33*$I$2,$H33*AM33)</f>
        <v>1583232</v>
      </c>
      <c r="BM33" s="87">
        <f t="shared" ref="BM33:BM37" si="110">IF($G33=2,$H33*AO33*$I$2,$H33*AO33)</f>
        <v>1915200</v>
      </c>
      <c r="BN33" s="87">
        <f t="shared" ref="BN33:BN37" si="111">IF($G33=2,$H33*AQ33*$I$2,$H33*AQ33)</f>
        <v>1915200</v>
      </c>
      <c r="BO33" s="87">
        <f t="shared" ref="BO33:BO37" si="112">IF($G33=2,$H33*AS33*$I$2,$H33*AS33)</f>
        <v>0</v>
      </c>
      <c r="BP33" s="87">
        <f t="shared" ref="BP33:BP37" si="113">IF($G33=2,$H33*AU33*$I$2,$H33*AU33)</f>
        <v>5413632</v>
      </c>
      <c r="BQ33" s="244">
        <f t="shared" ref="BQ33:BQ37" si="114">IF($G33=2,$H33*AW33*$I$2,$H33*AW33)</f>
        <v>1915200</v>
      </c>
      <c r="BR33" s="151">
        <f t="shared" ref="BR33:BR37" si="115">IF($G33=2,$H33*AY33*$I$2,$H33*AY33)</f>
        <v>1915200</v>
      </c>
      <c r="BS33" s="87">
        <f t="shared" ref="BS33:BS37" si="116">IF($G33=2,$H33*BA33*$I$2,$H33*BA33)</f>
        <v>1915200</v>
      </c>
      <c r="BT33" s="87">
        <f t="shared" ref="BT33:BT37" si="117">IF($G33=2,$H33*BC33*$I$2,$H33*BC33)</f>
        <v>1876896</v>
      </c>
      <c r="BU33" s="87"/>
      <c r="BV33" s="87"/>
      <c r="BW33" s="159"/>
      <c r="BX33" s="154" t="s">
        <v>607</v>
      </c>
    </row>
    <row r="34" spans="1:76" s="86" customFormat="1" ht="12.75" customHeight="1" x14ac:dyDescent="0.25">
      <c r="A34" s="15" t="s">
        <v>28</v>
      </c>
      <c r="B34" s="15" t="s">
        <v>29</v>
      </c>
      <c r="C34" s="244" t="s">
        <v>10</v>
      </c>
      <c r="D34" s="274">
        <v>2</v>
      </c>
      <c r="E34" s="328">
        <v>270</v>
      </c>
      <c r="F34" s="342" t="s">
        <v>442</v>
      </c>
      <c r="G34" s="369">
        <v>2</v>
      </c>
      <c r="H34" s="370">
        <v>280</v>
      </c>
      <c r="I34" s="372" t="s">
        <v>442</v>
      </c>
      <c r="J34" s="302"/>
      <c r="K34" s="135">
        <v>2</v>
      </c>
      <c r="L34" s="124"/>
      <c r="M34" s="124"/>
      <c r="N34" s="120"/>
      <c r="O34" s="87">
        <v>497</v>
      </c>
      <c r="P34" s="87"/>
      <c r="Q34" s="292">
        <f>23+270+240+240+314</f>
        <v>1087</v>
      </c>
      <c r="R34" s="72">
        <f>IF(SUM($S$3:U$3)*$J34+SUM($S$4:U$4)*$K34+SUM($S$5:U$5)*$L34+SUM($S$6:U$6)*$M34+SUM($S$7:U$7)*$N34-SUM($O34:$Q34)&gt;0,SUM($S$3:U$3)*$J34+SUM($S$4:U$4)*$K34+SUM($S$5:U$5)*$L34+SUM($S$6:U$6)*$M34+SUM($S$7:U$7)*$N34-SUM($O34:$Q34),0)</f>
        <v>0</v>
      </c>
      <c r="S34" s="73">
        <f t="shared" si="1"/>
        <v>0</v>
      </c>
      <c r="T34" s="72">
        <f>IF(SUM($S$3:W$3)*$J34+SUM($S$4:W$4)*$K34+SUM($S$5:W$5)*$L34+SUM($S$6:W$6)*$M34+SUM($S$7:W$7)*$N34-SUM($O34:$Q34)&gt;0,SUM($S$3:W$3)*$J34+SUM($S$4:W$4)*$K34+SUM($S$5:W$5)*$L34+SUM($S$6:W$6)*$M34+SUM($S$7:W$7)*$N34-SUM($O34:$Q34),0)</f>
        <v>0</v>
      </c>
      <c r="U34" s="4">
        <f t="shared" si="2"/>
        <v>0</v>
      </c>
      <c r="V34" s="72">
        <f>IF(SUM($S$3:Y$3)*$J34+SUM($S$4:Y$4)*$K34+SUM($S$5:Y$5)*$L34+SUM($S$6:Y$6)*$M34+SUM($S$7:Y$7)*$N34-SUM($O34:$Q34)&gt;0,SUM($S$3:Y$3)*$J34+SUM($S$4:Y$4)*$K34+SUM($S$5:Y$5)*$L34+SUM($S$6:Y$6)*$M34+SUM($S$7:Y$7)*$N34-SUM($O34:$Q34),0)</f>
        <v>0</v>
      </c>
      <c r="W34" s="4">
        <f t="shared" si="3"/>
        <v>0</v>
      </c>
      <c r="X34" s="72">
        <f>IF(SUM($S$3:AA$3)*$J34+SUM($S$4:AA$4)*$K34+SUM($S$5:AA$5)*$L34+SUM($S$6:AA$6)*$M34+SUM($S$7:AA$7)*$N34-SUM($O34:$Q34)&gt;0,SUM($S$3:AA$3)*$J34+SUM($S$4:AA$4)*$K34+SUM($S$5:AA$5)*$L34+SUM($S$6:AA$6)*$M34+SUM($S$7:AA$7)*$N34-SUM($O34:$Q34),0)</f>
        <v>0</v>
      </c>
      <c r="Y34" s="4">
        <f t="shared" si="4"/>
        <v>0</v>
      </c>
      <c r="Z34" s="72">
        <f>IF(SUM($S$3:AC$3)*$J34+SUM($S$4:AC$4)*$K34+SUM($S$5:AC$5)*$L34+SUM($S$6:AC$6)*$M34+SUM($S$7:AC$7)*$N34-SUM($O34:$Q34)&gt;0,SUM($S$3:AC$3)*$J34+SUM($S$4:AC$4)*$K34+SUM($S$5:AC$5)*$L34+SUM($S$6:AC$6)*$M34+SUM($S$7:AC$7)*$N34-SUM($O34:$Q34),0)</f>
        <v>0</v>
      </c>
      <c r="AA34" s="4">
        <f t="shared" si="5"/>
        <v>0</v>
      </c>
      <c r="AB34" s="72">
        <f>IF(SUM($S$3:AE$3)*$J34+SUM($S$4:AE$4)*$K34+SUM($S$5:AE$5)*$L34+SUM($S$6:AE$6)*$M34+SUM($S$7:AE$7)*$N34-SUM($O34:$Q34)&gt;0,SUM($S$3:AE$3)*$J34+SUM($S$4:AE$4)*$K34+SUM($S$5:AE$5)*$L34+SUM($S$6:AE$6)*$M34+SUM($S$7:AE$7)*$N34-SUM($O34:$Q34),0)</f>
        <v>0</v>
      </c>
      <c r="AC34" s="4">
        <f t="shared" si="6"/>
        <v>0</v>
      </c>
      <c r="AD34" s="72">
        <f>IF(SUM($S$3:AG$3)*$J34+SUM($S$4:AG$4)*$K34+SUM($S$5:AG$5)*$L34+SUM($S$6:AG$6)*$M34+SUM($S$7:AG$7)*$N34-SUM($O34:$Q34)&gt;0,SUM($S$3:AG$3)*$J34+SUM($S$4:AG$4)*$K34+SUM($S$5:AG$5)*$L34+SUM($S$6:AG$6)*$M34+SUM($S$7:AG$7)*$N34-SUM($O34:$Q34),0)</f>
        <v>0</v>
      </c>
      <c r="AE34" s="4">
        <f t="shared" si="7"/>
        <v>0</v>
      </c>
      <c r="AF34" s="72">
        <f>IF(SUM($S$3:AI$3)*$J34+SUM($S$4:AI$4)*$K34+SUM($S$5:AI$5)*$L34+SUM($S$6:AI$6)*$M34+SUM($S$7:AI$7)*$N34-SUM($O34:$Q34)&gt;0,SUM($S$3:AI$3)*$J34+SUM($S$4:AI$4)*$K34+SUM($S$5:AI$5)*$L34+SUM($S$6:AI$6)*$M34+SUM($S$7:AI$7)*$N34-SUM($O34:$Q34),0)</f>
        <v>0</v>
      </c>
      <c r="AG34" s="4">
        <f t="shared" si="8"/>
        <v>0</v>
      </c>
      <c r="AH34" s="72">
        <f>IF(SUM($S$3:AK$3)*$J34+SUM($S$4:AK$4)*$K34+SUM($S$5:AK$5)*$L34+SUM($S$6:AK$6)*$M34+SUM($S$7:AK$7)*$N34-SUM($O34:$Q34)&gt;0,SUM($S$3:AK$3)*$J34+SUM($S$4:AK$4)*$K34+SUM($S$5:AK$5)*$L34+SUM($S$6:AK$6)*$M34+SUM($S$7:AK$7)*$N34-SUM($O34:$Q34),0)</f>
        <v>0</v>
      </c>
      <c r="AI34" s="4">
        <f t="shared" si="9"/>
        <v>0</v>
      </c>
      <c r="AJ34" s="72">
        <f>IF(SUM($S$3:AM$3)*$J34+SUM($S$4:AQ$4)*$K34+SUM($S$5:AM$5)*$L34+SUM($S$6:AM$6)*$M34+SUM($S$7:AM$7)*$N34-SUM($O34:$Q34)&gt;0,SUM($S$3:AM$3)*$J34+SUM($S$4:AQ$4)*$K34+SUM($S$5:AM$5)*$L34+SUM($S$6:AM$6)*$M34+SUM($S$7:AM$7)*$N34-SUM($O34:$Q34),0)</f>
        <v>0</v>
      </c>
      <c r="AK34" s="4">
        <f t="shared" si="10"/>
        <v>0</v>
      </c>
      <c r="AL34" s="72">
        <f>IF(SUM($S$3:AO$3)*$J34+SUM($S$4:AS$4)*$K34+SUM($S$5:AO$5)*$L34+SUM($S$6:AO$6)*$M34+SUM($S$7:AO$7)*$N34-SUM($O34:$Q34)&gt;0,SUM($S$3:AO$3)*$J34+SUM($S$4:AS$4)*$K34+SUM($S$5:AO$5)*$L34+SUM($S$6:AO$6)*$M34+SUM($S$7:AO$7)*$N34-SUM($O34:$Q34),0)</f>
        <v>248</v>
      </c>
      <c r="AM34" s="4">
        <f t="shared" si="11"/>
        <v>248</v>
      </c>
      <c r="AN34" s="72">
        <f>IF(SUM($S$3:AQ$3)*$J34+SUM($S$4:AU$4)*$K34+SUM($S$5:AQ$5)*$L34+SUM($S$6:AQ$6)*$M34+SUM($S$7:AQ$7)*$N34-SUM($O34:$Q34)&gt;0,SUM($S$3:AQ$3)*$J34+SUM($S$4:AU$4)*$K34+SUM($S$5:AQ$5)*$L34+SUM($S$6:AQ$6)*$M34+SUM($S$7:AQ$7)*$N34-SUM($O34:$Q34),0)</f>
        <v>548</v>
      </c>
      <c r="AO34" s="4">
        <f t="shared" si="12"/>
        <v>300</v>
      </c>
      <c r="AP34" s="72">
        <f>IF(SUM($S$3:AS$3)*$J34+SUM($S$4:AW$4)*$K34+SUM($S$5:AS$5)*$L34+SUM($S$6:AS$6)*$M34+SUM($S$7:AS$7)*$N34-SUM($O34:$Q34)&gt;0,SUM($S$3:AS$3)*$J34+SUM($S$4:AW$4)*$K34+SUM($S$5:AS$5)*$L34+SUM($S$6:AS$6)*$M34+SUM($S$7:AS$7)*$N34-SUM($O34:$Q34),0)</f>
        <v>848</v>
      </c>
      <c r="AQ34" s="4">
        <f t="shared" si="13"/>
        <v>300</v>
      </c>
      <c r="AR34" s="72">
        <f>IF(SUM($S$3:AU$3)*$J34+SUM($S$4:AP$4)*$K34+SUM($S$5:AU$5)*$L34+SUM($S$6:AU$6)*$M34+SUM($S$7:AU$7)*$N34-SUM($O34:$Q34)&gt;0,SUM($S$3:AU$3)*$J34+SUM($S$4:AP$4)*$K34+SUM($S$5:AU$5)*$L34+SUM($S$6:AU$6)*$M34+SUM($S$7:AU$7)*$N34-SUM($O34:$Q34),0)</f>
        <v>0</v>
      </c>
      <c r="AS34" s="4">
        <f t="shared" si="14"/>
        <v>0</v>
      </c>
      <c r="AT34" s="72">
        <f>IF(SUM($S$3:AW$3)*$J34+SUM($S$4:AW$4)*$K34+SUM($S$5:AW$5)*$L34+SUM($S$6:AW$6)*$M34+SUM($S$7:AW$7)*$N34-SUM($O34:$Q34)&gt;0,SUM($S$3:AW$3)*$J34+SUM($S$4:AW$4)*$K34+SUM($S$5:AW$5)*$L34+SUM($S$6:AW$6)*$M34+SUM($S$7:AW$7)*$N34-SUM($O34:$Q34),0)</f>
        <v>848</v>
      </c>
      <c r="AU34" s="4">
        <f t="shared" si="15"/>
        <v>848</v>
      </c>
      <c r="AV34" s="72">
        <f>IF(SUM($S$3:AY$3)*$J34+SUM($S$4:AY$4)*$K34+SUM($S$5:AY$5)*$L34+SUM($S$6:AY$6)*$M34+SUM($S$7:AY$7)*$N34-SUM($O34:$Q34)&gt;0,SUM($S$3:AY$3)*$J34+SUM($S$4:AY$4)*$K34+SUM($S$5:AY$5)*$L34+SUM($S$6:AY$6)*$M34+SUM($S$7:AY$7)*$N34-SUM($O34:$Q34),0)</f>
        <v>1148</v>
      </c>
      <c r="AW34" s="4">
        <f t="shared" si="16"/>
        <v>300</v>
      </c>
      <c r="AX34" s="72">
        <f>IF(SUM($S$3:BA$3)*$J34+SUM($S$4:BA$4)*$K34+SUM($S$5:BA$5)*$L34+SUM($S$6:BA$6)*$M34+SUM($S$7:BA$7)*$N34-SUM($O34:$Q34)&gt;0,SUM($S$3:BA$3)*$J34+SUM($S$4:BA$4)*$K34+SUM($S$5:BA$5)*$L34+SUM($S$6:BA$6)*$M34+SUM($S$7:BA$7)*$N34-SUM($O34:$Q34),0)</f>
        <v>1448</v>
      </c>
      <c r="AY34" s="7">
        <f t="shared" si="17"/>
        <v>300</v>
      </c>
      <c r="AZ34" s="401">
        <f>IF(SUM($S$3:BC$3)*$J34+SUM($S$4:BC$4)*$K34+SUM($S$5:BC$5)*$L34+SUM($S$6:BC$6)*$M34+SUM($S$7:BC$7)*$N34-SUM($O34:$Q34)&gt;0,SUM($S$3:BC$3)*$J34+SUM($S$4:BC$4)*$K34+SUM($S$5:BC$5)*$L34+SUM($S$6:BC$6)*$M34+SUM($S$7:BC$7)*$N34-SUM($O34:$Q34),0)</f>
        <v>1748</v>
      </c>
      <c r="BA34" s="87">
        <f t="shared" si="18"/>
        <v>300</v>
      </c>
      <c r="BB34" s="402">
        <f>IF(SUM($S$3:BD$3)*$J34+SUM($S$4:BD$4)*$K34+SUM($S$5:BD$5)*$L34+SUM($S$6:BD$6)*$M34+SUM($S$7:BD$7)*$N34-SUM($O34:$Q34)&gt;0,SUM($S$3:BD$3)*$J34+SUM($S$4:BD$4)*$K34+SUM($S$5:BD$5)*$L34+SUM($S$6:BD$6)*$M34+SUM($S$7:BD$7)*$N34-SUM($O34:$Q34),0)</f>
        <v>2042</v>
      </c>
      <c r="BC34" s="87">
        <f t="shared" si="19"/>
        <v>294</v>
      </c>
      <c r="BG34" s="87">
        <f t="shared" si="104"/>
        <v>0</v>
      </c>
      <c r="BH34" s="87">
        <f t="shared" si="105"/>
        <v>0</v>
      </c>
      <c r="BI34" s="87">
        <f t="shared" si="106"/>
        <v>0</v>
      </c>
      <c r="BJ34" s="87">
        <f t="shared" si="107"/>
        <v>0</v>
      </c>
      <c r="BK34" s="87">
        <f t="shared" si="108"/>
        <v>0</v>
      </c>
      <c r="BL34" s="87">
        <f t="shared" si="109"/>
        <v>395808</v>
      </c>
      <c r="BM34" s="87">
        <f t="shared" si="110"/>
        <v>478800</v>
      </c>
      <c r="BN34" s="87">
        <f t="shared" si="111"/>
        <v>478800</v>
      </c>
      <c r="BO34" s="87">
        <f t="shared" si="112"/>
        <v>0</v>
      </c>
      <c r="BP34" s="87">
        <f t="shared" si="113"/>
        <v>1353408</v>
      </c>
      <c r="BQ34" s="244">
        <f t="shared" si="114"/>
        <v>478800</v>
      </c>
      <c r="BR34" s="151">
        <f t="shared" si="115"/>
        <v>478800</v>
      </c>
      <c r="BS34" s="87">
        <f t="shared" si="116"/>
        <v>478800</v>
      </c>
      <c r="BT34" s="87">
        <f t="shared" si="117"/>
        <v>469224</v>
      </c>
      <c r="BU34" s="87"/>
      <c r="BV34" s="87"/>
      <c r="BW34" s="159"/>
      <c r="BX34" s="154" t="s">
        <v>607</v>
      </c>
    </row>
    <row r="35" spans="1:76" s="86" customFormat="1" ht="12.75" customHeight="1" x14ac:dyDescent="0.25">
      <c r="A35" s="15" t="s">
        <v>28</v>
      </c>
      <c r="B35" s="15" t="s">
        <v>30</v>
      </c>
      <c r="C35" s="244" t="s">
        <v>10</v>
      </c>
      <c r="D35" s="274">
        <v>2</v>
      </c>
      <c r="E35" s="328">
        <v>270</v>
      </c>
      <c r="F35" s="342" t="s">
        <v>442</v>
      </c>
      <c r="G35" s="369">
        <v>2</v>
      </c>
      <c r="H35" s="370">
        <v>280</v>
      </c>
      <c r="I35" s="372" t="s">
        <v>442</v>
      </c>
      <c r="J35" s="302"/>
      <c r="K35" s="135">
        <v>1</v>
      </c>
      <c r="L35" s="124"/>
      <c r="M35" s="124"/>
      <c r="N35" s="120"/>
      <c r="O35" s="87">
        <v>0</v>
      </c>
      <c r="P35" s="87"/>
      <c r="Q35" s="292">
        <f>120+140+135+120+120+157</f>
        <v>792</v>
      </c>
      <c r="R35" s="72">
        <f>IF(SUM($S$3:U$3)*$J35+SUM($S$4:U$4)*$K35+SUM($S$5:U$5)*$L35+SUM($S$6:U$6)*$M35+SUM($S$7:U$7)*$N35-SUM($O35:$Q35)&gt;0,SUM($S$3:U$3)*$J35+SUM($S$4:U$4)*$K35+SUM($S$5:U$5)*$L35+SUM($S$6:U$6)*$M35+SUM($S$7:U$7)*$N35-SUM($O35:$Q35),0)</f>
        <v>0</v>
      </c>
      <c r="S35" s="73">
        <f t="shared" si="1"/>
        <v>0</v>
      </c>
      <c r="T35" s="72">
        <f>IF(SUM($S$3:W$3)*$J35+SUM($S$4:W$4)*$K35+SUM($S$5:W$5)*$L35+SUM($S$6:W$6)*$M35+SUM($S$7:W$7)*$N35-SUM($O35:$Q35)&gt;0,SUM($S$3:W$3)*$J35+SUM($S$4:W$4)*$K35+SUM($S$5:W$5)*$L35+SUM($S$6:W$6)*$M35+SUM($S$7:W$7)*$N35-SUM($O35:$Q35),0)</f>
        <v>0</v>
      </c>
      <c r="U35" s="4">
        <f t="shared" si="2"/>
        <v>0</v>
      </c>
      <c r="V35" s="72">
        <f>IF(SUM($S$3:Y$3)*$J35+SUM($S$4:Y$4)*$K35+SUM($S$5:Y$5)*$L35+SUM($S$6:Y$6)*$M35+SUM($S$7:Y$7)*$N35-SUM($O35:$Q35)&gt;0,SUM($S$3:Y$3)*$J35+SUM($S$4:Y$4)*$K35+SUM($S$5:Y$5)*$L35+SUM($S$6:Y$6)*$M35+SUM($S$7:Y$7)*$N35-SUM($O35:$Q35),0)</f>
        <v>0</v>
      </c>
      <c r="W35" s="4">
        <f t="shared" si="3"/>
        <v>0</v>
      </c>
      <c r="X35" s="72">
        <f>IF(SUM($S$3:AA$3)*$J35+SUM($S$4:AA$4)*$K35+SUM($S$5:AA$5)*$L35+SUM($S$6:AA$6)*$M35+SUM($S$7:AA$7)*$N35-SUM($O35:$Q35)&gt;0,SUM($S$3:AA$3)*$J35+SUM($S$4:AA$4)*$K35+SUM($S$5:AA$5)*$L35+SUM($S$6:AA$6)*$M35+SUM($S$7:AA$7)*$N35-SUM($O35:$Q35),0)</f>
        <v>0</v>
      </c>
      <c r="Y35" s="4">
        <f t="shared" si="4"/>
        <v>0</v>
      </c>
      <c r="Z35" s="72">
        <f>IF(SUM($S$3:AC$3)*$J35+SUM($S$4:AC$4)*$K35+SUM($S$5:AC$5)*$L35+SUM($S$6:AC$6)*$M35+SUM($S$7:AC$7)*$N35-SUM($O35:$Q35)&gt;0,SUM($S$3:AC$3)*$J35+SUM($S$4:AC$4)*$K35+SUM($S$5:AC$5)*$L35+SUM($S$6:AC$6)*$M35+SUM($S$7:AC$7)*$N35-SUM($O35:$Q35),0)</f>
        <v>0</v>
      </c>
      <c r="AA35" s="4">
        <f t="shared" si="5"/>
        <v>0</v>
      </c>
      <c r="AB35" s="72">
        <f>IF(SUM($S$3:AE$3)*$J35+SUM($S$4:AE$4)*$K35+SUM($S$5:AE$5)*$L35+SUM($S$6:AE$6)*$M35+SUM($S$7:AE$7)*$N35-SUM($O35:$Q35)&gt;0,SUM($S$3:AE$3)*$J35+SUM($S$4:AE$4)*$K35+SUM($S$5:AE$5)*$L35+SUM($S$6:AE$6)*$M35+SUM($S$7:AE$7)*$N35-SUM($O35:$Q35),0)</f>
        <v>0</v>
      </c>
      <c r="AC35" s="4">
        <f t="shared" si="6"/>
        <v>0</v>
      </c>
      <c r="AD35" s="72">
        <f>IF(SUM($S$3:AG$3)*$J35+SUM($S$4:AG$4)*$K35+SUM($S$5:AG$5)*$L35+SUM($S$6:AG$6)*$M35+SUM($S$7:AG$7)*$N35-SUM($O35:$Q35)&gt;0,SUM($S$3:AG$3)*$J35+SUM($S$4:AG$4)*$K35+SUM($S$5:AG$5)*$L35+SUM($S$6:AG$6)*$M35+SUM($S$7:AG$7)*$N35-SUM($O35:$Q35),0)</f>
        <v>0</v>
      </c>
      <c r="AE35" s="4">
        <f t="shared" si="7"/>
        <v>0</v>
      </c>
      <c r="AF35" s="72">
        <f>IF(SUM($S$3:AI$3)*$J35+SUM($S$4:AI$4)*$K35+SUM($S$5:AI$5)*$L35+SUM($S$6:AI$6)*$M35+SUM($S$7:AI$7)*$N35-SUM($O35:$Q35)&gt;0,SUM($S$3:AI$3)*$J35+SUM($S$4:AI$4)*$K35+SUM($S$5:AI$5)*$L35+SUM($S$6:AI$6)*$M35+SUM($S$7:AI$7)*$N35-SUM($O35:$Q35),0)</f>
        <v>0</v>
      </c>
      <c r="AG35" s="4">
        <f t="shared" si="8"/>
        <v>0</v>
      </c>
      <c r="AH35" s="72">
        <f>IF(SUM($S$3:AK$3)*$J35+SUM($S$4:AK$4)*$K35+SUM($S$5:AK$5)*$L35+SUM($S$6:AK$6)*$M35+SUM($S$7:AK$7)*$N35-SUM($O35:$Q35)&gt;0,SUM($S$3:AK$3)*$J35+SUM($S$4:AK$4)*$K35+SUM($S$5:AK$5)*$L35+SUM($S$6:AK$6)*$M35+SUM($S$7:AK$7)*$N35-SUM($O35:$Q35),0)</f>
        <v>0</v>
      </c>
      <c r="AI35" s="4">
        <f t="shared" si="9"/>
        <v>0</v>
      </c>
      <c r="AJ35" s="72">
        <f>IF(SUM($S$3:AM$3)*$J35+SUM($S$4:AQ$4)*$K35+SUM($S$5:AM$5)*$L35+SUM($S$6:AM$6)*$M35+SUM($S$7:AM$7)*$N35-SUM($O35:$Q35)&gt;0,SUM($S$3:AM$3)*$J35+SUM($S$4:AQ$4)*$K35+SUM($S$5:AM$5)*$L35+SUM($S$6:AM$6)*$M35+SUM($S$7:AM$7)*$N35-SUM($O35:$Q35),0)</f>
        <v>0</v>
      </c>
      <c r="AK35" s="4">
        <f t="shared" si="10"/>
        <v>0</v>
      </c>
      <c r="AL35" s="72">
        <f>IF(SUM($S$3:AO$3)*$J35+SUM($S$4:AS$4)*$K35+SUM($S$5:AO$5)*$L35+SUM($S$6:AO$6)*$M35+SUM($S$7:AO$7)*$N35-SUM($O35:$Q35)&gt;0,SUM($S$3:AO$3)*$J35+SUM($S$4:AS$4)*$K35+SUM($S$5:AO$5)*$L35+SUM($S$6:AO$6)*$M35+SUM($S$7:AO$7)*$N35-SUM($O35:$Q35),0)</f>
        <v>124</v>
      </c>
      <c r="AM35" s="4">
        <f t="shared" si="11"/>
        <v>124</v>
      </c>
      <c r="AN35" s="72">
        <f>IF(SUM($S$3:AQ$3)*$J35+SUM($S$4:AU$4)*$K35+SUM($S$5:AQ$5)*$L35+SUM($S$6:AQ$6)*$M35+SUM($S$7:AQ$7)*$N35-SUM($O35:$Q35)&gt;0,SUM($S$3:AQ$3)*$J35+SUM($S$4:AU$4)*$K35+SUM($S$5:AQ$5)*$L35+SUM($S$6:AQ$6)*$M35+SUM($S$7:AQ$7)*$N35-SUM($O35:$Q35),0)</f>
        <v>274</v>
      </c>
      <c r="AO35" s="4">
        <f t="shared" si="12"/>
        <v>150</v>
      </c>
      <c r="AP35" s="72">
        <f>IF(SUM($S$3:AS$3)*$J35+SUM($S$4:AW$4)*$K35+SUM($S$5:AS$5)*$L35+SUM($S$6:AS$6)*$M35+SUM($S$7:AS$7)*$N35-SUM($O35:$Q35)&gt;0,SUM($S$3:AS$3)*$J35+SUM($S$4:AW$4)*$K35+SUM($S$5:AS$5)*$L35+SUM($S$6:AS$6)*$M35+SUM($S$7:AS$7)*$N35-SUM($O35:$Q35),0)</f>
        <v>424</v>
      </c>
      <c r="AQ35" s="4">
        <f t="shared" si="13"/>
        <v>150</v>
      </c>
      <c r="AR35" s="72">
        <f>IF(SUM($S$3:AU$3)*$J35+SUM($S$4:AP$4)*$K35+SUM($S$5:AU$5)*$L35+SUM($S$6:AU$6)*$M35+SUM($S$7:AU$7)*$N35-SUM($O35:$Q35)&gt;0,SUM($S$3:AU$3)*$J35+SUM($S$4:AP$4)*$K35+SUM($S$5:AU$5)*$L35+SUM($S$6:AU$6)*$M35+SUM($S$7:AU$7)*$N35-SUM($O35:$Q35),0)</f>
        <v>0</v>
      </c>
      <c r="AS35" s="4">
        <f t="shared" si="14"/>
        <v>0</v>
      </c>
      <c r="AT35" s="72">
        <f>IF(SUM($S$3:AW$3)*$J35+SUM($S$4:AW$4)*$K35+SUM($S$5:AW$5)*$L35+SUM($S$6:AW$6)*$M35+SUM($S$7:AW$7)*$N35-SUM($O35:$Q35)&gt;0,SUM($S$3:AW$3)*$J35+SUM($S$4:AW$4)*$K35+SUM($S$5:AW$5)*$L35+SUM($S$6:AW$6)*$M35+SUM($S$7:AW$7)*$N35-SUM($O35:$Q35),0)</f>
        <v>424</v>
      </c>
      <c r="AU35" s="4">
        <f t="shared" si="15"/>
        <v>424</v>
      </c>
      <c r="AV35" s="72">
        <f>IF(SUM($S$3:AY$3)*$J35+SUM($S$4:AY$4)*$K35+SUM($S$5:AY$5)*$L35+SUM($S$6:AY$6)*$M35+SUM($S$7:AY$7)*$N35-SUM($O35:$Q35)&gt;0,SUM($S$3:AY$3)*$J35+SUM($S$4:AY$4)*$K35+SUM($S$5:AY$5)*$L35+SUM($S$6:AY$6)*$M35+SUM($S$7:AY$7)*$N35-SUM($O35:$Q35),0)</f>
        <v>574</v>
      </c>
      <c r="AW35" s="4">
        <f t="shared" si="16"/>
        <v>150</v>
      </c>
      <c r="AX35" s="72">
        <f>IF(SUM($S$3:BA$3)*$J35+SUM($S$4:BA$4)*$K35+SUM($S$5:BA$5)*$L35+SUM($S$6:BA$6)*$M35+SUM($S$7:BA$7)*$N35-SUM($O35:$Q35)&gt;0,SUM($S$3:BA$3)*$J35+SUM($S$4:BA$4)*$K35+SUM($S$5:BA$5)*$L35+SUM($S$6:BA$6)*$M35+SUM($S$7:BA$7)*$N35-SUM($O35:$Q35),0)</f>
        <v>724</v>
      </c>
      <c r="AY35" s="7">
        <f t="shared" si="17"/>
        <v>150</v>
      </c>
      <c r="AZ35" s="401">
        <f>IF(SUM($S$3:BC$3)*$J35+SUM($S$4:BC$4)*$K35+SUM($S$5:BC$5)*$L35+SUM($S$6:BC$6)*$M35+SUM($S$7:BC$7)*$N35-SUM($O35:$Q35)&gt;0,SUM($S$3:BC$3)*$J35+SUM($S$4:BC$4)*$K35+SUM($S$5:BC$5)*$L35+SUM($S$6:BC$6)*$M35+SUM($S$7:BC$7)*$N35-SUM($O35:$Q35),0)</f>
        <v>874</v>
      </c>
      <c r="BA35" s="87">
        <f t="shared" si="18"/>
        <v>150</v>
      </c>
      <c r="BB35" s="402">
        <f>IF(SUM($S$3:BD$3)*$J35+SUM($S$4:BD$4)*$K35+SUM($S$5:BD$5)*$L35+SUM($S$6:BD$6)*$M35+SUM($S$7:BD$7)*$N35-SUM($O35:$Q35)&gt;0,SUM($S$3:BD$3)*$J35+SUM($S$4:BD$4)*$K35+SUM($S$5:BD$5)*$L35+SUM($S$6:BD$6)*$M35+SUM($S$7:BD$7)*$N35-SUM($O35:$Q35),0)</f>
        <v>1021</v>
      </c>
      <c r="BC35" s="87">
        <f t="shared" si="19"/>
        <v>147</v>
      </c>
      <c r="BG35" s="87">
        <f t="shared" si="104"/>
        <v>0</v>
      </c>
      <c r="BH35" s="87">
        <f t="shared" si="105"/>
        <v>0</v>
      </c>
      <c r="BI35" s="87">
        <f t="shared" si="106"/>
        <v>0</v>
      </c>
      <c r="BJ35" s="87">
        <f t="shared" si="107"/>
        <v>0</v>
      </c>
      <c r="BK35" s="87">
        <f t="shared" si="108"/>
        <v>0</v>
      </c>
      <c r="BL35" s="87">
        <f t="shared" si="109"/>
        <v>197904</v>
      </c>
      <c r="BM35" s="87">
        <f t="shared" si="110"/>
        <v>239400</v>
      </c>
      <c r="BN35" s="87">
        <f t="shared" si="111"/>
        <v>239400</v>
      </c>
      <c r="BO35" s="87">
        <f t="shared" si="112"/>
        <v>0</v>
      </c>
      <c r="BP35" s="87">
        <f t="shared" si="113"/>
        <v>676704</v>
      </c>
      <c r="BQ35" s="244">
        <f t="shared" si="114"/>
        <v>239400</v>
      </c>
      <c r="BR35" s="151">
        <f t="shared" si="115"/>
        <v>239400</v>
      </c>
      <c r="BS35" s="87">
        <f t="shared" si="116"/>
        <v>239400</v>
      </c>
      <c r="BT35" s="87">
        <f t="shared" si="117"/>
        <v>234612</v>
      </c>
      <c r="BU35" s="87"/>
      <c r="BV35" s="87"/>
      <c r="BW35" s="159"/>
      <c r="BX35" s="154" t="s">
        <v>607</v>
      </c>
    </row>
    <row r="36" spans="1:76" s="88" customFormat="1" ht="15" customHeight="1" x14ac:dyDescent="0.25">
      <c r="A36" s="178" t="s">
        <v>267</v>
      </c>
      <c r="B36" s="15" t="s">
        <v>491</v>
      </c>
      <c r="C36" s="244" t="s">
        <v>10</v>
      </c>
      <c r="D36" s="274">
        <v>2</v>
      </c>
      <c r="E36" s="328">
        <v>524</v>
      </c>
      <c r="F36" s="342" t="s">
        <v>442</v>
      </c>
      <c r="G36" s="369">
        <v>2</v>
      </c>
      <c r="H36" s="370">
        <v>524</v>
      </c>
      <c r="I36" s="372" t="s">
        <v>442</v>
      </c>
      <c r="J36" s="301"/>
      <c r="K36" s="128"/>
      <c r="L36" s="122">
        <v>2</v>
      </c>
      <c r="M36" s="123">
        <v>1</v>
      </c>
      <c r="N36" s="120"/>
      <c r="O36" s="87"/>
      <c r="P36" s="87"/>
      <c r="Q36" s="292">
        <f>100+430+40+300</f>
        <v>870</v>
      </c>
      <c r="R36" s="72">
        <f>IF(SUM($S$3:U$3)*$J36+SUM($S$4:U$4)*$K36+SUM($S$5:U$5)*$L36+SUM($S$6:U$6)*$M36+SUM($S$7:U$7)*$N36-SUM($O36:$Q36)&gt;0,SUM($S$3:U$3)*$J36+SUM($S$4:U$4)*$K36+SUM($S$5:U$5)*$L36+SUM($S$6:U$6)*$M36+SUM($S$7:U$7)*$N36-SUM($O36:$Q36),0)</f>
        <v>0</v>
      </c>
      <c r="S36" s="73">
        <f t="shared" si="1"/>
        <v>0</v>
      </c>
      <c r="T36" s="72">
        <f>IF(SUM($S$3:W$3)*$J36+SUM($S$4:W$4)*$K36+SUM($S$5:W$5)*$L36+SUM($S$6:W$6)*$M36+SUM($S$7:W$7)*$N36-SUM($O36:$Q36)&gt;0,SUM($S$3:W$3)*$J36+SUM($S$4:W$4)*$K36+SUM($S$5:W$5)*$L36+SUM($S$6:W$6)*$M36+SUM($S$7:W$7)*$N36-SUM($O36:$Q36),0)</f>
        <v>0</v>
      </c>
      <c r="U36" s="4">
        <f t="shared" si="2"/>
        <v>0</v>
      </c>
      <c r="V36" s="72">
        <f>IF(SUM($S$3:Y$3)*$J36+SUM($S$4:Y$4)*$K36+SUM($S$5:Y$5)*$L36+SUM($S$6:Y$6)*$M36+SUM($S$7:Y$7)*$N36-SUM($O36:$Q36)&gt;0,SUM($S$3:Y$3)*$J36+SUM($S$4:Y$4)*$K36+SUM($S$5:Y$5)*$L36+SUM($S$6:Y$6)*$M36+SUM($S$7:Y$7)*$N36-SUM($O36:$Q36),0)</f>
        <v>0</v>
      </c>
      <c r="W36" s="4">
        <f t="shared" si="3"/>
        <v>0</v>
      </c>
      <c r="X36" s="72">
        <f>IF(SUM($S$3:AA$3)*$J36+SUM($S$4:AA$4)*$K36+SUM($S$5:AA$5)*$L36+SUM($S$6:AA$6)*$M36+SUM($S$7:AA$7)*$N36-SUM($O36:$Q36)&gt;0,SUM($S$3:AA$3)*$J36+SUM($S$4:AA$4)*$K36+SUM($S$5:AA$5)*$L36+SUM($S$6:AA$6)*$M36+SUM($S$7:AA$7)*$N36-SUM($O36:$Q36),0)</f>
        <v>0</v>
      </c>
      <c r="Y36" s="4">
        <f t="shared" si="4"/>
        <v>0</v>
      </c>
      <c r="Z36" s="72">
        <f>IF(SUM($S$3:AC$3)*$J36+SUM($S$4:AC$4)*$K36+SUM($S$5:AC$5)*$L36+SUM($S$6:AC$6)*$M36+SUM($S$7:AC$7)*$N36-SUM($O36:$Q36)&gt;0,SUM($S$3:AC$3)*$J36+SUM($S$4:AC$4)*$K36+SUM($S$5:AC$5)*$L36+SUM($S$6:AC$6)*$M36+SUM($S$7:AC$7)*$N36-SUM($O36:$Q36),0)</f>
        <v>0</v>
      </c>
      <c r="AA36" s="4">
        <f t="shared" si="5"/>
        <v>0</v>
      </c>
      <c r="AB36" s="72">
        <f>IF(SUM($S$3:AE$3)*$J36+SUM($S$4:AE$4)*$K36+SUM($S$5:AE$5)*$L36+SUM($S$6:AE$6)*$M36+SUM($S$7:AE$7)*$N36-SUM($O36:$Q36)&gt;0,SUM($S$3:AE$3)*$J36+SUM($S$4:AE$4)*$K36+SUM($S$5:AE$5)*$L36+SUM($S$6:AE$6)*$M36+SUM($S$7:AE$7)*$N36-SUM($O36:$Q36),0)</f>
        <v>0</v>
      </c>
      <c r="AC36" s="4">
        <f t="shared" si="6"/>
        <v>0</v>
      </c>
      <c r="AD36" s="72">
        <f>IF(SUM($S$3:AG$3)*$J36+SUM($S$4:AG$4)*$K36+SUM($S$5:AG$5)*$L36+SUM($S$6:AG$6)*$M36+SUM($S$7:AG$7)*$N36-SUM($O36:$Q36)&gt;0,SUM($S$3:AG$3)*$J36+SUM($S$4:AG$4)*$K36+SUM($S$5:AG$5)*$L36+SUM($S$6:AG$6)*$M36+SUM($S$7:AG$7)*$N36-SUM($O36:$Q36),0)</f>
        <v>0</v>
      </c>
      <c r="AE36" s="4">
        <f t="shared" si="7"/>
        <v>0</v>
      </c>
      <c r="AF36" s="72">
        <f>IF(SUM($S$3:AI$3)*$J36+SUM($S$4:AI$4)*$K36+SUM($S$5:AI$5)*$L36+SUM($S$6:AI$6)*$M36+SUM($S$7:AI$7)*$N36-SUM($O36:$Q36)&gt;0,SUM($S$3:AI$3)*$J36+SUM($S$4:AI$4)*$K36+SUM($S$5:AI$5)*$L36+SUM($S$6:AI$6)*$M36+SUM($S$7:AI$7)*$N36-SUM($O36:$Q36),0)</f>
        <v>0</v>
      </c>
      <c r="AG36" s="4">
        <f t="shared" si="8"/>
        <v>0</v>
      </c>
      <c r="AH36" s="72">
        <f>IF(SUM($S$3:AK$3)*$J36+SUM($S$4:AK$4)*$K36+SUM($S$5:AK$5)*$L36+SUM($S$6:AK$6)*$M36+SUM($S$7:AK$7)*$N36-SUM($O36:$Q36)&gt;0,SUM($S$3:AK$3)*$J36+SUM($S$4:AK$4)*$K36+SUM($S$5:AK$5)*$L36+SUM($S$6:AK$6)*$M36+SUM($S$7:AK$7)*$N36-SUM($O36:$Q36),0)</f>
        <v>0</v>
      </c>
      <c r="AI36" s="4">
        <f t="shared" si="9"/>
        <v>0</v>
      </c>
      <c r="AJ36" s="72">
        <f>IF(SUM($S$3:AM$3)*$J36+SUM($S$4:AQ$4)*$K36+SUM($S$5:AM$5)*$L36+SUM($S$6:AM$6)*$M36+SUM($S$7:AM$7)*$N36-SUM($O36:$Q36)&gt;0,SUM($S$3:AM$3)*$J36+SUM($S$4:AQ$4)*$K36+SUM($S$5:AM$5)*$L36+SUM($S$6:AM$6)*$M36+SUM($S$7:AM$7)*$N36-SUM($O36:$Q36),0)</f>
        <v>0</v>
      </c>
      <c r="AK36" s="4">
        <f t="shared" si="10"/>
        <v>0</v>
      </c>
      <c r="AL36" s="72">
        <f>IF(SUM($S$3:AO$3)*$J36+SUM($S$4:AS$4)*$K36+SUM($S$5:AO$5)*$L36+SUM($S$6:AO$6)*$M36+SUM($S$7:AO$7)*$N36-SUM($O36:$Q36)&gt;0,SUM($S$3:AO$3)*$J36+SUM($S$4:AS$4)*$K36+SUM($S$5:AO$5)*$L36+SUM($S$6:AO$6)*$M36+SUM($S$7:AO$7)*$N36-SUM($O36:$Q36),0)</f>
        <v>0</v>
      </c>
      <c r="AM36" s="4">
        <f t="shared" si="11"/>
        <v>0</v>
      </c>
      <c r="AN36" s="72">
        <f>IF(SUM($S$3:AQ$3)*$J36+SUM($S$4:AU$4)*$K36+SUM($S$5:AQ$5)*$L36+SUM($S$6:AQ$6)*$M36+SUM($S$7:AQ$7)*$N36-SUM($O36:$Q36)&gt;0,SUM($S$3:AQ$3)*$J36+SUM($S$4:AU$4)*$K36+SUM($S$5:AQ$5)*$L36+SUM($S$6:AQ$6)*$M36+SUM($S$7:AQ$7)*$N36-SUM($O36:$Q36),0)</f>
        <v>0</v>
      </c>
      <c r="AO36" s="4">
        <f t="shared" si="12"/>
        <v>0</v>
      </c>
      <c r="AP36" s="72">
        <f>IF(SUM($S$3:AS$3)*$J36+SUM($S$4:AW$4)*$K36+SUM($S$5:AS$5)*$L36+SUM($S$6:AS$6)*$M36+SUM($S$7:AS$7)*$N36-SUM($O36:$Q36)&gt;0,SUM($S$3:AS$3)*$J36+SUM($S$4:AW$4)*$K36+SUM($S$5:AS$5)*$L36+SUM($S$6:AS$6)*$M36+SUM($S$7:AS$7)*$N36-SUM($O36:$Q36),0)</f>
        <v>136</v>
      </c>
      <c r="AQ36" s="4">
        <f t="shared" si="13"/>
        <v>136</v>
      </c>
      <c r="AR36" s="72">
        <f>IF(SUM($S$3:AU$3)*$J36+SUM($S$4:AP$4)*$K36+SUM($S$5:AU$5)*$L36+SUM($S$6:AU$6)*$M36+SUM($S$7:AU$7)*$N36-SUM($O36:$Q36)&gt;0,SUM($S$3:AU$3)*$J36+SUM($S$4:AP$4)*$K36+SUM($S$5:AU$5)*$L36+SUM($S$6:AU$6)*$M36+SUM($S$7:AU$7)*$N36-SUM($O36:$Q36),0)</f>
        <v>531</v>
      </c>
      <c r="AS36" s="4">
        <f t="shared" si="14"/>
        <v>395</v>
      </c>
      <c r="AT36" s="72">
        <f>IF(SUM($S$3:AW$3)*$J36+SUM($S$4:AW$4)*$K36+SUM($S$5:AW$5)*$L36+SUM($S$6:AW$6)*$M36+SUM($S$7:AW$7)*$N36-SUM($O36:$Q36)&gt;0,SUM($S$3:AW$3)*$J36+SUM($S$4:AW$4)*$K36+SUM($S$5:AW$5)*$L36+SUM($S$6:AW$6)*$M36+SUM($S$7:AW$7)*$N36-SUM($O36:$Q36),0)</f>
        <v>926</v>
      </c>
      <c r="AU36" s="4">
        <f t="shared" si="15"/>
        <v>395</v>
      </c>
      <c r="AV36" s="72">
        <f>IF(SUM($S$3:AY$3)*$J36+SUM($S$4:AY$4)*$K36+SUM($S$5:AY$5)*$L36+SUM($S$6:AY$6)*$M36+SUM($S$7:AY$7)*$N36-SUM($O36:$Q36)&gt;0,SUM($S$3:AY$3)*$J36+SUM($S$4:AY$4)*$K36+SUM($S$5:AY$5)*$L36+SUM($S$6:AY$6)*$M36+SUM($S$7:AY$7)*$N36-SUM($O36:$Q36),0)</f>
        <v>1321</v>
      </c>
      <c r="AW36" s="4">
        <f t="shared" si="16"/>
        <v>395</v>
      </c>
      <c r="AX36" s="72">
        <f>IF(SUM($S$3:BA$3)*$J36+SUM($S$4:BA$4)*$K36+SUM($S$5:BA$5)*$L36+SUM($S$6:BA$6)*$M36+SUM($S$7:BA$7)*$N36-SUM($O36:$Q36)&gt;0,SUM($S$3:BA$3)*$J36+SUM($S$4:BA$4)*$K36+SUM($S$5:BA$5)*$L36+SUM($S$6:BA$6)*$M36+SUM($S$7:BA$7)*$N36-SUM($O36:$Q36),0)</f>
        <v>1716</v>
      </c>
      <c r="AY36" s="7">
        <f t="shared" si="17"/>
        <v>395</v>
      </c>
      <c r="AZ36" s="401">
        <f>IF(SUM($S$3:BC$3)*$J36+SUM($S$4:BC$4)*$K36+SUM($S$5:BC$5)*$L36+SUM($S$6:BC$6)*$M36+SUM($S$7:BC$7)*$N36-SUM($O36:$Q36)&gt;0,SUM($S$3:BC$3)*$J36+SUM($S$4:BC$4)*$K36+SUM($S$5:BC$5)*$L36+SUM($S$6:BC$6)*$M36+SUM($S$7:BC$7)*$N36-SUM($O36:$Q36),0)</f>
        <v>2076</v>
      </c>
      <c r="BA36" s="87">
        <f t="shared" si="18"/>
        <v>360</v>
      </c>
      <c r="BB36" s="402">
        <f>IF(SUM($S$3:BD$3)*$J36+SUM($S$4:BD$4)*$K36+SUM($S$5:BD$5)*$L36+SUM($S$6:BD$6)*$M36+SUM($S$7:BD$7)*$N36-SUM($O36:$Q36)&gt;0,SUM($S$3:BD$3)*$J36+SUM($S$4:BD$4)*$K36+SUM($S$5:BD$5)*$L36+SUM($S$6:BD$6)*$M36+SUM($S$7:BD$7)*$N36-SUM($O36:$Q36),0)</f>
        <v>2348</v>
      </c>
      <c r="BC36" s="87">
        <f t="shared" si="19"/>
        <v>272</v>
      </c>
      <c r="BG36" s="87">
        <f t="shared" si="104"/>
        <v>0</v>
      </c>
      <c r="BH36" s="87">
        <f t="shared" si="105"/>
        <v>0</v>
      </c>
      <c r="BI36" s="87">
        <f t="shared" si="106"/>
        <v>0</v>
      </c>
      <c r="BJ36" s="87">
        <f t="shared" si="107"/>
        <v>0</v>
      </c>
      <c r="BK36" s="87">
        <f t="shared" si="108"/>
        <v>0</v>
      </c>
      <c r="BL36" s="87">
        <f t="shared" si="109"/>
        <v>0</v>
      </c>
      <c r="BM36" s="87">
        <f t="shared" si="110"/>
        <v>0</v>
      </c>
      <c r="BN36" s="87">
        <f t="shared" si="111"/>
        <v>406204.8</v>
      </c>
      <c r="BO36" s="87">
        <f t="shared" si="112"/>
        <v>1179786</v>
      </c>
      <c r="BP36" s="87">
        <f t="shared" si="113"/>
        <v>1179786</v>
      </c>
      <c r="BQ36" s="244">
        <f t="shared" si="114"/>
        <v>1179786</v>
      </c>
      <c r="BR36" s="151">
        <f t="shared" si="115"/>
        <v>1179786</v>
      </c>
      <c r="BS36" s="87">
        <f t="shared" si="116"/>
        <v>1075248</v>
      </c>
      <c r="BT36" s="87">
        <f t="shared" si="117"/>
        <v>812409.6</v>
      </c>
      <c r="BU36" s="87"/>
      <c r="BV36" s="87"/>
      <c r="BW36" s="159"/>
      <c r="BX36" s="154" t="s">
        <v>607</v>
      </c>
    </row>
    <row r="37" spans="1:76" s="88" customFormat="1" ht="15" customHeight="1" x14ac:dyDescent="0.25">
      <c r="A37" s="178" t="s">
        <v>267</v>
      </c>
      <c r="B37" s="15" t="s">
        <v>765</v>
      </c>
      <c r="C37" s="244" t="s">
        <v>10</v>
      </c>
      <c r="D37" s="274">
        <v>2</v>
      </c>
      <c r="E37" s="328">
        <v>524</v>
      </c>
      <c r="F37" s="343" t="s">
        <v>442</v>
      </c>
      <c r="G37" s="369">
        <v>2</v>
      </c>
      <c r="H37" s="370">
        <v>524</v>
      </c>
      <c r="I37" s="372" t="s">
        <v>442</v>
      </c>
      <c r="J37" s="301"/>
      <c r="K37" s="128"/>
      <c r="L37" s="122">
        <v>2</v>
      </c>
      <c r="M37" s="120"/>
      <c r="N37" s="120"/>
      <c r="O37" s="87"/>
      <c r="P37" s="87"/>
      <c r="Q37" s="292">
        <v>0</v>
      </c>
      <c r="R37" s="72">
        <f>IF(SUM($S$3:U$3)*$J37+SUM($S$4:U$4)*$K37+SUM($S$5:U$5)*$L37+SUM($S$6:U$6)*$M37+SUM($S$7:U$7)*$N37-SUM($O37:$Q37)&gt;0,SUM($S$3:U$3)*$J37+SUM($S$4:U$4)*$K37+SUM($S$5:U$5)*$L37+SUM($S$6:U$6)*$M37+SUM($S$7:U$7)*$N37-SUM($O37:$Q37),0)</f>
        <v>0</v>
      </c>
      <c r="S37" s="73">
        <f t="shared" si="1"/>
        <v>0</v>
      </c>
      <c r="T37" s="72">
        <f>IF(SUM($S$3:W$3)*$J37+SUM($S$4:W$4)*$K37+SUM($S$5:W$5)*$L37+SUM($S$6:W$6)*$M37+SUM($S$7:W$7)*$N37-SUM($O37:$Q37)&gt;0,SUM($S$3:W$3)*$J37+SUM($S$4:W$4)*$K37+SUM($S$5:W$5)*$L37+SUM($S$6:W$6)*$M37+SUM($S$7:W$7)*$N37-SUM($O37:$Q37),0)</f>
        <v>60</v>
      </c>
      <c r="U37" s="4">
        <f t="shared" si="2"/>
        <v>60</v>
      </c>
      <c r="V37" s="72">
        <f>IF(SUM($S$3:Y$3)*$J37+SUM($S$4:Y$4)*$K37+SUM($S$5:Y$5)*$L37+SUM($S$6:Y$6)*$M37+SUM($S$7:Y$7)*$N37-SUM($O37:$Q37)&gt;0,SUM($S$3:Y$3)*$J37+SUM($S$4:Y$4)*$K37+SUM($S$5:Y$5)*$L37+SUM($S$6:Y$6)*$M37+SUM($S$7:Y$7)*$N37-SUM($O37:$Q37),0)</f>
        <v>100</v>
      </c>
      <c r="W37" s="4">
        <f t="shared" si="3"/>
        <v>40</v>
      </c>
      <c r="X37" s="72">
        <f>IF(SUM($S$3:AA$3)*$J37+SUM($S$4:AA$4)*$K37+SUM($S$5:AA$5)*$L37+SUM($S$6:AA$6)*$M37+SUM($S$7:AA$7)*$N37-SUM($O37:$Q37)&gt;0,SUM($S$3:AA$3)*$J37+SUM($S$4:AA$4)*$K37+SUM($S$5:AA$5)*$L37+SUM($S$6:AA$6)*$M37+SUM($S$7:AA$7)*$N37-SUM($O37:$Q37),0)</f>
        <v>200</v>
      </c>
      <c r="Y37" s="4">
        <f t="shared" si="4"/>
        <v>100</v>
      </c>
      <c r="Z37" s="72">
        <f>IF(SUM($S$3:AC$3)*$J37+SUM($S$4:AC$4)*$K37+SUM($S$5:AC$5)*$L37+SUM($S$6:AC$6)*$M37+SUM($S$7:AC$7)*$N37-SUM($O37:$Q37)&gt;0,SUM($S$3:AC$3)*$J37+SUM($S$4:AC$4)*$K37+SUM($S$5:AC$5)*$L37+SUM($S$6:AC$6)*$M37+SUM($S$7:AC$7)*$N37-SUM($O37:$Q37),0)</f>
        <v>300</v>
      </c>
      <c r="AA37" s="4">
        <f t="shared" si="5"/>
        <v>100</v>
      </c>
      <c r="AB37" s="72">
        <f>IF(SUM($S$3:AE$3)*$J37+SUM($S$4:AE$4)*$K37+SUM($S$5:AE$5)*$L37+SUM($S$6:AE$6)*$M37+SUM($S$7:AE$7)*$N37-SUM($O37:$Q37)&gt;0,SUM($S$3:AE$3)*$J37+SUM($S$4:AE$4)*$K37+SUM($S$5:AE$5)*$L37+SUM($S$6:AE$6)*$M37+SUM($S$7:AE$7)*$N37-SUM($O37:$Q37),0)</f>
        <v>300</v>
      </c>
      <c r="AC37" s="4">
        <f t="shared" si="6"/>
        <v>0</v>
      </c>
      <c r="AD37" s="72">
        <f>IF(SUM($S$3:AG$3)*$J37+SUM($S$4:AG$4)*$K37+SUM($S$5:AG$5)*$L37+SUM($S$6:AG$6)*$M37+SUM($S$7:AG$7)*$N37-SUM($O37:$Q37)&gt;0,SUM($S$3:AG$3)*$J37+SUM($S$4:AG$4)*$K37+SUM($S$5:AG$5)*$L37+SUM($S$6:AG$6)*$M37+SUM($S$7:AG$7)*$N37-SUM($O37:$Q37),0)</f>
        <v>402</v>
      </c>
      <c r="AE37" s="4">
        <f t="shared" si="7"/>
        <v>102</v>
      </c>
      <c r="AF37" s="72">
        <f>IF(SUM($S$3:AI$3)*$J37+SUM($S$4:AI$4)*$K37+SUM($S$5:AI$5)*$L37+SUM($S$6:AI$6)*$M37+SUM($S$7:AI$7)*$N37-SUM($O37:$Q37)&gt;0,SUM($S$3:AI$3)*$J37+SUM($S$4:AI$4)*$K37+SUM($S$5:AI$5)*$L37+SUM($S$6:AI$6)*$M37+SUM($S$7:AI$7)*$N37-SUM($O37:$Q37),0)</f>
        <v>502</v>
      </c>
      <c r="AG37" s="4">
        <f t="shared" si="8"/>
        <v>100</v>
      </c>
      <c r="AH37" s="72">
        <f>IF(SUM($S$3:AK$3)*$J37+SUM($S$4:AK$4)*$K37+SUM($S$5:AK$5)*$L37+SUM($S$6:AK$6)*$M37+SUM($S$7:AK$7)*$N37-SUM($O37:$Q37)&gt;0,SUM($S$3:AK$3)*$J37+SUM($S$4:AK$4)*$K37+SUM($S$5:AK$5)*$L37+SUM($S$6:AK$6)*$M37+SUM($S$7:AK$7)*$N37-SUM($O37:$Q37),0)</f>
        <v>612</v>
      </c>
      <c r="AI37" s="4">
        <f t="shared" si="9"/>
        <v>110</v>
      </c>
      <c r="AJ37" s="72">
        <f>IF(SUM($S$3:AM$3)*$J37+SUM($S$4:AQ$4)*$K37+SUM($S$5:AM$5)*$L37+SUM($S$6:AM$6)*$M37+SUM($S$7:AM$7)*$N37-SUM($O37:$Q37)&gt;0,SUM($S$3:AM$3)*$J37+SUM($S$4:AQ$4)*$K37+SUM($S$5:AM$5)*$L37+SUM($S$6:AM$6)*$M37+SUM($S$7:AM$7)*$N37-SUM($O37:$Q37),0)</f>
        <v>612</v>
      </c>
      <c r="AK37" s="4">
        <f t="shared" si="10"/>
        <v>0</v>
      </c>
      <c r="AL37" s="72">
        <f>IF(SUM($S$3:AO$3)*$J37+SUM($S$4:AS$4)*$K37+SUM($S$5:AO$5)*$L37+SUM($S$6:AO$6)*$M37+SUM($S$7:AO$7)*$N37-SUM($O37:$Q37)&gt;0,SUM($S$3:AO$3)*$J37+SUM($S$4:AS$4)*$K37+SUM($S$5:AO$5)*$L37+SUM($S$6:AO$6)*$M37+SUM($S$7:AO$7)*$N37-SUM($O37:$Q37),0)</f>
        <v>612</v>
      </c>
      <c r="AM37" s="4">
        <f t="shared" si="11"/>
        <v>0</v>
      </c>
      <c r="AN37" s="72">
        <f>IF(SUM($S$3:AQ$3)*$J37+SUM($S$4:AU$4)*$K37+SUM($S$5:AQ$5)*$L37+SUM($S$6:AQ$6)*$M37+SUM($S$7:AQ$7)*$N37-SUM($O37:$Q37)&gt;0,SUM($S$3:AQ$3)*$J37+SUM($S$4:AU$4)*$K37+SUM($S$5:AQ$5)*$L37+SUM($S$6:AQ$6)*$M37+SUM($S$7:AQ$7)*$N37-SUM($O37:$Q37),0)</f>
        <v>712</v>
      </c>
      <c r="AO37" s="4">
        <f t="shared" si="12"/>
        <v>100</v>
      </c>
      <c r="AP37" s="72">
        <f>IF(SUM($S$3:AS$3)*$J37+SUM($S$4:AW$4)*$K37+SUM($S$5:AS$5)*$L37+SUM($S$6:AS$6)*$M37+SUM($S$7:AS$7)*$N37-SUM($O37:$Q37)&gt;0,SUM($S$3:AS$3)*$J37+SUM($S$4:AW$4)*$K37+SUM($S$5:AS$5)*$L37+SUM($S$6:AS$6)*$M37+SUM($S$7:AS$7)*$N37-SUM($O37:$Q37),0)</f>
        <v>912</v>
      </c>
      <c r="AQ37" s="4">
        <f t="shared" si="13"/>
        <v>200</v>
      </c>
      <c r="AR37" s="72">
        <f>IF(SUM($S$3:AU$3)*$J37+SUM($S$4:AP$4)*$K37+SUM($S$5:AU$5)*$L37+SUM($S$6:AU$6)*$M37+SUM($S$7:AU$7)*$N37-SUM($O37:$Q37)&gt;0,SUM($S$3:AU$3)*$J37+SUM($S$4:AP$4)*$K37+SUM($S$5:AU$5)*$L37+SUM($S$6:AU$6)*$M37+SUM($S$7:AU$7)*$N37-SUM($O37:$Q37),0)</f>
        <v>1272</v>
      </c>
      <c r="AS37" s="4">
        <f t="shared" si="14"/>
        <v>360</v>
      </c>
      <c r="AT37" s="72">
        <f>IF(SUM($S$3:AW$3)*$J37+SUM($S$4:AW$4)*$K37+SUM($S$5:AW$5)*$L37+SUM($S$6:AW$6)*$M37+SUM($S$7:AW$7)*$N37-SUM($O37:$Q37)&gt;0,SUM($S$3:AW$3)*$J37+SUM($S$4:AW$4)*$K37+SUM($S$5:AW$5)*$L37+SUM($S$6:AW$6)*$M37+SUM($S$7:AW$7)*$N37-SUM($O37:$Q37),0)</f>
        <v>1632</v>
      </c>
      <c r="AU37" s="4">
        <f t="shared" si="15"/>
        <v>360</v>
      </c>
      <c r="AV37" s="72">
        <f>IF(SUM($S$3:AY$3)*$J37+SUM($S$4:AY$4)*$K37+SUM($S$5:AY$5)*$L37+SUM($S$6:AY$6)*$M37+SUM($S$7:AY$7)*$N37-SUM($O37:$Q37)&gt;0,SUM($S$3:AY$3)*$J37+SUM($S$4:AY$4)*$K37+SUM($S$5:AY$5)*$L37+SUM($S$6:AY$6)*$M37+SUM($S$7:AY$7)*$N37-SUM($O37:$Q37),0)</f>
        <v>1992</v>
      </c>
      <c r="AW37" s="4">
        <f t="shared" si="16"/>
        <v>360</v>
      </c>
      <c r="AX37" s="72">
        <f>IF(SUM($S$3:BA$3)*$J37+SUM($S$4:BA$4)*$K37+SUM($S$5:BA$5)*$L37+SUM($S$6:BA$6)*$M37+SUM($S$7:BA$7)*$N37-SUM($O37:$Q37)&gt;0,SUM($S$3:BA$3)*$J37+SUM($S$4:BA$4)*$K37+SUM($S$5:BA$5)*$L37+SUM($S$6:BA$6)*$M37+SUM($S$7:BA$7)*$N37-SUM($O37:$Q37),0)</f>
        <v>2352</v>
      </c>
      <c r="AY37" s="7">
        <f t="shared" si="17"/>
        <v>360</v>
      </c>
      <c r="AZ37" s="401">
        <f>IF(SUM($S$3:BC$3)*$J37+SUM($S$4:BC$4)*$K37+SUM($S$5:BC$5)*$L37+SUM($S$6:BC$6)*$M37+SUM($S$7:BC$7)*$N37-SUM($O37:$Q37)&gt;0,SUM($S$3:BC$3)*$J37+SUM($S$4:BC$4)*$K37+SUM($S$5:BC$5)*$L37+SUM($S$6:BC$6)*$M37+SUM($S$7:BC$7)*$N37-SUM($O37:$Q37),0)</f>
        <v>2712</v>
      </c>
      <c r="BA37" s="87">
        <f t="shared" si="18"/>
        <v>360</v>
      </c>
      <c r="BB37" s="402">
        <f>IF(SUM($S$3:BD$3)*$J37+SUM($S$4:BD$4)*$K37+SUM($S$5:BD$5)*$L37+SUM($S$6:BD$6)*$M37+SUM($S$7:BD$7)*$N37-SUM($O37:$Q37)&gt;0,SUM($S$3:BD$3)*$J37+SUM($S$4:BD$4)*$K37+SUM($S$5:BD$5)*$L37+SUM($S$6:BD$6)*$M37+SUM($S$7:BD$7)*$N37-SUM($O37:$Q37),0)</f>
        <v>2984</v>
      </c>
      <c r="BC37" s="87">
        <f t="shared" si="19"/>
        <v>272</v>
      </c>
      <c r="BG37" s="87">
        <f t="shared" si="104"/>
        <v>0</v>
      </c>
      <c r="BH37" s="87">
        <f t="shared" si="105"/>
        <v>304653.60000000003</v>
      </c>
      <c r="BI37" s="87">
        <f t="shared" si="106"/>
        <v>298680</v>
      </c>
      <c r="BJ37" s="87">
        <f t="shared" si="107"/>
        <v>328548</v>
      </c>
      <c r="BK37" s="87">
        <f t="shared" si="108"/>
        <v>0</v>
      </c>
      <c r="BL37" s="87">
        <f t="shared" si="109"/>
        <v>0</v>
      </c>
      <c r="BM37" s="87">
        <f t="shared" si="110"/>
        <v>298680</v>
      </c>
      <c r="BN37" s="87">
        <f t="shared" si="111"/>
        <v>597360</v>
      </c>
      <c r="BO37" s="87">
        <f t="shared" si="112"/>
        <v>1075248</v>
      </c>
      <c r="BP37" s="87">
        <f t="shared" si="113"/>
        <v>1075248</v>
      </c>
      <c r="BQ37" s="244">
        <f t="shared" si="114"/>
        <v>1075248</v>
      </c>
      <c r="BR37" s="151">
        <f t="shared" si="115"/>
        <v>1075248</v>
      </c>
      <c r="BS37" s="87">
        <f t="shared" si="116"/>
        <v>1075248</v>
      </c>
      <c r="BT37" s="87">
        <f t="shared" si="117"/>
        <v>812409.6</v>
      </c>
      <c r="BU37" s="87"/>
      <c r="BV37" s="87"/>
      <c r="BW37" s="159"/>
      <c r="BX37" s="154" t="s">
        <v>607</v>
      </c>
    </row>
    <row r="38" spans="1:76" s="150" customFormat="1" ht="15" customHeight="1" x14ac:dyDescent="0.25">
      <c r="A38" s="409" t="s">
        <v>572</v>
      </c>
      <c r="B38" s="410">
        <v>6922</v>
      </c>
      <c r="C38" s="411" t="s">
        <v>571</v>
      </c>
      <c r="D38" s="412">
        <v>1</v>
      </c>
      <c r="E38" s="413">
        <v>4516119.2300000004</v>
      </c>
      <c r="F38" s="414" t="s">
        <v>573</v>
      </c>
      <c r="G38" s="415">
        <v>1</v>
      </c>
      <c r="H38" s="416">
        <v>1804740.54</v>
      </c>
      <c r="I38" s="417" t="s">
        <v>573</v>
      </c>
      <c r="J38" s="418"/>
      <c r="K38" s="419"/>
      <c r="L38" s="419">
        <v>1</v>
      </c>
      <c r="M38" s="419"/>
      <c r="N38" s="419"/>
      <c r="O38" s="420"/>
      <c r="P38" s="420"/>
      <c r="Q38" s="421">
        <f>5233768800/(E38*1.12)+277545727.88/(H38*1.12)</f>
        <v>1172.0495681423424</v>
      </c>
      <c r="R38" s="422">
        <f>IF(SUM($S$3:U$3)*$J38+SUM($S$4:U$4)*$K38+SUM($S$5:U$5)*$L38+SUM($S$6:U$6)*$M38+SUM($S$7:U$7)*$N38-SUM($O38:$Q38)&gt;0,SUM($S$3:U$3)*$J38+SUM($S$4:U$4)*$K38+SUM($S$5:U$5)*$L38+SUM($S$6:U$6)*$M38+SUM($S$7:U$7)*$N38-SUM($O38:$Q38),0)</f>
        <v>0</v>
      </c>
      <c r="S38" s="423">
        <f t="shared" si="1"/>
        <v>0</v>
      </c>
      <c r="T38" s="422">
        <f>IF(SUM($S$3:W$3)*$J38+SUM($S$4:W$4)*$K38+SUM($S$5:W$5)*$L38+SUM($S$6:W$6)*$M38+SUM($S$7:W$7)*$N38-SUM($O38:$Q38)&gt;0,SUM($S$3:W$3)*$J38+SUM($S$4:W$4)*$K38+SUM($S$5:W$5)*$L38+SUM($S$6:W$6)*$M38+SUM($S$7:W$7)*$N38-SUM($O38:$Q38),0)</f>
        <v>0</v>
      </c>
      <c r="U38" s="424">
        <f t="shared" si="2"/>
        <v>0</v>
      </c>
      <c r="V38" s="422">
        <f>IF(SUM($S$3:Y$3)*$J38+SUM($S$4:Y$4)*$K38+SUM($S$5:Y$5)*$L38+SUM($S$6:Y$6)*$M38+SUM($S$7:Y$7)*$N38-SUM($O38:$Q38)&gt;0,SUM($S$3:Y$3)*$J38+SUM($S$4:Y$4)*$K38+SUM($S$5:Y$5)*$L38+SUM($S$6:Y$6)*$M38+SUM($S$7:Y$7)*$N38-SUM($O38:$Q38),0)</f>
        <v>0</v>
      </c>
      <c r="W38" s="424">
        <f t="shared" si="3"/>
        <v>0</v>
      </c>
      <c r="X38" s="422">
        <f>IF(SUM($S$3:AA$3)*$J38+SUM($S$4:AA$4)*$K38+SUM($S$5:AA$5)*$L38+SUM($S$6:AA$6)*$M38+SUM($S$7:AA$7)*$N38-SUM($O38:$Q38)&gt;0,SUM($S$3:AA$3)*$J38+SUM($S$4:AA$4)*$K38+SUM($S$5:AA$5)*$L38+SUM($S$6:AA$6)*$M38+SUM($S$7:AA$7)*$N38-SUM($O38:$Q38),0)</f>
        <v>0</v>
      </c>
      <c r="Y38" s="424">
        <f t="shared" si="4"/>
        <v>0</v>
      </c>
      <c r="Z38" s="422">
        <f>IF(SUM($S$3:AC$3)*$J38+SUM($S$4:AC$4)*$K38+SUM($S$5:AC$5)*$L38+SUM($S$6:AC$6)*$M38+SUM($S$7:AC$7)*$N38-SUM($O38:$Q38)&gt;0,SUM($S$3:AC$3)*$J38+SUM($S$4:AC$4)*$K38+SUM($S$5:AC$5)*$L38+SUM($S$6:AC$6)*$M38+SUM($S$7:AC$7)*$N38-SUM($O38:$Q38),0)</f>
        <v>0</v>
      </c>
      <c r="AA38" s="424">
        <f t="shared" si="5"/>
        <v>0</v>
      </c>
      <c r="AB38" s="422">
        <f>IF(SUM($S$3:AE$3)*$J38+SUM($S$4:AE$4)*$K38+SUM($S$5:AE$5)*$L38+SUM($S$6:AE$6)*$M38+SUM($S$7:AE$7)*$N38-SUM($O38:$Q38)&gt;0,SUM($S$3:AE$3)*$J38+SUM($S$4:AE$4)*$K38+SUM($S$5:AE$5)*$L38+SUM($S$6:AE$6)*$M38+SUM($S$7:AE$7)*$N38-SUM($O38:$Q38),0)</f>
        <v>0</v>
      </c>
      <c r="AC38" s="424">
        <f t="shared" si="6"/>
        <v>0</v>
      </c>
      <c r="AD38" s="422">
        <f>IF(SUM($S$3:AG$3)*$J38+SUM($S$4:AG$4)*$K38+SUM($S$5:AG$5)*$L38+SUM($S$6:AG$6)*$M38+SUM($S$7:AG$7)*$N38-SUM($O38:$Q38)&gt;0,SUM($S$3:AG$3)*$J38+SUM($S$4:AG$4)*$K38+SUM($S$5:AG$5)*$L38+SUM($S$6:AG$6)*$M38+SUM($S$7:AG$7)*$N38-SUM($O38:$Q38),0)</f>
        <v>0</v>
      </c>
      <c r="AE38" s="424">
        <f t="shared" si="7"/>
        <v>0</v>
      </c>
      <c r="AF38" s="422">
        <f>IF(SUM($S$3:AI$3)*$J38+SUM($S$4:AI$4)*$K38+SUM($S$5:AI$5)*$L38+SUM($S$6:AI$6)*$M38+SUM($S$7:AI$7)*$N38-SUM($O38:$Q38)&gt;0,SUM($S$3:AI$3)*$J38+SUM($S$4:AI$4)*$K38+SUM($S$5:AI$5)*$L38+SUM($S$6:AI$6)*$M38+SUM($S$7:AI$7)*$N38-SUM($O38:$Q38),0)</f>
        <v>0</v>
      </c>
      <c r="AG38" s="424">
        <f t="shared" si="8"/>
        <v>0</v>
      </c>
      <c r="AH38" s="422">
        <f>IF(SUM($S$3:AK$3)*$J38+SUM($S$4:AK$4)*$K38+SUM($S$5:AK$5)*$L38+SUM($S$6:AK$6)*$M38+SUM($S$7:AK$7)*$N38-SUM($O38:$Q38)&gt;0,SUM($S$3:AK$3)*$J38+SUM($S$4:AK$4)*$K38+SUM($S$5:AK$5)*$L38+SUM($S$6:AK$6)*$M38+SUM($S$7:AK$7)*$N38-SUM($O38:$Q38),0)</f>
        <v>0</v>
      </c>
      <c r="AI38" s="424">
        <f t="shared" si="9"/>
        <v>0</v>
      </c>
      <c r="AJ38" s="422">
        <f>IF(SUM($S$3:AM$3)*$J38+SUM($S$4:AQ$4)*$K38+SUM($S$5:AM$5)*$L38+SUM($S$6:AM$6)*$M38+SUM($S$7:AM$7)*$N38-SUM($O38:$Q38)&gt;0,SUM($S$3:AM$3)*$J38+SUM($S$4:AQ$4)*$K38+SUM($S$5:AM$5)*$L38+SUM($S$6:AM$6)*$M38+SUM($S$7:AM$7)*$N38-SUM($O38:$Q38),0)</f>
        <v>0</v>
      </c>
      <c r="AK38" s="424">
        <f t="shared" si="10"/>
        <v>0</v>
      </c>
      <c r="AL38" s="422">
        <f>IF(SUM($S$3:AO$3)*$J38+SUM($S$4:AS$4)*$K38+SUM($S$5:AO$5)*$L38+SUM($S$6:AO$6)*$M38+SUM($S$7:AO$7)*$N38-SUM($O38:$Q38)&gt;0,SUM($S$3:AO$3)*$J38+SUM($S$4:AS$4)*$K38+SUM($S$5:AO$5)*$L38+SUM($S$6:AO$6)*$M38+SUM($S$7:AO$7)*$N38-SUM($O38:$Q38),0)</f>
        <v>0</v>
      </c>
      <c r="AM38" s="424">
        <f t="shared" si="11"/>
        <v>0</v>
      </c>
      <c r="AN38" s="422">
        <f>IF(SUM($S$3:AQ$3)*$J38+SUM($S$4:AU$4)*$K38+SUM($S$5:AQ$5)*$L38+SUM($S$6:AQ$6)*$M38+SUM($S$7:AQ$7)*$N38-SUM($O38:$Q38)&gt;0,SUM($S$3:AQ$3)*$J38+SUM($S$4:AU$4)*$K38+SUM($S$5:AQ$5)*$L38+SUM($S$6:AQ$6)*$M38+SUM($S$7:AQ$7)*$N38-SUM($O38:$Q38),0)</f>
        <v>0</v>
      </c>
      <c r="AO38" s="424">
        <f t="shared" si="12"/>
        <v>0</v>
      </c>
      <c r="AP38" s="422">
        <f>IF(SUM($S$3:AS$3)*$J38+SUM($S$4:AW$4)*$K38+SUM($S$5:AS$5)*$L38+SUM($S$6:AS$6)*$M38+SUM($S$7:AS$7)*$N38-SUM($O38:$Q38)&gt;0,SUM($S$3:AS$3)*$J38+SUM($S$4:AW$4)*$K38+SUM($S$5:AS$5)*$L38+SUM($S$6:AS$6)*$M38+SUM($S$7:AS$7)*$N38-SUM($O38:$Q38),0)</f>
        <v>0</v>
      </c>
      <c r="AQ38" s="424">
        <f t="shared" si="13"/>
        <v>0</v>
      </c>
      <c r="AR38" s="422">
        <f>IF(SUM($S$3:AU$3)*$J38+SUM($S$4:AP$4)*$K38+SUM($S$5:AU$5)*$L38+SUM($S$6:AU$6)*$M38+SUM($S$7:AU$7)*$N38-SUM($O38:$Q38)&gt;0,SUM($S$3:AU$3)*$J38+SUM($S$4:AP$4)*$K38+SUM($S$5:AU$5)*$L38+SUM($S$6:AU$6)*$M38+SUM($S$7:AU$7)*$N38-SUM($O38:$Q38),0)</f>
        <v>0</v>
      </c>
      <c r="AS38" s="424">
        <f t="shared" si="14"/>
        <v>0</v>
      </c>
      <c r="AT38" s="422">
        <f>IF(SUM($S$3:AW$3)*$J38+SUM($S$4:AW$4)*$K38+SUM($S$5:AW$5)*$L38+SUM($S$6:AW$6)*$M38+SUM($S$7:AW$7)*$N38-SUM($O38:$Q38)&gt;0,SUM($S$3:AW$3)*$J38+SUM($S$4:AW$4)*$K38+SUM($S$5:AW$5)*$L38+SUM($S$6:AW$6)*$M38+SUM($S$7:AW$7)*$N38-SUM($O38:$Q38),0)</f>
        <v>0</v>
      </c>
      <c r="AU38" s="424">
        <f t="shared" si="15"/>
        <v>0</v>
      </c>
      <c r="AV38" s="422">
        <f>IF(SUM($S$3:AY$3)*$J38+SUM($S$4:AY$4)*$K38+SUM($S$5:AY$5)*$L38+SUM($S$6:AY$6)*$M38+SUM($S$7:AY$7)*$N38-SUM($O38:$Q38)&gt;0,SUM($S$3:AY$3)*$J38+SUM($S$4:AY$4)*$K38+SUM($S$5:AY$5)*$L38+SUM($S$6:AY$6)*$M38+SUM($S$7:AY$7)*$N38-SUM($O38:$Q38),0)</f>
        <v>0</v>
      </c>
      <c r="AW38" s="424">
        <f t="shared" si="16"/>
        <v>0</v>
      </c>
      <c r="AX38" s="422">
        <f>IF(SUM($S$3:BA$3)*$J38+SUM($S$4:BA$4)*$K38+SUM($S$5:BA$5)*$L38+SUM($S$6:BA$6)*$M38+SUM($S$7:BA$7)*$N38-SUM($O38:$Q38)&gt;0,SUM($S$3:BA$3)*$J38+SUM($S$4:BA$4)*$K38+SUM($S$5:BA$5)*$L38+SUM($S$6:BA$6)*$M38+SUM($S$7:BA$7)*$N38-SUM($O38:$Q38),0)</f>
        <v>3.950431857657577</v>
      </c>
      <c r="AY38" s="425">
        <f t="shared" si="17"/>
        <v>3.950431857657577</v>
      </c>
      <c r="AZ38" s="424">
        <f>IF(SUM($S$3:BC$3)*$J38+SUM($S$4:BC$4)*$K38+SUM($S$5:BC$5)*$L38+SUM($S$6:BC$6)*$M38+SUM($S$7:BC$7)*$N38-SUM($O38:$Q38)&gt;0,SUM($S$3:BC$3)*$J38+SUM($S$4:BC$4)*$K38+SUM($S$5:BC$5)*$L38+SUM($S$6:BC$6)*$M38+SUM($S$7:BC$7)*$N38-SUM($O38:$Q38),0)</f>
        <v>183.95043185765758</v>
      </c>
      <c r="BA38" s="420">
        <f t="shared" si="18"/>
        <v>180</v>
      </c>
      <c r="BB38" s="420">
        <f>IF(SUM($S$3:BD$3)*$J38+SUM($S$4:BD$4)*$K38+SUM($S$5:BD$5)*$L38+SUM($S$6:BD$6)*$M38+SUM($S$7:BD$7)*$N38-SUM($O38:$Q38)&gt;0,SUM($S$3:BD$3)*$J38+SUM($S$4:BD$4)*$K38+SUM($S$5:BD$5)*$L38+SUM($S$6:BD$6)*$M38+SUM($S$7:BD$7)*$N38-SUM($O38:$Q38),0)</f>
        <v>319.95043185765758</v>
      </c>
      <c r="BC38" s="420">
        <f t="shared" si="19"/>
        <v>136</v>
      </c>
      <c r="BG38" s="420">
        <f t="shared" ref="BG38:BG40" si="118">IF($G38=2,$H38*AC38*$I$2,$H38*AC38)</f>
        <v>0</v>
      </c>
      <c r="BH38" s="420">
        <f t="shared" ref="BH38:BH40" si="119">IF($G38=2,$H38*AE38*$I$2,$H38*AE38)</f>
        <v>0</v>
      </c>
      <c r="BI38" s="420">
        <f t="shared" ref="BI38:BI40" si="120">IF($G38=2,$H38*AG38*$I$2,$H38*AG38)</f>
        <v>0</v>
      </c>
      <c r="BJ38" s="420">
        <f t="shared" ref="BJ38:BJ40" si="121">IF($G38=2,$H38*AI38*$I$2,$H38*AI38)</f>
        <v>0</v>
      </c>
      <c r="BK38" s="420">
        <f t="shared" ref="BK38:BK40" si="122">IF($G38=2,$H38*AK38*$I$2,$H38*AK38)</f>
        <v>0</v>
      </c>
      <c r="BL38" s="420">
        <f t="shared" ref="BL38:BL40" si="123">IF($G38=2,$H38*AM38*$I$2,$H38*AM38)</f>
        <v>0</v>
      </c>
      <c r="BM38" s="420">
        <f>IF($G38=2,$H38*AO38*$I$2,$H38*AO38)</f>
        <v>0</v>
      </c>
      <c r="BN38" s="420">
        <f t="shared" ref="BN38:BN40" si="124">IF($G38=2,$H38*AQ38*$I$2,$H38*AQ38)</f>
        <v>0</v>
      </c>
      <c r="BO38" s="420">
        <f t="shared" ref="BO38:BO40" si="125">IF($G38=2,$H38*AS38*$I$2,$H38*AS38)</f>
        <v>0</v>
      </c>
      <c r="BP38" s="420">
        <f t="shared" ref="BP38:BP40" si="126">IF($G38=2,$H38*AU38*$I$2,$H38*AU38)</f>
        <v>0</v>
      </c>
      <c r="BQ38" s="411">
        <f t="shared" ref="BQ38:BQ40" si="127">IF($G38=2,$H38*AW38*$I$2,$H38*AW38)</f>
        <v>0</v>
      </c>
      <c r="BR38" s="412">
        <f t="shared" ref="BR38:BR40" si="128">IF($G38=2,$H38*AY38*$I$2,$H38*AY38)</f>
        <v>7129504.5240221387</v>
      </c>
      <c r="BS38" s="420">
        <f t="shared" ref="BS38:BS40" si="129">IF($G38=2,$H38*BA38*$I$2,$H38*BA38)</f>
        <v>324853297.19999999</v>
      </c>
      <c r="BT38" s="426">
        <f>IF($G38=2,$H38*BC38*$I$2,$H38*BC38)</f>
        <v>245444713.44</v>
      </c>
      <c r="BU38" s="426"/>
      <c r="BV38" s="426"/>
      <c r="BW38" s="427"/>
      <c r="BX38" s="428" t="s">
        <v>607</v>
      </c>
    </row>
    <row r="39" spans="1:76" s="86" customFormat="1" ht="15" customHeight="1" x14ac:dyDescent="0.25">
      <c r="A39" s="179" t="s">
        <v>766</v>
      </c>
      <c r="B39" s="15" t="s">
        <v>767</v>
      </c>
      <c r="C39" s="244" t="s">
        <v>10</v>
      </c>
      <c r="D39" s="274">
        <v>2</v>
      </c>
      <c r="E39" s="328">
        <v>8757</v>
      </c>
      <c r="F39" s="344" t="s">
        <v>442</v>
      </c>
      <c r="G39" s="369">
        <v>2</v>
      </c>
      <c r="H39" s="370">
        <v>8757</v>
      </c>
      <c r="I39" s="374" t="s">
        <v>442</v>
      </c>
      <c r="J39" s="301"/>
      <c r="K39" s="128"/>
      <c r="L39" s="127">
        <v>4</v>
      </c>
      <c r="M39" s="128"/>
      <c r="N39" s="128"/>
      <c r="O39" s="87"/>
      <c r="P39" s="87">
        <v>340</v>
      </c>
      <c r="Q39" s="292">
        <f>100+160+960+960</f>
        <v>2180</v>
      </c>
      <c r="R39" s="72">
        <f>IF(SUM($S$3:U$3)*$J39+SUM($S$4:U$4)*$K39+SUM($S$5:U$5)*$L39+SUM($S$6:U$6)*$M39+SUM($S$7:U$7)*$N39-SUM($O39:$Q39)&gt;0,SUM($S$3:U$3)*$J39+SUM($S$4:U$4)*$K39+SUM($S$5:U$5)*$L39+SUM($S$6:U$6)*$M39+SUM($S$7:U$7)*$N39-SUM($O39:$Q39),0)</f>
        <v>0</v>
      </c>
      <c r="S39" s="73">
        <f t="shared" si="1"/>
        <v>0</v>
      </c>
      <c r="T39" s="72">
        <f>IF(SUM($S$3:W$3)*$J39+SUM($S$4:W$4)*$K39+SUM($S$5:W$5)*$L39+SUM($S$6:W$6)*$M39+SUM($S$7:W$7)*$N39-SUM($O39:$Q39)&gt;0,SUM($S$3:W$3)*$J39+SUM($S$4:W$4)*$K39+SUM($S$5:W$5)*$L39+SUM($S$6:W$6)*$M39+SUM($S$7:W$7)*$N39-SUM($O39:$Q39),0)</f>
        <v>0</v>
      </c>
      <c r="U39" s="4">
        <f t="shared" si="2"/>
        <v>0</v>
      </c>
      <c r="V39" s="72">
        <f>IF(SUM($S$3:Y$3)*$J39+SUM($S$4:Y$4)*$K39+SUM($S$5:Y$5)*$L39+SUM($S$6:Y$6)*$M39+SUM($S$7:Y$7)*$N39-SUM($O39:$Q39)&gt;0,SUM($S$3:Y$3)*$J39+SUM($S$4:Y$4)*$K39+SUM($S$5:Y$5)*$L39+SUM($S$6:Y$6)*$M39+SUM($S$7:Y$7)*$N39-SUM($O39:$Q39),0)</f>
        <v>0</v>
      </c>
      <c r="W39" s="4">
        <f t="shared" si="3"/>
        <v>0</v>
      </c>
      <c r="X39" s="72">
        <f>IF(SUM($S$3:AA$3)*$J39+SUM($S$4:AA$4)*$K39+SUM($S$5:AA$5)*$L39+SUM($S$6:AA$6)*$M39+SUM($S$7:AA$7)*$N39-SUM($O39:$Q39)&gt;0,SUM($S$3:AA$3)*$J39+SUM($S$4:AA$4)*$K39+SUM($S$5:AA$5)*$L39+SUM($S$6:AA$6)*$M39+SUM($S$7:AA$7)*$N39-SUM($O39:$Q39),0)</f>
        <v>0</v>
      </c>
      <c r="Y39" s="4">
        <f t="shared" si="4"/>
        <v>0</v>
      </c>
      <c r="Z39" s="72">
        <f>IF(SUM($S$3:AC$3)*$J39+SUM($S$4:AC$4)*$K39+SUM($S$5:AC$5)*$L39+SUM($S$6:AC$6)*$M39+SUM($S$7:AC$7)*$N39-SUM($O39:$Q39)&gt;0,SUM($S$3:AC$3)*$J39+SUM($S$4:AC$4)*$K39+SUM($S$5:AC$5)*$L39+SUM($S$6:AC$6)*$M39+SUM($S$7:AC$7)*$N39-SUM($O39:$Q39),0)</f>
        <v>0</v>
      </c>
      <c r="AA39" s="4">
        <f t="shared" si="5"/>
        <v>0</v>
      </c>
      <c r="AB39" s="72">
        <f>IF(SUM($S$3:AE$3)*$J39+SUM($S$4:AE$4)*$K39+SUM($S$5:AE$5)*$L39+SUM($S$6:AE$6)*$M39+SUM($S$7:AE$7)*$N39-SUM($O39:$Q39)&gt;0,SUM($S$3:AE$3)*$J39+SUM($S$4:AE$4)*$K39+SUM($S$5:AE$5)*$L39+SUM($S$6:AE$6)*$M39+SUM($S$7:AE$7)*$N39-SUM($O39:$Q39),0)</f>
        <v>0</v>
      </c>
      <c r="AC39" s="4">
        <f t="shared" si="6"/>
        <v>0</v>
      </c>
      <c r="AD39" s="72">
        <f>IF(SUM($S$3:AG$3)*$J39+SUM($S$4:AG$4)*$K39+SUM($S$5:AG$5)*$L39+SUM($S$6:AG$6)*$M39+SUM($S$7:AG$7)*$N39-SUM($O39:$Q39)&gt;0,SUM($S$3:AG$3)*$J39+SUM($S$4:AG$4)*$K39+SUM($S$5:AG$5)*$L39+SUM($S$6:AG$6)*$M39+SUM($S$7:AG$7)*$N39-SUM($O39:$Q39),0)</f>
        <v>0</v>
      </c>
      <c r="AE39" s="4">
        <f t="shared" si="7"/>
        <v>0</v>
      </c>
      <c r="AF39" s="72">
        <f>IF(SUM($S$3:AI$3)*$J39+SUM($S$4:AI$4)*$K39+SUM($S$5:AI$5)*$L39+SUM($S$6:AI$6)*$M39+SUM($S$7:AI$7)*$N39-SUM($O39:$Q39)&gt;0,SUM($S$3:AI$3)*$J39+SUM($S$4:AI$4)*$K39+SUM($S$5:AI$5)*$L39+SUM($S$6:AI$6)*$M39+SUM($S$7:AI$7)*$N39-SUM($O39:$Q39),0)</f>
        <v>0</v>
      </c>
      <c r="AG39" s="4">
        <f t="shared" si="8"/>
        <v>0</v>
      </c>
      <c r="AH39" s="72">
        <f>IF(SUM($S$3:AK$3)*$J39+SUM($S$4:AK$4)*$K39+SUM($S$5:AK$5)*$L39+SUM($S$6:AK$6)*$M39+SUM($S$7:AK$7)*$N39-SUM($O39:$Q39)&gt;0,SUM($S$3:AK$3)*$J39+SUM($S$4:AK$4)*$K39+SUM($S$5:AK$5)*$L39+SUM($S$6:AK$6)*$M39+SUM($S$7:AK$7)*$N39-SUM($O39:$Q39),0)</f>
        <v>0</v>
      </c>
      <c r="AI39" s="4">
        <f t="shared" si="9"/>
        <v>0</v>
      </c>
      <c r="AJ39" s="72">
        <f>IF(SUM($S$3:AM$3)*$J39+SUM($S$4:AQ$4)*$K39+SUM($S$5:AM$5)*$L39+SUM($S$6:AM$6)*$M39+SUM($S$7:AM$7)*$N39-SUM($O39:$Q39)&gt;0,SUM($S$3:AM$3)*$J39+SUM($S$4:AQ$4)*$K39+SUM($S$5:AM$5)*$L39+SUM($S$6:AM$6)*$M39+SUM($S$7:AM$7)*$N39-SUM($O39:$Q39),0)</f>
        <v>0</v>
      </c>
      <c r="AK39" s="4">
        <f t="shared" si="10"/>
        <v>0</v>
      </c>
      <c r="AL39" s="72">
        <f>IF(SUM($S$3:AO$3)*$J39+SUM($S$4:AS$4)*$K39+SUM($S$5:AO$5)*$L39+SUM($S$6:AO$6)*$M39+SUM($S$7:AO$7)*$N39-SUM($O39:$Q39)&gt;0,SUM($S$3:AO$3)*$J39+SUM($S$4:AS$4)*$K39+SUM($S$5:AO$5)*$L39+SUM($S$6:AO$6)*$M39+SUM($S$7:AO$7)*$N39-SUM($O39:$Q39),0)</f>
        <v>0</v>
      </c>
      <c r="AM39" s="4">
        <f t="shared" si="11"/>
        <v>0</v>
      </c>
      <c r="AN39" s="72">
        <f>IF(SUM($S$3:AQ$3)*$J39+SUM($S$4:AU$4)*$K39+SUM($S$5:AQ$5)*$L39+SUM($S$6:AQ$6)*$M39+SUM($S$7:AQ$7)*$N39-SUM($O39:$Q39)&gt;0,SUM($S$3:AQ$3)*$J39+SUM($S$4:AU$4)*$K39+SUM($S$5:AQ$5)*$L39+SUM($S$6:AQ$6)*$M39+SUM($S$7:AQ$7)*$N39-SUM($O39:$Q39),0)</f>
        <v>0</v>
      </c>
      <c r="AO39" s="4">
        <f t="shared" si="12"/>
        <v>0</v>
      </c>
      <c r="AP39" s="72">
        <f>IF(SUM($S$3:AS$3)*$J39+SUM($S$4:AW$4)*$K39+SUM($S$5:AS$5)*$L39+SUM($S$6:AS$6)*$M39+SUM($S$7:AS$7)*$N39-SUM($O39:$Q39)&gt;0,SUM($S$3:AS$3)*$J39+SUM($S$4:AW$4)*$K39+SUM($S$5:AS$5)*$L39+SUM($S$6:AS$6)*$M39+SUM($S$7:AS$7)*$N39-SUM($O39:$Q39),0)</f>
        <v>0</v>
      </c>
      <c r="AQ39" s="4">
        <f t="shared" si="13"/>
        <v>0</v>
      </c>
      <c r="AR39" s="72">
        <f>IF(SUM($S$3:AU$3)*$J39+SUM($S$4:AP$4)*$K39+SUM($S$5:AU$5)*$L39+SUM($S$6:AU$6)*$M39+SUM($S$7:AU$7)*$N39-SUM($O39:$Q39)&gt;0,SUM($S$3:AU$3)*$J39+SUM($S$4:AP$4)*$K39+SUM($S$5:AU$5)*$L39+SUM($S$6:AU$6)*$M39+SUM($S$7:AU$7)*$N39-SUM($O39:$Q39),0)</f>
        <v>24</v>
      </c>
      <c r="AS39" s="4">
        <f t="shared" si="14"/>
        <v>24</v>
      </c>
      <c r="AT39" s="72">
        <f>IF(SUM($S$3:AW$3)*$J39+SUM($S$4:AW$4)*$K39+SUM($S$5:AW$5)*$L39+SUM($S$6:AW$6)*$M39+SUM($S$7:AW$7)*$N39-SUM($O39:$Q39)&gt;0,SUM($S$3:AW$3)*$J39+SUM($S$4:AW$4)*$K39+SUM($S$5:AW$5)*$L39+SUM($S$6:AW$6)*$M39+SUM($S$7:AW$7)*$N39-SUM($O39:$Q39),0)</f>
        <v>744</v>
      </c>
      <c r="AU39" s="4">
        <f t="shared" si="15"/>
        <v>720</v>
      </c>
      <c r="AV39" s="72">
        <f>IF(SUM($S$3:AY$3)*$J39+SUM($S$4:AY$4)*$K39+SUM($S$5:AY$5)*$L39+SUM($S$6:AY$6)*$M39+SUM($S$7:AY$7)*$N39-SUM($O39:$Q39)&gt;0,SUM($S$3:AY$3)*$J39+SUM($S$4:AY$4)*$K39+SUM($S$5:AY$5)*$L39+SUM($S$6:AY$6)*$M39+SUM($S$7:AY$7)*$N39-SUM($O39:$Q39),0)</f>
        <v>1464</v>
      </c>
      <c r="AW39" s="4">
        <f t="shared" si="16"/>
        <v>720</v>
      </c>
      <c r="AX39" s="72">
        <f>IF(SUM($S$3:BA$3)*$J39+SUM($S$4:BA$4)*$K39+SUM($S$5:BA$5)*$L39+SUM($S$6:BA$6)*$M39+SUM($S$7:BA$7)*$N39-SUM($O39:$Q39)&gt;0,SUM($S$3:BA$3)*$J39+SUM($S$4:BA$4)*$K39+SUM($S$5:BA$5)*$L39+SUM($S$6:BA$6)*$M39+SUM($S$7:BA$7)*$N39-SUM($O39:$Q39),0)</f>
        <v>2184</v>
      </c>
      <c r="AY39" s="7">
        <f t="shared" si="17"/>
        <v>720</v>
      </c>
      <c r="AZ39" s="401">
        <f>IF(SUM($S$3:BC$3)*$J39+SUM($S$4:BC$4)*$K39+SUM($S$5:BC$5)*$L39+SUM($S$6:BC$6)*$M39+SUM($S$7:BC$7)*$N39-SUM($O39:$Q39)&gt;0,SUM($S$3:BC$3)*$J39+SUM($S$4:BC$4)*$K39+SUM($S$5:BC$5)*$L39+SUM($S$6:BC$6)*$M39+SUM($S$7:BC$7)*$N39-SUM($O39:$Q39),0)</f>
        <v>2904</v>
      </c>
      <c r="BA39" s="87">
        <f t="shared" si="18"/>
        <v>720</v>
      </c>
      <c r="BB39" s="402">
        <f>IF(SUM($S$3:BD$3)*$J39+SUM($S$4:BD$4)*$K39+SUM($S$5:BD$5)*$L39+SUM($S$6:BD$6)*$M39+SUM($S$7:BD$7)*$N39-SUM($O39:$Q39)&gt;0,SUM($S$3:BD$3)*$J39+SUM($S$4:BD$4)*$K39+SUM($S$5:BD$5)*$L39+SUM($S$6:BD$6)*$M39+SUM($S$7:BD$7)*$N39-SUM($O39:$Q39),0)</f>
        <v>3448</v>
      </c>
      <c r="BC39" s="87">
        <f t="shared" si="19"/>
        <v>544</v>
      </c>
      <c r="BG39" s="87">
        <f t="shared" si="118"/>
        <v>0</v>
      </c>
      <c r="BH39" s="87">
        <f t="shared" si="119"/>
        <v>0</v>
      </c>
      <c r="BI39" s="87">
        <f t="shared" si="120"/>
        <v>0</v>
      </c>
      <c r="BJ39" s="87">
        <f t="shared" si="121"/>
        <v>0</v>
      </c>
      <c r="BK39" s="87">
        <f t="shared" si="122"/>
        <v>0</v>
      </c>
      <c r="BL39" s="87">
        <f t="shared" si="123"/>
        <v>0</v>
      </c>
      <c r="BM39" s="87">
        <f t="shared" ref="BM39:BM40" si="130">IF($G39=2,$H39*AO39*$I$2,$H39*AO39)</f>
        <v>0</v>
      </c>
      <c r="BN39" s="87">
        <f t="shared" si="124"/>
        <v>0</v>
      </c>
      <c r="BO39" s="87">
        <f t="shared" si="125"/>
        <v>1197957.6000000001</v>
      </c>
      <c r="BP39" s="87">
        <f t="shared" si="126"/>
        <v>35938728</v>
      </c>
      <c r="BQ39" s="244">
        <f t="shared" si="127"/>
        <v>35938728</v>
      </c>
      <c r="BR39" s="151">
        <f t="shared" si="128"/>
        <v>35938728</v>
      </c>
      <c r="BS39" s="87">
        <f t="shared" si="129"/>
        <v>35938728</v>
      </c>
      <c r="BT39" s="87">
        <f t="shared" ref="BT39:BT40" si="131">IF($G39=2,$H39*BC39*$I$2,$H39*BC39)</f>
        <v>27153705.600000001</v>
      </c>
      <c r="BU39" s="87"/>
      <c r="BV39" s="87"/>
      <c r="BW39" s="159"/>
      <c r="BX39" s="154" t="s">
        <v>607</v>
      </c>
    </row>
    <row r="40" spans="1:76" s="86" customFormat="1" ht="15" customHeight="1" x14ac:dyDescent="0.25">
      <c r="A40" s="179" t="s">
        <v>768</v>
      </c>
      <c r="B40" s="15" t="s">
        <v>769</v>
      </c>
      <c r="C40" s="244" t="s">
        <v>10</v>
      </c>
      <c r="D40" s="274">
        <v>2</v>
      </c>
      <c r="E40" s="328">
        <v>9700</v>
      </c>
      <c r="F40" s="344" t="s">
        <v>442</v>
      </c>
      <c r="G40" s="369">
        <v>2</v>
      </c>
      <c r="H40" s="370">
        <v>9700</v>
      </c>
      <c r="I40" s="374" t="s">
        <v>442</v>
      </c>
      <c r="J40" s="301"/>
      <c r="K40" s="128"/>
      <c r="L40" s="127">
        <v>10</v>
      </c>
      <c r="M40" s="128"/>
      <c r="N40" s="128"/>
      <c r="O40" s="87"/>
      <c r="P40" s="87">
        <v>1300</v>
      </c>
      <c r="Q40" s="292">
        <f>200+100+200+400+2000+200</f>
        <v>3100</v>
      </c>
      <c r="R40" s="72">
        <f>IF(SUM($S$3:U$3)*$J40+SUM($S$4:U$4)*$K40+SUM($S$5:U$5)*$L40+SUM($S$6:U$6)*$M40+SUM($S$7:U$7)*$N40-SUM($O40:$Q40)&gt;0,SUM($S$3:U$3)*$J40+SUM($S$4:U$4)*$K40+SUM($S$5:U$5)*$L40+SUM($S$6:U$6)*$M40+SUM($S$7:U$7)*$N40-SUM($O40:$Q40),0)</f>
        <v>0</v>
      </c>
      <c r="S40" s="73">
        <f t="shared" si="1"/>
        <v>0</v>
      </c>
      <c r="T40" s="72">
        <f>IF(SUM($S$3:W$3)*$J40+SUM($S$4:W$4)*$K40+SUM($S$5:W$5)*$L40+SUM($S$6:W$6)*$M40+SUM($S$7:W$7)*$N40-SUM($O40:$Q40)&gt;0,SUM($S$3:W$3)*$J40+SUM($S$4:W$4)*$K40+SUM($S$5:W$5)*$L40+SUM($S$6:W$6)*$M40+SUM($S$7:W$7)*$N40-SUM($O40:$Q40),0)</f>
        <v>0</v>
      </c>
      <c r="U40" s="4">
        <f t="shared" si="2"/>
        <v>0</v>
      </c>
      <c r="V40" s="72">
        <f>IF(SUM($S$3:Y$3)*$J40+SUM($S$4:Y$4)*$K40+SUM($S$5:Y$5)*$L40+SUM($S$6:Y$6)*$M40+SUM($S$7:Y$7)*$N40-SUM($O40:$Q40)&gt;0,SUM($S$3:Y$3)*$J40+SUM($S$4:Y$4)*$K40+SUM($S$5:Y$5)*$L40+SUM($S$6:Y$6)*$M40+SUM($S$7:Y$7)*$N40-SUM($O40:$Q40),0)</f>
        <v>0</v>
      </c>
      <c r="W40" s="4">
        <f t="shared" si="3"/>
        <v>0</v>
      </c>
      <c r="X40" s="72">
        <f>IF(SUM($S$3:AA$3)*$J40+SUM($S$4:AA$4)*$K40+SUM($S$5:AA$5)*$L40+SUM($S$6:AA$6)*$M40+SUM($S$7:AA$7)*$N40-SUM($O40:$Q40)&gt;0,SUM($S$3:AA$3)*$J40+SUM($S$4:AA$4)*$K40+SUM($S$5:AA$5)*$L40+SUM($S$6:AA$6)*$M40+SUM($S$7:AA$7)*$N40-SUM($O40:$Q40),0)</f>
        <v>0</v>
      </c>
      <c r="Y40" s="4">
        <f t="shared" si="4"/>
        <v>0</v>
      </c>
      <c r="Z40" s="72">
        <f>IF(SUM($S$3:AC$3)*$J40+SUM($S$4:AC$4)*$K40+SUM($S$5:AC$5)*$L40+SUM($S$6:AC$6)*$M40+SUM($S$7:AC$7)*$N40-SUM($O40:$Q40)&gt;0,SUM($S$3:AC$3)*$J40+SUM($S$4:AC$4)*$K40+SUM($S$5:AC$5)*$L40+SUM($S$6:AC$6)*$M40+SUM($S$7:AC$7)*$N40-SUM($O40:$Q40),0)</f>
        <v>0</v>
      </c>
      <c r="AA40" s="4">
        <f t="shared" si="5"/>
        <v>0</v>
      </c>
      <c r="AB40" s="72">
        <f>IF(SUM($S$3:AE$3)*$J40+SUM($S$4:AE$4)*$K40+SUM($S$5:AE$5)*$L40+SUM($S$6:AE$6)*$M40+SUM($S$7:AE$7)*$N40-SUM($O40:$Q40)&gt;0,SUM($S$3:AE$3)*$J40+SUM($S$4:AE$4)*$K40+SUM($S$5:AE$5)*$L40+SUM($S$6:AE$6)*$M40+SUM($S$7:AE$7)*$N40-SUM($O40:$Q40),0)</f>
        <v>0</v>
      </c>
      <c r="AC40" s="4">
        <f t="shared" si="6"/>
        <v>0</v>
      </c>
      <c r="AD40" s="72">
        <f>IF(SUM($S$3:AG$3)*$J40+SUM($S$4:AG$4)*$K40+SUM($S$5:AG$5)*$L40+SUM($S$6:AG$6)*$M40+SUM($S$7:AG$7)*$N40-SUM($O40:$Q40)&gt;0,SUM($S$3:AG$3)*$J40+SUM($S$4:AG$4)*$K40+SUM($S$5:AG$5)*$L40+SUM($S$6:AG$6)*$M40+SUM($S$7:AG$7)*$N40-SUM($O40:$Q40),0)</f>
        <v>0</v>
      </c>
      <c r="AE40" s="4">
        <f t="shared" si="7"/>
        <v>0</v>
      </c>
      <c r="AF40" s="72">
        <f>IF(SUM($S$3:AI$3)*$J40+SUM($S$4:AI$4)*$K40+SUM($S$5:AI$5)*$L40+SUM($S$6:AI$6)*$M40+SUM($S$7:AI$7)*$N40-SUM($O40:$Q40)&gt;0,SUM($S$3:AI$3)*$J40+SUM($S$4:AI$4)*$K40+SUM($S$5:AI$5)*$L40+SUM($S$6:AI$6)*$M40+SUM($S$7:AI$7)*$N40-SUM($O40:$Q40),0)</f>
        <v>0</v>
      </c>
      <c r="AG40" s="4">
        <f t="shared" si="8"/>
        <v>0</v>
      </c>
      <c r="AH40" s="72">
        <f>IF(SUM($S$3:AK$3)*$J40+SUM($S$4:AK$4)*$K40+SUM($S$5:AK$5)*$L40+SUM($S$6:AK$6)*$M40+SUM($S$7:AK$7)*$N40-SUM($O40:$Q40)&gt;0,SUM($S$3:AK$3)*$J40+SUM($S$4:AK$4)*$K40+SUM($S$5:AK$5)*$L40+SUM($S$6:AK$6)*$M40+SUM($S$7:AK$7)*$N40-SUM($O40:$Q40),0)</f>
        <v>0</v>
      </c>
      <c r="AI40" s="4">
        <f t="shared" si="9"/>
        <v>0</v>
      </c>
      <c r="AJ40" s="72">
        <f>IF(SUM($S$3:AM$3)*$J40+SUM($S$4:AQ$4)*$K40+SUM($S$5:AM$5)*$L40+SUM($S$6:AM$6)*$M40+SUM($S$7:AM$7)*$N40-SUM($O40:$Q40)&gt;0,SUM($S$3:AM$3)*$J40+SUM($S$4:AQ$4)*$K40+SUM($S$5:AM$5)*$L40+SUM($S$6:AM$6)*$M40+SUM($S$7:AM$7)*$N40-SUM($O40:$Q40),0)</f>
        <v>0</v>
      </c>
      <c r="AK40" s="4">
        <f t="shared" si="10"/>
        <v>0</v>
      </c>
      <c r="AL40" s="72">
        <f>IF(SUM($S$3:AO$3)*$J40+SUM($S$4:AS$4)*$K40+SUM($S$5:AO$5)*$L40+SUM($S$6:AO$6)*$M40+SUM($S$7:AO$7)*$N40-SUM($O40:$Q40)&gt;0,SUM($S$3:AO$3)*$J40+SUM($S$4:AS$4)*$K40+SUM($S$5:AO$5)*$L40+SUM($S$6:AO$6)*$M40+SUM($S$7:AO$7)*$N40-SUM($O40:$Q40),0)</f>
        <v>0</v>
      </c>
      <c r="AM40" s="4">
        <f t="shared" si="11"/>
        <v>0</v>
      </c>
      <c r="AN40" s="72">
        <f>IF(SUM($S$3:AQ$3)*$J40+SUM($S$4:AU$4)*$K40+SUM($S$5:AQ$5)*$L40+SUM($S$6:AQ$6)*$M40+SUM($S$7:AQ$7)*$N40-SUM($O40:$Q40)&gt;0,SUM($S$3:AQ$3)*$J40+SUM($S$4:AU$4)*$K40+SUM($S$5:AQ$5)*$L40+SUM($S$6:AQ$6)*$M40+SUM($S$7:AQ$7)*$N40-SUM($O40:$Q40),0)</f>
        <v>0</v>
      </c>
      <c r="AO40" s="4">
        <f t="shared" si="12"/>
        <v>0</v>
      </c>
      <c r="AP40" s="72">
        <f>IF(SUM($S$3:AS$3)*$J40+SUM($S$4:AW$4)*$K40+SUM($S$5:AS$5)*$L40+SUM($S$6:AS$6)*$M40+SUM($S$7:AS$7)*$N40-SUM($O40:$Q40)&gt;0,SUM($S$3:AS$3)*$J40+SUM($S$4:AW$4)*$K40+SUM($S$5:AS$5)*$L40+SUM($S$6:AS$6)*$M40+SUM($S$7:AS$7)*$N40-SUM($O40:$Q40),0)</f>
        <v>160</v>
      </c>
      <c r="AQ40" s="4">
        <f t="shared" si="13"/>
        <v>160</v>
      </c>
      <c r="AR40" s="72">
        <f>IF(SUM($S$3:AU$3)*$J40+SUM($S$4:AP$4)*$K40+SUM($S$5:AU$5)*$L40+SUM($S$6:AU$6)*$M40+SUM($S$7:AU$7)*$N40-SUM($O40:$Q40)&gt;0,SUM($S$3:AU$3)*$J40+SUM($S$4:AP$4)*$K40+SUM($S$5:AU$5)*$L40+SUM($S$6:AU$6)*$M40+SUM($S$7:AU$7)*$N40-SUM($O40:$Q40),0)</f>
        <v>1960</v>
      </c>
      <c r="AS40" s="4">
        <f t="shared" si="14"/>
        <v>1800</v>
      </c>
      <c r="AT40" s="72">
        <f>IF(SUM($S$3:AW$3)*$J40+SUM($S$4:AW$4)*$K40+SUM($S$5:AW$5)*$L40+SUM($S$6:AW$6)*$M40+SUM($S$7:AW$7)*$N40-SUM($O40:$Q40)&gt;0,SUM($S$3:AW$3)*$J40+SUM($S$4:AW$4)*$K40+SUM($S$5:AW$5)*$L40+SUM($S$6:AW$6)*$M40+SUM($S$7:AW$7)*$N40-SUM($O40:$Q40),0)</f>
        <v>3760</v>
      </c>
      <c r="AU40" s="4">
        <f t="shared" si="15"/>
        <v>1800</v>
      </c>
      <c r="AV40" s="72">
        <f>IF(SUM($S$3:AY$3)*$J40+SUM($S$4:AY$4)*$K40+SUM($S$5:AY$5)*$L40+SUM($S$6:AY$6)*$M40+SUM($S$7:AY$7)*$N40-SUM($O40:$Q40)&gt;0,SUM($S$3:AY$3)*$J40+SUM($S$4:AY$4)*$K40+SUM($S$5:AY$5)*$L40+SUM($S$6:AY$6)*$M40+SUM($S$7:AY$7)*$N40-SUM($O40:$Q40),0)</f>
        <v>5560</v>
      </c>
      <c r="AW40" s="4">
        <f t="shared" si="16"/>
        <v>1800</v>
      </c>
      <c r="AX40" s="72">
        <f>IF(SUM($S$3:BA$3)*$J40+SUM($S$4:BA$4)*$K40+SUM($S$5:BA$5)*$L40+SUM($S$6:BA$6)*$M40+SUM($S$7:BA$7)*$N40-SUM($O40:$Q40)&gt;0,SUM($S$3:BA$3)*$J40+SUM($S$4:BA$4)*$K40+SUM($S$5:BA$5)*$L40+SUM($S$6:BA$6)*$M40+SUM($S$7:BA$7)*$N40-SUM($O40:$Q40),0)</f>
        <v>7360</v>
      </c>
      <c r="AY40" s="7">
        <f t="shared" si="17"/>
        <v>1800</v>
      </c>
      <c r="AZ40" s="401">
        <f>IF(SUM($S$3:BC$3)*$J40+SUM($S$4:BC$4)*$K40+SUM($S$5:BC$5)*$L40+SUM($S$6:BC$6)*$M40+SUM($S$7:BC$7)*$N40-SUM($O40:$Q40)&gt;0,SUM($S$3:BC$3)*$J40+SUM($S$4:BC$4)*$K40+SUM($S$5:BC$5)*$L40+SUM($S$6:BC$6)*$M40+SUM($S$7:BC$7)*$N40-SUM($O40:$Q40),0)</f>
        <v>9160</v>
      </c>
      <c r="BA40" s="87">
        <f t="shared" si="18"/>
        <v>1800</v>
      </c>
      <c r="BB40" s="402">
        <f>IF(SUM($S$3:BD$3)*$J40+SUM($S$4:BD$4)*$K40+SUM($S$5:BD$5)*$L40+SUM($S$6:BD$6)*$M40+SUM($S$7:BD$7)*$N40-SUM($O40:$Q40)&gt;0,SUM($S$3:BD$3)*$J40+SUM($S$4:BD$4)*$K40+SUM($S$5:BD$5)*$L40+SUM($S$6:BD$6)*$M40+SUM($S$7:BD$7)*$N40-SUM($O40:$Q40),0)</f>
        <v>10520</v>
      </c>
      <c r="BC40" s="87">
        <f t="shared" si="19"/>
        <v>1360</v>
      </c>
      <c r="BG40" s="87">
        <f t="shared" si="118"/>
        <v>0</v>
      </c>
      <c r="BH40" s="87">
        <f t="shared" si="119"/>
        <v>0</v>
      </c>
      <c r="BI40" s="87">
        <f t="shared" si="120"/>
        <v>0</v>
      </c>
      <c r="BJ40" s="87">
        <f t="shared" si="121"/>
        <v>0</v>
      </c>
      <c r="BK40" s="87">
        <f t="shared" si="122"/>
        <v>0</v>
      </c>
      <c r="BL40" s="87">
        <f t="shared" si="123"/>
        <v>0</v>
      </c>
      <c r="BM40" s="87">
        <f t="shared" si="130"/>
        <v>0</v>
      </c>
      <c r="BN40" s="87">
        <f t="shared" si="124"/>
        <v>8846400</v>
      </c>
      <c r="BO40" s="87">
        <f t="shared" si="125"/>
        <v>99522000</v>
      </c>
      <c r="BP40" s="87">
        <f t="shared" si="126"/>
        <v>99522000</v>
      </c>
      <c r="BQ40" s="244">
        <f t="shared" si="127"/>
        <v>99522000</v>
      </c>
      <c r="BR40" s="151">
        <f t="shared" si="128"/>
        <v>99522000</v>
      </c>
      <c r="BS40" s="87">
        <f t="shared" si="129"/>
        <v>99522000</v>
      </c>
      <c r="BT40" s="87">
        <f t="shared" si="131"/>
        <v>75194400</v>
      </c>
      <c r="BU40" s="87"/>
      <c r="BV40" s="87"/>
      <c r="BW40" s="159"/>
      <c r="BX40" s="154" t="s">
        <v>607</v>
      </c>
    </row>
    <row r="41" spans="1:76" s="86" customFormat="1" ht="18.75" customHeight="1" x14ac:dyDescent="0.25">
      <c r="A41" s="180" t="s">
        <v>31</v>
      </c>
      <c r="B41" s="15"/>
      <c r="C41" s="245"/>
      <c r="D41" s="274"/>
      <c r="E41" s="328"/>
      <c r="F41" s="342"/>
      <c r="G41" s="369"/>
      <c r="H41" s="370"/>
      <c r="I41" s="372"/>
      <c r="J41" s="301"/>
      <c r="K41" s="128"/>
      <c r="L41" s="120"/>
      <c r="M41" s="120"/>
      <c r="N41" s="120"/>
      <c r="O41" s="87"/>
      <c r="P41" s="87"/>
      <c r="Q41" s="292">
        <v>0</v>
      </c>
      <c r="R41" s="72">
        <f>IF(SUM($S$3:U$3)*$J41+SUM($S$4:U$4)*$K41+SUM($S$5:U$5)*$L41+SUM($S$6:U$6)*$M41+SUM($S$7:U$7)*$N41-SUM($O41:$Q41)&gt;0,SUM($S$3:U$3)*$J41+SUM($S$4:U$4)*$K41+SUM($S$5:U$5)*$L41+SUM($S$6:U$6)*$M41+SUM($S$7:U$7)*$N41-SUM($O41:$Q41),0)</f>
        <v>0</v>
      </c>
      <c r="S41" s="73">
        <f t="shared" si="1"/>
        <v>0</v>
      </c>
      <c r="T41" s="72">
        <f>IF(SUM($S$3:W$3)*$J41+SUM($S$4:W$4)*$K41+SUM($S$5:W$5)*$L41+SUM($S$6:W$6)*$M41+SUM($S$7:W$7)*$N41-SUM($O41:$Q41)&gt;0,SUM($S$3:W$3)*$J41+SUM($S$4:W$4)*$K41+SUM($S$5:W$5)*$L41+SUM($S$6:W$6)*$M41+SUM($S$7:W$7)*$N41-SUM($O41:$Q41),0)</f>
        <v>0</v>
      </c>
      <c r="U41" s="4">
        <f t="shared" si="2"/>
        <v>0</v>
      </c>
      <c r="V41" s="72">
        <f>IF(SUM($S$3:Y$3)*$J41+SUM($S$4:Y$4)*$K41+SUM($S$5:Y$5)*$L41+SUM($S$6:Y$6)*$M41+SUM($S$7:Y$7)*$N41-SUM($O41:$Q41)&gt;0,SUM($S$3:Y$3)*$J41+SUM($S$4:Y$4)*$K41+SUM($S$5:Y$5)*$L41+SUM($S$6:Y$6)*$M41+SUM($S$7:Y$7)*$N41-SUM($O41:$Q41),0)</f>
        <v>0</v>
      </c>
      <c r="W41" s="4">
        <f t="shared" si="3"/>
        <v>0</v>
      </c>
      <c r="X41" s="72">
        <f>IF(SUM($S$3:AA$3)*$J41+SUM($S$4:AA$4)*$K41+SUM($S$5:AA$5)*$L41+SUM($S$6:AA$6)*$M41+SUM($S$7:AA$7)*$N41-SUM($O41:$Q41)&gt;0,SUM($S$3:AA$3)*$J41+SUM($S$4:AA$4)*$K41+SUM($S$5:AA$5)*$L41+SUM($S$6:AA$6)*$M41+SUM($S$7:AA$7)*$N41-SUM($O41:$Q41),0)</f>
        <v>0</v>
      </c>
      <c r="Y41" s="4">
        <f t="shared" si="4"/>
        <v>0</v>
      </c>
      <c r="Z41" s="72">
        <f>IF(SUM($S$3:AC$3)*$J41+SUM($S$4:AC$4)*$K41+SUM($S$5:AC$5)*$L41+SUM($S$6:AC$6)*$M41+SUM($S$7:AC$7)*$N41-SUM($O41:$Q41)&gt;0,SUM($S$3:AC$3)*$J41+SUM($S$4:AC$4)*$K41+SUM($S$5:AC$5)*$L41+SUM($S$6:AC$6)*$M41+SUM($S$7:AC$7)*$N41-SUM($O41:$Q41),0)</f>
        <v>0</v>
      </c>
      <c r="AA41" s="4">
        <f t="shared" si="5"/>
        <v>0</v>
      </c>
      <c r="AB41" s="72">
        <f>IF(SUM($S$3:AE$3)*$J41+SUM($S$4:AE$4)*$K41+SUM($S$5:AE$5)*$L41+SUM($S$6:AE$6)*$M41+SUM($S$7:AE$7)*$N41-SUM($O41:$Q41)&gt;0,SUM($S$3:AE$3)*$J41+SUM($S$4:AE$4)*$K41+SUM($S$5:AE$5)*$L41+SUM($S$6:AE$6)*$M41+SUM($S$7:AE$7)*$N41-SUM($O41:$Q41),0)</f>
        <v>0</v>
      </c>
      <c r="AC41" s="4">
        <f t="shared" si="6"/>
        <v>0</v>
      </c>
      <c r="AD41" s="72">
        <f>IF(SUM($S$3:AG$3)*$J41+SUM($S$4:AG$4)*$K41+SUM($S$5:AG$5)*$L41+SUM($S$6:AG$6)*$M41+SUM($S$7:AG$7)*$N41-SUM($O41:$Q41)&gt;0,SUM($S$3:AG$3)*$J41+SUM($S$4:AG$4)*$K41+SUM($S$5:AG$5)*$L41+SUM($S$6:AG$6)*$M41+SUM($S$7:AG$7)*$N41-SUM($O41:$Q41),0)</f>
        <v>0</v>
      </c>
      <c r="AE41" s="4">
        <f t="shared" si="7"/>
        <v>0</v>
      </c>
      <c r="AF41" s="72">
        <f>IF(SUM($S$3:AI$3)*$J41+SUM($S$4:AI$4)*$K41+SUM($S$5:AI$5)*$L41+SUM($S$6:AI$6)*$M41+SUM($S$7:AI$7)*$N41-SUM($O41:$Q41)&gt;0,SUM($S$3:AI$3)*$J41+SUM($S$4:AI$4)*$K41+SUM($S$5:AI$5)*$L41+SUM($S$6:AI$6)*$M41+SUM($S$7:AI$7)*$N41-SUM($O41:$Q41),0)</f>
        <v>0</v>
      </c>
      <c r="AG41" s="4">
        <f t="shared" si="8"/>
        <v>0</v>
      </c>
      <c r="AH41" s="72">
        <f>IF(SUM($S$3:AK$3)*$J41+SUM($S$4:AK$4)*$K41+SUM($S$5:AK$5)*$L41+SUM($S$6:AK$6)*$M41+SUM($S$7:AK$7)*$N41-SUM($O41:$Q41)&gt;0,SUM($S$3:AK$3)*$J41+SUM($S$4:AK$4)*$K41+SUM($S$5:AK$5)*$L41+SUM($S$6:AK$6)*$M41+SUM($S$7:AK$7)*$N41-SUM($O41:$Q41),0)</f>
        <v>0</v>
      </c>
      <c r="AI41" s="4">
        <f t="shared" si="9"/>
        <v>0</v>
      </c>
      <c r="AJ41" s="72">
        <f>IF(SUM($S$3:AM$3)*$J41+SUM($S$4:AQ$4)*$K41+SUM($S$5:AM$5)*$L41+SUM($S$6:AM$6)*$M41+SUM($S$7:AM$7)*$N41-SUM($O41:$Q41)&gt;0,SUM($S$3:AM$3)*$J41+SUM($S$4:AQ$4)*$K41+SUM($S$5:AM$5)*$L41+SUM($S$6:AM$6)*$M41+SUM($S$7:AM$7)*$N41-SUM($O41:$Q41),0)</f>
        <v>0</v>
      </c>
      <c r="AK41" s="4">
        <f t="shared" si="10"/>
        <v>0</v>
      </c>
      <c r="AL41" s="72">
        <f>IF(SUM($S$3:AO$3)*$J41+SUM($S$4:AS$4)*$K41+SUM($S$5:AO$5)*$L41+SUM($S$6:AO$6)*$M41+SUM($S$7:AO$7)*$N41-SUM($O41:$Q41)&gt;0,SUM($S$3:AO$3)*$J41+SUM($S$4:AS$4)*$K41+SUM($S$5:AO$5)*$L41+SUM($S$6:AO$6)*$M41+SUM($S$7:AO$7)*$N41-SUM($O41:$Q41),0)</f>
        <v>0</v>
      </c>
      <c r="AM41" s="4">
        <f t="shared" si="11"/>
        <v>0</v>
      </c>
      <c r="AN41" s="72">
        <f>IF(SUM($S$3:AQ$3)*$J41+SUM($S$4:AU$4)*$K41+SUM($S$5:AQ$5)*$L41+SUM($S$6:AQ$6)*$M41+SUM($S$7:AQ$7)*$N41-SUM($O41:$Q41)&gt;0,SUM($S$3:AQ$3)*$J41+SUM($S$4:AU$4)*$K41+SUM($S$5:AQ$5)*$L41+SUM($S$6:AQ$6)*$M41+SUM($S$7:AQ$7)*$N41-SUM($O41:$Q41),0)</f>
        <v>0</v>
      </c>
      <c r="AO41" s="4">
        <f t="shared" si="12"/>
        <v>0</v>
      </c>
      <c r="AP41" s="72">
        <f>IF(SUM($S$3:AS$3)*$J41+SUM($S$4:AW$4)*$K41+SUM($S$5:AS$5)*$L41+SUM($S$6:AS$6)*$M41+SUM($S$7:AS$7)*$N41-SUM($O41:$Q41)&gt;0,SUM($S$3:AS$3)*$J41+SUM($S$4:AW$4)*$K41+SUM($S$5:AS$5)*$L41+SUM($S$6:AS$6)*$M41+SUM($S$7:AS$7)*$N41-SUM($O41:$Q41),0)</f>
        <v>0</v>
      </c>
      <c r="AQ41" s="4">
        <f t="shared" si="13"/>
        <v>0</v>
      </c>
      <c r="AR41" s="72">
        <f>IF(SUM($S$3:AU$3)*$J41+SUM($S$4:AP$4)*$K41+SUM($S$5:AU$5)*$L41+SUM($S$6:AU$6)*$M41+SUM($S$7:AU$7)*$N41-SUM($O41:$Q41)&gt;0,SUM($S$3:AU$3)*$J41+SUM($S$4:AP$4)*$K41+SUM($S$5:AU$5)*$L41+SUM($S$6:AU$6)*$M41+SUM($S$7:AU$7)*$N41-SUM($O41:$Q41),0)</f>
        <v>0</v>
      </c>
      <c r="AS41" s="4">
        <f t="shared" si="14"/>
        <v>0</v>
      </c>
      <c r="AT41" s="72">
        <f>IF(SUM($S$3:AW$3)*$J41+SUM($S$4:AW$4)*$K41+SUM($S$5:AW$5)*$L41+SUM($S$6:AW$6)*$M41+SUM($S$7:AW$7)*$N41-SUM($O41:$Q41)&gt;0,SUM($S$3:AW$3)*$J41+SUM($S$4:AW$4)*$K41+SUM($S$5:AW$5)*$L41+SUM($S$6:AW$6)*$M41+SUM($S$7:AW$7)*$N41-SUM($O41:$Q41),0)</f>
        <v>0</v>
      </c>
      <c r="AU41" s="4">
        <f t="shared" si="15"/>
        <v>0</v>
      </c>
      <c r="AV41" s="72">
        <f>IF(SUM($S$3:AY$3)*$J41+SUM($S$4:AY$4)*$K41+SUM($S$5:AY$5)*$L41+SUM($S$6:AY$6)*$M41+SUM($S$7:AY$7)*$N41-SUM($O41:$Q41)&gt;0,SUM($S$3:AY$3)*$J41+SUM($S$4:AY$4)*$K41+SUM($S$5:AY$5)*$L41+SUM($S$6:AY$6)*$M41+SUM($S$7:AY$7)*$N41-SUM($O41:$Q41),0)</f>
        <v>0</v>
      </c>
      <c r="AW41" s="4">
        <f t="shared" si="16"/>
        <v>0</v>
      </c>
      <c r="AX41" s="72">
        <f>IF(SUM($S$3:BA$3)*$J41+SUM($S$4:BA$4)*$K41+SUM($S$5:BA$5)*$L41+SUM($S$6:BA$6)*$M41+SUM($S$7:BA$7)*$N41-SUM($O41:$Q41)&gt;0,SUM($S$3:BA$3)*$J41+SUM($S$4:BA$4)*$K41+SUM($S$5:BA$5)*$L41+SUM($S$6:BA$6)*$M41+SUM($S$7:BA$7)*$N41-SUM($O41:$Q41),0)</f>
        <v>0</v>
      </c>
      <c r="AY41" s="7">
        <f t="shared" si="17"/>
        <v>0</v>
      </c>
      <c r="AZ41" s="401">
        <f>IF(SUM($S$3:BC$3)*$J41+SUM($S$4:BC$4)*$K41+SUM($S$5:BC$5)*$L41+SUM($S$6:BC$6)*$M41+SUM($S$7:BC$7)*$N41-SUM($O41:$Q41)&gt;0,SUM($S$3:BC$3)*$J41+SUM($S$4:BC$4)*$K41+SUM($S$5:BC$5)*$L41+SUM($S$6:BC$6)*$M41+SUM($S$7:BC$7)*$N41-SUM($O41:$Q41),0)</f>
        <v>0</v>
      </c>
      <c r="BA41" s="87">
        <f t="shared" si="18"/>
        <v>0</v>
      </c>
      <c r="BB41" s="402">
        <f>IF(SUM($S$3:BD$3)*$J41+SUM($S$4:BD$4)*$K41+SUM($S$5:BD$5)*$L41+SUM($S$6:BD$6)*$M41+SUM($S$7:BD$7)*$N41-SUM($O41:$Q41)&gt;0,SUM($S$3:BD$3)*$J41+SUM($S$4:BD$4)*$K41+SUM($S$5:BD$5)*$L41+SUM($S$6:BD$6)*$M41+SUM($S$7:BD$7)*$N41-SUM($O41:$Q41),0)</f>
        <v>0</v>
      </c>
      <c r="BC41" s="87">
        <f t="shared" si="19"/>
        <v>0</v>
      </c>
      <c r="BG41" s="91"/>
      <c r="BH41" s="91"/>
      <c r="BI41" s="91"/>
      <c r="BJ41" s="91"/>
      <c r="BK41" s="91"/>
      <c r="BL41" s="91"/>
      <c r="BM41" s="91"/>
      <c r="BN41" s="91"/>
      <c r="BO41" s="91"/>
      <c r="BP41" s="91"/>
      <c r="BQ41" s="250"/>
      <c r="BR41" s="157"/>
      <c r="BS41" s="91"/>
      <c r="BT41" s="91"/>
      <c r="BU41" s="91"/>
      <c r="BV41" s="91"/>
      <c r="BW41" s="158"/>
      <c r="BX41" s="153"/>
    </row>
    <row r="42" spans="1:76" s="90" customFormat="1" ht="12.75" customHeight="1" x14ac:dyDescent="0.25">
      <c r="A42" s="181" t="s">
        <v>532</v>
      </c>
      <c r="B42" s="182" t="s">
        <v>243</v>
      </c>
      <c r="C42" s="246" t="s">
        <v>10</v>
      </c>
      <c r="D42" s="274">
        <v>2</v>
      </c>
      <c r="E42" s="328">
        <v>4820</v>
      </c>
      <c r="F42" s="345" t="s">
        <v>442</v>
      </c>
      <c r="G42" s="369">
        <v>2</v>
      </c>
      <c r="H42" s="370">
        <v>4820</v>
      </c>
      <c r="I42" s="373" t="s">
        <v>442</v>
      </c>
      <c r="J42" s="303"/>
      <c r="K42" s="211"/>
      <c r="L42" s="129"/>
      <c r="M42" s="129">
        <v>12</v>
      </c>
      <c r="N42" s="129"/>
      <c r="O42" s="89"/>
      <c r="P42" s="89"/>
      <c r="Q42" s="292">
        <v>1800</v>
      </c>
      <c r="R42" s="72">
        <f>IF(SUM($S$3:U$3)*$J42+SUM($S$4:U$4)*$K42+SUM($S$5:U$5)*$L42+SUM($S$6:U$6)*$M42+SUM($S$7:U$7)*$N42-SUM($O42:$Q42)&gt;0,SUM($S$3:U$3)*$J42+SUM($S$4:U$4)*$K42+SUM($S$5:U$5)*$L42+SUM($S$6:U$6)*$M42+SUM($S$7:U$7)*$N42-SUM($O42:$Q42),0)</f>
        <v>0</v>
      </c>
      <c r="S42" s="73">
        <f t="shared" si="1"/>
        <v>0</v>
      </c>
      <c r="T42" s="72">
        <f>IF(SUM($S$3:W$3)*$J42+SUM($S$4:W$4)*$K42+SUM($S$5:W$5)*$L42+SUM($S$6:W$6)*$M42+SUM($S$7:W$7)*$N42-SUM($O42:$Q42)&gt;0,SUM($S$3:W$3)*$J42+SUM($S$4:W$4)*$K42+SUM($S$5:W$5)*$L42+SUM($S$6:W$6)*$M42+SUM($S$7:W$7)*$N42-SUM($O42:$Q42),0)</f>
        <v>0</v>
      </c>
      <c r="U42" s="4">
        <f t="shared" si="2"/>
        <v>0</v>
      </c>
      <c r="V42" s="72">
        <f>IF(SUM($S$3:Y$3)*$J42+SUM($S$4:Y$4)*$K42+SUM($S$5:Y$5)*$L42+SUM($S$6:Y$6)*$M42+SUM($S$7:Y$7)*$N42-SUM($O42:$Q42)&gt;0,SUM($S$3:Y$3)*$J42+SUM($S$4:Y$4)*$K42+SUM($S$5:Y$5)*$L42+SUM($S$6:Y$6)*$M42+SUM($S$7:Y$7)*$N42-SUM($O42:$Q42),0)</f>
        <v>0</v>
      </c>
      <c r="W42" s="4">
        <f t="shared" si="3"/>
        <v>0</v>
      </c>
      <c r="X42" s="72">
        <f>IF(SUM($S$3:AA$3)*$J42+SUM($S$4:AA$4)*$K42+SUM($S$5:AA$5)*$L42+SUM($S$6:AA$6)*$M42+SUM($S$7:AA$7)*$N42-SUM($O42:$Q42)&gt;0,SUM($S$3:AA$3)*$J42+SUM($S$4:AA$4)*$K42+SUM($S$5:AA$5)*$L42+SUM($S$6:AA$6)*$M42+SUM($S$7:AA$7)*$N42-SUM($O42:$Q42),0)</f>
        <v>0</v>
      </c>
      <c r="Y42" s="4">
        <f t="shared" si="4"/>
        <v>0</v>
      </c>
      <c r="Z42" s="72">
        <f>IF(SUM($S$3:AC$3)*$J42+SUM($S$4:AC$4)*$K42+SUM($S$5:AC$5)*$L42+SUM($S$6:AC$6)*$M42+SUM($S$7:AC$7)*$N42-SUM($O42:$Q42)&gt;0,SUM($S$3:AC$3)*$J42+SUM($S$4:AC$4)*$K42+SUM($S$5:AC$5)*$L42+SUM($S$6:AC$6)*$M42+SUM($S$7:AC$7)*$N42-SUM($O42:$Q42),0)</f>
        <v>0</v>
      </c>
      <c r="AA42" s="4">
        <f t="shared" si="5"/>
        <v>0</v>
      </c>
      <c r="AB42" s="72">
        <f>IF(SUM($S$3:AE$3)*$J42+SUM($S$4:AE$4)*$K42+SUM($S$5:AE$5)*$L42+SUM($S$6:AE$6)*$M42+SUM($S$7:AE$7)*$N42-SUM($O42:$Q42)&gt;0,SUM($S$3:AE$3)*$J42+SUM($S$4:AE$4)*$K42+SUM($S$5:AE$5)*$L42+SUM($S$6:AE$6)*$M42+SUM($S$7:AE$7)*$N42-SUM($O42:$Q42),0)</f>
        <v>0</v>
      </c>
      <c r="AC42" s="4">
        <f t="shared" si="6"/>
        <v>0</v>
      </c>
      <c r="AD42" s="72">
        <f>IF(SUM($S$3:AG$3)*$J42+SUM($S$4:AG$4)*$K42+SUM($S$5:AG$5)*$L42+SUM($S$6:AG$6)*$M42+SUM($S$7:AG$7)*$N42-SUM($O42:$Q42)&gt;0,SUM($S$3:AG$3)*$J42+SUM($S$4:AG$4)*$K42+SUM($S$5:AG$5)*$L42+SUM($S$6:AG$6)*$M42+SUM($S$7:AG$7)*$N42-SUM($O42:$Q42),0)</f>
        <v>0</v>
      </c>
      <c r="AE42" s="4">
        <f t="shared" si="7"/>
        <v>0</v>
      </c>
      <c r="AF42" s="72">
        <f>IF(SUM($S$3:AI$3)*$J42+SUM($S$4:AI$4)*$K42+SUM($S$5:AI$5)*$L42+SUM($S$6:AI$6)*$M42+SUM($S$7:AI$7)*$N42-SUM($O42:$Q42)&gt;0,SUM($S$3:AI$3)*$J42+SUM($S$4:AI$4)*$K42+SUM($S$5:AI$5)*$L42+SUM($S$6:AI$6)*$M42+SUM($S$7:AI$7)*$N42-SUM($O42:$Q42),0)</f>
        <v>0</v>
      </c>
      <c r="AG42" s="4">
        <f t="shared" si="8"/>
        <v>0</v>
      </c>
      <c r="AH42" s="72">
        <f>IF(SUM($S$3:AK$3)*$J42+SUM($S$4:AK$4)*$K42+SUM($S$5:AK$5)*$L42+SUM($S$6:AK$6)*$M42+SUM($S$7:AK$7)*$N42-SUM($O42:$Q42)&gt;0,SUM($S$3:AK$3)*$J42+SUM($S$4:AK$4)*$K42+SUM($S$5:AK$5)*$L42+SUM($S$6:AK$6)*$M42+SUM($S$7:AK$7)*$N42-SUM($O42:$Q42),0)</f>
        <v>0</v>
      </c>
      <c r="AI42" s="4">
        <f t="shared" si="9"/>
        <v>0</v>
      </c>
      <c r="AJ42" s="72">
        <f>IF(SUM($S$3:AM$3)*$J42+SUM($S$4:AQ$4)*$K42+SUM($S$5:AM$5)*$L42+SUM($S$6:AM$6)*$M42+SUM($S$7:AM$7)*$N42-SUM($O42:$Q42)&gt;0,SUM($S$3:AM$3)*$J42+SUM($S$4:AQ$4)*$K42+SUM($S$5:AM$5)*$L42+SUM($S$6:AM$6)*$M42+SUM($S$7:AM$7)*$N42-SUM($O42:$Q42),0)</f>
        <v>0</v>
      </c>
      <c r="AK42" s="4">
        <f t="shared" si="10"/>
        <v>0</v>
      </c>
      <c r="AL42" s="72">
        <f>IF(SUM($S$3:AO$3)*$J42+SUM($S$4:AS$4)*$K42+SUM($S$5:AO$5)*$L42+SUM($S$6:AO$6)*$M42+SUM($S$7:AO$7)*$N42-SUM($O42:$Q42)&gt;0,SUM($S$3:AO$3)*$J42+SUM($S$4:AS$4)*$K42+SUM($S$5:AO$5)*$L42+SUM($S$6:AO$6)*$M42+SUM($S$7:AO$7)*$N42-SUM($O42:$Q42),0)</f>
        <v>0</v>
      </c>
      <c r="AM42" s="4">
        <f t="shared" si="11"/>
        <v>0</v>
      </c>
      <c r="AN42" s="72">
        <f>IF(SUM($S$3:AQ$3)*$J42+SUM($S$4:AU$4)*$K42+SUM($S$5:AQ$5)*$L42+SUM($S$6:AQ$6)*$M42+SUM($S$7:AQ$7)*$N42-SUM($O42:$Q42)&gt;0,SUM($S$3:AQ$3)*$J42+SUM($S$4:AU$4)*$K42+SUM($S$5:AQ$5)*$L42+SUM($S$6:AQ$6)*$M42+SUM($S$7:AQ$7)*$N42-SUM($O42:$Q42),0)</f>
        <v>0</v>
      </c>
      <c r="AO42" s="4">
        <f t="shared" si="12"/>
        <v>0</v>
      </c>
      <c r="AP42" s="72">
        <f>IF(SUM($S$3:AS$3)*$J42+SUM($S$4:AW$4)*$K42+SUM($S$5:AS$5)*$L42+SUM($S$6:AS$6)*$M42+SUM($S$7:AS$7)*$N42-SUM($O42:$Q42)&gt;0,SUM($S$3:AS$3)*$J42+SUM($S$4:AW$4)*$K42+SUM($S$5:AS$5)*$L42+SUM($S$6:AS$6)*$M42+SUM($S$7:AS$7)*$N42-SUM($O42:$Q42),0)</f>
        <v>0</v>
      </c>
      <c r="AQ42" s="4">
        <f t="shared" si="13"/>
        <v>0</v>
      </c>
      <c r="AR42" s="72">
        <f>IF(SUM($S$3:AU$3)*$J42+SUM($S$4:AP$4)*$K42+SUM($S$5:AU$5)*$L42+SUM($S$6:AU$6)*$M42+SUM($S$7:AU$7)*$N42-SUM($O42:$Q42)&gt;0,SUM($S$3:AU$3)*$J42+SUM($S$4:AP$4)*$K42+SUM($S$5:AU$5)*$L42+SUM($S$6:AU$6)*$M42+SUM($S$7:AU$7)*$N42-SUM($O42:$Q42),0)</f>
        <v>0</v>
      </c>
      <c r="AS42" s="4">
        <f t="shared" si="14"/>
        <v>0</v>
      </c>
      <c r="AT42" s="72">
        <f>IF(SUM($S$3:AW$3)*$J42+SUM($S$4:AW$4)*$K42+SUM($S$5:AW$5)*$L42+SUM($S$6:AW$6)*$M42+SUM($S$7:AW$7)*$N42-SUM($O42:$Q42)&gt;0,SUM($S$3:AW$3)*$J42+SUM($S$4:AW$4)*$K42+SUM($S$5:AW$5)*$L42+SUM($S$6:AW$6)*$M42+SUM($S$7:AW$7)*$N42-SUM($O42:$Q42),0)</f>
        <v>168</v>
      </c>
      <c r="AU42" s="4">
        <f t="shared" si="15"/>
        <v>168</v>
      </c>
      <c r="AV42" s="72">
        <f>IF(SUM($S$3:AY$3)*$J42+SUM($S$4:AY$4)*$K42+SUM($S$5:AY$5)*$L42+SUM($S$6:AY$6)*$M42+SUM($S$7:AY$7)*$N42-SUM($O42:$Q42)&gt;0,SUM($S$3:AY$3)*$J42+SUM($S$4:AY$4)*$K42+SUM($S$5:AY$5)*$L42+SUM($S$6:AY$6)*$M42+SUM($S$7:AY$7)*$N42-SUM($O42:$Q42),0)</f>
        <v>588</v>
      </c>
      <c r="AW42" s="4">
        <f t="shared" si="16"/>
        <v>420</v>
      </c>
      <c r="AX42" s="72">
        <f>IF(SUM($S$3:BA$3)*$J42+SUM($S$4:BA$4)*$K42+SUM($S$5:BA$5)*$L42+SUM($S$6:BA$6)*$M42+SUM($S$7:BA$7)*$N42-SUM($O42:$Q42)&gt;0,SUM($S$3:BA$3)*$J42+SUM($S$4:BA$4)*$K42+SUM($S$5:BA$5)*$L42+SUM($S$6:BA$6)*$M42+SUM($S$7:BA$7)*$N42-SUM($O42:$Q42),0)</f>
        <v>1008</v>
      </c>
      <c r="AY42" s="7">
        <f t="shared" si="17"/>
        <v>420</v>
      </c>
      <c r="AZ42" s="401">
        <f>IF(SUM($S$3:BC$3)*$J42+SUM($S$4:BC$4)*$K42+SUM($S$5:BC$5)*$L42+SUM($S$6:BC$6)*$M42+SUM($S$7:BC$7)*$N42-SUM($O42:$Q42)&gt;0,SUM($S$3:BC$3)*$J42+SUM($S$4:BC$4)*$K42+SUM($S$5:BC$5)*$L42+SUM($S$6:BC$6)*$M42+SUM($S$7:BC$7)*$N42-SUM($O42:$Q42),0)</f>
        <v>1008</v>
      </c>
      <c r="BA42" s="87">
        <f t="shared" si="18"/>
        <v>0</v>
      </c>
      <c r="BB42" s="402">
        <f>IF(SUM($S$3:BD$3)*$J42+SUM($S$4:BD$4)*$K42+SUM($S$5:BD$5)*$L42+SUM($S$6:BD$6)*$M42+SUM($S$7:BD$7)*$N42-SUM($O42:$Q42)&gt;0,SUM($S$3:BD$3)*$J42+SUM($S$4:BD$4)*$K42+SUM($S$5:BD$5)*$L42+SUM($S$6:BD$6)*$M42+SUM($S$7:BD$7)*$N42-SUM($O42:$Q42),0)</f>
        <v>1008</v>
      </c>
      <c r="BC42" s="87">
        <f t="shared" si="19"/>
        <v>0</v>
      </c>
      <c r="BG42" s="87">
        <f>IF($G42=2,$H42*AC42*$I$2,$H42*AC42)</f>
        <v>0</v>
      </c>
      <c r="BH42" s="87">
        <f>IF($G42=2,$H42*AE42*$I$2,$H42*AE42)</f>
        <v>0</v>
      </c>
      <c r="BI42" s="87">
        <f>IF($G42=2,$H42*AG42*$I$2,$H42*AG42)</f>
        <v>0</v>
      </c>
      <c r="BJ42" s="87">
        <f>IF($G42=2,$H42*AI42*$I$2,$H42*AI42)</f>
        <v>0</v>
      </c>
      <c r="BK42" s="87">
        <f>IF($G42=2,$H42*AK42*$I$2,$H42*AK42)</f>
        <v>0</v>
      </c>
      <c r="BL42" s="87">
        <f>IF($G42=2,$H42*AM42*$I$2,$H42*AM42)</f>
        <v>0</v>
      </c>
      <c r="BM42" s="87">
        <f>IF($G42=2,$H42*AO42*$I$2,$H42*AO42)</f>
        <v>0</v>
      </c>
      <c r="BN42" s="87">
        <f>IF($G42=2,$H42*AQ42*$I$2,$H42*AQ42)</f>
        <v>0</v>
      </c>
      <c r="BO42" s="87">
        <f>IF($G42=2,$H42*AS42*$I$2,$H42*AS42)</f>
        <v>0</v>
      </c>
      <c r="BP42" s="87">
        <f>IF($G42=2,$H42*AU42*$I$2,$H42*AU42)</f>
        <v>4615632</v>
      </c>
      <c r="BQ42" s="244">
        <f>IF($G42=2,$H42*AW42*$I$2,$H42*AW42)</f>
        <v>11539080</v>
      </c>
      <c r="BR42" s="151">
        <f>IF($G42=2,$H42*AY42*$I$2,$H42*AY42)</f>
        <v>11539080</v>
      </c>
      <c r="BS42" s="87">
        <f>IF($G42=2,$H42*BA42*$I$2,$H42*BA42)</f>
        <v>0</v>
      </c>
      <c r="BT42" s="87">
        <f>IF($G42=2,$H42*BC42*$I$2,$H42*BC42)</f>
        <v>0</v>
      </c>
      <c r="BU42" s="87"/>
      <c r="BV42" s="87"/>
      <c r="BW42" s="159"/>
      <c r="BX42" s="154" t="s">
        <v>607</v>
      </c>
    </row>
    <row r="43" spans="1:76" s="86" customFormat="1" ht="12.75" customHeight="1" x14ac:dyDescent="0.25">
      <c r="A43" s="15" t="s">
        <v>770</v>
      </c>
      <c r="B43" s="51" t="s">
        <v>771</v>
      </c>
      <c r="C43" s="244" t="s">
        <v>10</v>
      </c>
      <c r="D43" s="274">
        <v>1</v>
      </c>
      <c r="E43" s="328">
        <v>290</v>
      </c>
      <c r="F43" s="345" t="s">
        <v>772</v>
      </c>
      <c r="G43" s="369">
        <v>1</v>
      </c>
      <c r="H43" s="370">
        <v>290</v>
      </c>
      <c r="I43" s="373" t="s">
        <v>772</v>
      </c>
      <c r="J43" s="301"/>
      <c r="K43" s="128"/>
      <c r="L43" s="120"/>
      <c r="M43" s="123">
        <v>3</v>
      </c>
      <c r="N43" s="120"/>
      <c r="O43" s="87"/>
      <c r="P43" s="87"/>
      <c r="Q43" s="292">
        <f>810</f>
        <v>810</v>
      </c>
      <c r="R43" s="72">
        <f>IF(SUM($S$3:U$3)*$J43+SUM($S$4:U$4)*$K43+SUM($S$5:U$5)*$L43+SUM($S$6:U$6)*$M43+SUM($S$7:U$7)*$N43-SUM($O43:$Q43)&gt;0,SUM($S$3:U$3)*$J43+SUM($S$4:U$4)*$K43+SUM($S$5:U$5)*$L43+SUM($S$6:U$6)*$M43+SUM($S$7:U$7)*$N43-SUM($O43:$Q43),0)</f>
        <v>0</v>
      </c>
      <c r="S43" s="73">
        <f t="shared" si="1"/>
        <v>0</v>
      </c>
      <c r="T43" s="72">
        <f>IF(SUM($S$3:W$3)*$J43+SUM($S$4:W$4)*$K43+SUM($S$5:W$5)*$L43+SUM($S$6:W$6)*$M43+SUM($S$7:W$7)*$N43-SUM($O43:$Q43)&gt;0,SUM($S$3:W$3)*$J43+SUM($S$4:W$4)*$K43+SUM($S$5:W$5)*$L43+SUM($S$6:W$6)*$M43+SUM($S$7:W$7)*$N43-SUM($O43:$Q43),0)</f>
        <v>0</v>
      </c>
      <c r="U43" s="4">
        <f t="shared" si="2"/>
        <v>0</v>
      </c>
      <c r="V43" s="72">
        <f>IF(SUM($S$3:Y$3)*$J43+SUM($S$4:Y$4)*$K43+SUM($S$5:Y$5)*$L43+SUM($S$6:Y$6)*$M43+SUM($S$7:Y$7)*$N43-SUM($O43:$Q43)&gt;0,SUM($S$3:Y$3)*$J43+SUM($S$4:Y$4)*$K43+SUM($S$5:Y$5)*$L43+SUM($S$6:Y$6)*$M43+SUM($S$7:Y$7)*$N43-SUM($O43:$Q43),0)</f>
        <v>0</v>
      </c>
      <c r="W43" s="4">
        <f t="shared" si="3"/>
        <v>0</v>
      </c>
      <c r="X43" s="72">
        <f>IF(SUM($S$3:AA$3)*$J43+SUM($S$4:AA$4)*$K43+SUM($S$5:AA$5)*$L43+SUM($S$6:AA$6)*$M43+SUM($S$7:AA$7)*$N43-SUM($O43:$Q43)&gt;0,SUM($S$3:AA$3)*$J43+SUM($S$4:AA$4)*$K43+SUM($S$5:AA$5)*$L43+SUM($S$6:AA$6)*$M43+SUM($S$7:AA$7)*$N43-SUM($O43:$Q43),0)</f>
        <v>0</v>
      </c>
      <c r="Y43" s="4">
        <f t="shared" si="4"/>
        <v>0</v>
      </c>
      <c r="Z43" s="72">
        <f>IF(SUM($S$3:AC$3)*$J43+SUM($S$4:AC$4)*$K43+SUM($S$5:AC$5)*$L43+SUM($S$6:AC$6)*$M43+SUM($S$7:AC$7)*$N43-SUM($O43:$Q43)&gt;0,SUM($S$3:AC$3)*$J43+SUM($S$4:AC$4)*$K43+SUM($S$5:AC$5)*$L43+SUM($S$6:AC$6)*$M43+SUM($S$7:AC$7)*$N43-SUM($O43:$Q43),0)</f>
        <v>0</v>
      </c>
      <c r="AA43" s="4">
        <f t="shared" si="5"/>
        <v>0</v>
      </c>
      <c r="AB43" s="72">
        <f>IF(SUM($S$3:AE$3)*$J43+SUM($S$4:AE$4)*$K43+SUM($S$5:AE$5)*$L43+SUM($S$6:AE$6)*$M43+SUM($S$7:AE$7)*$N43-SUM($O43:$Q43)&gt;0,SUM($S$3:AE$3)*$J43+SUM($S$4:AE$4)*$K43+SUM($S$5:AE$5)*$L43+SUM($S$6:AE$6)*$M43+SUM($S$7:AE$7)*$N43-SUM($O43:$Q43),0)</f>
        <v>0</v>
      </c>
      <c r="AC43" s="4">
        <f t="shared" si="6"/>
        <v>0</v>
      </c>
      <c r="AD43" s="72">
        <f>IF(SUM($S$3:AG$3)*$J43+SUM($S$4:AG$4)*$K43+SUM($S$5:AG$5)*$L43+SUM($S$6:AG$6)*$M43+SUM($S$7:AG$7)*$N43-SUM($O43:$Q43)&gt;0,SUM($S$3:AG$3)*$J43+SUM($S$4:AG$4)*$K43+SUM($S$5:AG$5)*$L43+SUM($S$6:AG$6)*$M43+SUM($S$7:AG$7)*$N43-SUM($O43:$Q43),0)</f>
        <v>0</v>
      </c>
      <c r="AE43" s="4">
        <f t="shared" si="7"/>
        <v>0</v>
      </c>
      <c r="AF43" s="72">
        <f>IF(SUM($S$3:AI$3)*$J43+SUM($S$4:AI$4)*$K43+SUM($S$5:AI$5)*$L43+SUM($S$6:AI$6)*$M43+SUM($S$7:AI$7)*$N43-SUM($O43:$Q43)&gt;0,SUM($S$3:AI$3)*$J43+SUM($S$4:AI$4)*$K43+SUM($S$5:AI$5)*$L43+SUM($S$6:AI$6)*$M43+SUM($S$7:AI$7)*$N43-SUM($O43:$Q43),0)</f>
        <v>0</v>
      </c>
      <c r="AG43" s="4">
        <f t="shared" si="8"/>
        <v>0</v>
      </c>
      <c r="AH43" s="72">
        <f>IF(SUM($S$3:AK$3)*$J43+SUM($S$4:AK$4)*$K43+SUM($S$5:AK$5)*$L43+SUM($S$6:AK$6)*$M43+SUM($S$7:AK$7)*$N43-SUM($O43:$Q43)&gt;0,SUM($S$3:AK$3)*$J43+SUM($S$4:AK$4)*$K43+SUM($S$5:AK$5)*$L43+SUM($S$6:AK$6)*$M43+SUM($S$7:AK$7)*$N43-SUM($O43:$Q43),0)</f>
        <v>0</v>
      </c>
      <c r="AI43" s="4">
        <f t="shared" si="9"/>
        <v>0</v>
      </c>
      <c r="AJ43" s="72">
        <f>IF(SUM($S$3:AM$3)*$J43+SUM($S$4:AQ$4)*$K43+SUM($S$5:AM$5)*$L43+SUM($S$6:AM$6)*$M43+SUM($S$7:AM$7)*$N43-SUM($O43:$Q43)&gt;0,SUM($S$3:AM$3)*$J43+SUM($S$4:AQ$4)*$K43+SUM($S$5:AM$5)*$L43+SUM($S$6:AM$6)*$M43+SUM($S$7:AM$7)*$N43-SUM($O43:$Q43),0)</f>
        <v>0</v>
      </c>
      <c r="AK43" s="4">
        <f t="shared" si="10"/>
        <v>0</v>
      </c>
      <c r="AL43" s="72">
        <f>IF(SUM($S$3:AO$3)*$J43+SUM($S$4:AS$4)*$K43+SUM($S$5:AO$5)*$L43+SUM($S$6:AO$6)*$M43+SUM($S$7:AO$7)*$N43-SUM($O43:$Q43)&gt;0,SUM($S$3:AO$3)*$J43+SUM($S$4:AS$4)*$K43+SUM($S$5:AO$5)*$L43+SUM($S$6:AO$6)*$M43+SUM($S$7:AO$7)*$N43-SUM($O43:$Q43),0)</f>
        <v>0</v>
      </c>
      <c r="AM43" s="4">
        <f t="shared" si="11"/>
        <v>0</v>
      </c>
      <c r="AN43" s="72">
        <f>IF(SUM($S$3:AQ$3)*$J43+SUM($S$4:AU$4)*$K43+SUM($S$5:AQ$5)*$L43+SUM($S$6:AQ$6)*$M43+SUM($S$7:AQ$7)*$N43-SUM($O43:$Q43)&gt;0,SUM($S$3:AQ$3)*$J43+SUM($S$4:AU$4)*$K43+SUM($S$5:AQ$5)*$L43+SUM($S$6:AQ$6)*$M43+SUM($S$7:AQ$7)*$N43-SUM($O43:$Q43),0)</f>
        <v>0</v>
      </c>
      <c r="AO43" s="4">
        <f t="shared" si="12"/>
        <v>0</v>
      </c>
      <c r="AP43" s="72">
        <f>IF(SUM($S$3:AS$3)*$J43+SUM($S$4:AW$4)*$K43+SUM($S$5:AS$5)*$L43+SUM($S$6:AS$6)*$M43+SUM($S$7:AS$7)*$N43-SUM($O43:$Q43)&gt;0,SUM($S$3:AS$3)*$J43+SUM($S$4:AW$4)*$K43+SUM($S$5:AS$5)*$L43+SUM($S$6:AS$6)*$M43+SUM($S$7:AS$7)*$N43-SUM($O43:$Q43),0)</f>
        <v>0</v>
      </c>
      <c r="AQ43" s="4">
        <f t="shared" si="13"/>
        <v>0</v>
      </c>
      <c r="AR43" s="72">
        <f>IF(SUM($S$3:AU$3)*$J43+SUM($S$4:AP$4)*$K43+SUM($S$5:AU$5)*$L43+SUM($S$6:AU$6)*$M43+SUM($S$7:AU$7)*$N43-SUM($O43:$Q43)&gt;0,SUM($S$3:AU$3)*$J43+SUM($S$4:AP$4)*$K43+SUM($S$5:AU$5)*$L43+SUM($S$6:AU$6)*$M43+SUM($S$7:AU$7)*$N43-SUM($O43:$Q43),0)</f>
        <v>0</v>
      </c>
      <c r="AS43" s="4">
        <f t="shared" si="14"/>
        <v>0</v>
      </c>
      <c r="AT43" s="72">
        <f>IF(SUM($S$3:AW$3)*$J43+SUM($S$4:AW$4)*$K43+SUM($S$5:AW$5)*$L43+SUM($S$6:AW$6)*$M43+SUM($S$7:AW$7)*$N43-SUM($O43:$Q43)&gt;0,SUM($S$3:AW$3)*$J43+SUM($S$4:AW$4)*$K43+SUM($S$5:AW$5)*$L43+SUM($S$6:AW$6)*$M43+SUM($S$7:AW$7)*$N43-SUM($O43:$Q43),0)</f>
        <v>0</v>
      </c>
      <c r="AU43" s="4">
        <f t="shared" si="15"/>
        <v>0</v>
      </c>
      <c r="AV43" s="72">
        <f>IF(SUM($S$3:AY$3)*$J43+SUM($S$4:AY$4)*$K43+SUM($S$5:AY$5)*$L43+SUM($S$6:AY$6)*$M43+SUM($S$7:AY$7)*$N43-SUM($O43:$Q43)&gt;0,SUM($S$3:AY$3)*$J43+SUM($S$4:AY$4)*$K43+SUM($S$5:AY$5)*$L43+SUM($S$6:AY$6)*$M43+SUM($S$7:AY$7)*$N43-SUM($O43:$Q43),0)</f>
        <v>0</v>
      </c>
      <c r="AW43" s="4">
        <f t="shared" si="16"/>
        <v>0</v>
      </c>
      <c r="AX43" s="72">
        <f>IF(SUM($S$3:BA$3)*$J43+SUM($S$4:BA$4)*$K43+SUM($S$5:BA$5)*$L43+SUM($S$6:BA$6)*$M43+SUM($S$7:BA$7)*$N43-SUM($O43:$Q43)&gt;0,SUM($S$3:BA$3)*$J43+SUM($S$4:BA$4)*$K43+SUM($S$5:BA$5)*$L43+SUM($S$6:BA$6)*$M43+SUM($S$7:BA$7)*$N43-SUM($O43:$Q43),0)</f>
        <v>0</v>
      </c>
      <c r="AY43" s="7">
        <f t="shared" si="17"/>
        <v>0</v>
      </c>
      <c r="AZ43" s="401">
        <f>IF(SUM($S$3:BC$3)*$J43+SUM($S$4:BC$4)*$K43+SUM($S$5:BC$5)*$L43+SUM($S$6:BC$6)*$M43+SUM($S$7:BC$7)*$N43-SUM($O43:$Q43)&gt;0,SUM($S$3:BC$3)*$J43+SUM($S$4:BC$4)*$K43+SUM($S$5:BC$5)*$L43+SUM($S$6:BC$6)*$M43+SUM($S$7:BC$7)*$N43-SUM($O43:$Q43),0)</f>
        <v>0</v>
      </c>
      <c r="BA43" s="87">
        <f t="shared" si="18"/>
        <v>0</v>
      </c>
      <c r="BB43" s="402">
        <f>IF(SUM($S$3:BD$3)*$J43+SUM($S$4:BD$4)*$K43+SUM($S$5:BD$5)*$L43+SUM($S$6:BD$6)*$M43+SUM($S$7:BD$7)*$N43-SUM($O43:$Q43)&gt;0,SUM($S$3:BD$3)*$J43+SUM($S$4:BD$4)*$K43+SUM($S$5:BD$5)*$L43+SUM($S$6:BD$6)*$M43+SUM($S$7:BD$7)*$N43-SUM($O43:$Q43),0)</f>
        <v>0</v>
      </c>
      <c r="BC43" s="87">
        <f t="shared" si="19"/>
        <v>0</v>
      </c>
      <c r="BG43" s="91">
        <f>AA43*$H43</f>
        <v>0</v>
      </c>
      <c r="BH43" s="91">
        <f>AC43*$H43</f>
        <v>0</v>
      </c>
      <c r="BI43" s="91">
        <f>AE43*$H43</f>
        <v>0</v>
      </c>
      <c r="BJ43" s="91">
        <f>AG43*$H43</f>
        <v>0</v>
      </c>
      <c r="BK43" s="91">
        <f>AI43*$H43</f>
        <v>0</v>
      </c>
      <c r="BL43" s="91">
        <f>AK43*$H43</f>
        <v>0</v>
      </c>
      <c r="BM43" s="91">
        <f>AM43*$H43</f>
        <v>0</v>
      </c>
      <c r="BN43" s="91">
        <f>AO43*$H43</f>
        <v>0</v>
      </c>
      <c r="BO43" s="91">
        <f>AQ43*$H43</f>
        <v>0</v>
      </c>
      <c r="BP43" s="91">
        <f>AS43*$H43</f>
        <v>0</v>
      </c>
      <c r="BQ43" s="250">
        <f>AU43*$H43</f>
        <v>0</v>
      </c>
      <c r="BR43" s="157">
        <f>AW43*$H43</f>
        <v>0</v>
      </c>
      <c r="BS43" s="91">
        <f>AY43*$H43</f>
        <v>0</v>
      </c>
      <c r="BT43" s="91">
        <f>BA43*$H43</f>
        <v>0</v>
      </c>
      <c r="BU43" s="91">
        <f>BC43*$H43</f>
        <v>0</v>
      </c>
      <c r="BV43" s="91"/>
      <c r="BW43" s="158"/>
      <c r="BX43" s="153" t="s">
        <v>610</v>
      </c>
    </row>
    <row r="44" spans="1:76" s="86" customFormat="1" ht="12.75" customHeight="1" x14ac:dyDescent="0.25">
      <c r="A44" s="51" t="s">
        <v>246</v>
      </c>
      <c r="B44" s="51" t="s">
        <v>247</v>
      </c>
      <c r="C44" s="247" t="s">
        <v>10</v>
      </c>
      <c r="D44" s="275">
        <v>2</v>
      </c>
      <c r="E44" s="329">
        <v>580</v>
      </c>
      <c r="F44" s="346" t="s">
        <v>442</v>
      </c>
      <c r="G44" s="369">
        <v>2</v>
      </c>
      <c r="H44" s="370">
        <v>588</v>
      </c>
      <c r="I44" s="375" t="s">
        <v>442</v>
      </c>
      <c r="J44" s="301"/>
      <c r="K44" s="128"/>
      <c r="L44" s="120"/>
      <c r="M44" s="123">
        <v>28</v>
      </c>
      <c r="N44" s="120"/>
      <c r="O44" s="87">
        <v>22</v>
      </c>
      <c r="P44" s="87">
        <v>892</v>
      </c>
      <c r="Q44" s="292">
        <f>818+1120+788+892</f>
        <v>3618</v>
      </c>
      <c r="R44" s="72">
        <f>IF(SUM($S$3:U$3)*$J44+SUM($S$4:U$4)*$K44+SUM($S$5:U$5)*$L44+SUM($S$6:U$6)*$M44+SUM($S$7:U$7)*$N44-SUM($O44:$Q44)&gt;0,SUM($S$3:U$3)*$J44+SUM($S$4:U$4)*$K44+SUM($S$5:U$5)*$L44+SUM($S$6:U$6)*$M44+SUM($S$7:U$7)*$N44-SUM($O44:$Q44),0)</f>
        <v>0</v>
      </c>
      <c r="S44" s="73">
        <f t="shared" si="1"/>
        <v>0</v>
      </c>
      <c r="T44" s="72">
        <f>IF(SUM($S$3:W$3)*$J44+SUM($S$4:W$4)*$K44+SUM($S$5:W$5)*$L44+SUM($S$6:W$6)*$M44+SUM($S$7:W$7)*$N44-SUM($O44:$Q44)&gt;0,SUM($S$3:W$3)*$J44+SUM($S$4:W$4)*$K44+SUM($S$5:W$5)*$L44+SUM($S$6:W$6)*$M44+SUM($S$7:W$7)*$N44-SUM($O44:$Q44),0)</f>
        <v>0</v>
      </c>
      <c r="U44" s="4">
        <f t="shared" si="2"/>
        <v>0</v>
      </c>
      <c r="V44" s="72">
        <f>IF(SUM($S$3:Y$3)*$J44+SUM($S$4:Y$4)*$K44+SUM($S$5:Y$5)*$L44+SUM($S$6:Y$6)*$M44+SUM($S$7:Y$7)*$N44-SUM($O44:$Q44)&gt;0,SUM($S$3:Y$3)*$J44+SUM($S$4:Y$4)*$K44+SUM($S$5:Y$5)*$L44+SUM($S$6:Y$6)*$M44+SUM($S$7:Y$7)*$N44-SUM($O44:$Q44),0)</f>
        <v>0</v>
      </c>
      <c r="W44" s="4">
        <f t="shared" si="3"/>
        <v>0</v>
      </c>
      <c r="X44" s="72">
        <f>IF(SUM($S$3:AA$3)*$J44+SUM($S$4:AA$4)*$K44+SUM($S$5:AA$5)*$L44+SUM($S$6:AA$6)*$M44+SUM($S$7:AA$7)*$N44-SUM($O44:$Q44)&gt;0,SUM($S$3:AA$3)*$J44+SUM($S$4:AA$4)*$K44+SUM($S$5:AA$5)*$L44+SUM($S$6:AA$6)*$M44+SUM($S$7:AA$7)*$N44-SUM($O44:$Q44),0)</f>
        <v>0</v>
      </c>
      <c r="Y44" s="4">
        <f t="shared" si="4"/>
        <v>0</v>
      </c>
      <c r="Z44" s="72">
        <f>IF(SUM($S$3:AC$3)*$J44+SUM($S$4:AC$4)*$K44+SUM($S$5:AC$5)*$L44+SUM($S$6:AC$6)*$M44+SUM($S$7:AC$7)*$N44-SUM($O44:$Q44)&gt;0,SUM($S$3:AC$3)*$J44+SUM($S$4:AC$4)*$K44+SUM($S$5:AC$5)*$L44+SUM($S$6:AC$6)*$M44+SUM($S$7:AC$7)*$N44-SUM($O44:$Q44),0)</f>
        <v>0</v>
      </c>
      <c r="AA44" s="4">
        <f t="shared" si="5"/>
        <v>0</v>
      </c>
      <c r="AB44" s="72">
        <f>IF(SUM($S$3:AE$3)*$J44+SUM($S$4:AE$4)*$K44+SUM($S$5:AE$5)*$L44+SUM($S$6:AE$6)*$M44+SUM($S$7:AE$7)*$N44-SUM($O44:$Q44)&gt;0,SUM($S$3:AE$3)*$J44+SUM($S$4:AE$4)*$K44+SUM($S$5:AE$5)*$L44+SUM($S$6:AE$6)*$M44+SUM($S$7:AE$7)*$N44-SUM($O44:$Q44),0)</f>
        <v>0</v>
      </c>
      <c r="AC44" s="4">
        <f t="shared" si="6"/>
        <v>0</v>
      </c>
      <c r="AD44" s="72">
        <f>IF(SUM($S$3:AG$3)*$J44+SUM($S$4:AG$4)*$K44+SUM($S$5:AG$5)*$L44+SUM($S$6:AG$6)*$M44+SUM($S$7:AG$7)*$N44-SUM($O44:$Q44)&gt;0,SUM($S$3:AG$3)*$J44+SUM($S$4:AG$4)*$K44+SUM($S$5:AG$5)*$L44+SUM($S$6:AG$6)*$M44+SUM($S$7:AG$7)*$N44-SUM($O44:$Q44),0)</f>
        <v>0</v>
      </c>
      <c r="AE44" s="4">
        <f t="shared" si="7"/>
        <v>0</v>
      </c>
      <c r="AF44" s="72">
        <f>IF(SUM($S$3:AI$3)*$J44+SUM($S$4:AI$4)*$K44+SUM($S$5:AI$5)*$L44+SUM($S$6:AI$6)*$M44+SUM($S$7:AI$7)*$N44-SUM($O44:$Q44)&gt;0,SUM($S$3:AI$3)*$J44+SUM($S$4:AI$4)*$K44+SUM($S$5:AI$5)*$L44+SUM($S$6:AI$6)*$M44+SUM($S$7:AI$7)*$N44-SUM($O44:$Q44),0)</f>
        <v>0</v>
      </c>
      <c r="AG44" s="4">
        <f t="shared" si="8"/>
        <v>0</v>
      </c>
      <c r="AH44" s="72">
        <f>IF(SUM($S$3:AK$3)*$J44+SUM($S$4:AK$4)*$K44+SUM($S$5:AK$5)*$L44+SUM($S$6:AK$6)*$M44+SUM($S$7:AK$7)*$N44-SUM($O44:$Q44)&gt;0,SUM($S$3:AK$3)*$J44+SUM($S$4:AK$4)*$K44+SUM($S$5:AK$5)*$L44+SUM($S$6:AK$6)*$M44+SUM($S$7:AK$7)*$N44-SUM($O44:$Q44),0)</f>
        <v>0</v>
      </c>
      <c r="AI44" s="4">
        <f t="shared" si="9"/>
        <v>0</v>
      </c>
      <c r="AJ44" s="72">
        <f>IF(SUM($S$3:AM$3)*$J44+SUM($S$4:AQ$4)*$K44+SUM($S$5:AM$5)*$L44+SUM($S$6:AM$6)*$M44+SUM($S$7:AM$7)*$N44-SUM($O44:$Q44)&gt;0,SUM($S$3:AM$3)*$J44+SUM($S$4:AQ$4)*$K44+SUM($S$5:AM$5)*$L44+SUM($S$6:AM$6)*$M44+SUM($S$7:AM$7)*$N44-SUM($O44:$Q44),0)</f>
        <v>0</v>
      </c>
      <c r="AK44" s="4">
        <f t="shared" si="10"/>
        <v>0</v>
      </c>
      <c r="AL44" s="72">
        <f>IF(SUM($S$3:AO$3)*$J44+SUM($S$4:AS$4)*$K44+SUM($S$5:AO$5)*$L44+SUM($S$6:AO$6)*$M44+SUM($S$7:AO$7)*$N44-SUM($O44:$Q44)&gt;0,SUM($S$3:AO$3)*$J44+SUM($S$4:AS$4)*$K44+SUM($S$5:AO$5)*$L44+SUM($S$6:AO$6)*$M44+SUM($S$7:AO$7)*$N44-SUM($O44:$Q44),0)</f>
        <v>0</v>
      </c>
      <c r="AM44" s="4">
        <f t="shared" si="11"/>
        <v>0</v>
      </c>
      <c r="AN44" s="72">
        <f>IF(SUM($S$3:AQ$3)*$J44+SUM($S$4:AU$4)*$K44+SUM($S$5:AQ$5)*$L44+SUM($S$6:AQ$6)*$M44+SUM($S$7:AQ$7)*$N44-SUM($O44:$Q44)&gt;0,SUM($S$3:AQ$3)*$J44+SUM($S$4:AU$4)*$K44+SUM($S$5:AQ$5)*$L44+SUM($S$6:AQ$6)*$M44+SUM($S$7:AQ$7)*$N44-SUM($O44:$Q44),0)</f>
        <v>0</v>
      </c>
      <c r="AO44" s="4">
        <f t="shared" si="12"/>
        <v>0</v>
      </c>
      <c r="AP44" s="72">
        <f>IF(SUM($S$3:AS$3)*$J44+SUM($S$4:AW$4)*$K44+SUM($S$5:AS$5)*$L44+SUM($S$6:AS$6)*$M44+SUM($S$7:AS$7)*$N44-SUM($O44:$Q44)&gt;0,SUM($S$3:AS$3)*$J44+SUM($S$4:AW$4)*$K44+SUM($S$5:AS$5)*$L44+SUM($S$6:AS$6)*$M44+SUM($S$7:AS$7)*$N44-SUM($O44:$Q44),0)</f>
        <v>0</v>
      </c>
      <c r="AQ44" s="4">
        <f t="shared" si="13"/>
        <v>0</v>
      </c>
      <c r="AR44" s="72">
        <f>IF(SUM($S$3:AU$3)*$J44+SUM($S$4:AP$4)*$K44+SUM($S$5:AU$5)*$L44+SUM($S$6:AU$6)*$M44+SUM($S$7:AU$7)*$N44-SUM($O44:$Q44)&gt;0,SUM($S$3:AU$3)*$J44+SUM($S$4:AP$4)*$K44+SUM($S$5:AU$5)*$L44+SUM($S$6:AU$6)*$M44+SUM($S$7:AU$7)*$N44-SUM($O44:$Q44),0)</f>
        <v>0</v>
      </c>
      <c r="AS44" s="4">
        <f t="shared" si="14"/>
        <v>0</v>
      </c>
      <c r="AT44" s="72">
        <f>IF(SUM($S$3:AW$3)*$J44+SUM($S$4:AW$4)*$K44+SUM($S$5:AW$5)*$L44+SUM($S$6:AW$6)*$M44+SUM($S$7:AW$7)*$N44-SUM($O44:$Q44)&gt;0,SUM($S$3:AW$3)*$J44+SUM($S$4:AW$4)*$K44+SUM($S$5:AW$5)*$L44+SUM($S$6:AW$6)*$M44+SUM($S$7:AW$7)*$N44-SUM($O44:$Q44),0)</f>
        <v>60</v>
      </c>
      <c r="AU44" s="4">
        <f t="shared" si="15"/>
        <v>60</v>
      </c>
      <c r="AV44" s="72">
        <f>IF(SUM($S$3:AY$3)*$J44+SUM($S$4:AY$4)*$K44+SUM($S$5:AY$5)*$L44+SUM($S$6:AY$6)*$M44+SUM($S$7:AY$7)*$N44-SUM($O44:$Q44)&gt;0,SUM($S$3:AY$3)*$J44+SUM($S$4:AY$4)*$K44+SUM($S$5:AY$5)*$L44+SUM($S$6:AY$6)*$M44+SUM($S$7:AY$7)*$N44-SUM($O44:$Q44),0)</f>
        <v>1040</v>
      </c>
      <c r="AW44" s="4">
        <f t="shared" si="16"/>
        <v>980</v>
      </c>
      <c r="AX44" s="72">
        <f>IF(SUM($S$3:BA$3)*$J44+SUM($S$4:BA$4)*$K44+SUM($S$5:BA$5)*$L44+SUM($S$6:BA$6)*$M44+SUM($S$7:BA$7)*$N44-SUM($O44:$Q44)&gt;0,SUM($S$3:BA$3)*$J44+SUM($S$4:BA$4)*$K44+SUM($S$5:BA$5)*$L44+SUM($S$6:BA$6)*$M44+SUM($S$7:BA$7)*$N44-SUM($O44:$Q44),0)</f>
        <v>2020</v>
      </c>
      <c r="AY44" s="7">
        <f t="shared" si="17"/>
        <v>980</v>
      </c>
      <c r="AZ44" s="401">
        <f>IF(SUM($S$3:BC$3)*$J44+SUM($S$4:BC$4)*$K44+SUM($S$5:BC$5)*$L44+SUM($S$6:BC$6)*$M44+SUM($S$7:BC$7)*$N44-SUM($O44:$Q44)&gt;0,SUM($S$3:BC$3)*$J44+SUM($S$4:BC$4)*$K44+SUM($S$5:BC$5)*$L44+SUM($S$6:BC$6)*$M44+SUM($S$7:BC$7)*$N44-SUM($O44:$Q44),0)</f>
        <v>2020</v>
      </c>
      <c r="BA44" s="87">
        <f t="shared" si="18"/>
        <v>0</v>
      </c>
      <c r="BB44" s="402">
        <f>IF(SUM($S$3:BD$3)*$J44+SUM($S$4:BD$4)*$K44+SUM($S$5:BD$5)*$L44+SUM($S$6:BD$6)*$M44+SUM($S$7:BD$7)*$N44-SUM($O44:$Q44)&gt;0,SUM($S$3:BD$3)*$J44+SUM($S$4:BD$4)*$K44+SUM($S$5:BD$5)*$L44+SUM($S$6:BD$6)*$M44+SUM($S$7:BD$7)*$N44-SUM($O44:$Q44),0)</f>
        <v>2020</v>
      </c>
      <c r="BC44" s="87">
        <f t="shared" si="19"/>
        <v>0</v>
      </c>
      <c r="BG44" s="87">
        <f>IF($G44=2,$H44*AC44*$I$2,$H44*AC44)</f>
        <v>0</v>
      </c>
      <c r="BH44" s="87">
        <f>IF($G44=2,$H44*AE44*$I$2,$H44*AE44)</f>
        <v>0</v>
      </c>
      <c r="BI44" s="87">
        <f>IF($G44=2,$H44*AG44*$I$2,$H44*AG44)</f>
        <v>0</v>
      </c>
      <c r="BJ44" s="87">
        <f>IF($G44=2,$H44*AI44*$I$2,$H44*AI44)</f>
        <v>0</v>
      </c>
      <c r="BK44" s="87">
        <f>IF($G44=2,$H44*AK44*$I$2,$H44*AK44)</f>
        <v>0</v>
      </c>
      <c r="BL44" s="87">
        <f>IF($G44=2,$H44*AM44*$I$2,$H44*AM44)</f>
        <v>0</v>
      </c>
      <c r="BM44" s="87">
        <f>IF($G44=2,$H44*AO44*$I$2,$H44*AO44)</f>
        <v>0</v>
      </c>
      <c r="BN44" s="87">
        <f>IF($G44=2,$H44*AQ44*$I$2,$H44*AQ44)</f>
        <v>0</v>
      </c>
      <c r="BO44" s="87">
        <f>IF($G44=2,$H44*AS44*$I$2,$H44*AS44)</f>
        <v>0</v>
      </c>
      <c r="BP44" s="87">
        <f>IF($G44=2,$H44*AU44*$I$2,$H44*AU44)</f>
        <v>201096</v>
      </c>
      <c r="BQ44" s="244">
        <f>IF($G44=2,$H44*AW44*$I$2,$H44*AW44)</f>
        <v>3284568</v>
      </c>
      <c r="BR44" s="151">
        <f>IF($G44=2,$H44*AY44*$I$2,$H44*AY44)</f>
        <v>3284568</v>
      </c>
      <c r="BS44" s="87">
        <f>IF($G44=2,$H44*BA44*$I$2,$H44*BA44)</f>
        <v>0</v>
      </c>
      <c r="BT44" s="87">
        <f>IF($G44=2,$H44*BC44*$I$2,$H44*BC44)</f>
        <v>0</v>
      </c>
      <c r="BU44" s="87"/>
      <c r="BV44" s="87"/>
      <c r="BW44" s="159"/>
      <c r="BX44" s="154" t="s">
        <v>607</v>
      </c>
    </row>
    <row r="45" spans="1:76" s="86" customFormat="1" ht="12.75" customHeight="1" x14ac:dyDescent="0.25">
      <c r="A45" s="51" t="s">
        <v>248</v>
      </c>
      <c r="B45" s="51" t="s">
        <v>249</v>
      </c>
      <c r="C45" s="247" t="s">
        <v>10</v>
      </c>
      <c r="D45" s="275">
        <v>2</v>
      </c>
      <c r="E45" s="329">
        <v>560</v>
      </c>
      <c r="F45" s="346" t="s">
        <v>489</v>
      </c>
      <c r="G45" s="369">
        <v>2</v>
      </c>
      <c r="H45" s="370">
        <v>560</v>
      </c>
      <c r="I45" s="375" t="s">
        <v>489</v>
      </c>
      <c r="J45" s="301"/>
      <c r="K45" s="128"/>
      <c r="L45" s="120"/>
      <c r="M45" s="123">
        <v>2</v>
      </c>
      <c r="N45" s="120"/>
      <c r="O45" s="87"/>
      <c r="P45" s="87">
        <v>96</v>
      </c>
      <c r="Q45" s="292">
        <f>444+96</f>
        <v>540</v>
      </c>
      <c r="R45" s="72">
        <f>IF(SUM($S$3:U$3)*$J45+SUM($S$4:U$4)*$K45+SUM($S$5:U$5)*$L45+SUM($S$6:U$6)*$M45+SUM($S$7:U$7)*$N45-SUM($O45:$Q45)&gt;0,SUM($S$3:U$3)*$J45+SUM($S$4:U$4)*$K45+SUM($S$5:U$5)*$L45+SUM($S$6:U$6)*$M45+SUM($S$7:U$7)*$N45-SUM($O45:$Q45),0)</f>
        <v>0</v>
      </c>
      <c r="S45" s="73">
        <f t="shared" si="1"/>
        <v>0</v>
      </c>
      <c r="T45" s="72">
        <f>IF(SUM($S$3:W$3)*$J45+SUM($S$4:W$4)*$K45+SUM($S$5:W$5)*$L45+SUM($S$6:W$6)*$M45+SUM($S$7:W$7)*$N45-SUM($O45:$Q45)&gt;0,SUM($S$3:W$3)*$J45+SUM($S$4:W$4)*$K45+SUM($S$5:W$5)*$L45+SUM($S$6:W$6)*$M45+SUM($S$7:W$7)*$N45-SUM($O45:$Q45),0)</f>
        <v>0</v>
      </c>
      <c r="U45" s="4">
        <f t="shared" si="2"/>
        <v>0</v>
      </c>
      <c r="V45" s="72">
        <f>IF(SUM($S$3:Y$3)*$J45+SUM($S$4:Y$4)*$K45+SUM($S$5:Y$5)*$L45+SUM($S$6:Y$6)*$M45+SUM($S$7:Y$7)*$N45-SUM($O45:$Q45)&gt;0,SUM($S$3:Y$3)*$J45+SUM($S$4:Y$4)*$K45+SUM($S$5:Y$5)*$L45+SUM($S$6:Y$6)*$M45+SUM($S$7:Y$7)*$N45-SUM($O45:$Q45),0)</f>
        <v>0</v>
      </c>
      <c r="W45" s="4">
        <f t="shared" si="3"/>
        <v>0</v>
      </c>
      <c r="X45" s="72">
        <f>IF(SUM($S$3:AA$3)*$J45+SUM($S$4:AA$4)*$K45+SUM($S$5:AA$5)*$L45+SUM($S$6:AA$6)*$M45+SUM($S$7:AA$7)*$N45-SUM($O45:$Q45)&gt;0,SUM($S$3:AA$3)*$J45+SUM($S$4:AA$4)*$K45+SUM($S$5:AA$5)*$L45+SUM($S$6:AA$6)*$M45+SUM($S$7:AA$7)*$N45-SUM($O45:$Q45),0)</f>
        <v>0</v>
      </c>
      <c r="Y45" s="4">
        <f t="shared" si="4"/>
        <v>0</v>
      </c>
      <c r="Z45" s="72">
        <f>IF(SUM($S$3:AC$3)*$J45+SUM($S$4:AC$4)*$K45+SUM($S$5:AC$5)*$L45+SUM($S$6:AC$6)*$M45+SUM($S$7:AC$7)*$N45-SUM($O45:$Q45)&gt;0,SUM($S$3:AC$3)*$J45+SUM($S$4:AC$4)*$K45+SUM($S$5:AC$5)*$L45+SUM($S$6:AC$6)*$M45+SUM($S$7:AC$7)*$N45-SUM($O45:$Q45),0)</f>
        <v>0</v>
      </c>
      <c r="AA45" s="4">
        <f t="shared" si="5"/>
        <v>0</v>
      </c>
      <c r="AB45" s="72">
        <f>IF(SUM($S$3:AE$3)*$J45+SUM($S$4:AE$4)*$K45+SUM($S$5:AE$5)*$L45+SUM($S$6:AE$6)*$M45+SUM($S$7:AE$7)*$N45-SUM($O45:$Q45)&gt;0,SUM($S$3:AE$3)*$J45+SUM($S$4:AE$4)*$K45+SUM($S$5:AE$5)*$L45+SUM($S$6:AE$6)*$M45+SUM($S$7:AE$7)*$N45-SUM($O45:$Q45),0)</f>
        <v>0</v>
      </c>
      <c r="AC45" s="4">
        <f t="shared" si="6"/>
        <v>0</v>
      </c>
      <c r="AD45" s="72">
        <f>IF(SUM($S$3:AG$3)*$J45+SUM($S$4:AG$4)*$K45+SUM($S$5:AG$5)*$L45+SUM($S$6:AG$6)*$M45+SUM($S$7:AG$7)*$N45-SUM($O45:$Q45)&gt;0,SUM($S$3:AG$3)*$J45+SUM($S$4:AG$4)*$K45+SUM($S$5:AG$5)*$L45+SUM($S$6:AG$6)*$M45+SUM($S$7:AG$7)*$N45-SUM($O45:$Q45),0)</f>
        <v>0</v>
      </c>
      <c r="AE45" s="4">
        <f t="shared" si="7"/>
        <v>0</v>
      </c>
      <c r="AF45" s="72">
        <f>IF(SUM($S$3:AI$3)*$J45+SUM($S$4:AI$4)*$K45+SUM($S$5:AI$5)*$L45+SUM($S$6:AI$6)*$M45+SUM($S$7:AI$7)*$N45-SUM($O45:$Q45)&gt;0,SUM($S$3:AI$3)*$J45+SUM($S$4:AI$4)*$K45+SUM($S$5:AI$5)*$L45+SUM($S$6:AI$6)*$M45+SUM($S$7:AI$7)*$N45-SUM($O45:$Q45),0)</f>
        <v>0</v>
      </c>
      <c r="AG45" s="4">
        <f t="shared" si="8"/>
        <v>0</v>
      </c>
      <c r="AH45" s="72">
        <f>IF(SUM($S$3:AK$3)*$J45+SUM($S$4:AK$4)*$K45+SUM($S$5:AK$5)*$L45+SUM($S$6:AK$6)*$M45+SUM($S$7:AK$7)*$N45-SUM($O45:$Q45)&gt;0,SUM($S$3:AK$3)*$J45+SUM($S$4:AK$4)*$K45+SUM($S$5:AK$5)*$L45+SUM($S$6:AK$6)*$M45+SUM($S$7:AK$7)*$N45-SUM($O45:$Q45),0)</f>
        <v>0</v>
      </c>
      <c r="AI45" s="4">
        <f t="shared" si="9"/>
        <v>0</v>
      </c>
      <c r="AJ45" s="72">
        <f>IF(SUM($S$3:AM$3)*$J45+SUM($S$4:AQ$4)*$K45+SUM($S$5:AM$5)*$L45+SUM($S$6:AM$6)*$M45+SUM($S$7:AM$7)*$N45-SUM($O45:$Q45)&gt;0,SUM($S$3:AM$3)*$J45+SUM($S$4:AQ$4)*$K45+SUM($S$5:AM$5)*$L45+SUM($S$6:AM$6)*$M45+SUM($S$7:AM$7)*$N45-SUM($O45:$Q45),0)</f>
        <v>0</v>
      </c>
      <c r="AK45" s="4">
        <f t="shared" si="10"/>
        <v>0</v>
      </c>
      <c r="AL45" s="72">
        <f>IF(SUM($S$3:AO$3)*$J45+SUM($S$4:AS$4)*$K45+SUM($S$5:AO$5)*$L45+SUM($S$6:AO$6)*$M45+SUM($S$7:AO$7)*$N45-SUM($O45:$Q45)&gt;0,SUM($S$3:AO$3)*$J45+SUM($S$4:AS$4)*$K45+SUM($S$5:AO$5)*$L45+SUM($S$6:AO$6)*$M45+SUM($S$7:AO$7)*$N45-SUM($O45:$Q45),0)</f>
        <v>0</v>
      </c>
      <c r="AM45" s="4">
        <f t="shared" si="11"/>
        <v>0</v>
      </c>
      <c r="AN45" s="72">
        <f>IF(SUM($S$3:AQ$3)*$J45+SUM($S$4:AU$4)*$K45+SUM($S$5:AQ$5)*$L45+SUM($S$6:AQ$6)*$M45+SUM($S$7:AQ$7)*$N45-SUM($O45:$Q45)&gt;0,SUM($S$3:AQ$3)*$J45+SUM($S$4:AU$4)*$K45+SUM($S$5:AQ$5)*$L45+SUM($S$6:AQ$6)*$M45+SUM($S$7:AQ$7)*$N45-SUM($O45:$Q45),0)</f>
        <v>0</v>
      </c>
      <c r="AO45" s="4">
        <f t="shared" si="12"/>
        <v>0</v>
      </c>
      <c r="AP45" s="72">
        <f>IF(SUM($S$3:AS$3)*$J45+SUM($S$4:AW$4)*$K45+SUM($S$5:AS$5)*$L45+SUM($S$6:AS$6)*$M45+SUM($S$7:AS$7)*$N45-SUM($O45:$Q45)&gt;0,SUM($S$3:AS$3)*$J45+SUM($S$4:AW$4)*$K45+SUM($S$5:AS$5)*$L45+SUM($S$6:AS$6)*$M45+SUM($S$7:AS$7)*$N45-SUM($O45:$Q45),0)</f>
        <v>0</v>
      </c>
      <c r="AQ45" s="4">
        <f t="shared" si="13"/>
        <v>0</v>
      </c>
      <c r="AR45" s="72">
        <f>IF(SUM($S$3:AU$3)*$J45+SUM($S$4:AP$4)*$K45+SUM($S$5:AU$5)*$L45+SUM($S$6:AU$6)*$M45+SUM($S$7:AU$7)*$N45-SUM($O45:$Q45)&gt;0,SUM($S$3:AU$3)*$J45+SUM($S$4:AP$4)*$K45+SUM($S$5:AU$5)*$L45+SUM($S$6:AU$6)*$M45+SUM($S$7:AU$7)*$N45-SUM($O45:$Q45),0)</f>
        <v>0</v>
      </c>
      <c r="AS45" s="4">
        <f t="shared" si="14"/>
        <v>0</v>
      </c>
      <c r="AT45" s="72">
        <f>IF(SUM($S$3:AW$3)*$J45+SUM($S$4:AW$4)*$K45+SUM($S$5:AW$5)*$L45+SUM($S$6:AW$6)*$M45+SUM($S$7:AW$7)*$N45-SUM($O45:$Q45)&gt;0,SUM($S$3:AW$3)*$J45+SUM($S$4:AW$4)*$K45+SUM($S$5:AW$5)*$L45+SUM($S$6:AW$6)*$M45+SUM($S$7:AW$7)*$N45-SUM($O45:$Q45),0)</f>
        <v>0</v>
      </c>
      <c r="AU45" s="4">
        <f t="shared" si="15"/>
        <v>0</v>
      </c>
      <c r="AV45" s="72">
        <f>IF(SUM($S$3:AY$3)*$J45+SUM($S$4:AY$4)*$K45+SUM($S$5:AY$5)*$L45+SUM($S$6:AY$6)*$M45+SUM($S$7:AY$7)*$N45-SUM($O45:$Q45)&gt;0,SUM($S$3:AY$3)*$J45+SUM($S$4:AY$4)*$K45+SUM($S$5:AY$5)*$L45+SUM($S$6:AY$6)*$M45+SUM($S$7:AY$7)*$N45-SUM($O45:$Q45),0)</f>
        <v>0</v>
      </c>
      <c r="AW45" s="4">
        <f t="shared" si="16"/>
        <v>0</v>
      </c>
      <c r="AX45" s="72">
        <f>IF(SUM($S$3:BA$3)*$J45+SUM($S$4:BA$4)*$K45+SUM($S$5:BA$5)*$L45+SUM($S$6:BA$6)*$M45+SUM($S$7:BA$7)*$N45-SUM($O45:$Q45)&gt;0,SUM($S$3:BA$3)*$J45+SUM($S$4:BA$4)*$K45+SUM($S$5:BA$5)*$L45+SUM($S$6:BA$6)*$M45+SUM($S$7:BA$7)*$N45-SUM($O45:$Q45),0)</f>
        <v>0</v>
      </c>
      <c r="AY45" s="7">
        <f t="shared" si="17"/>
        <v>0</v>
      </c>
      <c r="AZ45" s="401">
        <f>IF(SUM($S$3:BC$3)*$J45+SUM($S$4:BC$4)*$K45+SUM($S$5:BC$5)*$L45+SUM($S$6:BC$6)*$M45+SUM($S$7:BC$7)*$N45-SUM($O45:$Q45)&gt;0,SUM($S$3:BC$3)*$J45+SUM($S$4:BC$4)*$K45+SUM($S$5:BC$5)*$L45+SUM($S$6:BC$6)*$M45+SUM($S$7:BC$7)*$N45-SUM($O45:$Q45),0)</f>
        <v>0</v>
      </c>
      <c r="BA45" s="87">
        <f t="shared" si="18"/>
        <v>0</v>
      </c>
      <c r="BB45" s="402">
        <f>IF(SUM($S$3:BD$3)*$J45+SUM($S$4:BD$4)*$K45+SUM($S$5:BD$5)*$L45+SUM($S$6:BD$6)*$M45+SUM($S$7:BD$7)*$N45-SUM($O45:$Q45)&gt;0,SUM($S$3:BD$3)*$J45+SUM($S$4:BD$4)*$K45+SUM($S$5:BD$5)*$L45+SUM($S$6:BD$6)*$M45+SUM($S$7:BD$7)*$N45-SUM($O45:$Q45),0)</f>
        <v>0</v>
      </c>
      <c r="BC45" s="87">
        <f t="shared" si="19"/>
        <v>0</v>
      </c>
      <c r="BG45" s="91">
        <f>IF($G45=2,$H45*AC45*$I$2,$H45*AC45)</f>
        <v>0</v>
      </c>
      <c r="BH45" s="91">
        <f>IF($G45=2,$H45*AE45*$I$2,$H45*AE45)</f>
        <v>0</v>
      </c>
      <c r="BI45" s="91">
        <f>IF($G45=2,$H45*AG45*$I$2,$H45*AG45)</f>
        <v>0</v>
      </c>
      <c r="BJ45" s="91">
        <f>IF($G45=2,$H45*AI45*$I$2,$H45*AI45)</f>
        <v>0</v>
      </c>
      <c r="BK45" s="91">
        <f>IF($G45=2,$H45*AK45*$I$2,$H45*AK45)</f>
        <v>0</v>
      </c>
      <c r="BL45" s="91">
        <f>IF($G45=2,$H45*AM45*$I$2,$H45*AM45)</f>
        <v>0</v>
      </c>
      <c r="BM45" s="91">
        <f>IF($G45=2,$H45*AO45*$I$2,$H45*AO45)</f>
        <v>0</v>
      </c>
      <c r="BN45" s="91">
        <f>IF($G45=2,$H45*AQ45*$I$2,$H45*AQ45)</f>
        <v>0</v>
      </c>
      <c r="BO45" s="91">
        <f>IF($G45=2,$H45*AS45*$I$2,$H45*AS45)</f>
        <v>0</v>
      </c>
      <c r="BP45" s="91">
        <f>IF($G45=2,$H45*AU45*$I$2,$H45*AU45)</f>
        <v>0</v>
      </c>
      <c r="BQ45" s="250">
        <f>IF($G45=2,$H45*AW45*$I$2,$H45*AW45)</f>
        <v>0</v>
      </c>
      <c r="BR45" s="157">
        <f>IF($G45=2,$H45*AY45*$I$2,$H45*AY45)</f>
        <v>0</v>
      </c>
      <c r="BS45" s="91">
        <f>IF($G45=2,$H45*BA45*$I$2,$H45*BA45)</f>
        <v>0</v>
      </c>
      <c r="BT45" s="91">
        <f>IF($G45=2,$H45*BC45*$I$2,$H45*BC45)</f>
        <v>0</v>
      </c>
      <c r="BU45" s="91"/>
      <c r="BV45" s="91"/>
      <c r="BW45" s="158"/>
      <c r="BX45" s="153" t="s">
        <v>607</v>
      </c>
    </row>
    <row r="46" spans="1:76" s="86" customFormat="1" ht="12.75" customHeight="1" x14ac:dyDescent="0.25">
      <c r="A46" s="51" t="s">
        <v>250</v>
      </c>
      <c r="B46" s="51" t="s">
        <v>251</v>
      </c>
      <c r="C46" s="247" t="s">
        <v>10</v>
      </c>
      <c r="D46" s="275">
        <v>2</v>
      </c>
      <c r="E46" s="329">
        <v>1097</v>
      </c>
      <c r="F46" s="346" t="s">
        <v>442</v>
      </c>
      <c r="G46" s="369">
        <v>2</v>
      </c>
      <c r="H46" s="370">
        <v>1097</v>
      </c>
      <c r="I46" s="375" t="s">
        <v>442</v>
      </c>
      <c r="J46" s="301"/>
      <c r="K46" s="128"/>
      <c r="L46" s="120"/>
      <c r="M46" s="123">
        <v>24</v>
      </c>
      <c r="N46" s="120"/>
      <c r="O46" s="87">
        <v>648</v>
      </c>
      <c r="P46" s="87">
        <v>552</v>
      </c>
      <c r="Q46" s="292">
        <f>72+960+888</f>
        <v>1920</v>
      </c>
      <c r="R46" s="72">
        <f>IF(SUM($S$3:U$3)*$J46+SUM($S$4:U$4)*$K46+SUM($S$5:U$5)*$L46+SUM($S$6:U$6)*$M46+SUM($S$7:U$7)*$N46-SUM($O46:$Q46)&gt;0,SUM($S$3:U$3)*$J46+SUM($S$4:U$4)*$K46+SUM($S$5:U$5)*$L46+SUM($S$6:U$6)*$M46+SUM($S$7:U$7)*$N46-SUM($O46:$Q46),0)</f>
        <v>0</v>
      </c>
      <c r="S46" s="73">
        <f t="shared" si="1"/>
        <v>0</v>
      </c>
      <c r="T46" s="72">
        <f>IF(SUM($S$3:W$3)*$J46+SUM($S$4:W$4)*$K46+SUM($S$5:W$5)*$L46+SUM($S$6:W$6)*$M46+SUM($S$7:W$7)*$N46-SUM($O46:$Q46)&gt;0,SUM($S$3:W$3)*$J46+SUM($S$4:W$4)*$K46+SUM($S$5:W$5)*$L46+SUM($S$6:W$6)*$M46+SUM($S$7:W$7)*$N46-SUM($O46:$Q46),0)</f>
        <v>0</v>
      </c>
      <c r="U46" s="4">
        <f t="shared" si="2"/>
        <v>0</v>
      </c>
      <c r="V46" s="72">
        <f>IF(SUM($S$3:Y$3)*$J46+SUM($S$4:Y$4)*$K46+SUM($S$5:Y$5)*$L46+SUM($S$6:Y$6)*$M46+SUM($S$7:Y$7)*$N46-SUM($O46:$Q46)&gt;0,SUM($S$3:Y$3)*$J46+SUM($S$4:Y$4)*$K46+SUM($S$5:Y$5)*$L46+SUM($S$6:Y$6)*$M46+SUM($S$7:Y$7)*$N46-SUM($O46:$Q46),0)</f>
        <v>0</v>
      </c>
      <c r="W46" s="4">
        <f t="shared" si="3"/>
        <v>0</v>
      </c>
      <c r="X46" s="72">
        <f>IF(SUM($S$3:AA$3)*$J46+SUM($S$4:AA$4)*$K46+SUM($S$5:AA$5)*$L46+SUM($S$6:AA$6)*$M46+SUM($S$7:AA$7)*$N46-SUM($O46:$Q46)&gt;0,SUM($S$3:AA$3)*$J46+SUM($S$4:AA$4)*$K46+SUM($S$5:AA$5)*$L46+SUM($S$6:AA$6)*$M46+SUM($S$7:AA$7)*$N46-SUM($O46:$Q46),0)</f>
        <v>0</v>
      </c>
      <c r="Y46" s="4">
        <f t="shared" si="4"/>
        <v>0</v>
      </c>
      <c r="Z46" s="72">
        <f>IF(SUM($S$3:AC$3)*$J46+SUM($S$4:AC$4)*$K46+SUM($S$5:AC$5)*$L46+SUM($S$6:AC$6)*$M46+SUM($S$7:AC$7)*$N46-SUM($O46:$Q46)&gt;0,SUM($S$3:AC$3)*$J46+SUM($S$4:AC$4)*$K46+SUM($S$5:AC$5)*$L46+SUM($S$6:AC$6)*$M46+SUM($S$7:AC$7)*$N46-SUM($O46:$Q46),0)</f>
        <v>0</v>
      </c>
      <c r="AA46" s="4">
        <f t="shared" si="5"/>
        <v>0</v>
      </c>
      <c r="AB46" s="72">
        <f>IF(SUM($S$3:AE$3)*$J46+SUM($S$4:AE$4)*$K46+SUM($S$5:AE$5)*$L46+SUM($S$6:AE$6)*$M46+SUM($S$7:AE$7)*$N46-SUM($O46:$Q46)&gt;0,SUM($S$3:AE$3)*$J46+SUM($S$4:AE$4)*$K46+SUM($S$5:AE$5)*$L46+SUM($S$6:AE$6)*$M46+SUM($S$7:AE$7)*$N46-SUM($O46:$Q46),0)</f>
        <v>0</v>
      </c>
      <c r="AC46" s="4">
        <f t="shared" si="6"/>
        <v>0</v>
      </c>
      <c r="AD46" s="72">
        <f>IF(SUM($S$3:AG$3)*$J46+SUM($S$4:AG$4)*$K46+SUM($S$5:AG$5)*$L46+SUM($S$6:AG$6)*$M46+SUM($S$7:AG$7)*$N46-SUM($O46:$Q46)&gt;0,SUM($S$3:AG$3)*$J46+SUM($S$4:AG$4)*$K46+SUM($S$5:AG$5)*$L46+SUM($S$6:AG$6)*$M46+SUM($S$7:AG$7)*$N46-SUM($O46:$Q46),0)</f>
        <v>0</v>
      </c>
      <c r="AE46" s="4">
        <f t="shared" si="7"/>
        <v>0</v>
      </c>
      <c r="AF46" s="72">
        <f>IF(SUM($S$3:AI$3)*$J46+SUM($S$4:AI$4)*$K46+SUM($S$5:AI$5)*$L46+SUM($S$6:AI$6)*$M46+SUM($S$7:AI$7)*$N46-SUM($O46:$Q46)&gt;0,SUM($S$3:AI$3)*$J46+SUM($S$4:AI$4)*$K46+SUM($S$5:AI$5)*$L46+SUM($S$6:AI$6)*$M46+SUM($S$7:AI$7)*$N46-SUM($O46:$Q46),0)</f>
        <v>0</v>
      </c>
      <c r="AG46" s="4">
        <f t="shared" si="8"/>
        <v>0</v>
      </c>
      <c r="AH46" s="72">
        <f>IF(SUM($S$3:AK$3)*$J46+SUM($S$4:AK$4)*$K46+SUM($S$5:AK$5)*$L46+SUM($S$6:AK$6)*$M46+SUM($S$7:AK$7)*$N46-SUM($O46:$Q46)&gt;0,SUM($S$3:AK$3)*$J46+SUM($S$4:AK$4)*$K46+SUM($S$5:AK$5)*$L46+SUM($S$6:AK$6)*$M46+SUM($S$7:AK$7)*$N46-SUM($O46:$Q46),0)</f>
        <v>0</v>
      </c>
      <c r="AI46" s="4">
        <f t="shared" si="9"/>
        <v>0</v>
      </c>
      <c r="AJ46" s="72">
        <f>IF(SUM($S$3:AM$3)*$J46+SUM($S$4:AQ$4)*$K46+SUM($S$5:AM$5)*$L46+SUM($S$6:AM$6)*$M46+SUM($S$7:AM$7)*$N46-SUM($O46:$Q46)&gt;0,SUM($S$3:AM$3)*$J46+SUM($S$4:AQ$4)*$K46+SUM($S$5:AM$5)*$L46+SUM($S$6:AM$6)*$M46+SUM($S$7:AM$7)*$N46-SUM($O46:$Q46),0)</f>
        <v>0</v>
      </c>
      <c r="AK46" s="4">
        <f t="shared" si="10"/>
        <v>0</v>
      </c>
      <c r="AL46" s="72">
        <f>IF(SUM($S$3:AO$3)*$J46+SUM($S$4:AS$4)*$K46+SUM($S$5:AO$5)*$L46+SUM($S$6:AO$6)*$M46+SUM($S$7:AO$7)*$N46-SUM($O46:$Q46)&gt;0,SUM($S$3:AO$3)*$J46+SUM($S$4:AS$4)*$K46+SUM($S$5:AO$5)*$L46+SUM($S$6:AO$6)*$M46+SUM($S$7:AO$7)*$N46-SUM($O46:$Q46),0)</f>
        <v>0</v>
      </c>
      <c r="AM46" s="4">
        <f t="shared" si="11"/>
        <v>0</v>
      </c>
      <c r="AN46" s="72">
        <f>IF(SUM($S$3:AQ$3)*$J46+SUM($S$4:AU$4)*$K46+SUM($S$5:AQ$5)*$L46+SUM($S$6:AQ$6)*$M46+SUM($S$7:AQ$7)*$N46-SUM($O46:$Q46)&gt;0,SUM($S$3:AQ$3)*$J46+SUM($S$4:AU$4)*$K46+SUM($S$5:AQ$5)*$L46+SUM($S$6:AQ$6)*$M46+SUM($S$7:AQ$7)*$N46-SUM($O46:$Q46),0)</f>
        <v>0</v>
      </c>
      <c r="AO46" s="4">
        <f t="shared" si="12"/>
        <v>0</v>
      </c>
      <c r="AP46" s="72">
        <f>IF(SUM($S$3:AS$3)*$J46+SUM($S$4:AW$4)*$K46+SUM($S$5:AS$5)*$L46+SUM($S$6:AS$6)*$M46+SUM($S$7:AS$7)*$N46-SUM($O46:$Q46)&gt;0,SUM($S$3:AS$3)*$J46+SUM($S$4:AW$4)*$K46+SUM($S$5:AS$5)*$L46+SUM($S$6:AS$6)*$M46+SUM($S$7:AS$7)*$N46-SUM($O46:$Q46),0)</f>
        <v>0</v>
      </c>
      <c r="AQ46" s="4">
        <f t="shared" si="13"/>
        <v>0</v>
      </c>
      <c r="AR46" s="72">
        <f>IF(SUM($S$3:AU$3)*$J46+SUM($S$4:AP$4)*$K46+SUM($S$5:AU$5)*$L46+SUM($S$6:AU$6)*$M46+SUM($S$7:AU$7)*$N46-SUM($O46:$Q46)&gt;0,SUM($S$3:AU$3)*$J46+SUM($S$4:AP$4)*$K46+SUM($S$5:AU$5)*$L46+SUM($S$6:AU$6)*$M46+SUM($S$7:AU$7)*$N46-SUM($O46:$Q46),0)</f>
        <v>0</v>
      </c>
      <c r="AS46" s="4">
        <f t="shared" si="14"/>
        <v>0</v>
      </c>
      <c r="AT46" s="72">
        <f>IF(SUM($S$3:AW$3)*$J46+SUM($S$4:AW$4)*$K46+SUM($S$5:AW$5)*$L46+SUM($S$6:AW$6)*$M46+SUM($S$7:AW$7)*$N46-SUM($O46:$Q46)&gt;0,SUM($S$3:AW$3)*$J46+SUM($S$4:AW$4)*$K46+SUM($S$5:AW$5)*$L46+SUM($S$6:AW$6)*$M46+SUM($S$7:AW$7)*$N46-SUM($O46:$Q46),0)</f>
        <v>816</v>
      </c>
      <c r="AU46" s="4">
        <f t="shared" si="15"/>
        <v>816</v>
      </c>
      <c r="AV46" s="72">
        <f>IF(SUM($S$3:AY$3)*$J46+SUM($S$4:AY$4)*$K46+SUM($S$5:AY$5)*$L46+SUM($S$6:AY$6)*$M46+SUM($S$7:AY$7)*$N46-SUM($O46:$Q46)&gt;0,SUM($S$3:AY$3)*$J46+SUM($S$4:AY$4)*$K46+SUM($S$5:AY$5)*$L46+SUM($S$6:AY$6)*$M46+SUM($S$7:AY$7)*$N46-SUM($O46:$Q46),0)</f>
        <v>1656</v>
      </c>
      <c r="AW46" s="4">
        <f t="shared" si="16"/>
        <v>840</v>
      </c>
      <c r="AX46" s="72">
        <f>IF(SUM($S$3:BA$3)*$J46+SUM($S$4:BA$4)*$K46+SUM($S$5:BA$5)*$L46+SUM($S$6:BA$6)*$M46+SUM($S$7:BA$7)*$N46-SUM($O46:$Q46)&gt;0,SUM($S$3:BA$3)*$J46+SUM($S$4:BA$4)*$K46+SUM($S$5:BA$5)*$L46+SUM($S$6:BA$6)*$M46+SUM($S$7:BA$7)*$N46-SUM($O46:$Q46),0)</f>
        <v>2496</v>
      </c>
      <c r="AY46" s="7">
        <f t="shared" si="17"/>
        <v>840</v>
      </c>
      <c r="AZ46" s="401">
        <f>IF(SUM($S$3:BC$3)*$J46+SUM($S$4:BC$4)*$K46+SUM($S$5:BC$5)*$L46+SUM($S$6:BC$6)*$M46+SUM($S$7:BC$7)*$N46-SUM($O46:$Q46)&gt;0,SUM($S$3:BC$3)*$J46+SUM($S$4:BC$4)*$K46+SUM($S$5:BC$5)*$L46+SUM($S$6:BC$6)*$M46+SUM($S$7:BC$7)*$N46-SUM($O46:$Q46),0)</f>
        <v>2496</v>
      </c>
      <c r="BA46" s="87">
        <f t="shared" si="18"/>
        <v>0</v>
      </c>
      <c r="BB46" s="402">
        <f>IF(SUM($S$3:BD$3)*$J46+SUM($S$4:BD$4)*$K46+SUM($S$5:BD$5)*$L46+SUM($S$6:BD$6)*$M46+SUM($S$7:BD$7)*$N46-SUM($O46:$Q46)&gt;0,SUM($S$3:BD$3)*$J46+SUM($S$4:BD$4)*$K46+SUM($S$5:BD$5)*$L46+SUM($S$6:BD$6)*$M46+SUM($S$7:BD$7)*$N46-SUM($O46:$Q46),0)</f>
        <v>2496</v>
      </c>
      <c r="BC46" s="87">
        <f t="shared" si="19"/>
        <v>0</v>
      </c>
      <c r="BG46" s="87">
        <f t="shared" ref="BG46:BG47" si="132">IF($G46=2,$H46*AC46*$I$2,$H46*AC46)</f>
        <v>0</v>
      </c>
      <c r="BH46" s="87">
        <f t="shared" ref="BH46:BH47" si="133">IF($G46=2,$H46*AE46*$I$2,$H46*AE46)</f>
        <v>0</v>
      </c>
      <c r="BI46" s="87">
        <f t="shared" ref="BI46:BI47" si="134">IF($G46=2,$H46*AG46*$I$2,$H46*AG46)</f>
        <v>0</v>
      </c>
      <c r="BJ46" s="87">
        <f t="shared" ref="BJ46:BJ47" si="135">IF($G46=2,$H46*AI46*$I$2,$H46*AI46)</f>
        <v>0</v>
      </c>
      <c r="BK46" s="87">
        <f t="shared" ref="BK46:BK47" si="136">IF($G46=2,$H46*AK46*$I$2,$H46*AK46)</f>
        <v>0</v>
      </c>
      <c r="BL46" s="87">
        <f t="shared" ref="BL46:BL47" si="137">IF($G46=2,$H46*AM46*$I$2,$H46*AM46)</f>
        <v>0</v>
      </c>
      <c r="BM46" s="87">
        <f t="shared" ref="BM46:BM47" si="138">IF($G46=2,$H46*AO46*$I$2,$H46*AO46)</f>
        <v>0</v>
      </c>
      <c r="BN46" s="87">
        <f t="shared" ref="BN46:BN47" si="139">IF($G46=2,$H46*AQ46*$I$2,$H46*AQ46)</f>
        <v>0</v>
      </c>
      <c r="BO46" s="87">
        <f t="shared" ref="BO46:BO47" si="140">IF($G46=2,$H46*AS46*$I$2,$H46*AS46)</f>
        <v>0</v>
      </c>
      <c r="BP46" s="87">
        <f t="shared" ref="BP46:BP47" si="141">IF($G46=2,$H46*AU46*$I$2,$H46*AU46)</f>
        <v>5102366.4000000004</v>
      </c>
      <c r="BQ46" s="244">
        <f t="shared" ref="BQ46:BQ47" si="142">IF($G46=2,$H46*AW46*$I$2,$H46*AW46)</f>
        <v>5252436</v>
      </c>
      <c r="BR46" s="151">
        <f t="shared" ref="BR46:BR47" si="143">IF($G46=2,$H46*AY46*$I$2,$H46*AY46)</f>
        <v>5252436</v>
      </c>
      <c r="BS46" s="87">
        <f t="shared" ref="BS46:BS47" si="144">IF($G46=2,$H46*BA46*$I$2,$H46*BA46)</f>
        <v>0</v>
      </c>
      <c r="BT46" s="87">
        <f t="shared" ref="BT46:BT47" si="145">IF($G46=2,$H46*BC46*$I$2,$H46*BC46)</f>
        <v>0</v>
      </c>
      <c r="BU46" s="87"/>
      <c r="BV46" s="87"/>
      <c r="BW46" s="159"/>
      <c r="BX46" s="154" t="s">
        <v>607</v>
      </c>
    </row>
    <row r="47" spans="1:76" s="86" customFormat="1" ht="12.75" customHeight="1" x14ac:dyDescent="0.25">
      <c r="A47" s="51" t="s">
        <v>252</v>
      </c>
      <c r="B47" s="51" t="s">
        <v>253</v>
      </c>
      <c r="C47" s="247" t="s">
        <v>10</v>
      </c>
      <c r="D47" s="275">
        <v>2</v>
      </c>
      <c r="E47" s="329">
        <v>1020</v>
      </c>
      <c r="F47" s="346" t="s">
        <v>442</v>
      </c>
      <c r="G47" s="369">
        <v>2</v>
      </c>
      <c r="H47" s="370">
        <v>1120</v>
      </c>
      <c r="I47" s="375" t="s">
        <v>442</v>
      </c>
      <c r="J47" s="301"/>
      <c r="K47" s="128"/>
      <c r="L47" s="120"/>
      <c r="M47" s="123">
        <v>4</v>
      </c>
      <c r="N47" s="120"/>
      <c r="O47" s="87">
        <v>200</v>
      </c>
      <c r="P47" s="87"/>
      <c r="Q47" s="292">
        <f>80</f>
        <v>80</v>
      </c>
      <c r="R47" s="72">
        <f>IF(SUM($S$3:U$3)*$J47+SUM($S$4:U$4)*$K47+SUM($S$5:U$5)*$L47+SUM($S$6:U$6)*$M47+SUM($S$7:U$7)*$N47-SUM($O47:$Q47)&gt;0,SUM($S$3:U$3)*$J47+SUM($S$4:U$4)*$K47+SUM($S$5:U$5)*$L47+SUM($S$6:U$6)*$M47+SUM($S$7:U$7)*$N47-SUM($O47:$Q47),0)</f>
        <v>0</v>
      </c>
      <c r="S47" s="73">
        <f t="shared" si="1"/>
        <v>0</v>
      </c>
      <c r="T47" s="72">
        <f>IF(SUM($S$3:W$3)*$J47+SUM($S$4:W$4)*$K47+SUM($S$5:W$5)*$L47+SUM($S$6:W$6)*$M47+SUM($S$7:W$7)*$N47-SUM($O47:$Q47)&gt;0,SUM($S$3:W$3)*$J47+SUM($S$4:W$4)*$K47+SUM($S$5:W$5)*$L47+SUM($S$6:W$6)*$M47+SUM($S$7:W$7)*$N47-SUM($O47:$Q47),0)</f>
        <v>0</v>
      </c>
      <c r="U47" s="4">
        <f t="shared" si="2"/>
        <v>0</v>
      </c>
      <c r="V47" s="72">
        <f>IF(SUM($S$3:Y$3)*$J47+SUM($S$4:Y$4)*$K47+SUM($S$5:Y$5)*$L47+SUM($S$6:Y$6)*$M47+SUM($S$7:Y$7)*$N47-SUM($O47:$Q47)&gt;0,SUM($S$3:Y$3)*$J47+SUM($S$4:Y$4)*$K47+SUM($S$5:Y$5)*$L47+SUM($S$6:Y$6)*$M47+SUM($S$7:Y$7)*$N47-SUM($O47:$Q47),0)</f>
        <v>0</v>
      </c>
      <c r="W47" s="4">
        <f t="shared" si="3"/>
        <v>0</v>
      </c>
      <c r="X47" s="72">
        <f>IF(SUM($S$3:AA$3)*$J47+SUM($S$4:AA$4)*$K47+SUM($S$5:AA$5)*$L47+SUM($S$6:AA$6)*$M47+SUM($S$7:AA$7)*$N47-SUM($O47:$Q47)&gt;0,SUM($S$3:AA$3)*$J47+SUM($S$4:AA$4)*$K47+SUM($S$5:AA$5)*$L47+SUM($S$6:AA$6)*$M47+SUM($S$7:AA$7)*$N47-SUM($O47:$Q47),0)</f>
        <v>0</v>
      </c>
      <c r="Y47" s="4">
        <f t="shared" si="4"/>
        <v>0</v>
      </c>
      <c r="Z47" s="72">
        <f>IF(SUM($S$3:AC$3)*$J47+SUM($S$4:AC$4)*$K47+SUM($S$5:AC$5)*$L47+SUM($S$6:AC$6)*$M47+SUM($S$7:AC$7)*$N47-SUM($O47:$Q47)&gt;0,SUM($S$3:AC$3)*$J47+SUM($S$4:AC$4)*$K47+SUM($S$5:AC$5)*$L47+SUM($S$6:AC$6)*$M47+SUM($S$7:AC$7)*$N47-SUM($O47:$Q47),0)</f>
        <v>0</v>
      </c>
      <c r="AA47" s="4">
        <f t="shared" si="5"/>
        <v>0</v>
      </c>
      <c r="AB47" s="72">
        <f>IF(SUM($S$3:AE$3)*$J47+SUM($S$4:AE$4)*$K47+SUM($S$5:AE$5)*$L47+SUM($S$6:AE$6)*$M47+SUM($S$7:AE$7)*$N47-SUM($O47:$Q47)&gt;0,SUM($S$3:AE$3)*$J47+SUM($S$4:AE$4)*$K47+SUM($S$5:AE$5)*$L47+SUM($S$6:AE$6)*$M47+SUM($S$7:AE$7)*$N47-SUM($O47:$Q47),0)</f>
        <v>0</v>
      </c>
      <c r="AC47" s="4">
        <f t="shared" si="6"/>
        <v>0</v>
      </c>
      <c r="AD47" s="72">
        <f>IF(SUM($S$3:AG$3)*$J47+SUM($S$4:AG$4)*$K47+SUM($S$5:AG$5)*$L47+SUM($S$6:AG$6)*$M47+SUM($S$7:AG$7)*$N47-SUM($O47:$Q47)&gt;0,SUM($S$3:AG$3)*$J47+SUM($S$4:AG$4)*$K47+SUM($S$5:AG$5)*$L47+SUM($S$6:AG$6)*$M47+SUM($S$7:AG$7)*$N47-SUM($O47:$Q47),0)</f>
        <v>0</v>
      </c>
      <c r="AE47" s="4">
        <f t="shared" si="7"/>
        <v>0</v>
      </c>
      <c r="AF47" s="72">
        <f>IF(SUM($S$3:AI$3)*$J47+SUM($S$4:AI$4)*$K47+SUM($S$5:AI$5)*$L47+SUM($S$6:AI$6)*$M47+SUM($S$7:AI$7)*$N47-SUM($O47:$Q47)&gt;0,SUM($S$3:AI$3)*$J47+SUM($S$4:AI$4)*$K47+SUM($S$5:AI$5)*$L47+SUM($S$6:AI$6)*$M47+SUM($S$7:AI$7)*$N47-SUM($O47:$Q47),0)</f>
        <v>0</v>
      </c>
      <c r="AG47" s="4">
        <f t="shared" si="8"/>
        <v>0</v>
      </c>
      <c r="AH47" s="72">
        <f>IF(SUM($S$3:AK$3)*$J47+SUM($S$4:AK$4)*$K47+SUM($S$5:AK$5)*$L47+SUM($S$6:AK$6)*$M47+SUM($S$7:AK$7)*$N47-SUM($O47:$Q47)&gt;0,SUM($S$3:AK$3)*$J47+SUM($S$4:AK$4)*$K47+SUM($S$5:AK$5)*$L47+SUM($S$6:AK$6)*$M47+SUM($S$7:AK$7)*$N47-SUM($O47:$Q47),0)</f>
        <v>0</v>
      </c>
      <c r="AI47" s="4">
        <f t="shared" si="9"/>
        <v>0</v>
      </c>
      <c r="AJ47" s="72">
        <f>IF(SUM($S$3:AM$3)*$J47+SUM($S$4:AQ$4)*$K47+SUM($S$5:AM$5)*$L47+SUM($S$6:AM$6)*$M47+SUM($S$7:AM$7)*$N47-SUM($O47:$Q47)&gt;0,SUM($S$3:AM$3)*$J47+SUM($S$4:AQ$4)*$K47+SUM($S$5:AM$5)*$L47+SUM($S$6:AM$6)*$M47+SUM($S$7:AM$7)*$N47-SUM($O47:$Q47),0)</f>
        <v>0</v>
      </c>
      <c r="AK47" s="4">
        <f t="shared" si="10"/>
        <v>0</v>
      </c>
      <c r="AL47" s="72">
        <f>IF(SUM($S$3:AO$3)*$J47+SUM($S$4:AS$4)*$K47+SUM($S$5:AO$5)*$L47+SUM($S$6:AO$6)*$M47+SUM($S$7:AO$7)*$N47-SUM($O47:$Q47)&gt;0,SUM($S$3:AO$3)*$J47+SUM($S$4:AS$4)*$K47+SUM($S$5:AO$5)*$L47+SUM($S$6:AO$6)*$M47+SUM($S$7:AO$7)*$N47-SUM($O47:$Q47),0)</f>
        <v>0</v>
      </c>
      <c r="AM47" s="4">
        <f t="shared" si="11"/>
        <v>0</v>
      </c>
      <c r="AN47" s="72">
        <f>IF(SUM($S$3:AQ$3)*$J47+SUM($S$4:AU$4)*$K47+SUM($S$5:AQ$5)*$L47+SUM($S$6:AQ$6)*$M47+SUM($S$7:AQ$7)*$N47-SUM($O47:$Q47)&gt;0,SUM($S$3:AQ$3)*$J47+SUM($S$4:AU$4)*$K47+SUM($S$5:AQ$5)*$L47+SUM($S$6:AQ$6)*$M47+SUM($S$7:AQ$7)*$N47-SUM($O47:$Q47),0)</f>
        <v>0</v>
      </c>
      <c r="AO47" s="4">
        <f t="shared" si="12"/>
        <v>0</v>
      </c>
      <c r="AP47" s="72">
        <f>IF(SUM($S$3:AS$3)*$J47+SUM($S$4:AW$4)*$K47+SUM($S$5:AS$5)*$L47+SUM($S$6:AS$6)*$M47+SUM($S$7:AS$7)*$N47-SUM($O47:$Q47)&gt;0,SUM($S$3:AS$3)*$J47+SUM($S$4:AW$4)*$K47+SUM($S$5:AS$5)*$L47+SUM($S$6:AS$6)*$M47+SUM($S$7:AS$7)*$N47-SUM($O47:$Q47),0)</f>
        <v>96</v>
      </c>
      <c r="AQ47" s="4">
        <f t="shared" si="13"/>
        <v>96</v>
      </c>
      <c r="AR47" s="72">
        <f>IF(SUM($S$3:AU$3)*$J47+SUM($S$4:AP$4)*$K47+SUM($S$5:AU$5)*$L47+SUM($S$6:AU$6)*$M47+SUM($S$7:AU$7)*$N47-SUM($O47:$Q47)&gt;0,SUM($S$3:AU$3)*$J47+SUM($S$4:AP$4)*$K47+SUM($S$5:AU$5)*$L47+SUM($S$6:AU$6)*$M47+SUM($S$7:AU$7)*$N47-SUM($O47:$Q47),0)</f>
        <v>236</v>
      </c>
      <c r="AS47" s="4">
        <f t="shared" si="14"/>
        <v>140</v>
      </c>
      <c r="AT47" s="72">
        <f>IF(SUM($S$3:AW$3)*$J47+SUM($S$4:AW$4)*$K47+SUM($S$5:AW$5)*$L47+SUM($S$6:AW$6)*$M47+SUM($S$7:AW$7)*$N47-SUM($O47:$Q47)&gt;0,SUM($S$3:AW$3)*$J47+SUM($S$4:AW$4)*$K47+SUM($S$5:AW$5)*$L47+SUM($S$6:AW$6)*$M47+SUM($S$7:AW$7)*$N47-SUM($O47:$Q47),0)</f>
        <v>376</v>
      </c>
      <c r="AU47" s="4">
        <f t="shared" si="15"/>
        <v>140</v>
      </c>
      <c r="AV47" s="72">
        <f>IF(SUM($S$3:AY$3)*$J47+SUM($S$4:AY$4)*$K47+SUM($S$5:AY$5)*$L47+SUM($S$6:AY$6)*$M47+SUM($S$7:AY$7)*$N47-SUM($O47:$Q47)&gt;0,SUM($S$3:AY$3)*$J47+SUM($S$4:AY$4)*$K47+SUM($S$5:AY$5)*$L47+SUM($S$6:AY$6)*$M47+SUM($S$7:AY$7)*$N47-SUM($O47:$Q47),0)</f>
        <v>516</v>
      </c>
      <c r="AW47" s="4">
        <f t="shared" si="16"/>
        <v>140</v>
      </c>
      <c r="AX47" s="72">
        <f>IF(SUM($S$3:BA$3)*$J47+SUM($S$4:BA$4)*$K47+SUM($S$5:BA$5)*$L47+SUM($S$6:BA$6)*$M47+SUM($S$7:BA$7)*$N47-SUM($O47:$Q47)&gt;0,SUM($S$3:BA$3)*$J47+SUM($S$4:BA$4)*$K47+SUM($S$5:BA$5)*$L47+SUM($S$6:BA$6)*$M47+SUM($S$7:BA$7)*$N47-SUM($O47:$Q47),0)</f>
        <v>656</v>
      </c>
      <c r="AY47" s="7">
        <f t="shared" si="17"/>
        <v>140</v>
      </c>
      <c r="AZ47" s="401">
        <f>IF(SUM($S$3:BC$3)*$J47+SUM($S$4:BC$4)*$K47+SUM($S$5:BC$5)*$L47+SUM($S$6:BC$6)*$M47+SUM($S$7:BC$7)*$N47-SUM($O47:$Q47)&gt;0,SUM($S$3:BC$3)*$J47+SUM($S$4:BC$4)*$K47+SUM($S$5:BC$5)*$L47+SUM($S$6:BC$6)*$M47+SUM($S$7:BC$7)*$N47-SUM($O47:$Q47),0)</f>
        <v>656</v>
      </c>
      <c r="BA47" s="87">
        <f t="shared" si="18"/>
        <v>0</v>
      </c>
      <c r="BB47" s="402">
        <f>IF(SUM($S$3:BD$3)*$J47+SUM($S$4:BD$4)*$K47+SUM($S$5:BD$5)*$L47+SUM($S$6:BD$6)*$M47+SUM($S$7:BD$7)*$N47-SUM($O47:$Q47)&gt;0,SUM($S$3:BD$3)*$J47+SUM($S$4:BD$4)*$K47+SUM($S$5:BD$5)*$L47+SUM($S$6:BD$6)*$M47+SUM($S$7:BD$7)*$N47-SUM($O47:$Q47),0)</f>
        <v>656</v>
      </c>
      <c r="BC47" s="87">
        <f t="shared" si="19"/>
        <v>0</v>
      </c>
      <c r="BG47" s="87">
        <f t="shared" si="132"/>
        <v>0</v>
      </c>
      <c r="BH47" s="87">
        <f t="shared" si="133"/>
        <v>0</v>
      </c>
      <c r="BI47" s="87">
        <f t="shared" si="134"/>
        <v>0</v>
      </c>
      <c r="BJ47" s="87">
        <f t="shared" si="135"/>
        <v>0</v>
      </c>
      <c r="BK47" s="87">
        <f t="shared" si="136"/>
        <v>0</v>
      </c>
      <c r="BL47" s="87">
        <f t="shared" si="137"/>
        <v>0</v>
      </c>
      <c r="BM47" s="87">
        <f t="shared" si="138"/>
        <v>0</v>
      </c>
      <c r="BN47" s="87">
        <f t="shared" si="139"/>
        <v>612864</v>
      </c>
      <c r="BO47" s="87">
        <f t="shared" si="140"/>
        <v>893760</v>
      </c>
      <c r="BP47" s="87">
        <f t="shared" si="141"/>
        <v>893760</v>
      </c>
      <c r="BQ47" s="244">
        <f t="shared" si="142"/>
        <v>893760</v>
      </c>
      <c r="BR47" s="151">
        <f t="shared" si="143"/>
        <v>893760</v>
      </c>
      <c r="BS47" s="87">
        <f t="shared" si="144"/>
        <v>0</v>
      </c>
      <c r="BT47" s="87">
        <f t="shared" si="145"/>
        <v>0</v>
      </c>
      <c r="BU47" s="87"/>
      <c r="BV47" s="87"/>
      <c r="BW47" s="159"/>
      <c r="BX47" s="154" t="s">
        <v>607</v>
      </c>
    </row>
    <row r="48" spans="1:76" s="86" customFormat="1" ht="12.75" customHeight="1" x14ac:dyDescent="0.25">
      <c r="A48" s="51" t="s">
        <v>254</v>
      </c>
      <c r="B48" s="51" t="s">
        <v>255</v>
      </c>
      <c r="C48" s="247" t="s">
        <v>10</v>
      </c>
      <c r="D48" s="275">
        <v>1</v>
      </c>
      <c r="E48" s="329">
        <v>1075</v>
      </c>
      <c r="F48" s="342" t="s">
        <v>488</v>
      </c>
      <c r="G48" s="369">
        <v>1</v>
      </c>
      <c r="H48" s="370">
        <v>1100</v>
      </c>
      <c r="I48" s="372" t="s">
        <v>488</v>
      </c>
      <c r="J48" s="301"/>
      <c r="K48" s="128"/>
      <c r="L48" s="120"/>
      <c r="M48" s="123">
        <v>16</v>
      </c>
      <c r="N48" s="120"/>
      <c r="O48" s="87"/>
      <c r="P48" s="87"/>
      <c r="Q48" s="292">
        <f>480+640+1280+960</f>
        <v>3360</v>
      </c>
      <c r="R48" s="72">
        <f>IF(SUM($S$3:U$3)*$J48+SUM($S$4:U$4)*$K48+SUM($S$5:U$5)*$L48+SUM($S$6:U$6)*$M48+SUM($S$7:U$7)*$N48-SUM($O48:$Q48)&gt;0,SUM($S$3:U$3)*$J48+SUM($S$4:U$4)*$K48+SUM($S$5:U$5)*$L48+SUM($S$6:U$6)*$M48+SUM($S$7:U$7)*$N48-SUM($O48:$Q48),0)</f>
        <v>0</v>
      </c>
      <c r="S48" s="73">
        <f t="shared" si="1"/>
        <v>0</v>
      </c>
      <c r="T48" s="72">
        <f>IF(SUM($S$3:W$3)*$J48+SUM($S$4:W$4)*$K48+SUM($S$5:W$5)*$L48+SUM($S$6:W$6)*$M48+SUM($S$7:W$7)*$N48-SUM($O48:$Q48)&gt;0,SUM($S$3:W$3)*$J48+SUM($S$4:W$4)*$K48+SUM($S$5:W$5)*$L48+SUM($S$6:W$6)*$M48+SUM($S$7:W$7)*$N48-SUM($O48:$Q48),0)</f>
        <v>0</v>
      </c>
      <c r="U48" s="4">
        <f t="shared" si="2"/>
        <v>0</v>
      </c>
      <c r="V48" s="72">
        <f>IF(SUM($S$3:Y$3)*$J48+SUM($S$4:Y$4)*$K48+SUM($S$5:Y$5)*$L48+SUM($S$6:Y$6)*$M48+SUM($S$7:Y$7)*$N48-SUM($O48:$Q48)&gt;0,SUM($S$3:Y$3)*$J48+SUM($S$4:Y$4)*$K48+SUM($S$5:Y$5)*$L48+SUM($S$6:Y$6)*$M48+SUM($S$7:Y$7)*$N48-SUM($O48:$Q48),0)</f>
        <v>0</v>
      </c>
      <c r="W48" s="4">
        <f t="shared" si="3"/>
        <v>0</v>
      </c>
      <c r="X48" s="72">
        <f>IF(SUM($S$3:AA$3)*$J48+SUM($S$4:AA$4)*$K48+SUM($S$5:AA$5)*$L48+SUM($S$6:AA$6)*$M48+SUM($S$7:AA$7)*$N48-SUM($O48:$Q48)&gt;0,SUM($S$3:AA$3)*$J48+SUM($S$4:AA$4)*$K48+SUM($S$5:AA$5)*$L48+SUM($S$6:AA$6)*$M48+SUM($S$7:AA$7)*$N48-SUM($O48:$Q48),0)</f>
        <v>0</v>
      </c>
      <c r="Y48" s="4">
        <f t="shared" si="4"/>
        <v>0</v>
      </c>
      <c r="Z48" s="72">
        <f>IF(SUM($S$3:AC$3)*$J48+SUM($S$4:AC$4)*$K48+SUM($S$5:AC$5)*$L48+SUM($S$6:AC$6)*$M48+SUM($S$7:AC$7)*$N48-SUM($O48:$Q48)&gt;0,SUM($S$3:AC$3)*$J48+SUM($S$4:AC$4)*$K48+SUM($S$5:AC$5)*$L48+SUM($S$6:AC$6)*$M48+SUM($S$7:AC$7)*$N48-SUM($O48:$Q48),0)</f>
        <v>0</v>
      </c>
      <c r="AA48" s="4">
        <f t="shared" si="5"/>
        <v>0</v>
      </c>
      <c r="AB48" s="72">
        <f>IF(SUM($S$3:AE$3)*$J48+SUM($S$4:AE$4)*$K48+SUM($S$5:AE$5)*$L48+SUM($S$6:AE$6)*$M48+SUM($S$7:AE$7)*$N48-SUM($O48:$Q48)&gt;0,SUM($S$3:AE$3)*$J48+SUM($S$4:AE$4)*$K48+SUM($S$5:AE$5)*$L48+SUM($S$6:AE$6)*$M48+SUM($S$7:AE$7)*$N48-SUM($O48:$Q48),0)</f>
        <v>0</v>
      </c>
      <c r="AC48" s="4">
        <f t="shared" si="6"/>
        <v>0</v>
      </c>
      <c r="AD48" s="72">
        <f>IF(SUM($S$3:AG$3)*$J48+SUM($S$4:AG$4)*$K48+SUM($S$5:AG$5)*$L48+SUM($S$6:AG$6)*$M48+SUM($S$7:AG$7)*$N48-SUM($O48:$Q48)&gt;0,SUM($S$3:AG$3)*$J48+SUM($S$4:AG$4)*$K48+SUM($S$5:AG$5)*$L48+SUM($S$6:AG$6)*$M48+SUM($S$7:AG$7)*$N48-SUM($O48:$Q48),0)</f>
        <v>0</v>
      </c>
      <c r="AE48" s="4">
        <f t="shared" si="7"/>
        <v>0</v>
      </c>
      <c r="AF48" s="72">
        <f>IF(SUM($S$3:AI$3)*$J48+SUM($S$4:AI$4)*$K48+SUM($S$5:AI$5)*$L48+SUM($S$6:AI$6)*$M48+SUM($S$7:AI$7)*$N48-SUM($O48:$Q48)&gt;0,SUM($S$3:AI$3)*$J48+SUM($S$4:AI$4)*$K48+SUM($S$5:AI$5)*$L48+SUM($S$6:AI$6)*$M48+SUM($S$7:AI$7)*$N48-SUM($O48:$Q48),0)</f>
        <v>0</v>
      </c>
      <c r="AG48" s="4">
        <f t="shared" si="8"/>
        <v>0</v>
      </c>
      <c r="AH48" s="72">
        <f>IF(SUM($S$3:AK$3)*$J48+SUM($S$4:AK$4)*$K48+SUM($S$5:AK$5)*$L48+SUM($S$6:AK$6)*$M48+SUM($S$7:AK$7)*$N48-SUM($O48:$Q48)&gt;0,SUM($S$3:AK$3)*$J48+SUM($S$4:AK$4)*$K48+SUM($S$5:AK$5)*$L48+SUM($S$6:AK$6)*$M48+SUM($S$7:AK$7)*$N48-SUM($O48:$Q48),0)</f>
        <v>0</v>
      </c>
      <c r="AI48" s="4">
        <f t="shared" si="9"/>
        <v>0</v>
      </c>
      <c r="AJ48" s="72">
        <f>IF(SUM($S$3:AM$3)*$J48+SUM($S$4:AQ$4)*$K48+SUM($S$5:AM$5)*$L48+SUM($S$6:AM$6)*$M48+SUM($S$7:AM$7)*$N48-SUM($O48:$Q48)&gt;0,SUM($S$3:AM$3)*$J48+SUM($S$4:AQ$4)*$K48+SUM($S$5:AM$5)*$L48+SUM($S$6:AM$6)*$M48+SUM($S$7:AM$7)*$N48-SUM($O48:$Q48),0)</f>
        <v>0</v>
      </c>
      <c r="AK48" s="4">
        <f t="shared" si="10"/>
        <v>0</v>
      </c>
      <c r="AL48" s="72">
        <f>IF(SUM($S$3:AO$3)*$J48+SUM($S$4:AS$4)*$K48+SUM($S$5:AO$5)*$L48+SUM($S$6:AO$6)*$M48+SUM($S$7:AO$7)*$N48-SUM($O48:$Q48)&gt;0,SUM($S$3:AO$3)*$J48+SUM($S$4:AS$4)*$K48+SUM($S$5:AO$5)*$L48+SUM($S$6:AO$6)*$M48+SUM($S$7:AO$7)*$N48-SUM($O48:$Q48),0)</f>
        <v>0</v>
      </c>
      <c r="AM48" s="4">
        <f t="shared" si="11"/>
        <v>0</v>
      </c>
      <c r="AN48" s="72">
        <f>IF(SUM($S$3:AQ$3)*$J48+SUM($S$4:AU$4)*$K48+SUM($S$5:AQ$5)*$L48+SUM($S$6:AQ$6)*$M48+SUM($S$7:AQ$7)*$N48-SUM($O48:$Q48)&gt;0,SUM($S$3:AQ$3)*$J48+SUM($S$4:AU$4)*$K48+SUM($S$5:AQ$5)*$L48+SUM($S$6:AQ$6)*$M48+SUM($S$7:AQ$7)*$N48-SUM($O48:$Q48),0)</f>
        <v>0</v>
      </c>
      <c r="AO48" s="4">
        <f t="shared" si="12"/>
        <v>0</v>
      </c>
      <c r="AP48" s="72">
        <f>IF(SUM($S$3:AS$3)*$J48+SUM($S$4:AW$4)*$K48+SUM($S$5:AS$5)*$L48+SUM($S$6:AS$6)*$M48+SUM($S$7:AS$7)*$N48-SUM($O48:$Q48)&gt;0,SUM($S$3:AS$3)*$J48+SUM($S$4:AW$4)*$K48+SUM($S$5:AS$5)*$L48+SUM($S$6:AS$6)*$M48+SUM($S$7:AS$7)*$N48-SUM($O48:$Q48),0)</f>
        <v>0</v>
      </c>
      <c r="AQ48" s="4">
        <f t="shared" si="13"/>
        <v>0</v>
      </c>
      <c r="AR48" s="72">
        <f>IF(SUM($S$3:AU$3)*$J48+SUM($S$4:AP$4)*$K48+SUM($S$5:AU$5)*$L48+SUM($S$6:AU$6)*$M48+SUM($S$7:AU$7)*$N48-SUM($O48:$Q48)&gt;0,SUM($S$3:AU$3)*$J48+SUM($S$4:AP$4)*$K48+SUM($S$5:AU$5)*$L48+SUM($S$6:AU$6)*$M48+SUM($S$7:AU$7)*$N48-SUM($O48:$Q48),0)</f>
        <v>0</v>
      </c>
      <c r="AS48" s="4">
        <f t="shared" si="14"/>
        <v>0</v>
      </c>
      <c r="AT48" s="72">
        <f>IF(SUM($S$3:AW$3)*$J48+SUM($S$4:AW$4)*$K48+SUM($S$5:AW$5)*$L48+SUM($S$6:AW$6)*$M48+SUM($S$7:AW$7)*$N48-SUM($O48:$Q48)&gt;0,SUM($S$3:AW$3)*$J48+SUM($S$4:AW$4)*$K48+SUM($S$5:AW$5)*$L48+SUM($S$6:AW$6)*$M48+SUM($S$7:AW$7)*$N48-SUM($O48:$Q48),0)</f>
        <v>0</v>
      </c>
      <c r="AU48" s="4">
        <f t="shared" si="15"/>
        <v>0</v>
      </c>
      <c r="AV48" s="72">
        <f>IF(SUM($S$3:AY$3)*$J48+SUM($S$4:AY$4)*$K48+SUM($S$5:AY$5)*$L48+SUM($S$6:AY$6)*$M48+SUM($S$7:AY$7)*$N48-SUM($O48:$Q48)&gt;0,SUM($S$3:AY$3)*$J48+SUM($S$4:AY$4)*$K48+SUM($S$5:AY$5)*$L48+SUM($S$6:AY$6)*$M48+SUM($S$7:AY$7)*$N48-SUM($O48:$Q48),0)</f>
        <v>0</v>
      </c>
      <c r="AW48" s="4">
        <f t="shared" si="16"/>
        <v>0</v>
      </c>
      <c r="AX48" s="72">
        <f>IF(SUM($S$3:BA$3)*$J48+SUM($S$4:BA$4)*$K48+SUM($S$5:BA$5)*$L48+SUM($S$6:BA$6)*$M48+SUM($S$7:BA$7)*$N48-SUM($O48:$Q48)&gt;0,SUM($S$3:BA$3)*$J48+SUM($S$4:BA$4)*$K48+SUM($S$5:BA$5)*$L48+SUM($S$6:BA$6)*$M48+SUM($S$7:BA$7)*$N48-SUM($O48:$Q48),0)</f>
        <v>384</v>
      </c>
      <c r="AY48" s="7">
        <f t="shared" si="17"/>
        <v>384</v>
      </c>
      <c r="AZ48" s="401">
        <f>IF(SUM($S$3:BC$3)*$J48+SUM($S$4:BC$4)*$K48+SUM($S$5:BC$5)*$L48+SUM($S$6:BC$6)*$M48+SUM($S$7:BC$7)*$N48-SUM($O48:$Q48)&gt;0,SUM($S$3:BC$3)*$J48+SUM($S$4:BC$4)*$K48+SUM($S$5:BC$5)*$L48+SUM($S$6:BC$6)*$M48+SUM($S$7:BC$7)*$N48-SUM($O48:$Q48),0)</f>
        <v>384</v>
      </c>
      <c r="BA48" s="87">
        <f t="shared" si="18"/>
        <v>0</v>
      </c>
      <c r="BB48" s="402">
        <f>IF(SUM($S$3:BD$3)*$J48+SUM($S$4:BD$4)*$K48+SUM($S$5:BD$5)*$L48+SUM($S$6:BD$6)*$M48+SUM($S$7:BD$7)*$N48-SUM($O48:$Q48)&gt;0,SUM($S$3:BD$3)*$J48+SUM($S$4:BD$4)*$K48+SUM($S$5:BD$5)*$L48+SUM($S$6:BD$6)*$M48+SUM($S$7:BD$7)*$N48-SUM($O48:$Q48),0)</f>
        <v>384</v>
      </c>
      <c r="BC48" s="87">
        <f t="shared" si="19"/>
        <v>0</v>
      </c>
      <c r="BG48" s="91">
        <f>AA48*$H48</f>
        <v>0</v>
      </c>
      <c r="BH48" s="91">
        <f>AC48*$H48</f>
        <v>0</v>
      </c>
      <c r="BI48" s="91">
        <f>AE48*$H48</f>
        <v>0</v>
      </c>
      <c r="BJ48" s="91">
        <f>AG48*$H48</f>
        <v>0</v>
      </c>
      <c r="BK48" s="91">
        <f>AI48*$H48</f>
        <v>0</v>
      </c>
      <c r="BL48" s="91">
        <f>AK48*$H48</f>
        <v>0</v>
      </c>
      <c r="BM48" s="91">
        <f>AM48*$H48</f>
        <v>0</v>
      </c>
      <c r="BN48" s="91">
        <f>AO48*$H48</f>
        <v>0</v>
      </c>
      <c r="BO48" s="91">
        <f>AQ48*$H48</f>
        <v>0</v>
      </c>
      <c r="BP48" s="91">
        <f>AS48*$H48</f>
        <v>0</v>
      </c>
      <c r="BQ48" s="250">
        <f>AU48*$H48</f>
        <v>0</v>
      </c>
      <c r="BR48" s="157">
        <f>AW48*$H48</f>
        <v>0</v>
      </c>
      <c r="BS48" s="91">
        <f>AY48*$H48</f>
        <v>422400</v>
      </c>
      <c r="BT48" s="91">
        <f t="shared" ref="BT48" si="146">BA48*$H48</f>
        <v>0</v>
      </c>
      <c r="BU48" s="91">
        <f>BC48*$H48</f>
        <v>0</v>
      </c>
      <c r="BV48" s="91"/>
      <c r="BW48" s="158"/>
      <c r="BX48" s="153"/>
    </row>
    <row r="49" spans="1:76" s="86" customFormat="1" ht="12.75" customHeight="1" x14ac:dyDescent="0.25">
      <c r="A49" s="51" t="s">
        <v>256</v>
      </c>
      <c r="B49" s="51" t="s">
        <v>257</v>
      </c>
      <c r="C49" s="247" t="s">
        <v>10</v>
      </c>
      <c r="D49" s="275">
        <v>2</v>
      </c>
      <c r="E49" s="329">
        <v>1165</v>
      </c>
      <c r="F49" s="346" t="s">
        <v>442</v>
      </c>
      <c r="G49" s="369">
        <v>2</v>
      </c>
      <c r="H49" s="370">
        <v>1165</v>
      </c>
      <c r="I49" s="375" t="s">
        <v>442</v>
      </c>
      <c r="J49" s="301"/>
      <c r="K49" s="128"/>
      <c r="L49" s="120"/>
      <c r="M49" s="123">
        <v>16</v>
      </c>
      <c r="N49" s="120"/>
      <c r="O49" s="87">
        <v>40</v>
      </c>
      <c r="P49" s="87">
        <v>760</v>
      </c>
      <c r="Q49" s="292">
        <f>440+640+2268</f>
        <v>3348</v>
      </c>
      <c r="R49" s="72">
        <f>IF(SUM($S$3:U$3)*$J49+SUM($S$4:U$4)*$K49+SUM($S$5:U$5)*$L49+SUM($S$6:U$6)*$M49+SUM($S$7:U$7)*$N49-SUM($O49:$Q49)&gt;0,SUM($S$3:U$3)*$J49+SUM($S$4:U$4)*$K49+SUM($S$5:U$5)*$L49+SUM($S$6:U$6)*$M49+SUM($S$7:U$7)*$N49-SUM($O49:$Q49),0)</f>
        <v>0</v>
      </c>
      <c r="S49" s="73">
        <f t="shared" si="1"/>
        <v>0</v>
      </c>
      <c r="T49" s="72">
        <f>IF(SUM($S$3:W$3)*$J49+SUM($S$4:W$4)*$K49+SUM($S$5:W$5)*$L49+SUM($S$6:W$6)*$M49+SUM($S$7:W$7)*$N49-SUM($O49:$Q49)&gt;0,SUM($S$3:W$3)*$J49+SUM($S$4:W$4)*$K49+SUM($S$5:W$5)*$L49+SUM($S$6:W$6)*$M49+SUM($S$7:W$7)*$N49-SUM($O49:$Q49),0)</f>
        <v>0</v>
      </c>
      <c r="U49" s="4">
        <f t="shared" si="2"/>
        <v>0</v>
      </c>
      <c r="V49" s="72">
        <f>IF(SUM($S$3:Y$3)*$J49+SUM($S$4:Y$4)*$K49+SUM($S$5:Y$5)*$L49+SUM($S$6:Y$6)*$M49+SUM($S$7:Y$7)*$N49-SUM($O49:$Q49)&gt;0,SUM($S$3:Y$3)*$J49+SUM($S$4:Y$4)*$K49+SUM($S$5:Y$5)*$L49+SUM($S$6:Y$6)*$M49+SUM($S$7:Y$7)*$N49-SUM($O49:$Q49),0)</f>
        <v>0</v>
      </c>
      <c r="W49" s="4">
        <f t="shared" si="3"/>
        <v>0</v>
      </c>
      <c r="X49" s="72">
        <f>IF(SUM($S$3:AA$3)*$J49+SUM($S$4:AA$4)*$K49+SUM($S$5:AA$5)*$L49+SUM($S$6:AA$6)*$M49+SUM($S$7:AA$7)*$N49-SUM($O49:$Q49)&gt;0,SUM($S$3:AA$3)*$J49+SUM($S$4:AA$4)*$K49+SUM($S$5:AA$5)*$L49+SUM($S$6:AA$6)*$M49+SUM($S$7:AA$7)*$N49-SUM($O49:$Q49),0)</f>
        <v>0</v>
      </c>
      <c r="Y49" s="4">
        <f t="shared" si="4"/>
        <v>0</v>
      </c>
      <c r="Z49" s="72">
        <f>IF(SUM($S$3:AC$3)*$J49+SUM($S$4:AC$4)*$K49+SUM($S$5:AC$5)*$L49+SUM($S$6:AC$6)*$M49+SUM($S$7:AC$7)*$N49-SUM($O49:$Q49)&gt;0,SUM($S$3:AC$3)*$J49+SUM($S$4:AC$4)*$K49+SUM($S$5:AC$5)*$L49+SUM($S$6:AC$6)*$M49+SUM($S$7:AC$7)*$N49-SUM($O49:$Q49),0)</f>
        <v>0</v>
      </c>
      <c r="AA49" s="4">
        <f t="shared" si="5"/>
        <v>0</v>
      </c>
      <c r="AB49" s="72">
        <f>IF(SUM($S$3:AE$3)*$J49+SUM($S$4:AE$4)*$K49+SUM($S$5:AE$5)*$L49+SUM($S$6:AE$6)*$M49+SUM($S$7:AE$7)*$N49-SUM($O49:$Q49)&gt;0,SUM($S$3:AE$3)*$J49+SUM($S$4:AE$4)*$K49+SUM($S$5:AE$5)*$L49+SUM($S$6:AE$6)*$M49+SUM($S$7:AE$7)*$N49-SUM($O49:$Q49),0)</f>
        <v>0</v>
      </c>
      <c r="AC49" s="4">
        <f t="shared" si="6"/>
        <v>0</v>
      </c>
      <c r="AD49" s="72">
        <f>IF(SUM($S$3:AG$3)*$J49+SUM($S$4:AG$4)*$K49+SUM($S$5:AG$5)*$L49+SUM($S$6:AG$6)*$M49+SUM($S$7:AG$7)*$N49-SUM($O49:$Q49)&gt;0,SUM($S$3:AG$3)*$J49+SUM($S$4:AG$4)*$K49+SUM($S$5:AG$5)*$L49+SUM($S$6:AG$6)*$M49+SUM($S$7:AG$7)*$N49-SUM($O49:$Q49),0)</f>
        <v>0</v>
      </c>
      <c r="AE49" s="4">
        <f t="shared" si="7"/>
        <v>0</v>
      </c>
      <c r="AF49" s="72">
        <f>IF(SUM($S$3:AI$3)*$J49+SUM($S$4:AI$4)*$K49+SUM($S$5:AI$5)*$L49+SUM($S$6:AI$6)*$M49+SUM($S$7:AI$7)*$N49-SUM($O49:$Q49)&gt;0,SUM($S$3:AI$3)*$J49+SUM($S$4:AI$4)*$K49+SUM($S$5:AI$5)*$L49+SUM($S$6:AI$6)*$M49+SUM($S$7:AI$7)*$N49-SUM($O49:$Q49),0)</f>
        <v>0</v>
      </c>
      <c r="AG49" s="4">
        <f t="shared" si="8"/>
        <v>0</v>
      </c>
      <c r="AH49" s="72">
        <f>IF(SUM($S$3:AK$3)*$J49+SUM($S$4:AK$4)*$K49+SUM($S$5:AK$5)*$L49+SUM($S$6:AK$6)*$M49+SUM($S$7:AK$7)*$N49-SUM($O49:$Q49)&gt;0,SUM($S$3:AK$3)*$J49+SUM($S$4:AK$4)*$K49+SUM($S$5:AK$5)*$L49+SUM($S$6:AK$6)*$M49+SUM($S$7:AK$7)*$N49-SUM($O49:$Q49),0)</f>
        <v>0</v>
      </c>
      <c r="AI49" s="4">
        <f t="shared" si="9"/>
        <v>0</v>
      </c>
      <c r="AJ49" s="72">
        <f>IF(SUM($S$3:AM$3)*$J49+SUM($S$4:AQ$4)*$K49+SUM($S$5:AM$5)*$L49+SUM($S$6:AM$6)*$M49+SUM($S$7:AM$7)*$N49-SUM($O49:$Q49)&gt;0,SUM($S$3:AM$3)*$J49+SUM($S$4:AQ$4)*$K49+SUM($S$5:AM$5)*$L49+SUM($S$6:AM$6)*$M49+SUM($S$7:AM$7)*$N49-SUM($O49:$Q49),0)</f>
        <v>0</v>
      </c>
      <c r="AK49" s="4">
        <f t="shared" si="10"/>
        <v>0</v>
      </c>
      <c r="AL49" s="72">
        <f>IF(SUM($S$3:AO$3)*$J49+SUM($S$4:AS$4)*$K49+SUM($S$5:AO$5)*$L49+SUM($S$6:AO$6)*$M49+SUM($S$7:AO$7)*$N49-SUM($O49:$Q49)&gt;0,SUM($S$3:AO$3)*$J49+SUM($S$4:AS$4)*$K49+SUM($S$5:AO$5)*$L49+SUM($S$6:AO$6)*$M49+SUM($S$7:AO$7)*$N49-SUM($O49:$Q49),0)</f>
        <v>0</v>
      </c>
      <c r="AM49" s="4">
        <f t="shared" si="11"/>
        <v>0</v>
      </c>
      <c r="AN49" s="72">
        <f>IF(SUM($S$3:AQ$3)*$J49+SUM($S$4:AU$4)*$K49+SUM($S$5:AQ$5)*$L49+SUM($S$6:AQ$6)*$M49+SUM($S$7:AQ$7)*$N49-SUM($O49:$Q49)&gt;0,SUM($S$3:AQ$3)*$J49+SUM($S$4:AU$4)*$K49+SUM($S$5:AQ$5)*$L49+SUM($S$6:AQ$6)*$M49+SUM($S$7:AQ$7)*$N49-SUM($O49:$Q49),0)</f>
        <v>0</v>
      </c>
      <c r="AO49" s="4">
        <f t="shared" si="12"/>
        <v>0</v>
      </c>
      <c r="AP49" s="72">
        <f>IF(SUM($S$3:AS$3)*$J49+SUM($S$4:AW$4)*$K49+SUM($S$5:AS$5)*$L49+SUM($S$6:AS$6)*$M49+SUM($S$7:AS$7)*$N49-SUM($O49:$Q49)&gt;0,SUM($S$3:AS$3)*$J49+SUM($S$4:AW$4)*$K49+SUM($S$5:AS$5)*$L49+SUM($S$6:AS$6)*$M49+SUM($S$7:AS$7)*$N49-SUM($O49:$Q49),0)</f>
        <v>0</v>
      </c>
      <c r="AQ49" s="4">
        <f t="shared" si="13"/>
        <v>0</v>
      </c>
      <c r="AR49" s="72">
        <f>IF(SUM($S$3:AU$3)*$J49+SUM($S$4:AP$4)*$K49+SUM($S$5:AU$5)*$L49+SUM($S$6:AU$6)*$M49+SUM($S$7:AU$7)*$N49-SUM($O49:$Q49)&gt;0,SUM($S$3:AU$3)*$J49+SUM($S$4:AP$4)*$K49+SUM($S$5:AU$5)*$L49+SUM($S$6:AU$6)*$M49+SUM($S$7:AU$7)*$N49-SUM($O49:$Q49),0)</f>
        <v>0</v>
      </c>
      <c r="AS49" s="4">
        <f t="shared" si="14"/>
        <v>0</v>
      </c>
      <c r="AT49" s="72">
        <f>IF(SUM($S$3:AW$3)*$J49+SUM($S$4:AW$4)*$K49+SUM($S$5:AW$5)*$L49+SUM($S$6:AW$6)*$M49+SUM($S$7:AW$7)*$N49-SUM($O49:$Q49)&gt;0,SUM($S$3:AW$3)*$J49+SUM($S$4:AW$4)*$K49+SUM($S$5:AW$5)*$L49+SUM($S$6:AW$6)*$M49+SUM($S$7:AW$7)*$N49-SUM($O49:$Q49),0)</f>
        <v>0</v>
      </c>
      <c r="AU49" s="4">
        <f t="shared" si="15"/>
        <v>0</v>
      </c>
      <c r="AV49" s="72">
        <f>IF(SUM($S$3:AY$3)*$J49+SUM($S$4:AY$4)*$K49+SUM($S$5:AY$5)*$L49+SUM($S$6:AY$6)*$M49+SUM($S$7:AY$7)*$N49-SUM($O49:$Q49)&gt;0,SUM($S$3:AY$3)*$J49+SUM($S$4:AY$4)*$K49+SUM($S$5:AY$5)*$L49+SUM($S$6:AY$6)*$M49+SUM($S$7:AY$7)*$N49-SUM($O49:$Q49),0)</f>
        <v>0</v>
      </c>
      <c r="AW49" s="4">
        <f t="shared" si="16"/>
        <v>0</v>
      </c>
      <c r="AX49" s="72">
        <f>IF(SUM($S$3:BA$3)*$J49+SUM($S$4:BA$4)*$K49+SUM($S$5:BA$5)*$L49+SUM($S$6:BA$6)*$M49+SUM($S$7:BA$7)*$N49-SUM($O49:$Q49)&gt;0,SUM($S$3:BA$3)*$J49+SUM($S$4:BA$4)*$K49+SUM($S$5:BA$5)*$L49+SUM($S$6:BA$6)*$M49+SUM($S$7:BA$7)*$N49-SUM($O49:$Q49),0)</f>
        <v>0</v>
      </c>
      <c r="AY49" s="7">
        <f t="shared" si="17"/>
        <v>0</v>
      </c>
      <c r="AZ49" s="401">
        <f>IF(SUM($S$3:BC$3)*$J49+SUM($S$4:BC$4)*$K49+SUM($S$5:BC$5)*$L49+SUM($S$6:BC$6)*$M49+SUM($S$7:BC$7)*$N49-SUM($O49:$Q49)&gt;0,SUM($S$3:BC$3)*$J49+SUM($S$4:BC$4)*$K49+SUM($S$5:BC$5)*$L49+SUM($S$6:BC$6)*$M49+SUM($S$7:BC$7)*$N49-SUM($O49:$Q49),0)</f>
        <v>0</v>
      </c>
      <c r="BA49" s="87">
        <f t="shared" si="18"/>
        <v>0</v>
      </c>
      <c r="BB49" s="402">
        <f>IF(SUM($S$3:BD$3)*$J49+SUM($S$4:BD$4)*$K49+SUM($S$5:BD$5)*$L49+SUM($S$6:BD$6)*$M49+SUM($S$7:BD$7)*$N49-SUM($O49:$Q49)&gt;0,SUM($S$3:BD$3)*$J49+SUM($S$4:BD$4)*$K49+SUM($S$5:BD$5)*$L49+SUM($S$6:BD$6)*$M49+SUM($S$7:BD$7)*$N49-SUM($O49:$Q49),0)</f>
        <v>0</v>
      </c>
      <c r="BC49" s="87">
        <f t="shared" si="19"/>
        <v>0</v>
      </c>
      <c r="BG49" s="87">
        <f>IF($G49=2,$H49*AC49*$I$2,$H49*AC49)</f>
        <v>0</v>
      </c>
      <c r="BH49" s="87">
        <f>IF($G49=2,$H49*AE49*$I$2,$H49*AE49)</f>
        <v>0</v>
      </c>
      <c r="BI49" s="87">
        <f>IF($G49=2,$H49*AG49*$I$2,$H49*AG49)</f>
        <v>0</v>
      </c>
      <c r="BJ49" s="87">
        <f>IF($G49=2,$H49*AI49*$I$2,$H49*AI49)</f>
        <v>0</v>
      </c>
      <c r="BK49" s="87">
        <f>IF($G49=2,$H49*AK49*$I$2,$H49*AK49)</f>
        <v>0</v>
      </c>
      <c r="BL49" s="87">
        <f>IF($G49=2,$H49*AM49*$I$2,$H49*AM49)</f>
        <v>0</v>
      </c>
      <c r="BM49" s="87">
        <f>IF($G49=2,$H49*AO49*$I$2,$H49*AO49)</f>
        <v>0</v>
      </c>
      <c r="BN49" s="87">
        <f>IF($G49=2,$H49*AQ49*$I$2,$H49*AQ49)</f>
        <v>0</v>
      </c>
      <c r="BO49" s="87">
        <f>IF($G49=2,$H49*AS49*$I$2,$H49*AS49)</f>
        <v>0</v>
      </c>
      <c r="BP49" s="87">
        <f>IF($G49=2,$H49*AU49*$I$2,$H49*AU49)</f>
        <v>0</v>
      </c>
      <c r="BQ49" s="244">
        <f>IF($G49=2,$H49*AW49*$I$2,$H49*AW49)</f>
        <v>0</v>
      </c>
      <c r="BR49" s="151">
        <f>IF($G49=2,$H49*AY49*$I$2,$H49*AY49)</f>
        <v>0</v>
      </c>
      <c r="BS49" s="87">
        <f>IF($G49=2,$H49*BA49*$I$2,$H49*BA49)</f>
        <v>0</v>
      </c>
      <c r="BT49" s="87">
        <f>IF($G49=2,$H49*BC49*$I$2,$H49*BC49)</f>
        <v>0</v>
      </c>
      <c r="BU49" s="87"/>
      <c r="BV49" s="87"/>
      <c r="BW49" s="159"/>
      <c r="BX49" s="154" t="s">
        <v>607</v>
      </c>
    </row>
    <row r="50" spans="1:76" s="86" customFormat="1" ht="12.75" customHeight="1" x14ac:dyDescent="0.25">
      <c r="A50" s="51" t="s">
        <v>244</v>
      </c>
      <c r="B50" s="51" t="s">
        <v>245</v>
      </c>
      <c r="C50" s="248" t="s">
        <v>10</v>
      </c>
      <c r="D50" s="276">
        <v>1</v>
      </c>
      <c r="E50" s="330">
        <v>925</v>
      </c>
      <c r="F50" s="342" t="s">
        <v>488</v>
      </c>
      <c r="G50" s="369">
        <v>1</v>
      </c>
      <c r="H50" s="370">
        <v>925</v>
      </c>
      <c r="I50" s="372" t="s">
        <v>488</v>
      </c>
      <c r="J50" s="301"/>
      <c r="K50" s="128"/>
      <c r="L50" s="120"/>
      <c r="M50" s="123">
        <v>28</v>
      </c>
      <c r="N50" s="120"/>
      <c r="O50" s="87"/>
      <c r="P50" s="87"/>
      <c r="Q50" s="292">
        <f>840+1120+1680</f>
        <v>3640</v>
      </c>
      <c r="R50" s="72">
        <f>IF(SUM($S$3:U$3)*$J50+SUM($S$4:U$4)*$K50+SUM($S$5:U$5)*$L50+SUM($S$6:U$6)*$M50+SUM($S$7:U$7)*$N50-SUM($O50:$Q50)&gt;0,SUM($S$3:U$3)*$J50+SUM($S$4:U$4)*$K50+SUM($S$5:U$5)*$L50+SUM($S$6:U$6)*$M50+SUM($S$7:U$7)*$N50-SUM($O50:$Q50),0)</f>
        <v>0</v>
      </c>
      <c r="S50" s="73">
        <f t="shared" si="1"/>
        <v>0</v>
      </c>
      <c r="T50" s="72">
        <f>IF(SUM($S$3:W$3)*$J50+SUM($S$4:W$4)*$K50+SUM($S$5:W$5)*$L50+SUM($S$6:W$6)*$M50+SUM($S$7:W$7)*$N50-SUM($O50:$Q50)&gt;0,SUM($S$3:W$3)*$J50+SUM($S$4:W$4)*$K50+SUM($S$5:W$5)*$L50+SUM($S$6:W$6)*$M50+SUM($S$7:W$7)*$N50-SUM($O50:$Q50),0)</f>
        <v>0</v>
      </c>
      <c r="U50" s="4">
        <f t="shared" si="2"/>
        <v>0</v>
      </c>
      <c r="V50" s="72">
        <f>IF(SUM($S$3:Y$3)*$J50+SUM($S$4:Y$4)*$K50+SUM($S$5:Y$5)*$L50+SUM($S$6:Y$6)*$M50+SUM($S$7:Y$7)*$N50-SUM($O50:$Q50)&gt;0,SUM($S$3:Y$3)*$J50+SUM($S$4:Y$4)*$K50+SUM($S$5:Y$5)*$L50+SUM($S$6:Y$6)*$M50+SUM($S$7:Y$7)*$N50-SUM($O50:$Q50),0)</f>
        <v>0</v>
      </c>
      <c r="W50" s="4">
        <f t="shared" si="3"/>
        <v>0</v>
      </c>
      <c r="X50" s="72">
        <f>IF(SUM($S$3:AA$3)*$J50+SUM($S$4:AA$4)*$K50+SUM($S$5:AA$5)*$L50+SUM($S$6:AA$6)*$M50+SUM($S$7:AA$7)*$N50-SUM($O50:$Q50)&gt;0,SUM($S$3:AA$3)*$J50+SUM($S$4:AA$4)*$K50+SUM($S$5:AA$5)*$L50+SUM($S$6:AA$6)*$M50+SUM($S$7:AA$7)*$N50-SUM($O50:$Q50),0)</f>
        <v>0</v>
      </c>
      <c r="Y50" s="4">
        <f t="shared" si="4"/>
        <v>0</v>
      </c>
      <c r="Z50" s="72">
        <f>IF(SUM($S$3:AC$3)*$J50+SUM($S$4:AC$4)*$K50+SUM($S$5:AC$5)*$L50+SUM($S$6:AC$6)*$M50+SUM($S$7:AC$7)*$N50-SUM($O50:$Q50)&gt;0,SUM($S$3:AC$3)*$J50+SUM($S$4:AC$4)*$K50+SUM($S$5:AC$5)*$L50+SUM($S$6:AC$6)*$M50+SUM($S$7:AC$7)*$N50-SUM($O50:$Q50),0)</f>
        <v>0</v>
      </c>
      <c r="AA50" s="4">
        <f t="shared" si="5"/>
        <v>0</v>
      </c>
      <c r="AB50" s="72">
        <f>IF(SUM($S$3:AE$3)*$J50+SUM($S$4:AE$4)*$K50+SUM($S$5:AE$5)*$L50+SUM($S$6:AE$6)*$M50+SUM($S$7:AE$7)*$N50-SUM($O50:$Q50)&gt;0,SUM($S$3:AE$3)*$J50+SUM($S$4:AE$4)*$K50+SUM($S$5:AE$5)*$L50+SUM($S$6:AE$6)*$M50+SUM($S$7:AE$7)*$N50-SUM($O50:$Q50),0)</f>
        <v>0</v>
      </c>
      <c r="AC50" s="4">
        <f t="shared" si="6"/>
        <v>0</v>
      </c>
      <c r="AD50" s="72">
        <f>IF(SUM($S$3:AG$3)*$J50+SUM($S$4:AG$4)*$K50+SUM($S$5:AG$5)*$L50+SUM($S$6:AG$6)*$M50+SUM($S$7:AG$7)*$N50-SUM($O50:$Q50)&gt;0,SUM($S$3:AG$3)*$J50+SUM($S$4:AG$4)*$K50+SUM($S$5:AG$5)*$L50+SUM($S$6:AG$6)*$M50+SUM($S$7:AG$7)*$N50-SUM($O50:$Q50),0)</f>
        <v>0</v>
      </c>
      <c r="AE50" s="4">
        <f t="shared" si="7"/>
        <v>0</v>
      </c>
      <c r="AF50" s="72">
        <f>IF(SUM($S$3:AI$3)*$J50+SUM($S$4:AI$4)*$K50+SUM($S$5:AI$5)*$L50+SUM($S$6:AI$6)*$M50+SUM($S$7:AI$7)*$N50-SUM($O50:$Q50)&gt;0,SUM($S$3:AI$3)*$J50+SUM($S$4:AI$4)*$K50+SUM($S$5:AI$5)*$L50+SUM($S$6:AI$6)*$M50+SUM($S$7:AI$7)*$N50-SUM($O50:$Q50),0)</f>
        <v>0</v>
      </c>
      <c r="AG50" s="4">
        <f t="shared" si="8"/>
        <v>0</v>
      </c>
      <c r="AH50" s="72">
        <f>IF(SUM($S$3:AK$3)*$J50+SUM($S$4:AK$4)*$K50+SUM($S$5:AK$5)*$L50+SUM($S$6:AK$6)*$M50+SUM($S$7:AK$7)*$N50-SUM($O50:$Q50)&gt;0,SUM($S$3:AK$3)*$J50+SUM($S$4:AK$4)*$K50+SUM($S$5:AK$5)*$L50+SUM($S$6:AK$6)*$M50+SUM($S$7:AK$7)*$N50-SUM($O50:$Q50),0)</f>
        <v>0</v>
      </c>
      <c r="AI50" s="4">
        <f t="shared" si="9"/>
        <v>0</v>
      </c>
      <c r="AJ50" s="72">
        <f>IF(SUM($S$3:AM$3)*$J50+SUM($S$4:AQ$4)*$K50+SUM($S$5:AM$5)*$L50+SUM($S$6:AM$6)*$M50+SUM($S$7:AM$7)*$N50-SUM($O50:$Q50)&gt;0,SUM($S$3:AM$3)*$J50+SUM($S$4:AQ$4)*$K50+SUM($S$5:AM$5)*$L50+SUM($S$6:AM$6)*$M50+SUM($S$7:AM$7)*$N50-SUM($O50:$Q50),0)</f>
        <v>0</v>
      </c>
      <c r="AK50" s="4">
        <f t="shared" si="10"/>
        <v>0</v>
      </c>
      <c r="AL50" s="72">
        <f>IF(SUM($S$3:AO$3)*$J50+SUM($S$4:AS$4)*$K50+SUM($S$5:AO$5)*$L50+SUM($S$6:AO$6)*$M50+SUM($S$7:AO$7)*$N50-SUM($O50:$Q50)&gt;0,SUM($S$3:AO$3)*$J50+SUM($S$4:AS$4)*$K50+SUM($S$5:AO$5)*$L50+SUM($S$6:AO$6)*$M50+SUM($S$7:AO$7)*$N50-SUM($O50:$Q50),0)</f>
        <v>0</v>
      </c>
      <c r="AM50" s="4">
        <f t="shared" si="11"/>
        <v>0</v>
      </c>
      <c r="AN50" s="72">
        <f>IF(SUM($S$3:AQ$3)*$J50+SUM($S$4:AU$4)*$K50+SUM($S$5:AQ$5)*$L50+SUM($S$6:AQ$6)*$M50+SUM($S$7:AQ$7)*$N50-SUM($O50:$Q50)&gt;0,SUM($S$3:AQ$3)*$J50+SUM($S$4:AU$4)*$K50+SUM($S$5:AQ$5)*$L50+SUM($S$6:AQ$6)*$M50+SUM($S$7:AQ$7)*$N50-SUM($O50:$Q50),0)</f>
        <v>0</v>
      </c>
      <c r="AO50" s="4">
        <f t="shared" si="12"/>
        <v>0</v>
      </c>
      <c r="AP50" s="72">
        <f>IF(SUM($S$3:AS$3)*$J50+SUM($S$4:AW$4)*$K50+SUM($S$5:AS$5)*$L50+SUM($S$6:AS$6)*$M50+SUM($S$7:AS$7)*$N50-SUM($O50:$Q50)&gt;0,SUM($S$3:AS$3)*$J50+SUM($S$4:AW$4)*$K50+SUM($S$5:AS$5)*$L50+SUM($S$6:AS$6)*$M50+SUM($S$7:AS$7)*$N50-SUM($O50:$Q50),0)</f>
        <v>0</v>
      </c>
      <c r="AQ50" s="4">
        <f t="shared" si="13"/>
        <v>0</v>
      </c>
      <c r="AR50" s="72">
        <f>IF(SUM($S$3:AU$3)*$J50+SUM($S$4:AP$4)*$K50+SUM($S$5:AU$5)*$L50+SUM($S$6:AU$6)*$M50+SUM($S$7:AU$7)*$N50-SUM($O50:$Q50)&gt;0,SUM($S$3:AU$3)*$J50+SUM($S$4:AP$4)*$K50+SUM($S$5:AU$5)*$L50+SUM($S$6:AU$6)*$M50+SUM($S$7:AU$7)*$N50-SUM($O50:$Q50),0)</f>
        <v>0</v>
      </c>
      <c r="AS50" s="4">
        <f t="shared" si="14"/>
        <v>0</v>
      </c>
      <c r="AT50" s="72">
        <f>IF(SUM($S$3:AW$3)*$J50+SUM($S$4:AW$4)*$K50+SUM($S$5:AW$5)*$L50+SUM($S$6:AW$6)*$M50+SUM($S$7:AW$7)*$N50-SUM($O50:$Q50)&gt;0,SUM($S$3:AW$3)*$J50+SUM($S$4:AW$4)*$K50+SUM($S$5:AW$5)*$L50+SUM($S$6:AW$6)*$M50+SUM($S$7:AW$7)*$N50-SUM($O50:$Q50),0)</f>
        <v>952</v>
      </c>
      <c r="AU50" s="4">
        <f t="shared" si="15"/>
        <v>952</v>
      </c>
      <c r="AV50" s="72">
        <f>IF(SUM($S$3:AY$3)*$J50+SUM($S$4:AY$4)*$K50+SUM($S$5:AY$5)*$L50+SUM($S$6:AY$6)*$M50+SUM($S$7:AY$7)*$N50-SUM($O50:$Q50)&gt;0,SUM($S$3:AY$3)*$J50+SUM($S$4:AY$4)*$K50+SUM($S$5:AY$5)*$L50+SUM($S$6:AY$6)*$M50+SUM($S$7:AY$7)*$N50-SUM($O50:$Q50),0)</f>
        <v>1932</v>
      </c>
      <c r="AW50" s="4">
        <f t="shared" si="16"/>
        <v>980</v>
      </c>
      <c r="AX50" s="72">
        <f>IF(SUM($S$3:BA$3)*$J50+SUM($S$4:BA$4)*$K50+SUM($S$5:BA$5)*$L50+SUM($S$6:BA$6)*$M50+SUM($S$7:BA$7)*$N50-SUM($O50:$Q50)&gt;0,SUM($S$3:BA$3)*$J50+SUM($S$4:BA$4)*$K50+SUM($S$5:BA$5)*$L50+SUM($S$6:BA$6)*$M50+SUM($S$7:BA$7)*$N50-SUM($O50:$Q50),0)</f>
        <v>2912</v>
      </c>
      <c r="AY50" s="7">
        <f t="shared" si="17"/>
        <v>980</v>
      </c>
      <c r="AZ50" s="401">
        <f>IF(SUM($S$3:BC$3)*$J50+SUM($S$4:BC$4)*$K50+SUM($S$5:BC$5)*$L50+SUM($S$6:BC$6)*$M50+SUM($S$7:BC$7)*$N50-SUM($O50:$Q50)&gt;0,SUM($S$3:BC$3)*$J50+SUM($S$4:BC$4)*$K50+SUM($S$5:BC$5)*$L50+SUM($S$6:BC$6)*$M50+SUM($S$7:BC$7)*$N50-SUM($O50:$Q50),0)</f>
        <v>2912</v>
      </c>
      <c r="BA50" s="87">
        <f t="shared" si="18"/>
        <v>0</v>
      </c>
      <c r="BB50" s="402">
        <f>IF(SUM($S$3:BD$3)*$J50+SUM($S$4:BD$4)*$K50+SUM($S$5:BD$5)*$L50+SUM($S$6:BD$6)*$M50+SUM($S$7:BD$7)*$N50-SUM($O50:$Q50)&gt;0,SUM($S$3:BD$3)*$J50+SUM($S$4:BD$4)*$K50+SUM($S$5:BD$5)*$L50+SUM($S$6:BD$6)*$M50+SUM($S$7:BD$7)*$N50-SUM($O50:$Q50),0)</f>
        <v>2912</v>
      </c>
      <c r="BC50" s="87">
        <f t="shared" si="19"/>
        <v>0</v>
      </c>
      <c r="BG50" s="91">
        <f>AA50*$H50</f>
        <v>0</v>
      </c>
      <c r="BH50" s="91">
        <f>AC50*$H50</f>
        <v>0</v>
      </c>
      <c r="BI50" s="91">
        <f>AE50*$H50</f>
        <v>0</v>
      </c>
      <c r="BJ50" s="91">
        <f>AG50*$H50</f>
        <v>0</v>
      </c>
      <c r="BK50" s="91">
        <f>AI50*$H50</f>
        <v>0</v>
      </c>
      <c r="BL50" s="91">
        <f>AK50*$H50</f>
        <v>0</v>
      </c>
      <c r="BM50" s="91">
        <f>AM50*$H50</f>
        <v>0</v>
      </c>
      <c r="BN50" s="91">
        <f>AO50*$H50</f>
        <v>0</v>
      </c>
      <c r="BO50" s="91">
        <f>AQ50*$H50</f>
        <v>0</v>
      </c>
      <c r="BP50" s="91">
        <f>AS50*$H50</f>
        <v>0</v>
      </c>
      <c r="BQ50" s="250">
        <f>AU50*$H50</f>
        <v>880600</v>
      </c>
      <c r="BR50" s="157">
        <f>AW50*$H50</f>
        <v>906500</v>
      </c>
      <c r="BS50" s="91">
        <f>AY50*$H50</f>
        <v>906500</v>
      </c>
      <c r="BT50" s="91">
        <f t="shared" ref="BT50" si="147">BA50*$H50</f>
        <v>0</v>
      </c>
      <c r="BU50" s="91">
        <f>BC50*$H50</f>
        <v>0</v>
      </c>
      <c r="BV50" s="91"/>
      <c r="BW50" s="158"/>
      <c r="BX50" s="153"/>
    </row>
    <row r="51" spans="1:76" s="86" customFormat="1" ht="25.5" customHeight="1" x14ac:dyDescent="0.25">
      <c r="A51" s="15" t="s">
        <v>773</v>
      </c>
      <c r="B51" s="15" t="s">
        <v>1034</v>
      </c>
      <c r="C51" s="249" t="s">
        <v>10</v>
      </c>
      <c r="D51" s="274">
        <v>2</v>
      </c>
      <c r="E51" s="328">
        <v>5500</v>
      </c>
      <c r="F51" s="342" t="s">
        <v>443</v>
      </c>
      <c r="G51" s="369">
        <v>2</v>
      </c>
      <c r="H51" s="370">
        <v>7800</v>
      </c>
      <c r="I51" s="372" t="s">
        <v>443</v>
      </c>
      <c r="J51" s="300">
        <v>2</v>
      </c>
      <c r="K51" s="135">
        <v>2</v>
      </c>
      <c r="L51" s="122">
        <v>2</v>
      </c>
      <c r="M51" s="123">
        <v>2</v>
      </c>
      <c r="N51" s="120"/>
      <c r="O51" s="87">
        <v>24</v>
      </c>
      <c r="P51" s="87">
        <v>21</v>
      </c>
      <c r="Q51" s="292">
        <f>85+81+170+200+5+200+(29/2)+400+1120+700+140+134</f>
        <v>3249.5</v>
      </c>
      <c r="R51" s="72">
        <f>IF(SUM($S$3:U$3)*$J51+SUM($S$4:U$4)*$K51+SUM($S$5:U$5)*$L51+SUM($S$6:U$6)*$M51+SUM($S$7:U$7)*$N51-SUM($O51:$Q51)&gt;0,SUM($S$3:U$3)*$J51+SUM($S$4:U$4)*$K51+SUM($S$5:U$5)*$L51+SUM($S$6:U$6)*$M51+SUM($S$7:U$7)*$N51-SUM($O51:$Q51),0)</f>
        <v>0</v>
      </c>
      <c r="S51" s="73">
        <f t="shared" si="1"/>
        <v>0</v>
      </c>
      <c r="T51" s="72">
        <f>IF(SUM($S$3:W$3)*$J51+SUM($S$4:W$4)*$K51+SUM($S$5:W$5)*$L51+SUM($S$6:W$6)*$M51+SUM($S$7:W$7)*$N51-SUM($O51:$Q51)&gt;0,SUM($S$3:W$3)*$J51+SUM($S$4:W$4)*$K51+SUM($S$5:W$5)*$L51+SUM($S$6:W$6)*$M51+SUM($S$7:W$7)*$N51-SUM($O51:$Q51),0)</f>
        <v>0</v>
      </c>
      <c r="U51" s="4">
        <f t="shared" si="2"/>
        <v>0</v>
      </c>
      <c r="V51" s="72">
        <f>IF(SUM($S$3:Y$3)*$J51+SUM($S$4:Y$4)*$K51+SUM($S$5:Y$5)*$L51+SUM($S$6:Y$6)*$M51+SUM($S$7:Y$7)*$N51-SUM($O51:$Q51)&gt;0,SUM($S$3:Y$3)*$J51+SUM($S$4:Y$4)*$K51+SUM($S$5:Y$5)*$L51+SUM($S$6:Y$6)*$M51+SUM($S$7:Y$7)*$N51-SUM($O51:$Q51),0)</f>
        <v>0</v>
      </c>
      <c r="W51" s="4">
        <f t="shared" si="3"/>
        <v>0</v>
      </c>
      <c r="X51" s="72">
        <f>IF(SUM($S$3:AA$3)*$J51+SUM($S$4:AA$4)*$K51+SUM($S$5:AA$5)*$L51+SUM($S$6:AA$6)*$M51+SUM($S$7:AA$7)*$N51-SUM($O51:$Q51)&gt;0,SUM($S$3:AA$3)*$J51+SUM($S$4:AA$4)*$K51+SUM($S$5:AA$5)*$L51+SUM($S$6:AA$6)*$M51+SUM($S$7:AA$7)*$N51-SUM($O51:$Q51),0)</f>
        <v>0</v>
      </c>
      <c r="Y51" s="4">
        <f t="shared" si="4"/>
        <v>0</v>
      </c>
      <c r="Z51" s="72">
        <f>IF(SUM($S$3:AC$3)*$J51+SUM($S$4:AC$4)*$K51+SUM($S$5:AC$5)*$L51+SUM($S$6:AC$6)*$M51+SUM($S$7:AC$7)*$N51-SUM($O51:$Q51)&gt;0,SUM($S$3:AC$3)*$J51+SUM($S$4:AC$4)*$K51+SUM($S$5:AC$5)*$L51+SUM($S$6:AC$6)*$M51+SUM($S$7:AC$7)*$N51-SUM($O51:$Q51),0)</f>
        <v>0</v>
      </c>
      <c r="AA51" s="4">
        <f t="shared" si="5"/>
        <v>0</v>
      </c>
      <c r="AB51" s="72">
        <f>IF(SUM($S$3:AE$3)*$J51+SUM($S$4:AE$4)*$K51+SUM($S$5:AE$5)*$L51+SUM($S$6:AE$6)*$M51+SUM($S$7:AE$7)*$N51-SUM($O51:$Q51)&gt;0,SUM($S$3:AE$3)*$J51+SUM($S$4:AE$4)*$K51+SUM($S$5:AE$5)*$L51+SUM($S$6:AE$6)*$M51+SUM($S$7:AE$7)*$N51-SUM($O51:$Q51),0)</f>
        <v>0</v>
      </c>
      <c r="AC51" s="4">
        <f t="shared" si="6"/>
        <v>0</v>
      </c>
      <c r="AD51" s="72">
        <f>IF(SUM($S$3:AG$3)*$J51+SUM($S$4:AG$4)*$K51+SUM($S$5:AG$5)*$L51+SUM($S$6:AG$6)*$M51+SUM($S$7:AG$7)*$N51-SUM($O51:$Q51)&gt;0,SUM($S$3:AG$3)*$J51+SUM($S$4:AG$4)*$K51+SUM($S$5:AG$5)*$L51+SUM($S$6:AG$6)*$M51+SUM($S$7:AG$7)*$N51-SUM($O51:$Q51),0)</f>
        <v>0</v>
      </c>
      <c r="AE51" s="4">
        <f t="shared" si="7"/>
        <v>0</v>
      </c>
      <c r="AF51" s="72">
        <f>IF(SUM($S$3:AI$3)*$J51+SUM($S$4:AI$4)*$K51+SUM($S$5:AI$5)*$L51+SUM($S$6:AI$6)*$M51+SUM($S$7:AI$7)*$N51-SUM($O51:$Q51)&gt;0,SUM($S$3:AI$3)*$J51+SUM($S$4:AI$4)*$K51+SUM($S$5:AI$5)*$L51+SUM($S$6:AI$6)*$M51+SUM($S$7:AI$7)*$N51-SUM($O51:$Q51),0)</f>
        <v>0</v>
      </c>
      <c r="AG51" s="4">
        <f t="shared" si="8"/>
        <v>0</v>
      </c>
      <c r="AH51" s="72">
        <f>IF(SUM($S$3:AK$3)*$J51+SUM($S$4:AK$4)*$K51+SUM($S$5:AK$5)*$L51+SUM($S$6:AK$6)*$M51+SUM($S$7:AK$7)*$N51-SUM($O51:$Q51)&gt;0,SUM($S$3:AK$3)*$J51+SUM($S$4:AK$4)*$K51+SUM($S$5:AK$5)*$L51+SUM($S$6:AK$6)*$M51+SUM($S$7:AK$7)*$N51-SUM($O51:$Q51),0)</f>
        <v>0</v>
      </c>
      <c r="AI51" s="4">
        <f t="shared" si="9"/>
        <v>0</v>
      </c>
      <c r="AJ51" s="72">
        <f>IF(SUM($S$3:AM$3)*$J51+SUM($S$4:AQ$4)*$K51+SUM($S$5:AM$5)*$L51+SUM($S$6:AM$6)*$M51+SUM($S$7:AM$7)*$N51-SUM($O51:$Q51)&gt;0,SUM($S$3:AM$3)*$J51+SUM($S$4:AQ$4)*$K51+SUM($S$5:AM$5)*$L51+SUM($S$6:AM$6)*$M51+SUM($S$7:AM$7)*$N51-SUM($O51:$Q51),0)</f>
        <v>0</v>
      </c>
      <c r="AK51" s="4">
        <f t="shared" si="10"/>
        <v>0</v>
      </c>
      <c r="AL51" s="72">
        <f>IF(SUM($S$3:AO$3)*$J51+SUM($S$4:AS$4)*$K51+SUM($S$5:AO$5)*$L51+SUM($S$6:AO$6)*$M51+SUM($S$7:AO$7)*$N51-SUM($O51:$Q51)&gt;0,SUM($S$3:AO$3)*$J51+SUM($S$4:AS$4)*$K51+SUM($S$5:AO$5)*$L51+SUM($S$6:AO$6)*$M51+SUM($S$7:AO$7)*$N51-SUM($O51:$Q51),0)</f>
        <v>0</v>
      </c>
      <c r="AM51" s="4">
        <f t="shared" si="11"/>
        <v>0</v>
      </c>
      <c r="AN51" s="72">
        <f>IF(SUM($S$3:AQ$3)*$J51+SUM($S$4:AU$4)*$K51+SUM($S$5:AQ$5)*$L51+SUM($S$6:AQ$6)*$M51+SUM($S$7:AQ$7)*$N51-SUM($O51:$Q51)&gt;0,SUM($S$3:AQ$3)*$J51+SUM($S$4:AU$4)*$K51+SUM($S$5:AQ$5)*$L51+SUM($S$6:AQ$6)*$M51+SUM($S$7:AQ$7)*$N51-SUM($O51:$Q51),0)</f>
        <v>7.5</v>
      </c>
      <c r="AO51" s="4">
        <f t="shared" si="12"/>
        <v>7.5</v>
      </c>
      <c r="AP51" s="72">
        <f>IF(SUM($S$3:AS$3)*$J51+SUM($S$4:AW$4)*$K51+SUM($S$5:AS$5)*$L51+SUM($S$6:AS$6)*$M51+SUM($S$7:AS$7)*$N51-SUM($O51:$Q51)&gt;0,SUM($S$3:AS$3)*$J51+SUM($S$4:AW$4)*$K51+SUM($S$5:AS$5)*$L51+SUM($S$6:AS$6)*$M51+SUM($S$7:AS$7)*$N51-SUM($O51:$Q51),0)</f>
        <v>577.5</v>
      </c>
      <c r="AQ51" s="4">
        <f t="shared" si="13"/>
        <v>570</v>
      </c>
      <c r="AR51" s="72">
        <f>IF(SUM($S$3:AU$3)*$J51+SUM($S$4:AP$4)*$K51+SUM($S$5:AU$5)*$L51+SUM($S$6:AU$6)*$M51+SUM($S$7:AU$7)*$N51-SUM($O51:$Q51)&gt;0,SUM($S$3:AU$3)*$J51+SUM($S$4:AP$4)*$K51+SUM($S$5:AU$5)*$L51+SUM($S$6:AU$6)*$M51+SUM($S$7:AU$7)*$N51-SUM($O51:$Q51),0)</f>
        <v>0</v>
      </c>
      <c r="AS51" s="4">
        <f t="shared" si="14"/>
        <v>0</v>
      </c>
      <c r="AT51" s="72">
        <f>IF(SUM($S$3:AW$3)*$J51+SUM($S$4:AW$4)*$K51+SUM($S$5:AW$5)*$L51+SUM($S$6:AW$6)*$M51+SUM($S$7:AW$7)*$N51-SUM($O51:$Q51)&gt;0,SUM($S$3:AW$3)*$J51+SUM($S$4:AW$4)*$K51+SUM($S$5:AW$5)*$L51+SUM($S$6:AW$6)*$M51+SUM($S$7:AW$7)*$N51-SUM($O51:$Q51),0)</f>
        <v>1437.5</v>
      </c>
      <c r="AU51" s="4">
        <f t="shared" si="15"/>
        <v>1437.5</v>
      </c>
      <c r="AV51" s="72">
        <f>IF(SUM($S$3:AY$3)*$J51+SUM($S$4:AY$4)*$K51+SUM($S$5:AY$5)*$L51+SUM($S$6:AY$6)*$M51+SUM($S$7:AY$7)*$N51-SUM($O51:$Q51)&gt;0,SUM($S$3:AY$3)*$J51+SUM($S$4:AY$4)*$K51+SUM($S$5:AY$5)*$L51+SUM($S$6:AY$6)*$M51+SUM($S$7:AY$7)*$N51-SUM($O51:$Q51),0)</f>
        <v>2167.5</v>
      </c>
      <c r="AW51" s="4">
        <f t="shared" si="16"/>
        <v>730</v>
      </c>
      <c r="AX51" s="72">
        <f>IF(SUM($S$3:BA$3)*$J51+SUM($S$4:BA$4)*$K51+SUM($S$5:BA$5)*$L51+SUM($S$6:BA$6)*$M51+SUM($S$7:BA$7)*$N51-SUM($O51:$Q51)&gt;0,SUM($S$3:BA$3)*$J51+SUM($S$4:BA$4)*$K51+SUM($S$5:BA$5)*$L51+SUM($S$6:BA$6)*$M51+SUM($S$7:BA$7)*$N51-SUM($O51:$Q51),0)</f>
        <v>2897.5</v>
      </c>
      <c r="AY51" s="7">
        <f t="shared" si="17"/>
        <v>730</v>
      </c>
      <c r="AZ51" s="401">
        <f>IF(SUM($S$3:BC$3)*$J51+SUM($S$4:BC$4)*$K51+SUM($S$5:BC$5)*$L51+SUM($S$6:BC$6)*$M51+SUM($S$7:BC$7)*$N51-SUM($O51:$Q51)&gt;0,SUM($S$3:BC$3)*$J51+SUM($S$4:BC$4)*$K51+SUM($S$5:BC$5)*$L51+SUM($S$6:BC$6)*$M51+SUM($S$7:BC$7)*$N51-SUM($O51:$Q51),0)</f>
        <v>3557.5</v>
      </c>
      <c r="BA51" s="87">
        <f t="shared" si="18"/>
        <v>660</v>
      </c>
      <c r="BB51" s="402">
        <f>IF(SUM($S$3:BD$3)*$J51+SUM($S$4:BD$4)*$K51+SUM($S$5:BD$5)*$L51+SUM($S$6:BD$6)*$M51+SUM($S$7:BD$7)*$N51-SUM($O51:$Q51)&gt;0,SUM($S$3:BD$3)*$J51+SUM($S$4:BD$4)*$K51+SUM($S$5:BD$5)*$L51+SUM($S$6:BD$6)*$M51+SUM($S$7:BD$7)*$N51-SUM($O51:$Q51),0)</f>
        <v>4123.5</v>
      </c>
      <c r="BC51" s="87">
        <f t="shared" si="19"/>
        <v>566</v>
      </c>
      <c r="BG51" s="91">
        <f>IF($G51=2,$H51*AC51*$I$2,$H51*AC51)</f>
        <v>0</v>
      </c>
      <c r="BH51" s="91">
        <f>IF($G51=2,$H51*AE51*$I$2,$H51*AE51)</f>
        <v>0</v>
      </c>
      <c r="BI51" s="91">
        <f>IF($G51=2,$H51*AG51*$I$2,$H51*AG51)</f>
        <v>0</v>
      </c>
      <c r="BJ51" s="91">
        <f>IF($G51=2,$H51*AI51*$I$2,$H51*AI51)</f>
        <v>0</v>
      </c>
      <c r="BK51" s="91">
        <f>IF($G51=2,$H51*AK51*$I$2,$H51*AK51)</f>
        <v>0</v>
      </c>
      <c r="BL51" s="91">
        <f>IF($G51=2,$H51*AM51*$I$2,$H51*AM51)</f>
        <v>0</v>
      </c>
      <c r="BM51" s="91">
        <f>IF($G51=2,$H51*AO51*$I$2,$H51*AO51)</f>
        <v>333450</v>
      </c>
      <c r="BN51" s="91">
        <f>IF($G51=2,$H51*AQ51*$I$2,$H51*AQ51)</f>
        <v>25342200</v>
      </c>
      <c r="BO51" s="91">
        <f>IF($G51=2,$H51*AS51*$I$2,$H51*AS51)</f>
        <v>0</v>
      </c>
      <c r="BP51" s="91">
        <f>IF($G51=2,$H51*AU51*$I$2,$H51*AU51)</f>
        <v>63911250</v>
      </c>
      <c r="BQ51" s="250">
        <f>IF($G51=2,$H51*AW51*$I$2,$H51*AW51)</f>
        <v>32455800</v>
      </c>
      <c r="BR51" s="157">
        <f>IF($G51=2,$H51*AY51*$I$2,$H51*AY51)</f>
        <v>32455800</v>
      </c>
      <c r="BS51" s="91">
        <f>IF($G51=2,$H51*BA51*$I$2,$H51*BA51)</f>
        <v>29343600</v>
      </c>
      <c r="BT51" s="91">
        <f>IF($G51=2,$H51*BC51*$I$2,$H51*BC51)</f>
        <v>25164360</v>
      </c>
      <c r="BU51" s="91"/>
      <c r="BV51" s="91"/>
      <c r="BW51" s="158"/>
      <c r="BX51" s="153" t="s">
        <v>607</v>
      </c>
    </row>
    <row r="52" spans="1:76" s="86" customFormat="1" ht="12.75" customHeight="1" x14ac:dyDescent="0.25">
      <c r="A52" s="15" t="s">
        <v>32</v>
      </c>
      <c r="B52" s="15" t="s">
        <v>650</v>
      </c>
      <c r="C52" s="250" t="s">
        <v>10</v>
      </c>
      <c r="D52" s="274">
        <v>1</v>
      </c>
      <c r="E52" s="328">
        <v>7500</v>
      </c>
      <c r="F52" s="342" t="s">
        <v>488</v>
      </c>
      <c r="G52" s="369">
        <v>1</v>
      </c>
      <c r="H52" s="370">
        <v>7400</v>
      </c>
      <c r="I52" s="372" t="s">
        <v>488</v>
      </c>
      <c r="J52" s="300">
        <v>4</v>
      </c>
      <c r="K52" s="135">
        <v>4</v>
      </c>
      <c r="L52" s="120"/>
      <c r="M52" s="120"/>
      <c r="N52" s="120"/>
      <c r="O52" s="87">
        <v>992</v>
      </c>
      <c r="P52" s="87">
        <v>240</v>
      </c>
      <c r="Q52" s="292">
        <f>48+600+540+540+480+480+480</f>
        <v>3168</v>
      </c>
      <c r="R52" s="72">
        <f>IF(SUM($S$3:U$3)*$J52+SUM($S$4:U$4)*$K52+SUM($S$5:U$5)*$L52+SUM($S$6:U$6)*$M52+SUM($S$7:U$7)*$N52-SUM($O52:$Q52)&gt;0,SUM($S$3:U$3)*$J52+SUM($S$4:U$4)*$K52+SUM($S$5:U$5)*$L52+SUM($S$6:U$6)*$M52+SUM($S$7:U$7)*$N52-SUM($O52:$Q52),0)</f>
        <v>0</v>
      </c>
      <c r="S52" s="73">
        <f t="shared" si="1"/>
        <v>0</v>
      </c>
      <c r="T52" s="72">
        <f>IF(SUM($S$3:W$3)*$J52+SUM($S$4:W$4)*$K52+SUM($S$5:W$5)*$L52+SUM($S$6:W$6)*$M52+SUM($S$7:W$7)*$N52-SUM($O52:$Q52)&gt;0,SUM($S$3:W$3)*$J52+SUM($S$4:W$4)*$K52+SUM($S$5:W$5)*$L52+SUM($S$6:W$6)*$M52+SUM($S$7:W$7)*$N52-SUM($O52:$Q52),0)</f>
        <v>0</v>
      </c>
      <c r="U52" s="4">
        <f t="shared" si="2"/>
        <v>0</v>
      </c>
      <c r="V52" s="72">
        <f>IF(SUM($S$3:Y$3)*$J52+SUM($S$4:Y$4)*$K52+SUM($S$5:Y$5)*$L52+SUM($S$6:Y$6)*$M52+SUM($S$7:Y$7)*$N52-SUM($O52:$Q52)&gt;0,SUM($S$3:Y$3)*$J52+SUM($S$4:Y$4)*$K52+SUM($S$5:Y$5)*$L52+SUM($S$6:Y$6)*$M52+SUM($S$7:Y$7)*$N52-SUM($O52:$Q52),0)</f>
        <v>0</v>
      </c>
      <c r="W52" s="4">
        <f t="shared" si="3"/>
        <v>0</v>
      </c>
      <c r="X52" s="72">
        <f>IF(SUM($S$3:AA$3)*$J52+SUM($S$4:AA$4)*$K52+SUM($S$5:AA$5)*$L52+SUM($S$6:AA$6)*$M52+SUM($S$7:AA$7)*$N52-SUM($O52:$Q52)&gt;0,SUM($S$3:AA$3)*$J52+SUM($S$4:AA$4)*$K52+SUM($S$5:AA$5)*$L52+SUM($S$6:AA$6)*$M52+SUM($S$7:AA$7)*$N52-SUM($O52:$Q52),0)</f>
        <v>0</v>
      </c>
      <c r="Y52" s="4">
        <f t="shared" si="4"/>
        <v>0</v>
      </c>
      <c r="Z52" s="72">
        <f>IF(SUM($S$3:AC$3)*$J52+SUM($S$4:AC$4)*$K52+SUM($S$5:AC$5)*$L52+SUM($S$6:AC$6)*$M52+SUM($S$7:AC$7)*$N52-SUM($O52:$Q52)&gt;0,SUM($S$3:AC$3)*$J52+SUM($S$4:AC$4)*$K52+SUM($S$5:AC$5)*$L52+SUM($S$6:AC$6)*$M52+SUM($S$7:AC$7)*$N52-SUM($O52:$Q52),0)</f>
        <v>0</v>
      </c>
      <c r="AA52" s="4">
        <f t="shared" si="5"/>
        <v>0</v>
      </c>
      <c r="AB52" s="72">
        <f>IF(SUM($S$3:AE$3)*$J52+SUM($S$4:AE$4)*$K52+SUM($S$5:AE$5)*$L52+SUM($S$6:AE$6)*$M52+SUM($S$7:AE$7)*$N52-SUM($O52:$Q52)&gt;0,SUM($S$3:AE$3)*$J52+SUM($S$4:AE$4)*$K52+SUM($S$5:AE$5)*$L52+SUM($S$6:AE$6)*$M52+SUM($S$7:AE$7)*$N52-SUM($O52:$Q52),0)</f>
        <v>0</v>
      </c>
      <c r="AC52" s="4">
        <f t="shared" si="6"/>
        <v>0</v>
      </c>
      <c r="AD52" s="72">
        <f>IF(SUM($S$3:AG$3)*$J52+SUM($S$4:AG$4)*$K52+SUM($S$5:AG$5)*$L52+SUM($S$6:AG$6)*$M52+SUM($S$7:AG$7)*$N52-SUM($O52:$Q52)&gt;0,SUM($S$3:AG$3)*$J52+SUM($S$4:AG$4)*$K52+SUM($S$5:AG$5)*$L52+SUM($S$6:AG$6)*$M52+SUM($S$7:AG$7)*$N52-SUM($O52:$Q52),0)</f>
        <v>0</v>
      </c>
      <c r="AE52" s="4">
        <f t="shared" si="7"/>
        <v>0</v>
      </c>
      <c r="AF52" s="72">
        <f>IF(SUM($S$3:AI$3)*$J52+SUM($S$4:AI$4)*$K52+SUM($S$5:AI$5)*$L52+SUM($S$6:AI$6)*$M52+SUM($S$7:AI$7)*$N52-SUM($O52:$Q52)&gt;0,SUM($S$3:AI$3)*$J52+SUM($S$4:AI$4)*$K52+SUM($S$5:AI$5)*$L52+SUM($S$6:AI$6)*$M52+SUM($S$7:AI$7)*$N52-SUM($O52:$Q52),0)</f>
        <v>0</v>
      </c>
      <c r="AG52" s="4">
        <f t="shared" si="8"/>
        <v>0</v>
      </c>
      <c r="AH52" s="72">
        <f>IF(SUM($S$3:AK$3)*$J52+SUM($S$4:AK$4)*$K52+SUM($S$5:AK$5)*$L52+SUM($S$6:AK$6)*$M52+SUM($S$7:AK$7)*$N52-SUM($O52:$Q52)&gt;0,SUM($S$3:AK$3)*$J52+SUM($S$4:AK$4)*$K52+SUM($S$5:AK$5)*$L52+SUM($S$6:AK$6)*$M52+SUM($S$7:AK$7)*$N52-SUM($O52:$Q52),0)</f>
        <v>0</v>
      </c>
      <c r="AI52" s="4">
        <f t="shared" si="9"/>
        <v>0</v>
      </c>
      <c r="AJ52" s="72">
        <f>IF(SUM($S$3:AM$3)*$J52+SUM($S$4:AQ$4)*$K52+SUM($S$5:AM$5)*$L52+SUM($S$6:AM$6)*$M52+SUM($S$7:AM$7)*$N52-SUM($O52:$Q52)&gt;0,SUM($S$3:AM$3)*$J52+SUM($S$4:AQ$4)*$K52+SUM($S$5:AM$5)*$L52+SUM($S$6:AM$6)*$M52+SUM($S$7:AM$7)*$N52-SUM($O52:$Q52),0)</f>
        <v>0</v>
      </c>
      <c r="AK52" s="4">
        <f t="shared" si="10"/>
        <v>0</v>
      </c>
      <c r="AL52" s="72">
        <f>IF(SUM($S$3:AO$3)*$J52+SUM($S$4:AS$4)*$K52+SUM($S$5:AO$5)*$L52+SUM($S$6:AO$6)*$M52+SUM($S$7:AO$7)*$N52-SUM($O52:$Q52)&gt;0,SUM($S$3:AO$3)*$J52+SUM($S$4:AS$4)*$K52+SUM($S$5:AO$5)*$L52+SUM($S$6:AO$6)*$M52+SUM($S$7:AO$7)*$N52-SUM($O52:$Q52),0)</f>
        <v>0</v>
      </c>
      <c r="AM52" s="4">
        <f t="shared" si="11"/>
        <v>0</v>
      </c>
      <c r="AN52" s="72">
        <f>IF(SUM($S$3:AQ$3)*$J52+SUM($S$4:AU$4)*$K52+SUM($S$5:AQ$5)*$L52+SUM($S$6:AQ$6)*$M52+SUM($S$7:AQ$7)*$N52-SUM($O52:$Q52)&gt;0,SUM($S$3:AQ$3)*$J52+SUM($S$4:AU$4)*$K52+SUM($S$5:AQ$5)*$L52+SUM($S$6:AQ$6)*$M52+SUM($S$7:AQ$7)*$N52-SUM($O52:$Q52),0)</f>
        <v>544</v>
      </c>
      <c r="AO52" s="4">
        <f t="shared" si="12"/>
        <v>544</v>
      </c>
      <c r="AP52" s="72">
        <f>IF(SUM($S$3:AS$3)*$J52+SUM($S$4:AW$4)*$K52+SUM($S$5:AS$5)*$L52+SUM($S$6:AS$6)*$M52+SUM($S$7:AS$7)*$N52-SUM($O52:$Q52)&gt;0,SUM($S$3:AS$3)*$J52+SUM($S$4:AW$4)*$K52+SUM($S$5:AS$5)*$L52+SUM($S$6:AS$6)*$M52+SUM($S$7:AS$7)*$N52-SUM($O52:$Q52),0)</f>
        <v>1144</v>
      </c>
      <c r="AQ52" s="4">
        <f t="shared" si="13"/>
        <v>600</v>
      </c>
      <c r="AR52" s="72">
        <f>IF(SUM($S$3:AU$3)*$J52+SUM($S$4:AP$4)*$K52+SUM($S$5:AU$5)*$L52+SUM($S$6:AU$6)*$M52+SUM($S$7:AU$7)*$N52-SUM($O52:$Q52)&gt;0,SUM($S$3:AU$3)*$J52+SUM($S$4:AP$4)*$K52+SUM($S$5:AU$5)*$L52+SUM($S$6:AU$6)*$M52+SUM($S$7:AU$7)*$N52-SUM($O52:$Q52),0)</f>
        <v>0</v>
      </c>
      <c r="AS52" s="4">
        <f t="shared" si="14"/>
        <v>0</v>
      </c>
      <c r="AT52" s="72">
        <f>IF(SUM($S$3:AW$3)*$J52+SUM($S$4:AW$4)*$K52+SUM($S$5:AW$5)*$L52+SUM($S$6:AW$6)*$M52+SUM($S$7:AW$7)*$N52-SUM($O52:$Q52)&gt;0,SUM($S$3:AW$3)*$J52+SUM($S$4:AW$4)*$K52+SUM($S$5:AW$5)*$L52+SUM($S$6:AW$6)*$M52+SUM($S$7:AW$7)*$N52-SUM($O52:$Q52),0)</f>
        <v>1144</v>
      </c>
      <c r="AU52" s="4">
        <f t="shared" si="15"/>
        <v>1144</v>
      </c>
      <c r="AV52" s="72">
        <f>IF(SUM($S$3:AY$3)*$J52+SUM($S$4:AY$4)*$K52+SUM($S$5:AY$5)*$L52+SUM($S$6:AY$6)*$M52+SUM($S$7:AY$7)*$N52-SUM($O52:$Q52)&gt;0,SUM($S$3:AY$3)*$J52+SUM($S$4:AY$4)*$K52+SUM($S$5:AY$5)*$L52+SUM($S$6:AY$6)*$M52+SUM($S$7:AY$7)*$N52-SUM($O52:$Q52),0)</f>
        <v>1744</v>
      </c>
      <c r="AW52" s="4">
        <f t="shared" si="16"/>
        <v>600</v>
      </c>
      <c r="AX52" s="72">
        <f>IF(SUM($S$3:BA$3)*$J52+SUM($S$4:BA$4)*$K52+SUM($S$5:BA$5)*$L52+SUM($S$6:BA$6)*$M52+SUM($S$7:BA$7)*$N52-SUM($O52:$Q52)&gt;0,SUM($S$3:BA$3)*$J52+SUM($S$4:BA$4)*$K52+SUM($S$5:BA$5)*$L52+SUM($S$6:BA$6)*$M52+SUM($S$7:BA$7)*$N52-SUM($O52:$Q52),0)</f>
        <v>2344</v>
      </c>
      <c r="AY52" s="7">
        <f t="shared" si="17"/>
        <v>600</v>
      </c>
      <c r="AZ52" s="401">
        <f>IF(SUM($S$3:BC$3)*$J52+SUM($S$4:BC$4)*$K52+SUM($S$5:BC$5)*$L52+SUM($S$6:BC$6)*$M52+SUM($S$7:BC$7)*$N52-SUM($O52:$Q52)&gt;0,SUM($S$3:BC$3)*$J52+SUM($S$4:BC$4)*$K52+SUM($S$5:BC$5)*$L52+SUM($S$6:BC$6)*$M52+SUM($S$7:BC$7)*$N52-SUM($O52:$Q52),0)</f>
        <v>2944</v>
      </c>
      <c r="BA52" s="87">
        <f t="shared" si="18"/>
        <v>600</v>
      </c>
      <c r="BB52" s="402">
        <f>IF(SUM($S$3:BD$3)*$J52+SUM($S$4:BD$4)*$K52+SUM($S$5:BD$5)*$L52+SUM($S$6:BD$6)*$M52+SUM($S$7:BD$7)*$N52-SUM($O52:$Q52)&gt;0,SUM($S$3:BD$3)*$J52+SUM($S$4:BD$4)*$K52+SUM($S$5:BD$5)*$L52+SUM($S$6:BD$6)*$M52+SUM($S$7:BD$7)*$N52-SUM($O52:$Q52),0)</f>
        <v>3532</v>
      </c>
      <c r="BC52" s="87">
        <f t="shared" si="19"/>
        <v>588</v>
      </c>
      <c r="BG52" s="91">
        <f>AA52*$H52</f>
        <v>0</v>
      </c>
      <c r="BH52" s="91">
        <f>AC52*$H52</f>
        <v>0</v>
      </c>
      <c r="BI52" s="91">
        <f>AE52*$H52</f>
        <v>0</v>
      </c>
      <c r="BJ52" s="91">
        <f>AG52*$H52</f>
        <v>0</v>
      </c>
      <c r="BK52" s="91">
        <f>AI52*$H52</f>
        <v>0</v>
      </c>
      <c r="BL52" s="91">
        <f>AK52*$H52</f>
        <v>0</v>
      </c>
      <c r="BM52" s="91">
        <f>AM52*$H52</f>
        <v>0</v>
      </c>
      <c r="BN52" s="91">
        <f>AO52*$H52</f>
        <v>4025600</v>
      </c>
      <c r="BO52" s="91">
        <f>AQ52*$H52</f>
        <v>4440000</v>
      </c>
      <c r="BP52" s="91">
        <f>AS52*$H52</f>
        <v>0</v>
      </c>
      <c r="BQ52" s="250">
        <f>AU52*$H52</f>
        <v>8465600</v>
      </c>
      <c r="BR52" s="157">
        <f>AW52*$H52</f>
        <v>4440000</v>
      </c>
      <c r="BS52" s="91">
        <f>AY52*$H52</f>
        <v>4440000</v>
      </c>
      <c r="BT52" s="91">
        <f t="shared" ref="BT52" si="148">BA52*$H52</f>
        <v>4440000</v>
      </c>
      <c r="BU52" s="91">
        <f>BC52*$H52</f>
        <v>4351200</v>
      </c>
      <c r="BV52" s="91"/>
      <c r="BW52" s="158"/>
      <c r="BX52" s="153"/>
    </row>
    <row r="53" spans="1:76" s="88" customFormat="1" ht="12.75" customHeight="1" x14ac:dyDescent="0.25">
      <c r="A53" s="15" t="s">
        <v>274</v>
      </c>
      <c r="B53" s="15" t="s">
        <v>275</v>
      </c>
      <c r="C53" s="244" t="s">
        <v>10</v>
      </c>
      <c r="D53" s="274">
        <v>2</v>
      </c>
      <c r="E53" s="328">
        <v>14500</v>
      </c>
      <c r="F53" s="342" t="s">
        <v>541</v>
      </c>
      <c r="G53" s="369">
        <v>2</v>
      </c>
      <c r="H53" s="370">
        <v>16500</v>
      </c>
      <c r="I53" s="372" t="s">
        <v>541</v>
      </c>
      <c r="J53" s="301"/>
      <c r="K53" s="128"/>
      <c r="L53" s="122">
        <v>2</v>
      </c>
      <c r="M53" s="120"/>
      <c r="N53" s="120"/>
      <c r="O53" s="87"/>
      <c r="P53" s="87"/>
      <c r="Q53" s="292">
        <f>300+680+110</f>
        <v>1090</v>
      </c>
      <c r="R53" s="72">
        <f>IF(SUM($S$3:U$3)*$J53+SUM($S$4:U$4)*$K53+SUM($S$5:U$5)*$L53+SUM($S$6:U$6)*$M53+SUM($S$7:U$7)*$N53-SUM($O53:$Q53)&gt;0,SUM($S$3:U$3)*$J53+SUM($S$4:U$4)*$K53+SUM($S$5:U$5)*$L53+SUM($S$6:U$6)*$M53+SUM($S$7:U$7)*$N53-SUM($O53:$Q53),0)</f>
        <v>0</v>
      </c>
      <c r="S53" s="73">
        <f t="shared" si="1"/>
        <v>0</v>
      </c>
      <c r="T53" s="72">
        <f>IF(SUM($S$3:W$3)*$J53+SUM($S$4:W$4)*$K53+SUM($S$5:W$5)*$L53+SUM($S$6:W$6)*$M53+SUM($S$7:W$7)*$N53-SUM($O53:$Q53)&gt;0,SUM($S$3:W$3)*$J53+SUM($S$4:W$4)*$K53+SUM($S$5:W$5)*$L53+SUM($S$6:W$6)*$M53+SUM($S$7:W$7)*$N53-SUM($O53:$Q53),0)</f>
        <v>0</v>
      </c>
      <c r="U53" s="4">
        <f t="shared" si="2"/>
        <v>0</v>
      </c>
      <c r="V53" s="72">
        <f>IF(SUM($S$3:Y$3)*$J53+SUM($S$4:Y$4)*$K53+SUM($S$5:Y$5)*$L53+SUM($S$6:Y$6)*$M53+SUM($S$7:Y$7)*$N53-SUM($O53:$Q53)&gt;0,SUM($S$3:Y$3)*$J53+SUM($S$4:Y$4)*$K53+SUM($S$5:Y$5)*$L53+SUM($S$6:Y$6)*$M53+SUM($S$7:Y$7)*$N53-SUM($O53:$Q53),0)</f>
        <v>0</v>
      </c>
      <c r="W53" s="4">
        <f t="shared" si="3"/>
        <v>0</v>
      </c>
      <c r="X53" s="72">
        <f>IF(SUM($S$3:AA$3)*$J53+SUM($S$4:AA$4)*$K53+SUM($S$5:AA$5)*$L53+SUM($S$6:AA$6)*$M53+SUM($S$7:AA$7)*$N53-SUM($O53:$Q53)&gt;0,SUM($S$3:AA$3)*$J53+SUM($S$4:AA$4)*$K53+SUM($S$5:AA$5)*$L53+SUM($S$6:AA$6)*$M53+SUM($S$7:AA$7)*$N53-SUM($O53:$Q53),0)</f>
        <v>0</v>
      </c>
      <c r="Y53" s="4">
        <f t="shared" si="4"/>
        <v>0</v>
      </c>
      <c r="Z53" s="72">
        <f>IF(SUM($S$3:AC$3)*$J53+SUM($S$4:AC$4)*$K53+SUM($S$5:AC$5)*$L53+SUM($S$6:AC$6)*$M53+SUM($S$7:AC$7)*$N53-SUM($O53:$Q53)&gt;0,SUM($S$3:AC$3)*$J53+SUM($S$4:AC$4)*$K53+SUM($S$5:AC$5)*$L53+SUM($S$6:AC$6)*$M53+SUM($S$7:AC$7)*$N53-SUM($O53:$Q53),0)</f>
        <v>0</v>
      </c>
      <c r="AA53" s="4">
        <f t="shared" si="5"/>
        <v>0</v>
      </c>
      <c r="AB53" s="72">
        <f>IF(SUM($S$3:AE$3)*$J53+SUM($S$4:AE$4)*$K53+SUM($S$5:AE$5)*$L53+SUM($S$6:AE$6)*$M53+SUM($S$7:AE$7)*$N53-SUM($O53:$Q53)&gt;0,SUM($S$3:AE$3)*$J53+SUM($S$4:AE$4)*$K53+SUM($S$5:AE$5)*$L53+SUM($S$6:AE$6)*$M53+SUM($S$7:AE$7)*$N53-SUM($O53:$Q53),0)</f>
        <v>0</v>
      </c>
      <c r="AC53" s="4">
        <f t="shared" si="6"/>
        <v>0</v>
      </c>
      <c r="AD53" s="72">
        <f>IF(SUM($S$3:AG$3)*$J53+SUM($S$4:AG$4)*$K53+SUM($S$5:AG$5)*$L53+SUM($S$6:AG$6)*$M53+SUM($S$7:AG$7)*$N53-SUM($O53:$Q53)&gt;0,SUM($S$3:AG$3)*$J53+SUM($S$4:AG$4)*$K53+SUM($S$5:AG$5)*$L53+SUM($S$6:AG$6)*$M53+SUM($S$7:AG$7)*$N53-SUM($O53:$Q53),0)</f>
        <v>0</v>
      </c>
      <c r="AE53" s="4">
        <f t="shared" si="7"/>
        <v>0</v>
      </c>
      <c r="AF53" s="72">
        <f>IF(SUM($S$3:AI$3)*$J53+SUM($S$4:AI$4)*$K53+SUM($S$5:AI$5)*$L53+SUM($S$6:AI$6)*$M53+SUM($S$7:AI$7)*$N53-SUM($O53:$Q53)&gt;0,SUM($S$3:AI$3)*$J53+SUM($S$4:AI$4)*$K53+SUM($S$5:AI$5)*$L53+SUM($S$6:AI$6)*$M53+SUM($S$7:AI$7)*$N53-SUM($O53:$Q53),0)</f>
        <v>0</v>
      </c>
      <c r="AG53" s="4">
        <f t="shared" si="8"/>
        <v>0</v>
      </c>
      <c r="AH53" s="72">
        <f>IF(SUM($S$3:AK$3)*$J53+SUM($S$4:AK$4)*$K53+SUM($S$5:AK$5)*$L53+SUM($S$6:AK$6)*$M53+SUM($S$7:AK$7)*$N53-SUM($O53:$Q53)&gt;0,SUM($S$3:AK$3)*$J53+SUM($S$4:AK$4)*$K53+SUM($S$5:AK$5)*$L53+SUM($S$6:AK$6)*$M53+SUM($S$7:AK$7)*$N53-SUM($O53:$Q53),0)</f>
        <v>0</v>
      </c>
      <c r="AI53" s="4">
        <f t="shared" si="9"/>
        <v>0</v>
      </c>
      <c r="AJ53" s="72">
        <f>IF(SUM($S$3:AM$3)*$J53+SUM($S$4:AQ$4)*$K53+SUM($S$5:AM$5)*$L53+SUM($S$6:AM$6)*$M53+SUM($S$7:AM$7)*$N53-SUM($O53:$Q53)&gt;0,SUM($S$3:AM$3)*$J53+SUM($S$4:AQ$4)*$K53+SUM($S$5:AM$5)*$L53+SUM($S$6:AM$6)*$M53+SUM($S$7:AM$7)*$N53-SUM($O53:$Q53),0)</f>
        <v>0</v>
      </c>
      <c r="AK53" s="4">
        <f t="shared" si="10"/>
        <v>0</v>
      </c>
      <c r="AL53" s="72">
        <f>IF(SUM($S$3:AO$3)*$J53+SUM($S$4:AS$4)*$K53+SUM($S$5:AO$5)*$L53+SUM($S$6:AO$6)*$M53+SUM($S$7:AO$7)*$N53-SUM($O53:$Q53)&gt;0,SUM($S$3:AO$3)*$J53+SUM($S$4:AS$4)*$K53+SUM($S$5:AO$5)*$L53+SUM($S$6:AO$6)*$M53+SUM($S$7:AO$7)*$N53-SUM($O53:$Q53),0)</f>
        <v>0</v>
      </c>
      <c r="AM53" s="4">
        <f t="shared" si="11"/>
        <v>0</v>
      </c>
      <c r="AN53" s="72">
        <f>IF(SUM($S$3:AQ$3)*$J53+SUM($S$4:AU$4)*$K53+SUM($S$5:AQ$5)*$L53+SUM($S$6:AQ$6)*$M53+SUM($S$7:AQ$7)*$N53-SUM($O53:$Q53)&gt;0,SUM($S$3:AQ$3)*$J53+SUM($S$4:AU$4)*$K53+SUM($S$5:AQ$5)*$L53+SUM($S$6:AQ$6)*$M53+SUM($S$7:AQ$7)*$N53-SUM($O53:$Q53),0)</f>
        <v>0</v>
      </c>
      <c r="AO53" s="4">
        <f t="shared" si="12"/>
        <v>0</v>
      </c>
      <c r="AP53" s="72">
        <f>IF(SUM($S$3:AS$3)*$J53+SUM($S$4:AW$4)*$K53+SUM($S$5:AS$5)*$L53+SUM($S$6:AS$6)*$M53+SUM($S$7:AS$7)*$N53-SUM($O53:$Q53)&gt;0,SUM($S$3:AS$3)*$J53+SUM($S$4:AW$4)*$K53+SUM($S$5:AS$5)*$L53+SUM($S$6:AS$6)*$M53+SUM($S$7:AS$7)*$N53-SUM($O53:$Q53),0)</f>
        <v>0</v>
      </c>
      <c r="AQ53" s="4">
        <f t="shared" si="13"/>
        <v>0</v>
      </c>
      <c r="AR53" s="72">
        <f>IF(SUM($S$3:AU$3)*$J53+SUM($S$4:AP$4)*$K53+SUM($S$5:AU$5)*$L53+SUM($S$6:AU$6)*$M53+SUM($S$7:AU$7)*$N53-SUM($O53:$Q53)&gt;0,SUM($S$3:AU$3)*$J53+SUM($S$4:AP$4)*$K53+SUM($S$5:AU$5)*$L53+SUM($S$6:AU$6)*$M53+SUM($S$7:AU$7)*$N53-SUM($O53:$Q53),0)</f>
        <v>182</v>
      </c>
      <c r="AS53" s="4">
        <f t="shared" si="14"/>
        <v>182</v>
      </c>
      <c r="AT53" s="72">
        <f>IF(SUM($S$3:AW$3)*$J53+SUM($S$4:AW$4)*$K53+SUM($S$5:AW$5)*$L53+SUM($S$6:AW$6)*$M53+SUM($S$7:AW$7)*$N53-SUM($O53:$Q53)&gt;0,SUM($S$3:AW$3)*$J53+SUM($S$4:AW$4)*$K53+SUM($S$5:AW$5)*$L53+SUM($S$6:AW$6)*$M53+SUM($S$7:AW$7)*$N53-SUM($O53:$Q53),0)</f>
        <v>542</v>
      </c>
      <c r="AU53" s="4">
        <f t="shared" si="15"/>
        <v>360</v>
      </c>
      <c r="AV53" s="72">
        <f>IF(SUM($S$3:AY$3)*$J53+SUM($S$4:AY$4)*$K53+SUM($S$5:AY$5)*$L53+SUM($S$6:AY$6)*$M53+SUM($S$7:AY$7)*$N53-SUM($O53:$Q53)&gt;0,SUM($S$3:AY$3)*$J53+SUM($S$4:AY$4)*$K53+SUM($S$5:AY$5)*$L53+SUM($S$6:AY$6)*$M53+SUM($S$7:AY$7)*$N53-SUM($O53:$Q53),0)</f>
        <v>902</v>
      </c>
      <c r="AW53" s="4">
        <f t="shared" si="16"/>
        <v>360</v>
      </c>
      <c r="AX53" s="72">
        <f>IF(SUM($S$3:BA$3)*$J53+SUM($S$4:BA$4)*$K53+SUM($S$5:BA$5)*$L53+SUM($S$6:BA$6)*$M53+SUM($S$7:BA$7)*$N53-SUM($O53:$Q53)&gt;0,SUM($S$3:BA$3)*$J53+SUM($S$4:BA$4)*$K53+SUM($S$5:BA$5)*$L53+SUM($S$6:BA$6)*$M53+SUM($S$7:BA$7)*$N53-SUM($O53:$Q53),0)</f>
        <v>1262</v>
      </c>
      <c r="AY53" s="7">
        <f t="shared" si="17"/>
        <v>360</v>
      </c>
      <c r="AZ53" s="401">
        <f>IF(SUM($S$3:BC$3)*$J53+SUM($S$4:BC$4)*$K53+SUM($S$5:BC$5)*$L53+SUM($S$6:BC$6)*$M53+SUM($S$7:BC$7)*$N53-SUM($O53:$Q53)&gt;0,SUM($S$3:BC$3)*$J53+SUM($S$4:BC$4)*$K53+SUM($S$5:BC$5)*$L53+SUM($S$6:BC$6)*$M53+SUM($S$7:BC$7)*$N53-SUM($O53:$Q53),0)</f>
        <v>1622</v>
      </c>
      <c r="BA53" s="87">
        <f t="shared" si="18"/>
        <v>360</v>
      </c>
      <c r="BB53" s="402">
        <f>IF(SUM($S$3:BD$3)*$J53+SUM($S$4:BD$4)*$K53+SUM($S$5:BD$5)*$L53+SUM($S$6:BD$6)*$M53+SUM($S$7:BD$7)*$N53-SUM($O53:$Q53)&gt;0,SUM($S$3:BD$3)*$J53+SUM($S$4:BD$4)*$K53+SUM($S$5:BD$5)*$L53+SUM($S$6:BD$6)*$M53+SUM($S$7:BD$7)*$N53-SUM($O53:$Q53),0)</f>
        <v>1894</v>
      </c>
      <c r="BC53" s="87">
        <f t="shared" si="19"/>
        <v>272</v>
      </c>
      <c r="BG53" s="91">
        <f>IF($G53=2,$H53*AC53*$I$2,$H53*AC53)</f>
        <v>0</v>
      </c>
      <c r="BH53" s="91">
        <f>IF($G53=2,$H53*AE53*$I$2,$H53*AE53)</f>
        <v>0</v>
      </c>
      <c r="BI53" s="91">
        <f>IF($G53=2,$H53*AG53*$I$2,$H53*AG53)</f>
        <v>0</v>
      </c>
      <c r="BJ53" s="91">
        <f>IF($G53=2,$H53*AI53*$I$2,$H53*AI53)</f>
        <v>0</v>
      </c>
      <c r="BK53" s="91">
        <f>IF($G53=2,$H53*AK53*$I$2,$H53*AK53)</f>
        <v>0</v>
      </c>
      <c r="BL53" s="91">
        <f>IF($G53=2,$H53*AM53*$I$2,$H53*AM53)</f>
        <v>0</v>
      </c>
      <c r="BM53" s="91">
        <f>IF($G53=2,$H53*AO53*$I$2,$H53*AO53)</f>
        <v>0</v>
      </c>
      <c r="BN53" s="91">
        <f>IF($G53=2,$H53*AQ53*$I$2,$H53*AQ53)</f>
        <v>0</v>
      </c>
      <c r="BO53" s="91">
        <f>IF($G53=2,$H53*AS53*$I$2,$H53*AS53)</f>
        <v>17117100</v>
      </c>
      <c r="BP53" s="91">
        <f>IF($G53=2,$H53*AU53*$I$2,$H53*AU53)</f>
        <v>33858000</v>
      </c>
      <c r="BQ53" s="250">
        <f>IF($G53=2,$H53*AW53*$I$2,$H53*AW53)</f>
        <v>33858000</v>
      </c>
      <c r="BR53" s="157">
        <f>IF($G53=2,$H53*AY53*$I$2,$H53*AY53)</f>
        <v>33858000</v>
      </c>
      <c r="BS53" s="91">
        <f>IF($G53=2,$H53*BA53*$I$2,$H53*BA53)</f>
        <v>33858000</v>
      </c>
      <c r="BT53" s="91">
        <f>IF($G53=2,$H53*BC53*$I$2,$H53*BC53)</f>
        <v>25581600</v>
      </c>
      <c r="BU53" s="87"/>
      <c r="BV53" s="87"/>
      <c r="BW53" s="159"/>
      <c r="BX53" s="154" t="s">
        <v>607</v>
      </c>
    </row>
    <row r="54" spans="1:76" s="86" customFormat="1" ht="12.75" customHeight="1" x14ac:dyDescent="0.25">
      <c r="A54" s="15" t="s">
        <v>35</v>
      </c>
      <c r="B54" s="15" t="s">
        <v>34</v>
      </c>
      <c r="C54" s="250" t="s">
        <v>10</v>
      </c>
      <c r="D54" s="274">
        <v>1</v>
      </c>
      <c r="E54" s="328">
        <v>43000</v>
      </c>
      <c r="F54" s="342" t="s">
        <v>446</v>
      </c>
      <c r="G54" s="369">
        <v>2</v>
      </c>
      <c r="H54" s="370">
        <v>15300</v>
      </c>
      <c r="I54" s="372" t="s">
        <v>1064</v>
      </c>
      <c r="J54" s="300">
        <v>2</v>
      </c>
      <c r="K54" s="135">
        <v>2</v>
      </c>
      <c r="L54" s="120"/>
      <c r="M54" s="123">
        <v>2</v>
      </c>
      <c r="N54" s="120"/>
      <c r="O54" s="87">
        <v>316</v>
      </c>
      <c r="P54" s="91"/>
      <c r="Q54" s="292">
        <f>617+660+126+(10/2)+(60/2)+(60/2)+(20/2)+(60/2)+(30/2)+(38/2)+(20/2)+(30/2)+(40/2)+(60/2)+(416/2)+(350)+(58/2)+(848/2)+2+15+(124/2)+10</f>
        <v>2717</v>
      </c>
      <c r="R54" s="72">
        <f>IF(SUM($S$3:U$3)*$J54+SUM($S$4:U$4)*$K54+SUM($S$5:U$5)*$L54+SUM($S$6:U$6)*$M54+SUM($S$7:U$7)*$N54-SUM($O54:$Q54)&gt;0,SUM($S$3:U$3)*$J54+SUM($S$4:U$4)*$K54+SUM($S$5:U$5)*$L54+SUM($S$6:U$6)*$M54+SUM($S$7:U$7)*$N54-SUM($O54:$Q54),0)</f>
        <v>0</v>
      </c>
      <c r="S54" s="73">
        <f t="shared" si="1"/>
        <v>0</v>
      </c>
      <c r="T54" s="72">
        <f>IF(SUM($S$3:W$3)*$J54+SUM($S$4:W$4)*$K54+SUM($S$5:W$5)*$L54+SUM($S$6:W$6)*$M54+SUM($S$7:W$7)*$N54-SUM($O54:$Q54)&gt;0,SUM($S$3:W$3)*$J54+SUM($S$4:W$4)*$K54+SUM($S$5:W$5)*$L54+SUM($S$6:W$6)*$M54+SUM($S$7:W$7)*$N54-SUM($O54:$Q54),0)</f>
        <v>0</v>
      </c>
      <c r="U54" s="4">
        <f t="shared" si="2"/>
        <v>0</v>
      </c>
      <c r="V54" s="72">
        <f>IF(SUM($S$3:Y$3)*$J54+SUM($S$4:Y$4)*$K54+SUM($S$5:Y$5)*$L54+SUM($S$6:Y$6)*$M54+SUM($S$7:Y$7)*$N54-SUM($O54:$Q54)&gt;0,SUM($S$3:Y$3)*$J54+SUM($S$4:Y$4)*$K54+SUM($S$5:Y$5)*$L54+SUM($S$6:Y$6)*$M54+SUM($S$7:Y$7)*$N54-SUM($O54:$Q54),0)</f>
        <v>0</v>
      </c>
      <c r="W54" s="4">
        <f t="shared" si="3"/>
        <v>0</v>
      </c>
      <c r="X54" s="72">
        <f>IF(SUM($S$3:AA$3)*$J54+SUM($S$4:AA$4)*$K54+SUM($S$5:AA$5)*$L54+SUM($S$6:AA$6)*$M54+SUM($S$7:AA$7)*$N54-SUM($O54:$Q54)&gt;0,SUM($S$3:AA$3)*$J54+SUM($S$4:AA$4)*$K54+SUM($S$5:AA$5)*$L54+SUM($S$6:AA$6)*$M54+SUM($S$7:AA$7)*$N54-SUM($O54:$Q54),0)</f>
        <v>0</v>
      </c>
      <c r="Y54" s="4">
        <f t="shared" si="4"/>
        <v>0</v>
      </c>
      <c r="Z54" s="72">
        <f>IF(SUM($S$3:AC$3)*$J54+SUM($S$4:AC$4)*$K54+SUM($S$5:AC$5)*$L54+SUM($S$6:AC$6)*$M54+SUM($S$7:AC$7)*$N54-SUM($O54:$Q54)&gt;0,SUM($S$3:AC$3)*$J54+SUM($S$4:AC$4)*$K54+SUM($S$5:AC$5)*$L54+SUM($S$6:AC$6)*$M54+SUM($S$7:AC$7)*$N54-SUM($O54:$Q54),0)</f>
        <v>0</v>
      </c>
      <c r="AA54" s="4">
        <f t="shared" si="5"/>
        <v>0</v>
      </c>
      <c r="AB54" s="72">
        <f>IF(SUM($S$3:AE$3)*$J54+SUM($S$4:AE$4)*$K54+SUM($S$5:AE$5)*$L54+SUM($S$6:AE$6)*$M54+SUM($S$7:AE$7)*$N54-SUM($O54:$Q54)&gt;0,SUM($S$3:AE$3)*$J54+SUM($S$4:AE$4)*$K54+SUM($S$5:AE$5)*$L54+SUM($S$6:AE$6)*$M54+SUM($S$7:AE$7)*$N54-SUM($O54:$Q54),0)</f>
        <v>0</v>
      </c>
      <c r="AC54" s="4">
        <f t="shared" si="6"/>
        <v>0</v>
      </c>
      <c r="AD54" s="72">
        <f>IF(SUM($S$3:AG$3)*$J54+SUM($S$4:AG$4)*$K54+SUM($S$5:AG$5)*$L54+SUM($S$6:AG$6)*$M54+SUM($S$7:AG$7)*$N54-SUM($O54:$Q54)&gt;0,SUM($S$3:AG$3)*$J54+SUM($S$4:AG$4)*$K54+SUM($S$5:AG$5)*$L54+SUM($S$6:AG$6)*$M54+SUM($S$7:AG$7)*$N54-SUM($O54:$Q54),0)</f>
        <v>0</v>
      </c>
      <c r="AE54" s="4">
        <f t="shared" si="7"/>
        <v>0</v>
      </c>
      <c r="AF54" s="72">
        <f>IF(SUM($S$3:AI$3)*$J54+SUM($S$4:AI$4)*$K54+SUM($S$5:AI$5)*$L54+SUM($S$6:AI$6)*$M54+SUM($S$7:AI$7)*$N54-SUM($O54:$Q54)&gt;0,SUM($S$3:AI$3)*$J54+SUM($S$4:AI$4)*$K54+SUM($S$5:AI$5)*$L54+SUM($S$6:AI$6)*$M54+SUM($S$7:AI$7)*$N54-SUM($O54:$Q54),0)</f>
        <v>0</v>
      </c>
      <c r="AG54" s="4">
        <f t="shared" si="8"/>
        <v>0</v>
      </c>
      <c r="AH54" s="72">
        <f>IF(SUM($S$3:AK$3)*$J54+SUM($S$4:AK$4)*$K54+SUM($S$5:AK$5)*$L54+SUM($S$6:AK$6)*$M54+SUM($S$7:AK$7)*$N54-SUM($O54:$Q54)&gt;0,SUM($S$3:AK$3)*$J54+SUM($S$4:AK$4)*$K54+SUM($S$5:AK$5)*$L54+SUM($S$6:AK$6)*$M54+SUM($S$7:AK$7)*$N54-SUM($O54:$Q54),0)</f>
        <v>0</v>
      </c>
      <c r="AI54" s="4">
        <f t="shared" si="9"/>
        <v>0</v>
      </c>
      <c r="AJ54" s="72">
        <f>IF(SUM($S$3:AM$3)*$J54+SUM($S$4:AQ$4)*$K54+SUM($S$5:AM$5)*$L54+SUM($S$6:AM$6)*$M54+SUM($S$7:AM$7)*$N54-SUM($O54:$Q54)&gt;0,SUM($S$3:AM$3)*$J54+SUM($S$4:AQ$4)*$K54+SUM($S$5:AM$5)*$L54+SUM($S$6:AM$6)*$M54+SUM($S$7:AM$7)*$N54-SUM($O54:$Q54),0)</f>
        <v>0</v>
      </c>
      <c r="AK54" s="4">
        <f t="shared" si="10"/>
        <v>0</v>
      </c>
      <c r="AL54" s="72">
        <f>IF(SUM($S$3:AO$3)*$J54+SUM($S$4:AS$4)*$K54+SUM($S$5:AO$5)*$L54+SUM($S$6:AO$6)*$M54+SUM($S$7:AO$7)*$N54-SUM($O54:$Q54)&gt;0,SUM($S$3:AO$3)*$J54+SUM($S$4:AS$4)*$K54+SUM($S$5:AO$5)*$L54+SUM($S$6:AO$6)*$M54+SUM($S$7:AO$7)*$N54-SUM($O54:$Q54),0)</f>
        <v>0</v>
      </c>
      <c r="AM54" s="4">
        <f t="shared" si="11"/>
        <v>0</v>
      </c>
      <c r="AN54" s="72">
        <f>IF(SUM($S$3:AQ$3)*$J54+SUM($S$4:AU$4)*$K54+SUM($S$5:AQ$5)*$L54+SUM($S$6:AQ$6)*$M54+SUM($S$7:AQ$7)*$N54-SUM($O54:$Q54)&gt;0,SUM($S$3:AQ$3)*$J54+SUM($S$4:AU$4)*$K54+SUM($S$5:AQ$5)*$L54+SUM($S$6:AQ$6)*$M54+SUM($S$7:AQ$7)*$N54-SUM($O54:$Q54),0)</f>
        <v>0</v>
      </c>
      <c r="AO54" s="4">
        <f t="shared" si="12"/>
        <v>0</v>
      </c>
      <c r="AP54" s="72">
        <f>IF(SUM($S$3:AS$3)*$J54+SUM($S$4:AW$4)*$K54+SUM($S$5:AS$5)*$L54+SUM($S$6:AS$6)*$M54+SUM($S$7:AS$7)*$N54-SUM($O54:$Q54)&gt;0,SUM($S$3:AS$3)*$J54+SUM($S$4:AW$4)*$K54+SUM($S$5:AS$5)*$L54+SUM($S$6:AS$6)*$M54+SUM($S$7:AS$7)*$N54-SUM($O54:$Q54),0)</f>
        <v>0</v>
      </c>
      <c r="AQ54" s="4">
        <f t="shared" si="13"/>
        <v>0</v>
      </c>
      <c r="AR54" s="72">
        <f>IF(SUM($S$3:AU$3)*$J54+SUM($S$4:AP$4)*$K54+SUM($S$5:AU$5)*$L54+SUM($S$6:AU$6)*$M54+SUM($S$7:AU$7)*$N54-SUM($O54:$Q54)&gt;0,SUM($S$3:AU$3)*$J54+SUM($S$4:AP$4)*$K54+SUM($S$5:AU$5)*$L54+SUM($S$6:AU$6)*$M54+SUM($S$7:AU$7)*$N54-SUM($O54:$Q54),0)</f>
        <v>0</v>
      </c>
      <c r="AS54" s="4">
        <f t="shared" si="14"/>
        <v>0</v>
      </c>
      <c r="AT54" s="72">
        <f>IF(SUM($S$3:AW$3)*$J54+SUM($S$4:AW$4)*$K54+SUM($S$5:AW$5)*$L54+SUM($S$6:AW$6)*$M54+SUM($S$7:AW$7)*$N54-SUM($O54:$Q54)&gt;0,SUM($S$3:AW$3)*$J54+SUM($S$4:AW$4)*$K54+SUM($S$5:AW$5)*$L54+SUM($S$6:AW$6)*$M54+SUM($S$7:AW$7)*$N54-SUM($O54:$Q54),0)</f>
        <v>67</v>
      </c>
      <c r="AU54" s="4">
        <f t="shared" si="15"/>
        <v>67</v>
      </c>
      <c r="AV54" s="72">
        <f>IF(SUM($S$3:AY$3)*$J54+SUM($S$4:AY$4)*$K54+SUM($S$5:AY$5)*$L54+SUM($S$6:AY$6)*$M54+SUM($S$7:AY$7)*$N54-SUM($O54:$Q54)&gt;0,SUM($S$3:AY$3)*$J54+SUM($S$4:AY$4)*$K54+SUM($S$5:AY$5)*$L54+SUM($S$6:AY$6)*$M54+SUM($S$7:AY$7)*$N54-SUM($O54:$Q54),0)</f>
        <v>437</v>
      </c>
      <c r="AW54" s="4">
        <f t="shared" si="16"/>
        <v>370</v>
      </c>
      <c r="AX54" s="72">
        <f>IF(SUM($S$3:BA$3)*$J54+SUM($S$4:BA$4)*$K54+SUM($S$5:BA$5)*$L54+SUM($S$6:BA$6)*$M54+SUM($S$7:BA$7)*$N54-SUM($O54:$Q54)&gt;0,SUM($S$3:BA$3)*$J54+SUM($S$4:BA$4)*$K54+SUM($S$5:BA$5)*$L54+SUM($S$6:BA$6)*$M54+SUM($S$7:BA$7)*$N54-SUM($O54:$Q54),0)</f>
        <v>807</v>
      </c>
      <c r="AY54" s="7">
        <f t="shared" si="17"/>
        <v>370</v>
      </c>
      <c r="AZ54" s="401">
        <f>IF(SUM($S$3:BC$3)*$J54+SUM($S$4:BC$4)*$K54+SUM($S$5:BC$5)*$L54+SUM($S$6:BC$6)*$M54+SUM($S$7:BC$7)*$N54-SUM($O54:$Q54)&gt;0,SUM($S$3:BC$3)*$J54+SUM($S$4:BC$4)*$K54+SUM($S$5:BC$5)*$L54+SUM($S$6:BC$6)*$M54+SUM($S$7:BC$7)*$N54-SUM($O54:$Q54),0)</f>
        <v>1107</v>
      </c>
      <c r="BA54" s="87">
        <f t="shared" si="18"/>
        <v>300</v>
      </c>
      <c r="BB54" s="402">
        <f>IF(SUM($S$3:BD$3)*$J54+SUM($S$4:BD$4)*$K54+SUM($S$5:BD$5)*$L54+SUM($S$6:BD$6)*$M54+SUM($S$7:BD$7)*$N54-SUM($O54:$Q54)&gt;0,SUM($S$3:BD$3)*$J54+SUM($S$4:BD$4)*$K54+SUM($S$5:BD$5)*$L54+SUM($S$6:BD$6)*$M54+SUM($S$7:BD$7)*$N54-SUM($O54:$Q54),0)</f>
        <v>1401</v>
      </c>
      <c r="BC54" s="87">
        <f t="shared" si="19"/>
        <v>294</v>
      </c>
      <c r="BG54" s="91">
        <f t="shared" ref="BG54:BG55" si="149">IF($G54=2,$H54*AC54*$I$2,$H54*AC54)</f>
        <v>0</v>
      </c>
      <c r="BH54" s="91">
        <f t="shared" ref="BH54:BH55" si="150">IF($G54=2,$H54*AE54*$I$2,$H54*AE54)</f>
        <v>0</v>
      </c>
      <c r="BI54" s="91">
        <f t="shared" ref="BI54:BI55" si="151">IF($G54=2,$H54*AG54*$I$2,$H54*AG54)</f>
        <v>0</v>
      </c>
      <c r="BJ54" s="91">
        <f t="shared" ref="BJ54:BJ55" si="152">IF($G54=2,$H54*AI54*$I$2,$H54*AI54)</f>
        <v>0</v>
      </c>
      <c r="BK54" s="91">
        <f t="shared" ref="BK54:BK55" si="153">IF($G54=2,$H54*AK54*$I$2,$H54*AK54)</f>
        <v>0</v>
      </c>
      <c r="BL54" s="91">
        <f t="shared" ref="BL54:BL55" si="154">IF($G54=2,$H54*AM54*$I$2,$H54*AM54)</f>
        <v>0</v>
      </c>
      <c r="BM54" s="91">
        <f t="shared" ref="BM54:BM55" si="155">IF($G54=2,$H54*AO54*$I$2,$H54*AO54)</f>
        <v>0</v>
      </c>
      <c r="BN54" s="91">
        <f t="shared" ref="BN54:BN55" si="156">IF($G54=2,$H54*AQ54*$I$2,$H54*AQ54)</f>
        <v>0</v>
      </c>
      <c r="BO54" s="91">
        <f t="shared" ref="BO54:BO55" si="157">IF($G54=2,$H54*AS54*$I$2,$H54*AS54)</f>
        <v>0</v>
      </c>
      <c r="BP54" s="91">
        <f t="shared" ref="BP54:BP66" si="158">IF($G54=2,$H54*AU54*$I$2,$H54*AU54)</f>
        <v>5843070</v>
      </c>
      <c r="BQ54" s="250">
        <f t="shared" ref="BQ54:BQ66" si="159">IF($G54=2,$H54*AW54*$I$2,$H54*AW54)</f>
        <v>32267700</v>
      </c>
      <c r="BR54" s="157">
        <f t="shared" ref="BR54:BR55" si="160">IF($G54=2,$H54*AY54*$I$2,$H54*AY54)</f>
        <v>32267700</v>
      </c>
      <c r="BS54" s="91">
        <f t="shared" ref="BS54:BS55" si="161">IF($G54=2,$H54*BA54*$I$2,$H54*BA54)</f>
        <v>26163000</v>
      </c>
      <c r="BT54" s="91">
        <f t="shared" ref="BT54:BT55" si="162">IF($G54=2,$H54*BC54*$I$2,$H54*BC54)</f>
        <v>25639740</v>
      </c>
      <c r="BU54" s="23"/>
      <c r="BV54" s="23"/>
      <c r="BW54" s="24"/>
      <c r="BX54" s="166" t="s">
        <v>608</v>
      </c>
    </row>
    <row r="55" spans="1:76" s="86" customFormat="1" ht="12.75" customHeight="1" x14ac:dyDescent="0.25">
      <c r="A55" s="15" t="s">
        <v>33</v>
      </c>
      <c r="B55" s="15" t="s">
        <v>34</v>
      </c>
      <c r="C55" s="244" t="s">
        <v>10</v>
      </c>
      <c r="D55" s="274">
        <v>1</v>
      </c>
      <c r="E55" s="328">
        <v>38000</v>
      </c>
      <c r="F55" s="342" t="s">
        <v>446</v>
      </c>
      <c r="G55" s="369">
        <v>2</v>
      </c>
      <c r="H55" s="370">
        <v>10000</v>
      </c>
      <c r="I55" s="372" t="s">
        <v>1064</v>
      </c>
      <c r="J55" s="300">
        <v>2</v>
      </c>
      <c r="K55" s="135">
        <v>2</v>
      </c>
      <c r="L55" s="122">
        <v>2</v>
      </c>
      <c r="M55" s="123">
        <v>2</v>
      </c>
      <c r="N55" s="120"/>
      <c r="O55" s="87">
        <v>16</v>
      </c>
      <c r="P55" s="91">
        <v>32</v>
      </c>
      <c r="Q55" s="292">
        <f>917+660+(7/2)+(40/2)+300+(40/2)+(26/2)+(87/2)+(60/2)+(66/2)+(52/2)+(96/2)+(85/2)+(30/2)+(90/2)+(50/2)+(20/2)+(30/2)+300+(60/2)+(100/2)+600+(645/2)+(20/2)+(962/2)+20+15+(115/2)</f>
        <v>4152.5</v>
      </c>
      <c r="R55" s="72">
        <f>IF(SUM($S$3:U$3)*$J55+SUM($S$4:U$4)*$K55+SUM($S$5:U$5)*$L55+SUM($S$6:U$6)*$M55+SUM($S$7:U$7)*$N55-SUM($O55:$Q55)&gt;0,SUM($S$3:U$3)*$J55+SUM($S$4:U$4)*$K55+SUM($S$5:U$5)*$L55+SUM($S$6:U$6)*$M55+SUM($S$7:U$7)*$N55-SUM($O55:$Q55),0)</f>
        <v>0</v>
      </c>
      <c r="S55" s="73">
        <f t="shared" si="1"/>
        <v>0</v>
      </c>
      <c r="T55" s="72">
        <f>IF(SUM($S$3:W$3)*$J55+SUM($S$4:W$4)*$K55+SUM($S$5:W$5)*$L55+SUM($S$6:W$6)*$M55+SUM($S$7:W$7)*$N55-SUM($O55:$Q55)&gt;0,SUM($S$3:W$3)*$J55+SUM($S$4:W$4)*$K55+SUM($S$5:W$5)*$L55+SUM($S$6:W$6)*$M55+SUM($S$7:W$7)*$N55-SUM($O55:$Q55),0)</f>
        <v>0</v>
      </c>
      <c r="U55" s="4">
        <f t="shared" si="2"/>
        <v>0</v>
      </c>
      <c r="V55" s="72">
        <f>IF(SUM($S$3:Y$3)*$J55+SUM($S$4:Y$4)*$K55+SUM($S$5:Y$5)*$L55+SUM($S$6:Y$6)*$M55+SUM($S$7:Y$7)*$N55-SUM($O55:$Q55)&gt;0,SUM($S$3:Y$3)*$J55+SUM($S$4:Y$4)*$K55+SUM($S$5:Y$5)*$L55+SUM($S$6:Y$6)*$M55+SUM($S$7:Y$7)*$N55-SUM($O55:$Q55),0)</f>
        <v>0</v>
      </c>
      <c r="W55" s="4">
        <f t="shared" si="3"/>
        <v>0</v>
      </c>
      <c r="X55" s="72">
        <f>IF(SUM($S$3:AA$3)*$J55+SUM($S$4:AA$4)*$K55+SUM($S$5:AA$5)*$L55+SUM($S$6:AA$6)*$M55+SUM($S$7:AA$7)*$N55-SUM($O55:$Q55)&gt;0,SUM($S$3:AA$3)*$J55+SUM($S$4:AA$4)*$K55+SUM($S$5:AA$5)*$L55+SUM($S$6:AA$6)*$M55+SUM($S$7:AA$7)*$N55-SUM($O55:$Q55),0)</f>
        <v>0</v>
      </c>
      <c r="Y55" s="4">
        <f t="shared" si="4"/>
        <v>0</v>
      </c>
      <c r="Z55" s="72">
        <f>IF(SUM($S$3:AC$3)*$J55+SUM($S$4:AC$4)*$K55+SUM($S$5:AC$5)*$L55+SUM($S$6:AC$6)*$M55+SUM($S$7:AC$7)*$N55-SUM($O55:$Q55)&gt;0,SUM($S$3:AC$3)*$J55+SUM($S$4:AC$4)*$K55+SUM($S$5:AC$5)*$L55+SUM($S$6:AC$6)*$M55+SUM($S$7:AC$7)*$N55-SUM($O55:$Q55),0)</f>
        <v>0</v>
      </c>
      <c r="AA55" s="4">
        <f t="shared" si="5"/>
        <v>0</v>
      </c>
      <c r="AB55" s="72">
        <f>IF(SUM($S$3:AE$3)*$J55+SUM($S$4:AE$4)*$K55+SUM($S$5:AE$5)*$L55+SUM($S$6:AE$6)*$M55+SUM($S$7:AE$7)*$N55-SUM($O55:$Q55)&gt;0,SUM($S$3:AE$3)*$J55+SUM($S$4:AE$4)*$K55+SUM($S$5:AE$5)*$L55+SUM($S$6:AE$6)*$M55+SUM($S$7:AE$7)*$N55-SUM($O55:$Q55),0)</f>
        <v>0</v>
      </c>
      <c r="AC55" s="4">
        <f t="shared" si="6"/>
        <v>0</v>
      </c>
      <c r="AD55" s="72">
        <f>IF(SUM($S$3:AG$3)*$J55+SUM($S$4:AG$4)*$K55+SUM($S$5:AG$5)*$L55+SUM($S$6:AG$6)*$M55+SUM($S$7:AG$7)*$N55-SUM($O55:$Q55)&gt;0,SUM($S$3:AG$3)*$J55+SUM($S$4:AG$4)*$K55+SUM($S$5:AG$5)*$L55+SUM($S$6:AG$6)*$M55+SUM($S$7:AG$7)*$N55-SUM($O55:$Q55),0)</f>
        <v>0</v>
      </c>
      <c r="AE55" s="4">
        <f t="shared" si="7"/>
        <v>0</v>
      </c>
      <c r="AF55" s="72">
        <f>IF(SUM($S$3:AI$3)*$J55+SUM($S$4:AI$4)*$K55+SUM($S$5:AI$5)*$L55+SUM($S$6:AI$6)*$M55+SUM($S$7:AI$7)*$N55-SUM($O55:$Q55)&gt;0,SUM($S$3:AI$3)*$J55+SUM($S$4:AI$4)*$K55+SUM($S$5:AI$5)*$L55+SUM($S$6:AI$6)*$M55+SUM($S$7:AI$7)*$N55-SUM($O55:$Q55),0)</f>
        <v>0</v>
      </c>
      <c r="AG55" s="4">
        <f t="shared" si="8"/>
        <v>0</v>
      </c>
      <c r="AH55" s="72">
        <f>IF(SUM($S$3:AK$3)*$J55+SUM($S$4:AK$4)*$K55+SUM($S$5:AK$5)*$L55+SUM($S$6:AK$6)*$M55+SUM($S$7:AK$7)*$N55-SUM($O55:$Q55)&gt;0,SUM($S$3:AK$3)*$J55+SUM($S$4:AK$4)*$K55+SUM($S$5:AK$5)*$L55+SUM($S$6:AK$6)*$M55+SUM($S$7:AK$7)*$N55-SUM($O55:$Q55),0)</f>
        <v>0</v>
      </c>
      <c r="AI55" s="4">
        <f t="shared" si="9"/>
        <v>0</v>
      </c>
      <c r="AJ55" s="72">
        <f>IF(SUM($S$3:AM$3)*$J55+SUM($S$4:AQ$4)*$K55+SUM($S$5:AM$5)*$L55+SUM($S$6:AM$6)*$M55+SUM($S$7:AM$7)*$N55-SUM($O55:$Q55)&gt;0,SUM($S$3:AM$3)*$J55+SUM($S$4:AQ$4)*$K55+SUM($S$5:AM$5)*$L55+SUM($S$6:AM$6)*$M55+SUM($S$7:AM$7)*$N55-SUM($O55:$Q55),0)</f>
        <v>0</v>
      </c>
      <c r="AK55" s="4">
        <f t="shared" si="10"/>
        <v>0</v>
      </c>
      <c r="AL55" s="72">
        <f>IF(SUM($S$3:AO$3)*$J55+SUM($S$4:AS$4)*$K55+SUM($S$5:AO$5)*$L55+SUM($S$6:AO$6)*$M55+SUM($S$7:AO$7)*$N55-SUM($O55:$Q55)&gt;0,SUM($S$3:AO$3)*$J55+SUM($S$4:AS$4)*$K55+SUM($S$5:AO$5)*$L55+SUM($S$6:AO$6)*$M55+SUM($S$7:AO$7)*$N55-SUM($O55:$Q55),0)</f>
        <v>0</v>
      </c>
      <c r="AM55" s="4">
        <f t="shared" si="11"/>
        <v>0</v>
      </c>
      <c r="AN55" s="72">
        <f>IF(SUM($S$3:AQ$3)*$J55+SUM($S$4:AU$4)*$K55+SUM($S$5:AQ$5)*$L55+SUM($S$6:AQ$6)*$M55+SUM($S$7:AQ$7)*$N55-SUM($O55:$Q55)&gt;0,SUM($S$3:AQ$3)*$J55+SUM($S$4:AU$4)*$K55+SUM($S$5:AQ$5)*$L55+SUM($S$6:AQ$6)*$M55+SUM($S$7:AQ$7)*$N55-SUM($O55:$Q55),0)</f>
        <v>0</v>
      </c>
      <c r="AO55" s="4">
        <f t="shared" si="12"/>
        <v>0</v>
      </c>
      <c r="AP55" s="72">
        <f>IF(SUM($S$3:AS$3)*$J55+SUM($S$4:AW$4)*$K55+SUM($S$5:AS$5)*$L55+SUM($S$6:AS$6)*$M55+SUM($S$7:AS$7)*$N55-SUM($O55:$Q55)&gt;0,SUM($S$3:AS$3)*$J55+SUM($S$4:AW$4)*$K55+SUM($S$5:AS$5)*$L55+SUM($S$6:AS$6)*$M55+SUM($S$7:AS$7)*$N55-SUM($O55:$Q55),0)</f>
        <v>0</v>
      </c>
      <c r="AQ55" s="4">
        <f t="shared" si="13"/>
        <v>0</v>
      </c>
      <c r="AR55" s="72">
        <f>IF(SUM($S$3:AU$3)*$J55+SUM($S$4:AP$4)*$K55+SUM($S$5:AU$5)*$L55+SUM($S$6:AU$6)*$M55+SUM($S$7:AU$7)*$N55-SUM($O55:$Q55)&gt;0,SUM($S$3:AU$3)*$J55+SUM($S$4:AP$4)*$K55+SUM($S$5:AU$5)*$L55+SUM($S$6:AU$6)*$M55+SUM($S$7:AU$7)*$N55-SUM($O55:$Q55),0)</f>
        <v>0</v>
      </c>
      <c r="AS55" s="4">
        <f t="shared" si="14"/>
        <v>0</v>
      </c>
      <c r="AT55" s="72">
        <f>IF(SUM($S$3:AW$3)*$J55+SUM($S$4:AW$4)*$K55+SUM($S$5:AW$5)*$L55+SUM($S$6:AW$6)*$M55+SUM($S$7:AW$7)*$N55-SUM($O55:$Q55)&gt;0,SUM($S$3:AW$3)*$J55+SUM($S$4:AW$4)*$K55+SUM($S$5:AW$5)*$L55+SUM($S$6:AW$6)*$M55+SUM($S$7:AW$7)*$N55-SUM($O55:$Q55),0)</f>
        <v>531.5</v>
      </c>
      <c r="AU55" s="4">
        <f t="shared" si="15"/>
        <v>531.5</v>
      </c>
      <c r="AV55" s="72">
        <f>IF(SUM($S$3:AY$3)*$J55+SUM($S$4:AY$4)*$K55+SUM($S$5:AY$5)*$L55+SUM($S$6:AY$6)*$M55+SUM($S$7:AY$7)*$N55-SUM($O55:$Q55)&gt;0,SUM($S$3:AY$3)*$J55+SUM($S$4:AY$4)*$K55+SUM($S$5:AY$5)*$L55+SUM($S$6:AY$6)*$M55+SUM($S$7:AY$7)*$N55-SUM($O55:$Q55),0)</f>
        <v>1261.5</v>
      </c>
      <c r="AW55" s="4">
        <f t="shared" si="16"/>
        <v>730</v>
      </c>
      <c r="AX55" s="72">
        <f>IF(SUM($S$3:BA$3)*$J55+SUM($S$4:BA$4)*$K55+SUM($S$5:BA$5)*$L55+SUM($S$6:BA$6)*$M55+SUM($S$7:BA$7)*$N55-SUM($O55:$Q55)&gt;0,SUM($S$3:BA$3)*$J55+SUM($S$4:BA$4)*$K55+SUM($S$5:BA$5)*$L55+SUM($S$6:BA$6)*$M55+SUM($S$7:BA$7)*$N55-SUM($O55:$Q55),0)</f>
        <v>1991.5</v>
      </c>
      <c r="AY55" s="7">
        <f t="shared" si="17"/>
        <v>730</v>
      </c>
      <c r="AZ55" s="401">
        <f>IF(SUM($S$3:BC$3)*$J55+SUM($S$4:BC$4)*$K55+SUM($S$5:BC$5)*$L55+SUM($S$6:BC$6)*$M55+SUM($S$7:BC$7)*$N55-SUM($O55:$Q55)&gt;0,SUM($S$3:BC$3)*$J55+SUM($S$4:BC$4)*$K55+SUM($S$5:BC$5)*$L55+SUM($S$6:BC$6)*$M55+SUM($S$7:BC$7)*$N55-SUM($O55:$Q55),0)</f>
        <v>2651.5</v>
      </c>
      <c r="BA55" s="87">
        <f t="shared" si="18"/>
        <v>660</v>
      </c>
      <c r="BB55" s="402">
        <f>IF(SUM($S$3:BD$3)*$J55+SUM($S$4:BD$4)*$K55+SUM($S$5:BD$5)*$L55+SUM($S$6:BD$6)*$M55+SUM($S$7:BD$7)*$N55-SUM($O55:$Q55)&gt;0,SUM($S$3:BD$3)*$J55+SUM($S$4:BD$4)*$K55+SUM($S$5:BD$5)*$L55+SUM($S$6:BD$6)*$M55+SUM($S$7:BD$7)*$N55-SUM($O55:$Q55),0)</f>
        <v>3217.5</v>
      </c>
      <c r="BC55" s="87">
        <f t="shared" si="19"/>
        <v>566</v>
      </c>
      <c r="BG55" s="91">
        <f t="shared" si="149"/>
        <v>0</v>
      </c>
      <c r="BH55" s="91">
        <f t="shared" si="150"/>
        <v>0</v>
      </c>
      <c r="BI55" s="91">
        <f t="shared" si="151"/>
        <v>0</v>
      </c>
      <c r="BJ55" s="91">
        <f t="shared" si="152"/>
        <v>0</v>
      </c>
      <c r="BK55" s="91">
        <f t="shared" si="153"/>
        <v>0</v>
      </c>
      <c r="BL55" s="91">
        <f t="shared" si="154"/>
        <v>0</v>
      </c>
      <c r="BM55" s="91">
        <f t="shared" si="155"/>
        <v>0</v>
      </c>
      <c r="BN55" s="91">
        <f t="shared" si="156"/>
        <v>0</v>
      </c>
      <c r="BO55" s="91">
        <f t="shared" si="157"/>
        <v>0</v>
      </c>
      <c r="BP55" s="91">
        <f t="shared" si="158"/>
        <v>30295500</v>
      </c>
      <c r="BQ55" s="250">
        <f t="shared" si="159"/>
        <v>41610000</v>
      </c>
      <c r="BR55" s="157">
        <f t="shared" si="160"/>
        <v>41610000</v>
      </c>
      <c r="BS55" s="91">
        <f t="shared" si="161"/>
        <v>37620000</v>
      </c>
      <c r="BT55" s="91">
        <f t="shared" si="162"/>
        <v>32262000</v>
      </c>
      <c r="BU55" s="23"/>
      <c r="BV55" s="23"/>
      <c r="BW55" s="24"/>
      <c r="BX55" s="166" t="s">
        <v>608</v>
      </c>
    </row>
    <row r="56" spans="1:76" s="86" customFormat="1" ht="12.75" customHeight="1" x14ac:dyDescent="0.25">
      <c r="A56" s="15" t="s">
        <v>503</v>
      </c>
      <c r="B56" s="15" t="s">
        <v>1035</v>
      </c>
      <c r="C56" s="244" t="s">
        <v>10</v>
      </c>
      <c r="D56" s="274">
        <v>2</v>
      </c>
      <c r="E56" s="328">
        <v>7600</v>
      </c>
      <c r="F56" s="342" t="s">
        <v>1031</v>
      </c>
      <c r="G56" s="369">
        <v>2</v>
      </c>
      <c r="H56" s="370">
        <v>13500</v>
      </c>
      <c r="I56" s="372" t="s">
        <v>1065</v>
      </c>
      <c r="J56" s="300">
        <v>2</v>
      </c>
      <c r="K56" s="135">
        <v>2</v>
      </c>
      <c r="L56" s="120"/>
      <c r="M56" s="120"/>
      <c r="N56" s="120"/>
      <c r="O56" s="87">
        <v>25</v>
      </c>
      <c r="P56" s="91">
        <v>145</v>
      </c>
      <c r="Q56" s="292">
        <f>410+370+540+1+(1154/2)+(250/2)+50+(20/2)+(420/2)+(210/2)+(200/2)+(250/2)</f>
        <v>2623</v>
      </c>
      <c r="R56" s="72">
        <f>IF(SUM($S$3:U$3)*$J56+SUM($S$4:U$4)*$K56+SUM($S$5:U$5)*$L56+SUM($S$6:U$6)*$M56+SUM($S$7:U$7)*$N56-SUM($O56:$Q56)&gt;0,SUM($S$3:U$3)*$J56+SUM($S$4:U$4)*$K56+SUM($S$5:U$5)*$L56+SUM($S$6:U$6)*$M56+SUM($S$7:U$7)*$N56-SUM($O56:$Q56),0)</f>
        <v>0</v>
      </c>
      <c r="S56" s="73">
        <f t="shared" si="1"/>
        <v>0</v>
      </c>
      <c r="T56" s="72">
        <f>IF(SUM($S$3:W$3)*$J56+SUM($S$4:W$4)*$K56+SUM($S$5:W$5)*$L56+SUM($S$6:W$6)*$M56+SUM($S$7:W$7)*$N56-SUM($O56:$Q56)&gt;0,SUM($S$3:W$3)*$J56+SUM($S$4:W$4)*$K56+SUM($S$5:W$5)*$L56+SUM($S$6:W$6)*$M56+SUM($S$7:W$7)*$N56-SUM($O56:$Q56),0)</f>
        <v>0</v>
      </c>
      <c r="U56" s="4">
        <f t="shared" si="2"/>
        <v>0</v>
      </c>
      <c r="V56" s="72">
        <f>IF(SUM($S$3:Y$3)*$J56+SUM($S$4:Y$4)*$K56+SUM($S$5:Y$5)*$L56+SUM($S$6:Y$6)*$M56+SUM($S$7:Y$7)*$N56-SUM($O56:$Q56)&gt;0,SUM($S$3:Y$3)*$J56+SUM($S$4:Y$4)*$K56+SUM($S$5:Y$5)*$L56+SUM($S$6:Y$6)*$M56+SUM($S$7:Y$7)*$N56-SUM($O56:$Q56),0)</f>
        <v>0</v>
      </c>
      <c r="W56" s="4">
        <f t="shared" si="3"/>
        <v>0</v>
      </c>
      <c r="X56" s="72">
        <f>IF(SUM($S$3:AA$3)*$J56+SUM($S$4:AA$4)*$K56+SUM($S$5:AA$5)*$L56+SUM($S$6:AA$6)*$M56+SUM($S$7:AA$7)*$N56-SUM($O56:$Q56)&gt;0,SUM($S$3:AA$3)*$J56+SUM($S$4:AA$4)*$K56+SUM($S$5:AA$5)*$L56+SUM($S$6:AA$6)*$M56+SUM($S$7:AA$7)*$N56-SUM($O56:$Q56),0)</f>
        <v>0</v>
      </c>
      <c r="Y56" s="4">
        <f t="shared" si="4"/>
        <v>0</v>
      </c>
      <c r="Z56" s="72">
        <f>IF(SUM($S$3:AC$3)*$J56+SUM($S$4:AC$4)*$K56+SUM($S$5:AC$5)*$L56+SUM($S$6:AC$6)*$M56+SUM($S$7:AC$7)*$N56-SUM($O56:$Q56)&gt;0,SUM($S$3:AC$3)*$J56+SUM($S$4:AC$4)*$K56+SUM($S$5:AC$5)*$L56+SUM($S$6:AC$6)*$M56+SUM($S$7:AC$7)*$N56-SUM($O56:$Q56),0)</f>
        <v>0</v>
      </c>
      <c r="AA56" s="4">
        <f t="shared" si="5"/>
        <v>0</v>
      </c>
      <c r="AB56" s="72">
        <f>IF(SUM($S$3:AE$3)*$J56+SUM($S$4:AE$4)*$K56+SUM($S$5:AE$5)*$L56+SUM($S$6:AE$6)*$M56+SUM($S$7:AE$7)*$N56-SUM($O56:$Q56)&gt;0,SUM($S$3:AE$3)*$J56+SUM($S$4:AE$4)*$K56+SUM($S$5:AE$5)*$L56+SUM($S$6:AE$6)*$M56+SUM($S$7:AE$7)*$N56-SUM($O56:$Q56),0)</f>
        <v>0</v>
      </c>
      <c r="AC56" s="4">
        <f t="shared" si="6"/>
        <v>0</v>
      </c>
      <c r="AD56" s="72">
        <f>IF(SUM($S$3:AG$3)*$J56+SUM($S$4:AG$4)*$K56+SUM($S$5:AG$5)*$L56+SUM($S$6:AG$6)*$M56+SUM($S$7:AG$7)*$N56-SUM($O56:$Q56)&gt;0,SUM($S$3:AG$3)*$J56+SUM($S$4:AG$4)*$K56+SUM($S$5:AG$5)*$L56+SUM($S$6:AG$6)*$M56+SUM($S$7:AG$7)*$N56-SUM($O56:$Q56),0)</f>
        <v>0</v>
      </c>
      <c r="AE56" s="4">
        <f t="shared" si="7"/>
        <v>0</v>
      </c>
      <c r="AF56" s="72">
        <f>IF(SUM($S$3:AI$3)*$J56+SUM($S$4:AI$4)*$K56+SUM($S$5:AI$5)*$L56+SUM($S$6:AI$6)*$M56+SUM($S$7:AI$7)*$N56-SUM($O56:$Q56)&gt;0,SUM($S$3:AI$3)*$J56+SUM($S$4:AI$4)*$K56+SUM($S$5:AI$5)*$L56+SUM($S$6:AI$6)*$M56+SUM($S$7:AI$7)*$N56-SUM($O56:$Q56),0)</f>
        <v>0</v>
      </c>
      <c r="AG56" s="4">
        <f t="shared" si="8"/>
        <v>0</v>
      </c>
      <c r="AH56" s="72">
        <f>IF(SUM($S$3:AK$3)*$J56+SUM($S$4:AK$4)*$K56+SUM($S$5:AK$5)*$L56+SUM($S$6:AK$6)*$M56+SUM($S$7:AK$7)*$N56-SUM($O56:$Q56)&gt;0,SUM($S$3:AK$3)*$J56+SUM($S$4:AK$4)*$K56+SUM($S$5:AK$5)*$L56+SUM($S$6:AK$6)*$M56+SUM($S$7:AK$7)*$N56-SUM($O56:$Q56),0)</f>
        <v>0</v>
      </c>
      <c r="AI56" s="4">
        <f t="shared" si="9"/>
        <v>0</v>
      </c>
      <c r="AJ56" s="72">
        <f>IF(SUM($S$3:AM$3)*$J56+SUM($S$4:AQ$4)*$K56+SUM($S$5:AM$5)*$L56+SUM($S$6:AM$6)*$M56+SUM($S$7:AM$7)*$N56-SUM($O56:$Q56)&gt;0,SUM($S$3:AM$3)*$J56+SUM($S$4:AQ$4)*$K56+SUM($S$5:AM$5)*$L56+SUM($S$6:AM$6)*$M56+SUM($S$7:AM$7)*$N56-SUM($O56:$Q56),0)</f>
        <v>0</v>
      </c>
      <c r="AK56" s="4">
        <f t="shared" si="10"/>
        <v>0</v>
      </c>
      <c r="AL56" s="72">
        <f>IF(SUM($S$3:AO$3)*$J56+SUM($S$4:AS$4)*$K56+SUM($S$5:AO$5)*$L56+SUM($S$6:AO$6)*$M56+SUM($S$7:AO$7)*$N56-SUM($O56:$Q56)&gt;0,SUM($S$3:AO$3)*$J56+SUM($S$4:AS$4)*$K56+SUM($S$5:AO$5)*$L56+SUM($S$6:AO$6)*$M56+SUM($S$7:AO$7)*$N56-SUM($O56:$Q56),0)</f>
        <v>0</v>
      </c>
      <c r="AM56" s="4">
        <f t="shared" si="11"/>
        <v>0</v>
      </c>
      <c r="AN56" s="72">
        <f>IF(SUM($S$3:AQ$3)*$J56+SUM($S$4:AU$4)*$K56+SUM($S$5:AQ$5)*$L56+SUM($S$6:AQ$6)*$M56+SUM($S$7:AQ$7)*$N56-SUM($O56:$Q56)&gt;0,SUM($S$3:AQ$3)*$J56+SUM($S$4:AU$4)*$K56+SUM($S$5:AQ$5)*$L56+SUM($S$6:AQ$6)*$M56+SUM($S$7:AQ$7)*$N56-SUM($O56:$Q56),0)</f>
        <v>0</v>
      </c>
      <c r="AO56" s="4">
        <f t="shared" si="12"/>
        <v>0</v>
      </c>
      <c r="AP56" s="72">
        <f>IF(SUM($S$3:AS$3)*$J56+SUM($S$4:AW$4)*$K56+SUM($S$5:AS$5)*$L56+SUM($S$6:AS$6)*$M56+SUM($S$7:AS$7)*$N56-SUM($O56:$Q56)&gt;0,SUM($S$3:AS$3)*$J56+SUM($S$4:AW$4)*$K56+SUM($S$5:AS$5)*$L56+SUM($S$6:AS$6)*$M56+SUM($S$7:AS$7)*$N56-SUM($O56:$Q56),0)</f>
        <v>0</v>
      </c>
      <c r="AQ56" s="4">
        <f t="shared" si="13"/>
        <v>0</v>
      </c>
      <c r="AR56" s="72">
        <f>IF(SUM($S$3:AU$3)*$J56+SUM($S$4:AP$4)*$K56+SUM($S$5:AU$5)*$L56+SUM($S$6:AU$6)*$M56+SUM($S$7:AU$7)*$N56-SUM($O56:$Q56)&gt;0,SUM($S$3:AU$3)*$J56+SUM($S$4:AP$4)*$K56+SUM($S$5:AU$5)*$L56+SUM($S$6:AU$6)*$M56+SUM($S$7:AU$7)*$N56-SUM($O56:$Q56),0)</f>
        <v>0</v>
      </c>
      <c r="AS56" s="4">
        <f t="shared" si="14"/>
        <v>0</v>
      </c>
      <c r="AT56" s="72">
        <f>IF(SUM($S$3:AW$3)*$J56+SUM($S$4:AW$4)*$K56+SUM($S$5:AW$5)*$L56+SUM($S$6:AW$6)*$M56+SUM($S$7:AW$7)*$N56-SUM($O56:$Q56)&gt;0,SUM($S$3:AW$3)*$J56+SUM($S$4:AW$4)*$K56+SUM($S$5:AW$5)*$L56+SUM($S$6:AW$6)*$M56+SUM($S$7:AW$7)*$N56-SUM($O56:$Q56),0)</f>
        <v>0</v>
      </c>
      <c r="AU56" s="4">
        <f t="shared" si="15"/>
        <v>0</v>
      </c>
      <c r="AV56" s="72">
        <f>IF(SUM($S$3:AY$3)*$J56+SUM($S$4:AY$4)*$K56+SUM($S$5:AY$5)*$L56+SUM($S$6:AY$6)*$M56+SUM($S$7:AY$7)*$N56-SUM($O56:$Q56)&gt;0,SUM($S$3:AY$3)*$J56+SUM($S$4:AY$4)*$K56+SUM($S$5:AY$5)*$L56+SUM($S$6:AY$6)*$M56+SUM($S$7:AY$7)*$N56-SUM($O56:$Q56),0)</f>
        <v>279</v>
      </c>
      <c r="AW56" s="4">
        <f t="shared" si="16"/>
        <v>279</v>
      </c>
      <c r="AX56" s="72">
        <f>IF(SUM($S$3:BA$3)*$J56+SUM($S$4:BA$4)*$K56+SUM($S$5:BA$5)*$L56+SUM($S$6:BA$6)*$M56+SUM($S$7:BA$7)*$N56-SUM($O56:$Q56)&gt;0,SUM($S$3:BA$3)*$J56+SUM($S$4:BA$4)*$K56+SUM($S$5:BA$5)*$L56+SUM($S$6:BA$6)*$M56+SUM($S$7:BA$7)*$N56-SUM($O56:$Q56),0)</f>
        <v>579</v>
      </c>
      <c r="AY56" s="7">
        <f t="shared" si="17"/>
        <v>300</v>
      </c>
      <c r="AZ56" s="401">
        <f>IF(SUM($S$3:BC$3)*$J56+SUM($S$4:BC$4)*$K56+SUM($S$5:BC$5)*$L56+SUM($S$6:BC$6)*$M56+SUM($S$7:BC$7)*$N56-SUM($O56:$Q56)&gt;0,SUM($S$3:BC$3)*$J56+SUM($S$4:BC$4)*$K56+SUM($S$5:BC$5)*$L56+SUM($S$6:BC$6)*$M56+SUM($S$7:BC$7)*$N56-SUM($O56:$Q56),0)</f>
        <v>879</v>
      </c>
      <c r="BA56" s="87">
        <f t="shared" si="18"/>
        <v>300</v>
      </c>
      <c r="BB56" s="402">
        <f>IF(SUM($S$3:BD$3)*$J56+SUM($S$4:BD$4)*$K56+SUM($S$5:BD$5)*$L56+SUM($S$6:BD$6)*$M56+SUM($S$7:BD$7)*$N56-SUM($O56:$Q56)&gt;0,SUM($S$3:BD$3)*$J56+SUM($S$4:BD$4)*$K56+SUM($S$5:BD$5)*$L56+SUM($S$6:BD$6)*$M56+SUM($S$7:BD$7)*$N56-SUM($O56:$Q56),0)</f>
        <v>1173</v>
      </c>
      <c r="BC56" s="87">
        <f t="shared" si="19"/>
        <v>294</v>
      </c>
      <c r="BG56" s="91"/>
      <c r="BH56" s="91"/>
      <c r="BI56" s="91"/>
      <c r="BJ56" s="91"/>
      <c r="BK56" s="91"/>
      <c r="BL56" s="91"/>
      <c r="BM56" s="91"/>
      <c r="BN56" s="91"/>
      <c r="BO56" s="91"/>
      <c r="BP56" s="87">
        <f t="shared" si="158"/>
        <v>0</v>
      </c>
      <c r="BQ56" s="244">
        <f t="shared" si="159"/>
        <v>21469050</v>
      </c>
      <c r="BR56" s="151">
        <f>IF($G56=2,$H56*AY56*$I$2,$H56*AY56)</f>
        <v>23085000</v>
      </c>
      <c r="BS56" s="87">
        <f>IF($G56=2,$H56*BA56*$I$2,$H56*BA56)</f>
        <v>23085000</v>
      </c>
      <c r="BT56" s="87">
        <f>IF($G56=2,$H56*BC56*$I$2,$H56*BC56)</f>
        <v>22623300</v>
      </c>
      <c r="BU56" s="91"/>
      <c r="BV56" s="91"/>
      <c r="BW56" s="158"/>
      <c r="BX56" s="153" t="s">
        <v>607</v>
      </c>
    </row>
    <row r="57" spans="1:76" s="86" customFormat="1" ht="12.75" customHeight="1" x14ac:dyDescent="0.25">
      <c r="A57" s="15" t="s">
        <v>36</v>
      </c>
      <c r="B57" s="15" t="s">
        <v>648</v>
      </c>
      <c r="C57" s="244" t="s">
        <v>10</v>
      </c>
      <c r="D57" s="274">
        <v>2</v>
      </c>
      <c r="E57" s="328">
        <v>720</v>
      </c>
      <c r="F57" s="342" t="s">
        <v>442</v>
      </c>
      <c r="G57" s="369">
        <v>2</v>
      </c>
      <c r="H57" s="370">
        <v>758</v>
      </c>
      <c r="I57" s="372" t="s">
        <v>442</v>
      </c>
      <c r="J57" s="301"/>
      <c r="K57" s="135">
        <v>2</v>
      </c>
      <c r="L57" s="120"/>
      <c r="M57" s="120"/>
      <c r="N57" s="120"/>
      <c r="O57" s="87">
        <v>489</v>
      </c>
      <c r="P57" s="91"/>
      <c r="Q57" s="292">
        <f>31+270+240+240+324</f>
        <v>1105</v>
      </c>
      <c r="R57" s="72">
        <f>IF(SUM($S$3:U$3)*$J57+SUM($S$4:U$4)*$K57+SUM($S$5:U$5)*$L57+SUM($S$6:U$6)*$M57+SUM($S$7:U$7)*$N57-SUM($O57:$Q57)&gt;0,SUM($S$3:U$3)*$J57+SUM($S$4:U$4)*$K57+SUM($S$5:U$5)*$L57+SUM($S$6:U$6)*$M57+SUM($S$7:U$7)*$N57-SUM($O57:$Q57),0)</f>
        <v>0</v>
      </c>
      <c r="S57" s="73">
        <f t="shared" si="1"/>
        <v>0</v>
      </c>
      <c r="T57" s="72">
        <f>IF(SUM($S$3:W$3)*$J57+SUM($S$4:W$4)*$K57+SUM($S$5:W$5)*$L57+SUM($S$6:W$6)*$M57+SUM($S$7:W$7)*$N57-SUM($O57:$Q57)&gt;0,SUM($S$3:W$3)*$J57+SUM($S$4:W$4)*$K57+SUM($S$5:W$5)*$L57+SUM($S$6:W$6)*$M57+SUM($S$7:W$7)*$N57-SUM($O57:$Q57),0)</f>
        <v>0</v>
      </c>
      <c r="U57" s="4">
        <f t="shared" si="2"/>
        <v>0</v>
      </c>
      <c r="V57" s="72">
        <f>IF(SUM($S$3:Y$3)*$J57+SUM($S$4:Y$4)*$K57+SUM($S$5:Y$5)*$L57+SUM($S$6:Y$6)*$M57+SUM($S$7:Y$7)*$N57-SUM($O57:$Q57)&gt;0,SUM($S$3:Y$3)*$J57+SUM($S$4:Y$4)*$K57+SUM($S$5:Y$5)*$L57+SUM($S$6:Y$6)*$M57+SUM($S$7:Y$7)*$N57-SUM($O57:$Q57),0)</f>
        <v>0</v>
      </c>
      <c r="W57" s="4">
        <f t="shared" si="3"/>
        <v>0</v>
      </c>
      <c r="X57" s="72">
        <f>IF(SUM($S$3:AA$3)*$J57+SUM($S$4:AA$4)*$K57+SUM($S$5:AA$5)*$L57+SUM($S$6:AA$6)*$M57+SUM($S$7:AA$7)*$N57-SUM($O57:$Q57)&gt;0,SUM($S$3:AA$3)*$J57+SUM($S$4:AA$4)*$K57+SUM($S$5:AA$5)*$L57+SUM($S$6:AA$6)*$M57+SUM($S$7:AA$7)*$N57-SUM($O57:$Q57),0)</f>
        <v>0</v>
      </c>
      <c r="Y57" s="4">
        <f t="shared" si="4"/>
        <v>0</v>
      </c>
      <c r="Z57" s="72">
        <f>IF(SUM($S$3:AC$3)*$J57+SUM($S$4:AC$4)*$K57+SUM($S$5:AC$5)*$L57+SUM($S$6:AC$6)*$M57+SUM($S$7:AC$7)*$N57-SUM($O57:$Q57)&gt;0,SUM($S$3:AC$3)*$J57+SUM($S$4:AC$4)*$K57+SUM($S$5:AC$5)*$L57+SUM($S$6:AC$6)*$M57+SUM($S$7:AC$7)*$N57-SUM($O57:$Q57),0)</f>
        <v>0</v>
      </c>
      <c r="AA57" s="4">
        <f t="shared" si="5"/>
        <v>0</v>
      </c>
      <c r="AB57" s="72">
        <f>IF(SUM($S$3:AE$3)*$J57+SUM($S$4:AE$4)*$K57+SUM($S$5:AE$5)*$L57+SUM($S$6:AE$6)*$M57+SUM($S$7:AE$7)*$N57-SUM($O57:$Q57)&gt;0,SUM($S$3:AE$3)*$J57+SUM($S$4:AE$4)*$K57+SUM($S$5:AE$5)*$L57+SUM($S$6:AE$6)*$M57+SUM($S$7:AE$7)*$N57-SUM($O57:$Q57),0)</f>
        <v>0</v>
      </c>
      <c r="AC57" s="4">
        <f t="shared" si="6"/>
        <v>0</v>
      </c>
      <c r="AD57" s="72">
        <f>IF(SUM($S$3:AG$3)*$J57+SUM($S$4:AG$4)*$K57+SUM($S$5:AG$5)*$L57+SUM($S$6:AG$6)*$M57+SUM($S$7:AG$7)*$N57-SUM($O57:$Q57)&gt;0,SUM($S$3:AG$3)*$J57+SUM($S$4:AG$4)*$K57+SUM($S$5:AG$5)*$L57+SUM($S$6:AG$6)*$M57+SUM($S$7:AG$7)*$N57-SUM($O57:$Q57),0)</f>
        <v>0</v>
      </c>
      <c r="AE57" s="4">
        <f t="shared" si="7"/>
        <v>0</v>
      </c>
      <c r="AF57" s="72">
        <f>IF(SUM($S$3:AI$3)*$J57+SUM($S$4:AI$4)*$K57+SUM($S$5:AI$5)*$L57+SUM($S$6:AI$6)*$M57+SUM($S$7:AI$7)*$N57-SUM($O57:$Q57)&gt;0,SUM($S$3:AI$3)*$J57+SUM($S$4:AI$4)*$K57+SUM($S$5:AI$5)*$L57+SUM($S$6:AI$6)*$M57+SUM($S$7:AI$7)*$N57-SUM($O57:$Q57),0)</f>
        <v>0</v>
      </c>
      <c r="AG57" s="4">
        <f t="shared" si="8"/>
        <v>0</v>
      </c>
      <c r="AH57" s="72">
        <f>IF(SUM($S$3:AK$3)*$J57+SUM($S$4:AK$4)*$K57+SUM($S$5:AK$5)*$L57+SUM($S$6:AK$6)*$M57+SUM($S$7:AK$7)*$N57-SUM($O57:$Q57)&gt;0,SUM($S$3:AK$3)*$J57+SUM($S$4:AK$4)*$K57+SUM($S$5:AK$5)*$L57+SUM($S$6:AK$6)*$M57+SUM($S$7:AK$7)*$N57-SUM($O57:$Q57),0)</f>
        <v>0</v>
      </c>
      <c r="AI57" s="4">
        <f t="shared" si="9"/>
        <v>0</v>
      </c>
      <c r="AJ57" s="72">
        <f>IF(SUM($S$3:AM$3)*$J57+SUM($S$4:AQ$4)*$K57+SUM($S$5:AM$5)*$L57+SUM($S$6:AM$6)*$M57+SUM($S$7:AM$7)*$N57-SUM($O57:$Q57)&gt;0,SUM($S$3:AM$3)*$J57+SUM($S$4:AQ$4)*$K57+SUM($S$5:AM$5)*$L57+SUM($S$6:AM$6)*$M57+SUM($S$7:AM$7)*$N57-SUM($O57:$Q57),0)</f>
        <v>0</v>
      </c>
      <c r="AK57" s="4">
        <f t="shared" si="10"/>
        <v>0</v>
      </c>
      <c r="AL57" s="72">
        <f>IF(SUM($S$3:AO$3)*$J57+SUM($S$4:AS$4)*$K57+SUM($S$5:AO$5)*$L57+SUM($S$6:AO$6)*$M57+SUM($S$7:AO$7)*$N57-SUM($O57:$Q57)&gt;0,SUM($S$3:AO$3)*$J57+SUM($S$4:AS$4)*$K57+SUM($S$5:AO$5)*$L57+SUM($S$6:AO$6)*$M57+SUM($S$7:AO$7)*$N57-SUM($O57:$Q57),0)</f>
        <v>238</v>
      </c>
      <c r="AM57" s="4">
        <f t="shared" si="11"/>
        <v>238</v>
      </c>
      <c r="AN57" s="72">
        <f>IF(SUM($S$3:AQ$3)*$J57+SUM($S$4:AU$4)*$K57+SUM($S$5:AQ$5)*$L57+SUM($S$6:AQ$6)*$M57+SUM($S$7:AQ$7)*$N57-SUM($O57:$Q57)&gt;0,SUM($S$3:AQ$3)*$J57+SUM($S$4:AU$4)*$K57+SUM($S$5:AQ$5)*$L57+SUM($S$6:AQ$6)*$M57+SUM($S$7:AQ$7)*$N57-SUM($O57:$Q57),0)</f>
        <v>538</v>
      </c>
      <c r="AO57" s="4">
        <f t="shared" si="12"/>
        <v>300</v>
      </c>
      <c r="AP57" s="72">
        <f>IF(SUM($S$3:AS$3)*$J57+SUM($S$4:AW$4)*$K57+SUM($S$5:AS$5)*$L57+SUM($S$6:AS$6)*$M57+SUM($S$7:AS$7)*$N57-SUM($O57:$Q57)&gt;0,SUM($S$3:AS$3)*$J57+SUM($S$4:AW$4)*$K57+SUM($S$5:AS$5)*$L57+SUM($S$6:AS$6)*$M57+SUM($S$7:AS$7)*$N57-SUM($O57:$Q57),0)</f>
        <v>838</v>
      </c>
      <c r="AQ57" s="4">
        <f t="shared" si="13"/>
        <v>300</v>
      </c>
      <c r="AR57" s="72">
        <f>IF(SUM($S$3:AU$3)*$J57+SUM($S$4:AP$4)*$K57+SUM($S$5:AU$5)*$L57+SUM($S$6:AU$6)*$M57+SUM($S$7:AU$7)*$N57-SUM($O57:$Q57)&gt;0,SUM($S$3:AU$3)*$J57+SUM($S$4:AP$4)*$K57+SUM($S$5:AU$5)*$L57+SUM($S$6:AU$6)*$M57+SUM($S$7:AU$7)*$N57-SUM($O57:$Q57),0)</f>
        <v>0</v>
      </c>
      <c r="AS57" s="4">
        <f t="shared" si="14"/>
        <v>0</v>
      </c>
      <c r="AT57" s="72">
        <f>IF(SUM($S$3:AW$3)*$J57+SUM($S$4:AW$4)*$K57+SUM($S$5:AW$5)*$L57+SUM($S$6:AW$6)*$M57+SUM($S$7:AW$7)*$N57-SUM($O57:$Q57)&gt;0,SUM($S$3:AW$3)*$J57+SUM($S$4:AW$4)*$K57+SUM($S$5:AW$5)*$L57+SUM($S$6:AW$6)*$M57+SUM($S$7:AW$7)*$N57-SUM($O57:$Q57),0)</f>
        <v>838</v>
      </c>
      <c r="AU57" s="4">
        <f t="shared" si="15"/>
        <v>838</v>
      </c>
      <c r="AV57" s="72">
        <f>IF(SUM($S$3:AY$3)*$J57+SUM($S$4:AY$4)*$K57+SUM($S$5:AY$5)*$L57+SUM($S$6:AY$6)*$M57+SUM($S$7:AY$7)*$N57-SUM($O57:$Q57)&gt;0,SUM($S$3:AY$3)*$J57+SUM($S$4:AY$4)*$K57+SUM($S$5:AY$5)*$L57+SUM($S$6:AY$6)*$M57+SUM($S$7:AY$7)*$N57-SUM($O57:$Q57),0)</f>
        <v>1138</v>
      </c>
      <c r="AW57" s="4">
        <f t="shared" si="16"/>
        <v>300</v>
      </c>
      <c r="AX57" s="72">
        <f>IF(SUM($S$3:BA$3)*$J57+SUM($S$4:BA$4)*$K57+SUM($S$5:BA$5)*$L57+SUM($S$6:BA$6)*$M57+SUM($S$7:BA$7)*$N57-SUM($O57:$Q57)&gt;0,SUM($S$3:BA$3)*$J57+SUM($S$4:BA$4)*$K57+SUM($S$5:BA$5)*$L57+SUM($S$6:BA$6)*$M57+SUM($S$7:BA$7)*$N57-SUM($O57:$Q57),0)</f>
        <v>1438</v>
      </c>
      <c r="AY57" s="7">
        <f t="shared" si="17"/>
        <v>300</v>
      </c>
      <c r="AZ57" s="401">
        <f>IF(SUM($S$3:BC$3)*$J57+SUM($S$4:BC$4)*$K57+SUM($S$5:BC$5)*$L57+SUM($S$6:BC$6)*$M57+SUM($S$7:BC$7)*$N57-SUM($O57:$Q57)&gt;0,SUM($S$3:BC$3)*$J57+SUM($S$4:BC$4)*$K57+SUM($S$5:BC$5)*$L57+SUM($S$6:BC$6)*$M57+SUM($S$7:BC$7)*$N57-SUM($O57:$Q57),0)</f>
        <v>1738</v>
      </c>
      <c r="BA57" s="87">
        <f t="shared" si="18"/>
        <v>300</v>
      </c>
      <c r="BB57" s="402">
        <f>IF(SUM($S$3:BD$3)*$J57+SUM($S$4:BD$4)*$K57+SUM($S$5:BD$5)*$L57+SUM($S$6:BD$6)*$M57+SUM($S$7:BD$7)*$N57-SUM($O57:$Q57)&gt;0,SUM($S$3:BD$3)*$J57+SUM($S$4:BD$4)*$K57+SUM($S$5:BD$5)*$L57+SUM($S$6:BD$6)*$M57+SUM($S$7:BD$7)*$N57-SUM($O57:$Q57),0)</f>
        <v>2032</v>
      </c>
      <c r="BC57" s="87">
        <f t="shared" si="19"/>
        <v>294</v>
      </c>
      <c r="BG57" s="87">
        <f t="shared" ref="BG57:BG66" si="163">IF($G57=2,$H57*AC57*$I$2,$H57*AC57)</f>
        <v>0</v>
      </c>
      <c r="BH57" s="87">
        <f t="shared" ref="BH57:BH66" si="164">IF($G57=2,$H57*AE57*$I$2,$H57*AE57)</f>
        <v>0</v>
      </c>
      <c r="BI57" s="87">
        <f t="shared" ref="BI57:BI66" si="165">IF($G57=2,$H57*AG57*$I$2,$H57*AG57)</f>
        <v>0</v>
      </c>
      <c r="BJ57" s="87">
        <f t="shared" ref="BJ57:BJ66" si="166">IF($G57=2,$H57*AI57*$I$2,$H57*AI57)</f>
        <v>0</v>
      </c>
      <c r="BK57" s="87">
        <f t="shared" ref="BK57:BK66" si="167">IF($G57=2,$H57*AK57*$I$2,$H57*AK57)</f>
        <v>0</v>
      </c>
      <c r="BL57" s="87">
        <f t="shared" ref="BL57:BL66" si="168">IF($G57=2,$H57*AM57*$I$2,$H57*AM57)</f>
        <v>1028302.8</v>
      </c>
      <c r="BM57" s="87">
        <f t="shared" ref="BM57:BM66" si="169">IF($G57=2,$H57*AO57*$I$2,$H57*AO57)</f>
        <v>1296180</v>
      </c>
      <c r="BN57" s="87">
        <f t="shared" ref="BN57:BN66" si="170">IF($G57=2,$H57*AQ57*$I$2,$H57*AQ57)</f>
        <v>1296180</v>
      </c>
      <c r="BO57" s="87">
        <f t="shared" ref="BO57:BO66" si="171">IF($G57=2,$H57*AS57*$I$2,$H57*AS57)</f>
        <v>0</v>
      </c>
      <c r="BP57" s="87">
        <f t="shared" si="158"/>
        <v>3620662.8000000003</v>
      </c>
      <c r="BQ57" s="244">
        <f t="shared" si="159"/>
        <v>1296180</v>
      </c>
      <c r="BR57" s="151">
        <f t="shared" ref="BR57:BR66" si="172">IF($G57=2,$H57*AY57*$I$2,$H57*AY57)</f>
        <v>1296180</v>
      </c>
      <c r="BS57" s="87">
        <f t="shared" ref="BS57:BS66" si="173">IF($G57=2,$H57*BA57*$I$2,$H57*BA57)</f>
        <v>1296180</v>
      </c>
      <c r="BT57" s="87">
        <f t="shared" ref="BT57:BT66" si="174">IF($G57=2,$H57*BC57*$I$2,$H57*BC57)</f>
        <v>1270256.4000000001</v>
      </c>
      <c r="BU57" s="87"/>
      <c r="BV57" s="87"/>
      <c r="BW57" s="159"/>
      <c r="BX57" s="154" t="s">
        <v>607</v>
      </c>
    </row>
    <row r="58" spans="1:76" s="86" customFormat="1" ht="12.75" customHeight="1" x14ac:dyDescent="0.25">
      <c r="A58" s="15" t="s">
        <v>36</v>
      </c>
      <c r="B58" s="15" t="s">
        <v>774</v>
      </c>
      <c r="C58" s="244"/>
      <c r="D58" s="274">
        <v>2</v>
      </c>
      <c r="E58" s="328">
        <v>650</v>
      </c>
      <c r="F58" s="342" t="s">
        <v>442</v>
      </c>
      <c r="G58" s="369">
        <v>2</v>
      </c>
      <c r="H58" s="370">
        <v>650</v>
      </c>
      <c r="I58" s="372" t="s">
        <v>442</v>
      </c>
      <c r="J58" s="300">
        <v>2</v>
      </c>
      <c r="K58" s="128"/>
      <c r="L58" s="120"/>
      <c r="M58" s="120"/>
      <c r="N58" s="120"/>
      <c r="O58" s="87"/>
      <c r="P58" s="91">
        <v>71</v>
      </c>
      <c r="Q58" s="292">
        <f>311+40+270</f>
        <v>621</v>
      </c>
      <c r="R58" s="72">
        <f>IF(SUM($S$3:U$3)*$J58+SUM($S$4:U$4)*$K58+SUM($S$5:U$5)*$L58+SUM($S$6:U$6)*$M58+SUM($S$7:U$7)*$N58-SUM($O58:$Q58)&gt;0,SUM($S$3:U$3)*$J58+SUM($S$4:U$4)*$K58+SUM($S$5:U$5)*$L58+SUM($S$6:U$6)*$M58+SUM($S$7:U$7)*$N58-SUM($O58:$Q58),0)</f>
        <v>0</v>
      </c>
      <c r="S58" s="73">
        <f t="shared" si="1"/>
        <v>0</v>
      </c>
      <c r="T58" s="72">
        <f>IF(SUM($S$3:W$3)*$J58+SUM($S$4:W$4)*$K58+SUM($S$5:W$5)*$L58+SUM($S$6:W$6)*$M58+SUM($S$7:W$7)*$N58-SUM($O58:$Q58)&gt;0,SUM($S$3:W$3)*$J58+SUM($S$4:W$4)*$K58+SUM($S$5:W$5)*$L58+SUM($S$6:W$6)*$M58+SUM($S$7:W$7)*$N58-SUM($O58:$Q58),0)</f>
        <v>0</v>
      </c>
      <c r="U58" s="4">
        <f t="shared" si="2"/>
        <v>0</v>
      </c>
      <c r="V58" s="72">
        <f>IF(SUM($S$3:Y$3)*$J58+SUM($S$4:Y$4)*$K58+SUM($S$5:Y$5)*$L58+SUM($S$6:Y$6)*$M58+SUM($S$7:Y$7)*$N58-SUM($O58:$Q58)&gt;0,SUM($S$3:Y$3)*$J58+SUM($S$4:Y$4)*$K58+SUM($S$5:Y$5)*$L58+SUM($S$6:Y$6)*$M58+SUM($S$7:Y$7)*$N58-SUM($O58:$Q58),0)</f>
        <v>0</v>
      </c>
      <c r="W58" s="4">
        <f t="shared" si="3"/>
        <v>0</v>
      </c>
      <c r="X58" s="72">
        <f>IF(SUM($S$3:AA$3)*$J58+SUM($S$4:AA$4)*$K58+SUM($S$5:AA$5)*$L58+SUM($S$6:AA$6)*$M58+SUM($S$7:AA$7)*$N58-SUM($O58:$Q58)&gt;0,SUM($S$3:AA$3)*$J58+SUM($S$4:AA$4)*$K58+SUM($S$5:AA$5)*$L58+SUM($S$6:AA$6)*$M58+SUM($S$7:AA$7)*$N58-SUM($O58:$Q58),0)</f>
        <v>0</v>
      </c>
      <c r="Y58" s="4">
        <f t="shared" si="4"/>
        <v>0</v>
      </c>
      <c r="Z58" s="72">
        <f>IF(SUM($S$3:AC$3)*$J58+SUM($S$4:AC$4)*$K58+SUM($S$5:AC$5)*$L58+SUM($S$6:AC$6)*$M58+SUM($S$7:AC$7)*$N58-SUM($O58:$Q58)&gt;0,SUM($S$3:AC$3)*$J58+SUM($S$4:AC$4)*$K58+SUM($S$5:AC$5)*$L58+SUM($S$6:AC$6)*$M58+SUM($S$7:AC$7)*$N58-SUM($O58:$Q58),0)</f>
        <v>0</v>
      </c>
      <c r="AA58" s="4">
        <f t="shared" si="5"/>
        <v>0</v>
      </c>
      <c r="AB58" s="72">
        <f>IF(SUM($S$3:AE$3)*$J58+SUM($S$4:AE$4)*$K58+SUM($S$5:AE$5)*$L58+SUM($S$6:AE$6)*$M58+SUM($S$7:AE$7)*$N58-SUM($O58:$Q58)&gt;0,SUM($S$3:AE$3)*$J58+SUM($S$4:AE$4)*$K58+SUM($S$5:AE$5)*$L58+SUM($S$6:AE$6)*$M58+SUM($S$7:AE$7)*$N58-SUM($O58:$Q58),0)</f>
        <v>0</v>
      </c>
      <c r="AC58" s="4">
        <f t="shared" si="6"/>
        <v>0</v>
      </c>
      <c r="AD58" s="72">
        <f>IF(SUM($S$3:AG$3)*$J58+SUM($S$4:AG$4)*$K58+SUM($S$5:AG$5)*$L58+SUM($S$6:AG$6)*$M58+SUM($S$7:AG$7)*$N58-SUM($O58:$Q58)&gt;0,SUM($S$3:AG$3)*$J58+SUM($S$4:AG$4)*$K58+SUM($S$5:AG$5)*$L58+SUM($S$6:AG$6)*$M58+SUM($S$7:AG$7)*$N58-SUM($O58:$Q58),0)</f>
        <v>0</v>
      </c>
      <c r="AE58" s="4">
        <f t="shared" si="7"/>
        <v>0</v>
      </c>
      <c r="AF58" s="72">
        <f>IF(SUM($S$3:AI$3)*$J58+SUM($S$4:AI$4)*$K58+SUM($S$5:AI$5)*$L58+SUM($S$6:AI$6)*$M58+SUM($S$7:AI$7)*$N58-SUM($O58:$Q58)&gt;0,SUM($S$3:AI$3)*$J58+SUM($S$4:AI$4)*$K58+SUM($S$5:AI$5)*$L58+SUM($S$6:AI$6)*$M58+SUM($S$7:AI$7)*$N58-SUM($O58:$Q58),0)</f>
        <v>0</v>
      </c>
      <c r="AG58" s="4">
        <f t="shared" si="8"/>
        <v>0</v>
      </c>
      <c r="AH58" s="72">
        <f>IF(SUM($S$3:AK$3)*$J58+SUM($S$4:AK$4)*$K58+SUM($S$5:AK$5)*$L58+SUM($S$6:AK$6)*$M58+SUM($S$7:AK$7)*$N58-SUM($O58:$Q58)&gt;0,SUM($S$3:AK$3)*$J58+SUM($S$4:AK$4)*$K58+SUM($S$5:AK$5)*$L58+SUM($S$6:AK$6)*$M58+SUM($S$7:AK$7)*$N58-SUM($O58:$Q58),0)</f>
        <v>0</v>
      </c>
      <c r="AI58" s="4">
        <f t="shared" si="9"/>
        <v>0</v>
      </c>
      <c r="AJ58" s="72">
        <f>IF(SUM($S$3:AM$3)*$J58+SUM($S$4:AQ$4)*$K58+SUM($S$5:AM$5)*$L58+SUM($S$6:AM$6)*$M58+SUM($S$7:AM$7)*$N58-SUM($O58:$Q58)&gt;0,SUM($S$3:AM$3)*$J58+SUM($S$4:AQ$4)*$K58+SUM($S$5:AM$5)*$L58+SUM($S$6:AM$6)*$M58+SUM($S$7:AM$7)*$N58-SUM($O58:$Q58),0)</f>
        <v>0</v>
      </c>
      <c r="AK58" s="4">
        <f t="shared" si="10"/>
        <v>0</v>
      </c>
      <c r="AL58" s="72">
        <f>IF(SUM($S$3:AO$3)*$J58+SUM($S$4:AS$4)*$K58+SUM($S$5:AO$5)*$L58+SUM($S$6:AO$6)*$M58+SUM($S$7:AO$7)*$N58-SUM($O58:$Q58)&gt;0,SUM($S$3:AO$3)*$J58+SUM($S$4:AS$4)*$K58+SUM($S$5:AO$5)*$L58+SUM($S$6:AO$6)*$M58+SUM($S$7:AO$7)*$N58-SUM($O58:$Q58),0)</f>
        <v>0</v>
      </c>
      <c r="AM58" s="4">
        <f t="shared" si="11"/>
        <v>0</v>
      </c>
      <c r="AN58" s="72">
        <f>IF(SUM($S$3:AQ$3)*$J58+SUM($S$4:AU$4)*$K58+SUM($S$5:AQ$5)*$L58+SUM($S$6:AQ$6)*$M58+SUM($S$7:AQ$7)*$N58-SUM($O58:$Q58)&gt;0,SUM($S$3:AQ$3)*$J58+SUM($S$4:AU$4)*$K58+SUM($S$5:AQ$5)*$L58+SUM($S$6:AQ$6)*$M58+SUM($S$7:AQ$7)*$N58-SUM($O58:$Q58),0)</f>
        <v>0</v>
      </c>
      <c r="AO58" s="4">
        <f t="shared" si="12"/>
        <v>0</v>
      </c>
      <c r="AP58" s="72">
        <f>IF(SUM($S$3:AS$3)*$J58+SUM($S$4:AW$4)*$K58+SUM($S$5:AS$5)*$L58+SUM($S$6:AS$6)*$M58+SUM($S$7:AS$7)*$N58-SUM($O58:$Q58)&gt;0,SUM($S$3:AS$3)*$J58+SUM($S$4:AW$4)*$K58+SUM($S$5:AS$5)*$L58+SUM($S$6:AS$6)*$M58+SUM($S$7:AS$7)*$N58-SUM($O58:$Q58),0)</f>
        <v>0</v>
      </c>
      <c r="AQ58" s="4">
        <f t="shared" si="13"/>
        <v>0</v>
      </c>
      <c r="AR58" s="72">
        <f>IF(SUM($S$3:AU$3)*$J58+SUM($S$4:AP$4)*$K58+SUM($S$5:AU$5)*$L58+SUM($S$6:AU$6)*$M58+SUM($S$7:AU$7)*$N58-SUM($O58:$Q58)&gt;0,SUM($S$3:AU$3)*$J58+SUM($S$4:AP$4)*$K58+SUM($S$5:AU$5)*$L58+SUM($S$6:AU$6)*$M58+SUM($S$7:AU$7)*$N58-SUM($O58:$Q58),0)</f>
        <v>0</v>
      </c>
      <c r="AS58" s="4">
        <f t="shared" si="14"/>
        <v>0</v>
      </c>
      <c r="AT58" s="72">
        <f>IF(SUM($S$3:AW$3)*$J58+SUM($S$4:AW$4)*$K58+SUM($S$5:AW$5)*$L58+SUM($S$6:AW$6)*$M58+SUM($S$7:AW$7)*$N58-SUM($O58:$Q58)&gt;0,SUM($S$3:AW$3)*$J58+SUM($S$4:AW$4)*$K58+SUM($S$5:AW$5)*$L58+SUM($S$6:AW$6)*$M58+SUM($S$7:AW$7)*$N58-SUM($O58:$Q58),0)</f>
        <v>0</v>
      </c>
      <c r="AU58" s="4">
        <f t="shared" si="15"/>
        <v>0</v>
      </c>
      <c r="AV58" s="72">
        <f>IF(SUM($S$3:AY$3)*$J58+SUM($S$4:AY$4)*$K58+SUM($S$5:AY$5)*$L58+SUM($S$6:AY$6)*$M58+SUM($S$7:AY$7)*$N58-SUM($O58:$Q58)&gt;0,SUM($S$3:AY$3)*$J58+SUM($S$4:AY$4)*$K58+SUM($S$5:AY$5)*$L58+SUM($S$6:AY$6)*$M58+SUM($S$7:AY$7)*$N58-SUM($O58:$Q58),0)</f>
        <v>0</v>
      </c>
      <c r="AW58" s="4">
        <f t="shared" si="16"/>
        <v>0</v>
      </c>
      <c r="AX58" s="72">
        <f>IF(SUM($S$3:BA$3)*$J58+SUM($S$4:BA$4)*$K58+SUM($S$5:BA$5)*$L58+SUM($S$6:BA$6)*$M58+SUM($S$7:BA$7)*$N58-SUM($O58:$Q58)&gt;0,SUM($S$3:BA$3)*$J58+SUM($S$4:BA$4)*$K58+SUM($S$5:BA$5)*$L58+SUM($S$6:BA$6)*$M58+SUM($S$7:BA$7)*$N58-SUM($O58:$Q58),0)</f>
        <v>0</v>
      </c>
      <c r="AY58" s="7">
        <f t="shared" si="17"/>
        <v>0</v>
      </c>
      <c r="AZ58" s="401">
        <f>IF(SUM($S$3:BC$3)*$J58+SUM($S$4:BC$4)*$K58+SUM($S$5:BC$5)*$L58+SUM($S$6:BC$6)*$M58+SUM($S$7:BC$7)*$N58-SUM($O58:$Q58)&gt;0,SUM($S$3:BC$3)*$J58+SUM($S$4:BC$4)*$K58+SUM($S$5:BC$5)*$L58+SUM($S$6:BC$6)*$M58+SUM($S$7:BC$7)*$N58-SUM($O58:$Q58),0)</f>
        <v>0</v>
      </c>
      <c r="BA58" s="87">
        <f t="shared" si="18"/>
        <v>0</v>
      </c>
      <c r="BB58" s="402">
        <f>IF(SUM($S$3:BD$3)*$J58+SUM($S$4:BD$4)*$K58+SUM($S$5:BD$5)*$L58+SUM($S$6:BD$6)*$M58+SUM($S$7:BD$7)*$N58-SUM($O58:$Q58)&gt;0,SUM($S$3:BD$3)*$J58+SUM($S$4:BD$4)*$K58+SUM($S$5:BD$5)*$L58+SUM($S$6:BD$6)*$M58+SUM($S$7:BD$7)*$N58-SUM($O58:$Q58),0)</f>
        <v>0</v>
      </c>
      <c r="BC58" s="87">
        <f t="shared" si="19"/>
        <v>0</v>
      </c>
      <c r="BG58" s="87">
        <f t="shared" si="163"/>
        <v>0</v>
      </c>
      <c r="BH58" s="87">
        <f t="shared" si="164"/>
        <v>0</v>
      </c>
      <c r="BI58" s="87">
        <f t="shared" si="165"/>
        <v>0</v>
      </c>
      <c r="BJ58" s="87">
        <f t="shared" si="166"/>
        <v>0</v>
      </c>
      <c r="BK58" s="87">
        <f t="shared" si="167"/>
        <v>0</v>
      </c>
      <c r="BL58" s="87">
        <f t="shared" si="168"/>
        <v>0</v>
      </c>
      <c r="BM58" s="87">
        <f t="shared" si="169"/>
        <v>0</v>
      </c>
      <c r="BN58" s="87">
        <f t="shared" si="170"/>
        <v>0</v>
      </c>
      <c r="BO58" s="87">
        <f t="shared" si="171"/>
        <v>0</v>
      </c>
      <c r="BP58" s="87">
        <f t="shared" si="158"/>
        <v>0</v>
      </c>
      <c r="BQ58" s="244">
        <f t="shared" si="159"/>
        <v>0</v>
      </c>
      <c r="BR58" s="151">
        <f t="shared" si="172"/>
        <v>0</v>
      </c>
      <c r="BS58" s="87">
        <f t="shared" si="173"/>
        <v>0</v>
      </c>
      <c r="BT58" s="87">
        <f t="shared" si="174"/>
        <v>0</v>
      </c>
      <c r="BU58" s="87"/>
      <c r="BV58" s="87"/>
      <c r="BW58" s="159"/>
      <c r="BX58" s="154" t="s">
        <v>607</v>
      </c>
    </row>
    <row r="59" spans="1:76" s="86" customFormat="1" ht="12.75" customHeight="1" x14ac:dyDescent="0.25">
      <c r="A59" s="15" t="s">
        <v>37</v>
      </c>
      <c r="B59" s="15" t="s">
        <v>649</v>
      </c>
      <c r="C59" s="250" t="s">
        <v>10</v>
      </c>
      <c r="D59" s="274">
        <v>2</v>
      </c>
      <c r="E59" s="328">
        <v>720</v>
      </c>
      <c r="F59" s="342" t="s">
        <v>442</v>
      </c>
      <c r="G59" s="369">
        <v>2</v>
      </c>
      <c r="H59" s="370">
        <v>758</v>
      </c>
      <c r="I59" s="372" t="s">
        <v>442</v>
      </c>
      <c r="J59" s="301"/>
      <c r="K59" s="135">
        <v>2</v>
      </c>
      <c r="L59" s="130"/>
      <c r="M59" s="124"/>
      <c r="N59" s="120"/>
      <c r="O59" s="87">
        <v>477</v>
      </c>
      <c r="P59" s="91"/>
      <c r="Q59" s="292">
        <f>43+270+240+240+324</f>
        <v>1117</v>
      </c>
      <c r="R59" s="72">
        <f>IF(SUM($S$3:U$3)*$J59+SUM($S$4:U$4)*$K59+SUM($S$5:U$5)*$L59+SUM($S$6:U$6)*$M59+SUM($S$7:U$7)*$N59-SUM($O59:$Q59)&gt;0,SUM($S$3:U$3)*$J59+SUM($S$4:U$4)*$K59+SUM($S$5:U$5)*$L59+SUM($S$6:U$6)*$M59+SUM($S$7:U$7)*$N59-SUM($O59:$Q59),0)</f>
        <v>0</v>
      </c>
      <c r="S59" s="73">
        <f t="shared" si="1"/>
        <v>0</v>
      </c>
      <c r="T59" s="72">
        <f>IF(SUM($S$3:W$3)*$J59+SUM($S$4:W$4)*$K59+SUM($S$5:W$5)*$L59+SUM($S$6:W$6)*$M59+SUM($S$7:W$7)*$N59-SUM($O59:$Q59)&gt;0,SUM($S$3:W$3)*$J59+SUM($S$4:W$4)*$K59+SUM($S$5:W$5)*$L59+SUM($S$6:W$6)*$M59+SUM($S$7:W$7)*$N59-SUM($O59:$Q59),0)</f>
        <v>0</v>
      </c>
      <c r="U59" s="4">
        <f t="shared" si="2"/>
        <v>0</v>
      </c>
      <c r="V59" s="72">
        <f>IF(SUM($S$3:Y$3)*$J59+SUM($S$4:Y$4)*$K59+SUM($S$5:Y$5)*$L59+SUM($S$6:Y$6)*$M59+SUM($S$7:Y$7)*$N59-SUM($O59:$Q59)&gt;0,SUM($S$3:Y$3)*$J59+SUM($S$4:Y$4)*$K59+SUM($S$5:Y$5)*$L59+SUM($S$6:Y$6)*$M59+SUM($S$7:Y$7)*$N59-SUM($O59:$Q59),0)</f>
        <v>0</v>
      </c>
      <c r="W59" s="4">
        <f t="shared" si="3"/>
        <v>0</v>
      </c>
      <c r="X59" s="72">
        <f>IF(SUM($S$3:AA$3)*$J59+SUM($S$4:AA$4)*$K59+SUM($S$5:AA$5)*$L59+SUM($S$6:AA$6)*$M59+SUM($S$7:AA$7)*$N59-SUM($O59:$Q59)&gt;0,SUM($S$3:AA$3)*$J59+SUM($S$4:AA$4)*$K59+SUM($S$5:AA$5)*$L59+SUM($S$6:AA$6)*$M59+SUM($S$7:AA$7)*$N59-SUM($O59:$Q59),0)</f>
        <v>0</v>
      </c>
      <c r="Y59" s="4">
        <f t="shared" si="4"/>
        <v>0</v>
      </c>
      <c r="Z59" s="72">
        <f>IF(SUM($S$3:AC$3)*$J59+SUM($S$4:AC$4)*$K59+SUM($S$5:AC$5)*$L59+SUM($S$6:AC$6)*$M59+SUM($S$7:AC$7)*$N59-SUM($O59:$Q59)&gt;0,SUM($S$3:AC$3)*$J59+SUM($S$4:AC$4)*$K59+SUM($S$5:AC$5)*$L59+SUM($S$6:AC$6)*$M59+SUM($S$7:AC$7)*$N59-SUM($O59:$Q59),0)</f>
        <v>0</v>
      </c>
      <c r="AA59" s="4">
        <f t="shared" si="5"/>
        <v>0</v>
      </c>
      <c r="AB59" s="72">
        <f>IF(SUM($S$3:AE$3)*$J59+SUM($S$4:AE$4)*$K59+SUM($S$5:AE$5)*$L59+SUM($S$6:AE$6)*$M59+SUM($S$7:AE$7)*$N59-SUM($O59:$Q59)&gt;0,SUM($S$3:AE$3)*$J59+SUM($S$4:AE$4)*$K59+SUM($S$5:AE$5)*$L59+SUM($S$6:AE$6)*$M59+SUM($S$7:AE$7)*$N59-SUM($O59:$Q59),0)</f>
        <v>0</v>
      </c>
      <c r="AC59" s="4">
        <f t="shared" si="6"/>
        <v>0</v>
      </c>
      <c r="AD59" s="72">
        <f>IF(SUM($S$3:AG$3)*$J59+SUM($S$4:AG$4)*$K59+SUM($S$5:AG$5)*$L59+SUM($S$6:AG$6)*$M59+SUM($S$7:AG$7)*$N59-SUM($O59:$Q59)&gt;0,SUM($S$3:AG$3)*$J59+SUM($S$4:AG$4)*$K59+SUM($S$5:AG$5)*$L59+SUM($S$6:AG$6)*$M59+SUM($S$7:AG$7)*$N59-SUM($O59:$Q59),0)</f>
        <v>0</v>
      </c>
      <c r="AE59" s="4">
        <f t="shared" si="7"/>
        <v>0</v>
      </c>
      <c r="AF59" s="72">
        <f>IF(SUM($S$3:AI$3)*$J59+SUM($S$4:AI$4)*$K59+SUM($S$5:AI$5)*$L59+SUM($S$6:AI$6)*$M59+SUM($S$7:AI$7)*$N59-SUM($O59:$Q59)&gt;0,SUM($S$3:AI$3)*$J59+SUM($S$4:AI$4)*$K59+SUM($S$5:AI$5)*$L59+SUM($S$6:AI$6)*$M59+SUM($S$7:AI$7)*$N59-SUM($O59:$Q59),0)</f>
        <v>0</v>
      </c>
      <c r="AG59" s="4">
        <f t="shared" si="8"/>
        <v>0</v>
      </c>
      <c r="AH59" s="72">
        <f>IF(SUM($S$3:AK$3)*$J59+SUM($S$4:AK$4)*$K59+SUM($S$5:AK$5)*$L59+SUM($S$6:AK$6)*$M59+SUM($S$7:AK$7)*$N59-SUM($O59:$Q59)&gt;0,SUM($S$3:AK$3)*$J59+SUM($S$4:AK$4)*$K59+SUM($S$5:AK$5)*$L59+SUM($S$6:AK$6)*$M59+SUM($S$7:AK$7)*$N59-SUM($O59:$Q59),0)</f>
        <v>0</v>
      </c>
      <c r="AI59" s="4">
        <f t="shared" si="9"/>
        <v>0</v>
      </c>
      <c r="AJ59" s="72">
        <f>IF(SUM($S$3:AM$3)*$J59+SUM($S$4:AQ$4)*$K59+SUM($S$5:AM$5)*$L59+SUM($S$6:AM$6)*$M59+SUM($S$7:AM$7)*$N59-SUM($O59:$Q59)&gt;0,SUM($S$3:AM$3)*$J59+SUM($S$4:AQ$4)*$K59+SUM($S$5:AM$5)*$L59+SUM($S$6:AM$6)*$M59+SUM($S$7:AM$7)*$N59-SUM($O59:$Q59),0)</f>
        <v>0</v>
      </c>
      <c r="AK59" s="4">
        <f t="shared" si="10"/>
        <v>0</v>
      </c>
      <c r="AL59" s="72">
        <f>IF(SUM($S$3:AO$3)*$J59+SUM($S$4:AS$4)*$K59+SUM($S$5:AO$5)*$L59+SUM($S$6:AO$6)*$M59+SUM($S$7:AO$7)*$N59-SUM($O59:$Q59)&gt;0,SUM($S$3:AO$3)*$J59+SUM($S$4:AS$4)*$K59+SUM($S$5:AO$5)*$L59+SUM($S$6:AO$6)*$M59+SUM($S$7:AO$7)*$N59-SUM($O59:$Q59),0)</f>
        <v>238</v>
      </c>
      <c r="AM59" s="4">
        <f t="shared" si="11"/>
        <v>238</v>
      </c>
      <c r="AN59" s="72">
        <f>IF(SUM($S$3:AQ$3)*$J59+SUM($S$4:AU$4)*$K59+SUM($S$5:AQ$5)*$L59+SUM($S$6:AQ$6)*$M59+SUM($S$7:AQ$7)*$N59-SUM($O59:$Q59)&gt;0,SUM($S$3:AQ$3)*$J59+SUM($S$4:AU$4)*$K59+SUM($S$5:AQ$5)*$L59+SUM($S$6:AQ$6)*$M59+SUM($S$7:AQ$7)*$N59-SUM($O59:$Q59),0)</f>
        <v>538</v>
      </c>
      <c r="AO59" s="4">
        <f t="shared" si="12"/>
        <v>300</v>
      </c>
      <c r="AP59" s="72">
        <f>IF(SUM($S$3:AS$3)*$J59+SUM($S$4:AW$4)*$K59+SUM($S$5:AS$5)*$L59+SUM($S$6:AS$6)*$M59+SUM($S$7:AS$7)*$N59-SUM($O59:$Q59)&gt;0,SUM($S$3:AS$3)*$J59+SUM($S$4:AW$4)*$K59+SUM($S$5:AS$5)*$L59+SUM($S$6:AS$6)*$M59+SUM($S$7:AS$7)*$N59-SUM($O59:$Q59),0)</f>
        <v>838</v>
      </c>
      <c r="AQ59" s="4">
        <f t="shared" si="13"/>
        <v>300</v>
      </c>
      <c r="AR59" s="72">
        <f>IF(SUM($S$3:AU$3)*$J59+SUM($S$4:AP$4)*$K59+SUM($S$5:AU$5)*$L59+SUM($S$6:AU$6)*$M59+SUM($S$7:AU$7)*$N59-SUM($O59:$Q59)&gt;0,SUM($S$3:AU$3)*$J59+SUM($S$4:AP$4)*$K59+SUM($S$5:AU$5)*$L59+SUM($S$6:AU$6)*$M59+SUM($S$7:AU$7)*$N59-SUM($O59:$Q59),0)</f>
        <v>0</v>
      </c>
      <c r="AS59" s="4">
        <f t="shared" si="14"/>
        <v>0</v>
      </c>
      <c r="AT59" s="72">
        <f>IF(SUM($S$3:AW$3)*$J59+SUM($S$4:AW$4)*$K59+SUM($S$5:AW$5)*$L59+SUM($S$6:AW$6)*$M59+SUM($S$7:AW$7)*$N59-SUM($O59:$Q59)&gt;0,SUM($S$3:AW$3)*$J59+SUM($S$4:AW$4)*$K59+SUM($S$5:AW$5)*$L59+SUM($S$6:AW$6)*$M59+SUM($S$7:AW$7)*$N59-SUM($O59:$Q59),0)</f>
        <v>838</v>
      </c>
      <c r="AU59" s="4">
        <f t="shared" si="15"/>
        <v>838</v>
      </c>
      <c r="AV59" s="72">
        <f>IF(SUM($S$3:AY$3)*$J59+SUM($S$4:AY$4)*$K59+SUM($S$5:AY$5)*$L59+SUM($S$6:AY$6)*$M59+SUM($S$7:AY$7)*$N59-SUM($O59:$Q59)&gt;0,SUM($S$3:AY$3)*$J59+SUM($S$4:AY$4)*$K59+SUM($S$5:AY$5)*$L59+SUM($S$6:AY$6)*$M59+SUM($S$7:AY$7)*$N59-SUM($O59:$Q59),0)</f>
        <v>1138</v>
      </c>
      <c r="AW59" s="4">
        <f t="shared" si="16"/>
        <v>300</v>
      </c>
      <c r="AX59" s="72">
        <f>IF(SUM($S$3:BA$3)*$J59+SUM($S$4:BA$4)*$K59+SUM($S$5:BA$5)*$L59+SUM($S$6:BA$6)*$M59+SUM($S$7:BA$7)*$N59-SUM($O59:$Q59)&gt;0,SUM($S$3:BA$3)*$J59+SUM($S$4:BA$4)*$K59+SUM($S$5:BA$5)*$L59+SUM($S$6:BA$6)*$M59+SUM($S$7:BA$7)*$N59-SUM($O59:$Q59),0)</f>
        <v>1438</v>
      </c>
      <c r="AY59" s="7">
        <f t="shared" si="17"/>
        <v>300</v>
      </c>
      <c r="AZ59" s="401">
        <f>IF(SUM($S$3:BC$3)*$J59+SUM($S$4:BC$4)*$K59+SUM($S$5:BC$5)*$L59+SUM($S$6:BC$6)*$M59+SUM($S$7:BC$7)*$N59-SUM($O59:$Q59)&gt;0,SUM($S$3:BC$3)*$J59+SUM($S$4:BC$4)*$K59+SUM($S$5:BC$5)*$L59+SUM($S$6:BC$6)*$M59+SUM($S$7:BC$7)*$N59-SUM($O59:$Q59),0)</f>
        <v>1738</v>
      </c>
      <c r="BA59" s="87">
        <f t="shared" si="18"/>
        <v>300</v>
      </c>
      <c r="BB59" s="402">
        <f>IF(SUM($S$3:BD$3)*$J59+SUM($S$4:BD$4)*$K59+SUM($S$5:BD$5)*$L59+SUM($S$6:BD$6)*$M59+SUM($S$7:BD$7)*$N59-SUM($O59:$Q59)&gt;0,SUM($S$3:BD$3)*$J59+SUM($S$4:BD$4)*$K59+SUM($S$5:BD$5)*$L59+SUM($S$6:BD$6)*$M59+SUM($S$7:BD$7)*$N59-SUM($O59:$Q59),0)</f>
        <v>2032</v>
      </c>
      <c r="BC59" s="87">
        <f t="shared" si="19"/>
        <v>294</v>
      </c>
      <c r="BG59" s="87">
        <f t="shared" si="163"/>
        <v>0</v>
      </c>
      <c r="BH59" s="87">
        <f t="shared" si="164"/>
        <v>0</v>
      </c>
      <c r="BI59" s="87">
        <f t="shared" si="165"/>
        <v>0</v>
      </c>
      <c r="BJ59" s="87">
        <f t="shared" si="166"/>
        <v>0</v>
      </c>
      <c r="BK59" s="87">
        <f t="shared" si="167"/>
        <v>0</v>
      </c>
      <c r="BL59" s="87">
        <f t="shared" si="168"/>
        <v>1028302.8</v>
      </c>
      <c r="BM59" s="87">
        <f t="shared" si="169"/>
        <v>1296180</v>
      </c>
      <c r="BN59" s="87">
        <f t="shared" si="170"/>
        <v>1296180</v>
      </c>
      <c r="BO59" s="87">
        <f t="shared" si="171"/>
        <v>0</v>
      </c>
      <c r="BP59" s="87">
        <f t="shared" si="158"/>
        <v>3620662.8000000003</v>
      </c>
      <c r="BQ59" s="244">
        <f t="shared" si="159"/>
        <v>1296180</v>
      </c>
      <c r="BR59" s="151">
        <f t="shared" si="172"/>
        <v>1296180</v>
      </c>
      <c r="BS59" s="87">
        <f t="shared" si="173"/>
        <v>1296180</v>
      </c>
      <c r="BT59" s="87">
        <f t="shared" si="174"/>
        <v>1270256.4000000001</v>
      </c>
      <c r="BU59" s="87"/>
      <c r="BV59" s="87"/>
      <c r="BW59" s="159"/>
      <c r="BX59" s="154" t="s">
        <v>607</v>
      </c>
    </row>
    <row r="60" spans="1:76" s="86" customFormat="1" ht="12.75" customHeight="1" x14ac:dyDescent="0.25">
      <c r="A60" s="15" t="s">
        <v>37</v>
      </c>
      <c r="B60" s="15" t="s">
        <v>775</v>
      </c>
      <c r="C60" s="250"/>
      <c r="D60" s="274">
        <v>2</v>
      </c>
      <c r="E60" s="328">
        <v>650</v>
      </c>
      <c r="F60" s="342" t="s">
        <v>442</v>
      </c>
      <c r="G60" s="369">
        <v>2</v>
      </c>
      <c r="H60" s="370">
        <v>650</v>
      </c>
      <c r="I60" s="372" t="s">
        <v>442</v>
      </c>
      <c r="J60" s="300">
        <v>2</v>
      </c>
      <c r="K60" s="128"/>
      <c r="L60" s="130"/>
      <c r="M60" s="124"/>
      <c r="N60" s="120"/>
      <c r="O60" s="87"/>
      <c r="P60" s="91">
        <v>109</v>
      </c>
      <c r="Q60" s="292">
        <f>349+270</f>
        <v>619</v>
      </c>
      <c r="R60" s="72">
        <f>IF(SUM($S$3:U$3)*$J60+SUM($S$4:U$4)*$K60+SUM($S$5:U$5)*$L60+SUM($S$6:U$6)*$M60+SUM($S$7:U$7)*$N60-SUM($O60:$Q60)&gt;0,SUM($S$3:U$3)*$J60+SUM($S$4:U$4)*$K60+SUM($S$5:U$5)*$L60+SUM($S$6:U$6)*$M60+SUM($S$7:U$7)*$N60-SUM($O60:$Q60),0)</f>
        <v>0</v>
      </c>
      <c r="S60" s="73">
        <f t="shared" si="1"/>
        <v>0</v>
      </c>
      <c r="T60" s="72">
        <f>IF(SUM($S$3:W$3)*$J60+SUM($S$4:W$4)*$K60+SUM($S$5:W$5)*$L60+SUM($S$6:W$6)*$M60+SUM($S$7:W$7)*$N60-SUM($O60:$Q60)&gt;0,SUM($S$3:W$3)*$J60+SUM($S$4:W$4)*$K60+SUM($S$5:W$5)*$L60+SUM($S$6:W$6)*$M60+SUM($S$7:W$7)*$N60-SUM($O60:$Q60),0)</f>
        <v>0</v>
      </c>
      <c r="U60" s="4">
        <f t="shared" si="2"/>
        <v>0</v>
      </c>
      <c r="V60" s="72">
        <f>IF(SUM($S$3:Y$3)*$J60+SUM($S$4:Y$4)*$K60+SUM($S$5:Y$5)*$L60+SUM($S$6:Y$6)*$M60+SUM($S$7:Y$7)*$N60-SUM($O60:$Q60)&gt;0,SUM($S$3:Y$3)*$J60+SUM($S$4:Y$4)*$K60+SUM($S$5:Y$5)*$L60+SUM($S$6:Y$6)*$M60+SUM($S$7:Y$7)*$N60-SUM($O60:$Q60),0)</f>
        <v>0</v>
      </c>
      <c r="W60" s="4">
        <f t="shared" si="3"/>
        <v>0</v>
      </c>
      <c r="X60" s="72">
        <f>IF(SUM($S$3:AA$3)*$J60+SUM($S$4:AA$4)*$K60+SUM($S$5:AA$5)*$L60+SUM($S$6:AA$6)*$M60+SUM($S$7:AA$7)*$N60-SUM($O60:$Q60)&gt;0,SUM($S$3:AA$3)*$J60+SUM($S$4:AA$4)*$K60+SUM($S$5:AA$5)*$L60+SUM($S$6:AA$6)*$M60+SUM($S$7:AA$7)*$N60-SUM($O60:$Q60),0)</f>
        <v>0</v>
      </c>
      <c r="Y60" s="4">
        <f t="shared" si="4"/>
        <v>0</v>
      </c>
      <c r="Z60" s="72">
        <f>IF(SUM($S$3:AC$3)*$J60+SUM($S$4:AC$4)*$K60+SUM($S$5:AC$5)*$L60+SUM($S$6:AC$6)*$M60+SUM($S$7:AC$7)*$N60-SUM($O60:$Q60)&gt;0,SUM($S$3:AC$3)*$J60+SUM($S$4:AC$4)*$K60+SUM($S$5:AC$5)*$L60+SUM($S$6:AC$6)*$M60+SUM($S$7:AC$7)*$N60-SUM($O60:$Q60),0)</f>
        <v>0</v>
      </c>
      <c r="AA60" s="4">
        <f t="shared" si="5"/>
        <v>0</v>
      </c>
      <c r="AB60" s="72">
        <f>IF(SUM($S$3:AE$3)*$J60+SUM($S$4:AE$4)*$K60+SUM($S$5:AE$5)*$L60+SUM($S$6:AE$6)*$M60+SUM($S$7:AE$7)*$N60-SUM($O60:$Q60)&gt;0,SUM($S$3:AE$3)*$J60+SUM($S$4:AE$4)*$K60+SUM($S$5:AE$5)*$L60+SUM($S$6:AE$6)*$M60+SUM($S$7:AE$7)*$N60-SUM($O60:$Q60),0)</f>
        <v>0</v>
      </c>
      <c r="AC60" s="4">
        <f t="shared" si="6"/>
        <v>0</v>
      </c>
      <c r="AD60" s="72">
        <f>IF(SUM($S$3:AG$3)*$J60+SUM($S$4:AG$4)*$K60+SUM($S$5:AG$5)*$L60+SUM($S$6:AG$6)*$M60+SUM($S$7:AG$7)*$N60-SUM($O60:$Q60)&gt;0,SUM($S$3:AG$3)*$J60+SUM($S$4:AG$4)*$K60+SUM($S$5:AG$5)*$L60+SUM($S$6:AG$6)*$M60+SUM($S$7:AG$7)*$N60-SUM($O60:$Q60),0)</f>
        <v>0</v>
      </c>
      <c r="AE60" s="4">
        <f t="shared" si="7"/>
        <v>0</v>
      </c>
      <c r="AF60" s="72">
        <f>IF(SUM($S$3:AI$3)*$J60+SUM($S$4:AI$4)*$K60+SUM($S$5:AI$5)*$L60+SUM($S$6:AI$6)*$M60+SUM($S$7:AI$7)*$N60-SUM($O60:$Q60)&gt;0,SUM($S$3:AI$3)*$J60+SUM($S$4:AI$4)*$K60+SUM($S$5:AI$5)*$L60+SUM($S$6:AI$6)*$M60+SUM($S$7:AI$7)*$N60-SUM($O60:$Q60),0)</f>
        <v>0</v>
      </c>
      <c r="AG60" s="4">
        <f t="shared" si="8"/>
        <v>0</v>
      </c>
      <c r="AH60" s="72">
        <f>IF(SUM($S$3:AK$3)*$J60+SUM($S$4:AK$4)*$K60+SUM($S$5:AK$5)*$L60+SUM($S$6:AK$6)*$M60+SUM($S$7:AK$7)*$N60-SUM($O60:$Q60)&gt;0,SUM($S$3:AK$3)*$J60+SUM($S$4:AK$4)*$K60+SUM($S$5:AK$5)*$L60+SUM($S$6:AK$6)*$M60+SUM($S$7:AK$7)*$N60-SUM($O60:$Q60),0)</f>
        <v>0</v>
      </c>
      <c r="AI60" s="4">
        <f t="shared" si="9"/>
        <v>0</v>
      </c>
      <c r="AJ60" s="72">
        <f>IF(SUM($S$3:AM$3)*$J60+SUM($S$4:AQ$4)*$K60+SUM($S$5:AM$5)*$L60+SUM($S$6:AM$6)*$M60+SUM($S$7:AM$7)*$N60-SUM($O60:$Q60)&gt;0,SUM($S$3:AM$3)*$J60+SUM($S$4:AQ$4)*$K60+SUM($S$5:AM$5)*$L60+SUM($S$6:AM$6)*$M60+SUM($S$7:AM$7)*$N60-SUM($O60:$Q60),0)</f>
        <v>0</v>
      </c>
      <c r="AK60" s="4">
        <f t="shared" si="10"/>
        <v>0</v>
      </c>
      <c r="AL60" s="72">
        <f>IF(SUM($S$3:AO$3)*$J60+SUM($S$4:AS$4)*$K60+SUM($S$5:AO$5)*$L60+SUM($S$6:AO$6)*$M60+SUM($S$7:AO$7)*$N60-SUM($O60:$Q60)&gt;0,SUM($S$3:AO$3)*$J60+SUM($S$4:AS$4)*$K60+SUM($S$5:AO$5)*$L60+SUM($S$6:AO$6)*$M60+SUM($S$7:AO$7)*$N60-SUM($O60:$Q60),0)</f>
        <v>0</v>
      </c>
      <c r="AM60" s="4">
        <f t="shared" si="11"/>
        <v>0</v>
      </c>
      <c r="AN60" s="72">
        <f>IF(SUM($S$3:AQ$3)*$J60+SUM($S$4:AU$4)*$K60+SUM($S$5:AQ$5)*$L60+SUM($S$6:AQ$6)*$M60+SUM($S$7:AQ$7)*$N60-SUM($O60:$Q60)&gt;0,SUM($S$3:AQ$3)*$J60+SUM($S$4:AU$4)*$K60+SUM($S$5:AQ$5)*$L60+SUM($S$6:AQ$6)*$M60+SUM($S$7:AQ$7)*$N60-SUM($O60:$Q60),0)</f>
        <v>0</v>
      </c>
      <c r="AO60" s="4">
        <f t="shared" si="12"/>
        <v>0</v>
      </c>
      <c r="AP60" s="72">
        <f>IF(SUM($S$3:AS$3)*$J60+SUM($S$4:AW$4)*$K60+SUM($S$5:AS$5)*$L60+SUM($S$6:AS$6)*$M60+SUM($S$7:AS$7)*$N60-SUM($O60:$Q60)&gt;0,SUM($S$3:AS$3)*$J60+SUM($S$4:AW$4)*$K60+SUM($S$5:AS$5)*$L60+SUM($S$6:AS$6)*$M60+SUM($S$7:AS$7)*$N60-SUM($O60:$Q60),0)</f>
        <v>0</v>
      </c>
      <c r="AQ60" s="4">
        <f t="shared" si="13"/>
        <v>0</v>
      </c>
      <c r="AR60" s="72">
        <f>IF(SUM($S$3:AU$3)*$J60+SUM($S$4:AP$4)*$K60+SUM($S$5:AU$5)*$L60+SUM($S$6:AU$6)*$M60+SUM($S$7:AU$7)*$N60-SUM($O60:$Q60)&gt;0,SUM($S$3:AU$3)*$J60+SUM($S$4:AP$4)*$K60+SUM($S$5:AU$5)*$L60+SUM($S$6:AU$6)*$M60+SUM($S$7:AU$7)*$N60-SUM($O60:$Q60),0)</f>
        <v>0</v>
      </c>
      <c r="AS60" s="4">
        <f t="shared" si="14"/>
        <v>0</v>
      </c>
      <c r="AT60" s="72">
        <f>IF(SUM($S$3:AW$3)*$J60+SUM($S$4:AW$4)*$K60+SUM($S$5:AW$5)*$L60+SUM($S$6:AW$6)*$M60+SUM($S$7:AW$7)*$N60-SUM($O60:$Q60)&gt;0,SUM($S$3:AW$3)*$J60+SUM($S$4:AW$4)*$K60+SUM($S$5:AW$5)*$L60+SUM($S$6:AW$6)*$M60+SUM($S$7:AW$7)*$N60-SUM($O60:$Q60),0)</f>
        <v>0</v>
      </c>
      <c r="AU60" s="4">
        <f t="shared" si="15"/>
        <v>0</v>
      </c>
      <c r="AV60" s="72">
        <f>IF(SUM($S$3:AY$3)*$J60+SUM($S$4:AY$4)*$K60+SUM($S$5:AY$5)*$L60+SUM($S$6:AY$6)*$M60+SUM($S$7:AY$7)*$N60-SUM($O60:$Q60)&gt;0,SUM($S$3:AY$3)*$J60+SUM($S$4:AY$4)*$K60+SUM($S$5:AY$5)*$L60+SUM($S$6:AY$6)*$M60+SUM($S$7:AY$7)*$N60-SUM($O60:$Q60),0)</f>
        <v>0</v>
      </c>
      <c r="AW60" s="4">
        <f t="shared" si="16"/>
        <v>0</v>
      </c>
      <c r="AX60" s="72">
        <f>IF(SUM($S$3:BA$3)*$J60+SUM($S$4:BA$4)*$K60+SUM($S$5:BA$5)*$L60+SUM($S$6:BA$6)*$M60+SUM($S$7:BA$7)*$N60-SUM($O60:$Q60)&gt;0,SUM($S$3:BA$3)*$J60+SUM($S$4:BA$4)*$K60+SUM($S$5:BA$5)*$L60+SUM($S$6:BA$6)*$M60+SUM($S$7:BA$7)*$N60-SUM($O60:$Q60),0)</f>
        <v>0</v>
      </c>
      <c r="AY60" s="7">
        <f t="shared" si="17"/>
        <v>0</v>
      </c>
      <c r="AZ60" s="401">
        <f>IF(SUM($S$3:BC$3)*$J60+SUM($S$4:BC$4)*$K60+SUM($S$5:BC$5)*$L60+SUM($S$6:BC$6)*$M60+SUM($S$7:BC$7)*$N60-SUM($O60:$Q60)&gt;0,SUM($S$3:BC$3)*$J60+SUM($S$4:BC$4)*$K60+SUM($S$5:BC$5)*$L60+SUM($S$6:BC$6)*$M60+SUM($S$7:BC$7)*$N60-SUM($O60:$Q60),0)</f>
        <v>0</v>
      </c>
      <c r="BA60" s="87">
        <f t="shared" si="18"/>
        <v>0</v>
      </c>
      <c r="BB60" s="402">
        <f>IF(SUM($S$3:BD$3)*$J60+SUM($S$4:BD$4)*$K60+SUM($S$5:BD$5)*$L60+SUM($S$6:BD$6)*$M60+SUM($S$7:BD$7)*$N60-SUM($O60:$Q60)&gt;0,SUM($S$3:BD$3)*$J60+SUM($S$4:BD$4)*$K60+SUM($S$5:BD$5)*$L60+SUM($S$6:BD$6)*$M60+SUM($S$7:BD$7)*$N60-SUM($O60:$Q60),0)</f>
        <v>0</v>
      </c>
      <c r="BC60" s="87">
        <f t="shared" si="19"/>
        <v>0</v>
      </c>
      <c r="BG60" s="87">
        <f t="shared" si="163"/>
        <v>0</v>
      </c>
      <c r="BH60" s="87">
        <f t="shared" si="164"/>
        <v>0</v>
      </c>
      <c r="BI60" s="87">
        <f t="shared" si="165"/>
        <v>0</v>
      </c>
      <c r="BJ60" s="87">
        <f t="shared" si="166"/>
        <v>0</v>
      </c>
      <c r="BK60" s="87">
        <f t="shared" si="167"/>
        <v>0</v>
      </c>
      <c r="BL60" s="87">
        <f t="shared" si="168"/>
        <v>0</v>
      </c>
      <c r="BM60" s="87">
        <f t="shared" si="169"/>
        <v>0</v>
      </c>
      <c r="BN60" s="87">
        <f t="shared" si="170"/>
        <v>0</v>
      </c>
      <c r="BO60" s="87">
        <f t="shared" si="171"/>
        <v>0</v>
      </c>
      <c r="BP60" s="87">
        <f t="shared" si="158"/>
        <v>0</v>
      </c>
      <c r="BQ60" s="244">
        <f t="shared" si="159"/>
        <v>0</v>
      </c>
      <c r="BR60" s="151">
        <f t="shared" si="172"/>
        <v>0</v>
      </c>
      <c r="BS60" s="87">
        <f t="shared" si="173"/>
        <v>0</v>
      </c>
      <c r="BT60" s="87">
        <f t="shared" si="174"/>
        <v>0</v>
      </c>
      <c r="BU60" s="87"/>
      <c r="BV60" s="87"/>
      <c r="BW60" s="159"/>
      <c r="BX60" s="154" t="s">
        <v>607</v>
      </c>
    </row>
    <row r="61" spans="1:76" s="86" customFormat="1" ht="12.75" customHeight="1" x14ac:dyDescent="0.25">
      <c r="A61" s="15" t="s">
        <v>38</v>
      </c>
      <c r="B61" s="15" t="s">
        <v>39</v>
      </c>
      <c r="C61" s="250" t="s">
        <v>10</v>
      </c>
      <c r="D61" s="274">
        <v>2</v>
      </c>
      <c r="E61" s="328">
        <v>435</v>
      </c>
      <c r="F61" s="342" t="s">
        <v>442</v>
      </c>
      <c r="G61" s="369">
        <v>2</v>
      </c>
      <c r="H61" s="370">
        <v>538</v>
      </c>
      <c r="I61" s="372" t="s">
        <v>442</v>
      </c>
      <c r="J61" s="304">
        <v>2</v>
      </c>
      <c r="K61" s="135">
        <v>2</v>
      </c>
      <c r="L61" s="130"/>
      <c r="M61" s="124"/>
      <c r="N61" s="120"/>
      <c r="O61" s="87">
        <v>488</v>
      </c>
      <c r="P61" s="91">
        <v>480</v>
      </c>
      <c r="Q61" s="292">
        <f>19+283+450+240+104</f>
        <v>1096</v>
      </c>
      <c r="R61" s="72">
        <f>IF(SUM($S$3:U$3)*$J61+SUM($S$4:U$4)*$K61+SUM($S$5:U$5)*$L61+SUM($S$6:U$6)*$M61+SUM($S$7:U$7)*$N61-SUM($O61:$Q61)&gt;0,SUM($S$3:U$3)*$J61+SUM($S$4:U$4)*$K61+SUM($S$5:U$5)*$L61+SUM($S$6:U$6)*$M61+SUM($S$7:U$7)*$N61-SUM($O61:$Q61),0)</f>
        <v>0</v>
      </c>
      <c r="S61" s="73">
        <f t="shared" si="1"/>
        <v>0</v>
      </c>
      <c r="T61" s="72">
        <f>IF(SUM($S$3:W$3)*$J61+SUM($S$4:W$4)*$K61+SUM($S$5:W$5)*$L61+SUM($S$6:W$6)*$M61+SUM($S$7:W$7)*$N61-SUM($O61:$Q61)&gt;0,SUM($S$3:W$3)*$J61+SUM($S$4:W$4)*$K61+SUM($S$5:W$5)*$L61+SUM($S$6:W$6)*$M61+SUM($S$7:W$7)*$N61-SUM($O61:$Q61),0)</f>
        <v>0</v>
      </c>
      <c r="U61" s="4">
        <f t="shared" si="2"/>
        <v>0</v>
      </c>
      <c r="V61" s="72">
        <f>IF(SUM($S$3:Y$3)*$J61+SUM($S$4:Y$4)*$K61+SUM($S$5:Y$5)*$L61+SUM($S$6:Y$6)*$M61+SUM($S$7:Y$7)*$N61-SUM($O61:$Q61)&gt;0,SUM($S$3:Y$3)*$J61+SUM($S$4:Y$4)*$K61+SUM($S$5:Y$5)*$L61+SUM($S$6:Y$6)*$M61+SUM($S$7:Y$7)*$N61-SUM($O61:$Q61),0)</f>
        <v>0</v>
      </c>
      <c r="W61" s="4">
        <f t="shared" si="3"/>
        <v>0</v>
      </c>
      <c r="X61" s="72">
        <f>IF(SUM($S$3:AA$3)*$J61+SUM($S$4:AA$4)*$K61+SUM($S$5:AA$5)*$L61+SUM($S$6:AA$6)*$M61+SUM($S$7:AA$7)*$N61-SUM($O61:$Q61)&gt;0,SUM($S$3:AA$3)*$J61+SUM($S$4:AA$4)*$K61+SUM($S$5:AA$5)*$L61+SUM($S$6:AA$6)*$M61+SUM($S$7:AA$7)*$N61-SUM($O61:$Q61),0)</f>
        <v>0</v>
      </c>
      <c r="Y61" s="4">
        <f t="shared" si="4"/>
        <v>0</v>
      </c>
      <c r="Z61" s="72">
        <f>IF(SUM($S$3:AC$3)*$J61+SUM($S$4:AC$4)*$K61+SUM($S$5:AC$5)*$L61+SUM($S$6:AC$6)*$M61+SUM($S$7:AC$7)*$N61-SUM($O61:$Q61)&gt;0,SUM($S$3:AC$3)*$J61+SUM($S$4:AC$4)*$K61+SUM($S$5:AC$5)*$L61+SUM($S$6:AC$6)*$M61+SUM($S$7:AC$7)*$N61-SUM($O61:$Q61),0)</f>
        <v>0</v>
      </c>
      <c r="AA61" s="4">
        <f t="shared" si="5"/>
        <v>0</v>
      </c>
      <c r="AB61" s="72">
        <f>IF(SUM($S$3:AE$3)*$J61+SUM($S$4:AE$4)*$K61+SUM($S$5:AE$5)*$L61+SUM($S$6:AE$6)*$M61+SUM($S$7:AE$7)*$N61-SUM($O61:$Q61)&gt;0,SUM($S$3:AE$3)*$J61+SUM($S$4:AE$4)*$K61+SUM($S$5:AE$5)*$L61+SUM($S$6:AE$6)*$M61+SUM($S$7:AE$7)*$N61-SUM($O61:$Q61),0)</f>
        <v>0</v>
      </c>
      <c r="AC61" s="4">
        <f t="shared" si="6"/>
        <v>0</v>
      </c>
      <c r="AD61" s="72">
        <f>IF(SUM($S$3:AG$3)*$J61+SUM($S$4:AG$4)*$K61+SUM($S$5:AG$5)*$L61+SUM($S$6:AG$6)*$M61+SUM($S$7:AG$7)*$N61-SUM($O61:$Q61)&gt;0,SUM($S$3:AG$3)*$J61+SUM($S$4:AG$4)*$K61+SUM($S$5:AG$5)*$L61+SUM($S$6:AG$6)*$M61+SUM($S$7:AG$7)*$N61-SUM($O61:$Q61),0)</f>
        <v>0</v>
      </c>
      <c r="AE61" s="4">
        <f t="shared" si="7"/>
        <v>0</v>
      </c>
      <c r="AF61" s="72">
        <f>IF(SUM($S$3:AI$3)*$J61+SUM($S$4:AI$4)*$K61+SUM($S$5:AI$5)*$L61+SUM($S$6:AI$6)*$M61+SUM($S$7:AI$7)*$N61-SUM($O61:$Q61)&gt;0,SUM($S$3:AI$3)*$J61+SUM($S$4:AI$4)*$K61+SUM($S$5:AI$5)*$L61+SUM($S$6:AI$6)*$M61+SUM($S$7:AI$7)*$N61-SUM($O61:$Q61),0)</f>
        <v>0</v>
      </c>
      <c r="AG61" s="4">
        <f t="shared" si="8"/>
        <v>0</v>
      </c>
      <c r="AH61" s="72">
        <f>IF(SUM($S$3:AK$3)*$J61+SUM($S$4:AK$4)*$K61+SUM($S$5:AK$5)*$L61+SUM($S$6:AK$6)*$M61+SUM($S$7:AK$7)*$N61-SUM($O61:$Q61)&gt;0,SUM($S$3:AK$3)*$J61+SUM($S$4:AK$4)*$K61+SUM($S$5:AK$5)*$L61+SUM($S$6:AK$6)*$M61+SUM($S$7:AK$7)*$N61-SUM($O61:$Q61),0)</f>
        <v>0</v>
      </c>
      <c r="AI61" s="4">
        <f t="shared" si="9"/>
        <v>0</v>
      </c>
      <c r="AJ61" s="72">
        <f>IF(SUM($S$3:AM$3)*$J61+SUM($S$4:AQ$4)*$K61+SUM($S$5:AM$5)*$L61+SUM($S$6:AM$6)*$M61+SUM($S$7:AM$7)*$N61-SUM($O61:$Q61)&gt;0,SUM($S$3:AM$3)*$J61+SUM($S$4:AQ$4)*$K61+SUM($S$5:AM$5)*$L61+SUM($S$6:AM$6)*$M61+SUM($S$7:AM$7)*$N61-SUM($O61:$Q61),0)</f>
        <v>0</v>
      </c>
      <c r="AK61" s="4">
        <f t="shared" si="10"/>
        <v>0</v>
      </c>
      <c r="AL61" s="72">
        <f>IF(SUM($S$3:AO$3)*$J61+SUM($S$4:AS$4)*$K61+SUM($S$5:AO$5)*$L61+SUM($S$6:AO$6)*$M61+SUM($S$7:AO$7)*$N61-SUM($O61:$Q61)&gt;0,SUM($S$3:AO$3)*$J61+SUM($S$4:AS$4)*$K61+SUM($S$5:AO$5)*$L61+SUM($S$6:AO$6)*$M61+SUM($S$7:AO$7)*$N61-SUM($O61:$Q61),0)</f>
        <v>108</v>
      </c>
      <c r="AM61" s="4">
        <f t="shared" si="11"/>
        <v>108</v>
      </c>
      <c r="AN61" s="72">
        <f>IF(SUM($S$3:AQ$3)*$J61+SUM($S$4:AU$4)*$K61+SUM($S$5:AQ$5)*$L61+SUM($S$6:AQ$6)*$M61+SUM($S$7:AQ$7)*$N61-SUM($O61:$Q61)&gt;0,SUM($S$3:AQ$3)*$J61+SUM($S$4:AU$4)*$K61+SUM($S$5:AQ$5)*$L61+SUM($S$6:AQ$6)*$M61+SUM($S$7:AQ$7)*$N61-SUM($O61:$Q61),0)</f>
        <v>408</v>
      </c>
      <c r="AO61" s="4">
        <f t="shared" si="12"/>
        <v>300</v>
      </c>
      <c r="AP61" s="72">
        <f>IF(SUM($S$3:AS$3)*$J61+SUM($S$4:AW$4)*$K61+SUM($S$5:AS$5)*$L61+SUM($S$6:AS$6)*$M61+SUM($S$7:AS$7)*$N61-SUM($O61:$Q61)&gt;0,SUM($S$3:AS$3)*$J61+SUM($S$4:AW$4)*$K61+SUM($S$5:AS$5)*$L61+SUM($S$6:AS$6)*$M61+SUM($S$7:AS$7)*$N61-SUM($O61:$Q61),0)</f>
        <v>708</v>
      </c>
      <c r="AQ61" s="4">
        <f t="shared" si="13"/>
        <v>300</v>
      </c>
      <c r="AR61" s="72">
        <f>IF(SUM($S$3:AU$3)*$J61+SUM($S$4:AP$4)*$K61+SUM($S$5:AU$5)*$L61+SUM($S$6:AU$6)*$M61+SUM($S$7:AU$7)*$N61-SUM($O61:$Q61)&gt;0,SUM($S$3:AU$3)*$J61+SUM($S$4:AP$4)*$K61+SUM($S$5:AU$5)*$L61+SUM($S$6:AU$6)*$M61+SUM($S$7:AU$7)*$N61-SUM($O61:$Q61),0)</f>
        <v>0</v>
      </c>
      <c r="AS61" s="4">
        <f t="shared" si="14"/>
        <v>0</v>
      </c>
      <c r="AT61" s="72">
        <f>IF(SUM($S$3:AW$3)*$J61+SUM($S$4:AW$4)*$K61+SUM($S$5:AW$5)*$L61+SUM($S$6:AW$6)*$M61+SUM($S$7:AW$7)*$N61-SUM($O61:$Q61)&gt;0,SUM($S$3:AW$3)*$J61+SUM($S$4:AW$4)*$K61+SUM($S$5:AW$5)*$L61+SUM($S$6:AW$6)*$M61+SUM($S$7:AW$7)*$N61-SUM($O61:$Q61),0)</f>
        <v>708</v>
      </c>
      <c r="AU61" s="4">
        <f t="shared" si="15"/>
        <v>708</v>
      </c>
      <c r="AV61" s="72">
        <f>IF(SUM($S$3:AY$3)*$J61+SUM($S$4:AY$4)*$K61+SUM($S$5:AY$5)*$L61+SUM($S$6:AY$6)*$M61+SUM($S$7:AY$7)*$N61-SUM($O61:$Q61)&gt;0,SUM($S$3:AY$3)*$J61+SUM($S$4:AY$4)*$K61+SUM($S$5:AY$5)*$L61+SUM($S$6:AY$6)*$M61+SUM($S$7:AY$7)*$N61-SUM($O61:$Q61),0)</f>
        <v>1008</v>
      </c>
      <c r="AW61" s="4">
        <f t="shared" si="16"/>
        <v>300</v>
      </c>
      <c r="AX61" s="72">
        <f>IF(SUM($S$3:BA$3)*$J61+SUM($S$4:BA$4)*$K61+SUM($S$5:BA$5)*$L61+SUM($S$6:BA$6)*$M61+SUM($S$7:BA$7)*$N61-SUM($O61:$Q61)&gt;0,SUM($S$3:BA$3)*$J61+SUM($S$4:BA$4)*$K61+SUM($S$5:BA$5)*$L61+SUM($S$6:BA$6)*$M61+SUM($S$7:BA$7)*$N61-SUM($O61:$Q61),0)</f>
        <v>1308</v>
      </c>
      <c r="AY61" s="7">
        <f t="shared" si="17"/>
        <v>300</v>
      </c>
      <c r="AZ61" s="401">
        <f>IF(SUM($S$3:BC$3)*$J61+SUM($S$4:BC$4)*$K61+SUM($S$5:BC$5)*$L61+SUM($S$6:BC$6)*$M61+SUM($S$7:BC$7)*$N61-SUM($O61:$Q61)&gt;0,SUM($S$3:BC$3)*$J61+SUM($S$4:BC$4)*$K61+SUM($S$5:BC$5)*$L61+SUM($S$6:BC$6)*$M61+SUM($S$7:BC$7)*$N61-SUM($O61:$Q61),0)</f>
        <v>1608</v>
      </c>
      <c r="BA61" s="87">
        <f t="shared" si="18"/>
        <v>300</v>
      </c>
      <c r="BB61" s="402">
        <f>IF(SUM($S$3:BD$3)*$J61+SUM($S$4:BD$4)*$K61+SUM($S$5:BD$5)*$L61+SUM($S$6:BD$6)*$M61+SUM($S$7:BD$7)*$N61-SUM($O61:$Q61)&gt;0,SUM($S$3:BD$3)*$J61+SUM($S$4:BD$4)*$K61+SUM($S$5:BD$5)*$L61+SUM($S$6:BD$6)*$M61+SUM($S$7:BD$7)*$N61-SUM($O61:$Q61),0)</f>
        <v>1902</v>
      </c>
      <c r="BC61" s="87">
        <f t="shared" si="19"/>
        <v>294</v>
      </c>
      <c r="BG61" s="87">
        <f t="shared" si="163"/>
        <v>0</v>
      </c>
      <c r="BH61" s="87">
        <f t="shared" si="164"/>
        <v>0</v>
      </c>
      <c r="BI61" s="87">
        <f t="shared" si="165"/>
        <v>0</v>
      </c>
      <c r="BJ61" s="87">
        <f t="shared" si="166"/>
        <v>0</v>
      </c>
      <c r="BK61" s="87">
        <f t="shared" si="167"/>
        <v>0</v>
      </c>
      <c r="BL61" s="87">
        <f t="shared" si="168"/>
        <v>331192.8</v>
      </c>
      <c r="BM61" s="87">
        <f t="shared" si="169"/>
        <v>919980</v>
      </c>
      <c r="BN61" s="87">
        <f t="shared" si="170"/>
        <v>919980</v>
      </c>
      <c r="BO61" s="87">
        <f t="shared" si="171"/>
        <v>0</v>
      </c>
      <c r="BP61" s="87">
        <f t="shared" si="158"/>
        <v>2171152.8000000003</v>
      </c>
      <c r="BQ61" s="244">
        <f t="shared" si="159"/>
        <v>919980</v>
      </c>
      <c r="BR61" s="151">
        <f t="shared" si="172"/>
        <v>919980</v>
      </c>
      <c r="BS61" s="87">
        <f t="shared" si="173"/>
        <v>919980</v>
      </c>
      <c r="BT61" s="87">
        <f t="shared" si="174"/>
        <v>901580.4</v>
      </c>
      <c r="BU61" s="87"/>
      <c r="BV61" s="87"/>
      <c r="BW61" s="159"/>
      <c r="BX61" s="154" t="s">
        <v>607</v>
      </c>
    </row>
    <row r="62" spans="1:76" s="86" customFormat="1" ht="12.75" customHeight="1" x14ac:dyDescent="0.25">
      <c r="A62" s="15" t="s">
        <v>38</v>
      </c>
      <c r="B62" s="15" t="s">
        <v>776</v>
      </c>
      <c r="C62" s="250" t="s">
        <v>10</v>
      </c>
      <c r="D62" s="274">
        <v>2</v>
      </c>
      <c r="E62" s="328">
        <v>472</v>
      </c>
      <c r="F62" s="342" t="s">
        <v>442</v>
      </c>
      <c r="G62" s="369">
        <v>2</v>
      </c>
      <c r="H62" s="370">
        <v>588</v>
      </c>
      <c r="I62" s="372" t="s">
        <v>442</v>
      </c>
      <c r="J62" s="304">
        <v>1</v>
      </c>
      <c r="K62" s="135">
        <v>1</v>
      </c>
      <c r="L62" s="130"/>
      <c r="M62" s="124"/>
      <c r="N62" s="120"/>
      <c r="O62" s="87">
        <v>247</v>
      </c>
      <c r="P62" s="91">
        <v>240</v>
      </c>
      <c r="Q62" s="292">
        <f>23+125+225+120+52</f>
        <v>545</v>
      </c>
      <c r="R62" s="72">
        <f>IF(SUM($S$3:U$3)*$J62+SUM($S$4:U$4)*$K62+SUM($S$5:U$5)*$L62+SUM($S$6:U$6)*$M62+SUM($S$7:U$7)*$N62-SUM($O62:$Q62)&gt;0,SUM($S$3:U$3)*$J62+SUM($S$4:U$4)*$K62+SUM($S$5:U$5)*$L62+SUM($S$6:U$6)*$M62+SUM($S$7:U$7)*$N62-SUM($O62:$Q62),0)</f>
        <v>0</v>
      </c>
      <c r="S62" s="73">
        <f t="shared" si="1"/>
        <v>0</v>
      </c>
      <c r="T62" s="72">
        <f>IF(SUM($S$3:W$3)*$J62+SUM($S$4:W$4)*$K62+SUM($S$5:W$5)*$L62+SUM($S$6:W$6)*$M62+SUM($S$7:W$7)*$N62-SUM($O62:$Q62)&gt;0,SUM($S$3:W$3)*$J62+SUM($S$4:W$4)*$K62+SUM($S$5:W$5)*$L62+SUM($S$6:W$6)*$M62+SUM($S$7:W$7)*$N62-SUM($O62:$Q62),0)</f>
        <v>0</v>
      </c>
      <c r="U62" s="4">
        <f t="shared" si="2"/>
        <v>0</v>
      </c>
      <c r="V62" s="72">
        <f>IF(SUM($S$3:Y$3)*$J62+SUM($S$4:Y$4)*$K62+SUM($S$5:Y$5)*$L62+SUM($S$6:Y$6)*$M62+SUM($S$7:Y$7)*$N62-SUM($O62:$Q62)&gt;0,SUM($S$3:Y$3)*$J62+SUM($S$4:Y$4)*$K62+SUM($S$5:Y$5)*$L62+SUM($S$6:Y$6)*$M62+SUM($S$7:Y$7)*$N62-SUM($O62:$Q62),0)</f>
        <v>0</v>
      </c>
      <c r="W62" s="4">
        <f t="shared" si="3"/>
        <v>0</v>
      </c>
      <c r="X62" s="72">
        <f>IF(SUM($S$3:AA$3)*$J62+SUM($S$4:AA$4)*$K62+SUM($S$5:AA$5)*$L62+SUM($S$6:AA$6)*$M62+SUM($S$7:AA$7)*$N62-SUM($O62:$Q62)&gt;0,SUM($S$3:AA$3)*$J62+SUM($S$4:AA$4)*$K62+SUM($S$5:AA$5)*$L62+SUM($S$6:AA$6)*$M62+SUM($S$7:AA$7)*$N62-SUM($O62:$Q62),0)</f>
        <v>0</v>
      </c>
      <c r="Y62" s="4">
        <f t="shared" si="4"/>
        <v>0</v>
      </c>
      <c r="Z62" s="72">
        <f>IF(SUM($S$3:AC$3)*$J62+SUM($S$4:AC$4)*$K62+SUM($S$5:AC$5)*$L62+SUM($S$6:AC$6)*$M62+SUM($S$7:AC$7)*$N62-SUM($O62:$Q62)&gt;0,SUM($S$3:AC$3)*$J62+SUM($S$4:AC$4)*$K62+SUM($S$5:AC$5)*$L62+SUM($S$6:AC$6)*$M62+SUM($S$7:AC$7)*$N62-SUM($O62:$Q62),0)</f>
        <v>0</v>
      </c>
      <c r="AA62" s="4">
        <f t="shared" si="5"/>
        <v>0</v>
      </c>
      <c r="AB62" s="72">
        <f>IF(SUM($S$3:AE$3)*$J62+SUM($S$4:AE$4)*$K62+SUM($S$5:AE$5)*$L62+SUM($S$6:AE$6)*$M62+SUM($S$7:AE$7)*$N62-SUM($O62:$Q62)&gt;0,SUM($S$3:AE$3)*$J62+SUM($S$4:AE$4)*$K62+SUM($S$5:AE$5)*$L62+SUM($S$6:AE$6)*$M62+SUM($S$7:AE$7)*$N62-SUM($O62:$Q62),0)</f>
        <v>0</v>
      </c>
      <c r="AC62" s="4">
        <f t="shared" si="6"/>
        <v>0</v>
      </c>
      <c r="AD62" s="72">
        <f>IF(SUM($S$3:AG$3)*$J62+SUM($S$4:AG$4)*$K62+SUM($S$5:AG$5)*$L62+SUM($S$6:AG$6)*$M62+SUM($S$7:AG$7)*$N62-SUM($O62:$Q62)&gt;0,SUM($S$3:AG$3)*$J62+SUM($S$4:AG$4)*$K62+SUM($S$5:AG$5)*$L62+SUM($S$6:AG$6)*$M62+SUM($S$7:AG$7)*$N62-SUM($O62:$Q62),0)</f>
        <v>0</v>
      </c>
      <c r="AE62" s="4">
        <f t="shared" si="7"/>
        <v>0</v>
      </c>
      <c r="AF62" s="72">
        <f>IF(SUM($S$3:AI$3)*$J62+SUM($S$4:AI$4)*$K62+SUM($S$5:AI$5)*$L62+SUM($S$6:AI$6)*$M62+SUM($S$7:AI$7)*$N62-SUM($O62:$Q62)&gt;0,SUM($S$3:AI$3)*$J62+SUM($S$4:AI$4)*$K62+SUM($S$5:AI$5)*$L62+SUM($S$6:AI$6)*$M62+SUM($S$7:AI$7)*$N62-SUM($O62:$Q62),0)</f>
        <v>0</v>
      </c>
      <c r="AG62" s="4">
        <f t="shared" si="8"/>
        <v>0</v>
      </c>
      <c r="AH62" s="72">
        <f>IF(SUM($S$3:AK$3)*$J62+SUM($S$4:AK$4)*$K62+SUM($S$5:AK$5)*$L62+SUM($S$6:AK$6)*$M62+SUM($S$7:AK$7)*$N62-SUM($O62:$Q62)&gt;0,SUM($S$3:AK$3)*$J62+SUM($S$4:AK$4)*$K62+SUM($S$5:AK$5)*$L62+SUM($S$6:AK$6)*$M62+SUM($S$7:AK$7)*$N62-SUM($O62:$Q62),0)</f>
        <v>0</v>
      </c>
      <c r="AI62" s="4">
        <f t="shared" si="9"/>
        <v>0</v>
      </c>
      <c r="AJ62" s="72">
        <f>IF(SUM($S$3:AM$3)*$J62+SUM($S$4:AQ$4)*$K62+SUM($S$5:AM$5)*$L62+SUM($S$6:AM$6)*$M62+SUM($S$7:AM$7)*$N62-SUM($O62:$Q62)&gt;0,SUM($S$3:AM$3)*$J62+SUM($S$4:AQ$4)*$K62+SUM($S$5:AM$5)*$L62+SUM($S$6:AM$6)*$M62+SUM($S$7:AM$7)*$N62-SUM($O62:$Q62),0)</f>
        <v>0</v>
      </c>
      <c r="AK62" s="4">
        <f t="shared" si="10"/>
        <v>0</v>
      </c>
      <c r="AL62" s="72">
        <f>IF(SUM($S$3:AO$3)*$J62+SUM($S$4:AS$4)*$K62+SUM($S$5:AO$5)*$L62+SUM($S$6:AO$6)*$M62+SUM($S$7:AO$7)*$N62-SUM($O62:$Q62)&gt;0,SUM($S$3:AO$3)*$J62+SUM($S$4:AS$4)*$K62+SUM($S$5:AO$5)*$L62+SUM($S$6:AO$6)*$M62+SUM($S$7:AO$7)*$N62-SUM($O62:$Q62),0)</f>
        <v>54</v>
      </c>
      <c r="AM62" s="4">
        <f t="shared" si="11"/>
        <v>54</v>
      </c>
      <c r="AN62" s="72">
        <f>IF(SUM($S$3:AQ$3)*$J62+SUM($S$4:AU$4)*$K62+SUM($S$5:AQ$5)*$L62+SUM($S$6:AQ$6)*$M62+SUM($S$7:AQ$7)*$N62-SUM($O62:$Q62)&gt;0,SUM($S$3:AQ$3)*$J62+SUM($S$4:AU$4)*$K62+SUM($S$5:AQ$5)*$L62+SUM($S$6:AQ$6)*$M62+SUM($S$7:AQ$7)*$N62-SUM($O62:$Q62),0)</f>
        <v>204</v>
      </c>
      <c r="AO62" s="4">
        <f t="shared" si="12"/>
        <v>150</v>
      </c>
      <c r="AP62" s="72">
        <f>IF(SUM($S$3:AS$3)*$J62+SUM($S$4:AW$4)*$K62+SUM($S$5:AS$5)*$L62+SUM($S$6:AS$6)*$M62+SUM($S$7:AS$7)*$N62-SUM($O62:$Q62)&gt;0,SUM($S$3:AS$3)*$J62+SUM($S$4:AW$4)*$K62+SUM($S$5:AS$5)*$L62+SUM($S$6:AS$6)*$M62+SUM($S$7:AS$7)*$N62-SUM($O62:$Q62),0)</f>
        <v>354</v>
      </c>
      <c r="AQ62" s="4">
        <f t="shared" si="13"/>
        <v>150</v>
      </c>
      <c r="AR62" s="72">
        <f>IF(SUM($S$3:AU$3)*$J62+SUM($S$4:AP$4)*$K62+SUM($S$5:AU$5)*$L62+SUM($S$6:AU$6)*$M62+SUM($S$7:AU$7)*$N62-SUM($O62:$Q62)&gt;0,SUM($S$3:AU$3)*$J62+SUM($S$4:AP$4)*$K62+SUM($S$5:AU$5)*$L62+SUM($S$6:AU$6)*$M62+SUM($S$7:AU$7)*$N62-SUM($O62:$Q62),0)</f>
        <v>0</v>
      </c>
      <c r="AS62" s="4">
        <f t="shared" si="14"/>
        <v>0</v>
      </c>
      <c r="AT62" s="72">
        <f>IF(SUM($S$3:AW$3)*$J62+SUM($S$4:AW$4)*$K62+SUM($S$5:AW$5)*$L62+SUM($S$6:AW$6)*$M62+SUM($S$7:AW$7)*$N62-SUM($O62:$Q62)&gt;0,SUM($S$3:AW$3)*$J62+SUM($S$4:AW$4)*$K62+SUM($S$5:AW$5)*$L62+SUM($S$6:AW$6)*$M62+SUM($S$7:AW$7)*$N62-SUM($O62:$Q62),0)</f>
        <v>354</v>
      </c>
      <c r="AU62" s="4">
        <f t="shared" si="15"/>
        <v>354</v>
      </c>
      <c r="AV62" s="72">
        <f>IF(SUM($S$3:AY$3)*$J62+SUM($S$4:AY$4)*$K62+SUM($S$5:AY$5)*$L62+SUM($S$6:AY$6)*$M62+SUM($S$7:AY$7)*$N62-SUM($O62:$Q62)&gt;0,SUM($S$3:AY$3)*$J62+SUM($S$4:AY$4)*$K62+SUM($S$5:AY$5)*$L62+SUM($S$6:AY$6)*$M62+SUM($S$7:AY$7)*$N62-SUM($O62:$Q62),0)</f>
        <v>504</v>
      </c>
      <c r="AW62" s="4">
        <f t="shared" si="16"/>
        <v>150</v>
      </c>
      <c r="AX62" s="72">
        <f>IF(SUM($S$3:BA$3)*$J62+SUM($S$4:BA$4)*$K62+SUM($S$5:BA$5)*$L62+SUM($S$6:BA$6)*$M62+SUM($S$7:BA$7)*$N62-SUM($O62:$Q62)&gt;0,SUM($S$3:BA$3)*$J62+SUM($S$4:BA$4)*$K62+SUM($S$5:BA$5)*$L62+SUM($S$6:BA$6)*$M62+SUM($S$7:BA$7)*$N62-SUM($O62:$Q62),0)</f>
        <v>654</v>
      </c>
      <c r="AY62" s="7">
        <f t="shared" si="17"/>
        <v>150</v>
      </c>
      <c r="AZ62" s="401">
        <f>IF(SUM($S$3:BC$3)*$J62+SUM($S$4:BC$4)*$K62+SUM($S$5:BC$5)*$L62+SUM($S$6:BC$6)*$M62+SUM($S$7:BC$7)*$N62-SUM($O62:$Q62)&gt;0,SUM($S$3:BC$3)*$J62+SUM($S$4:BC$4)*$K62+SUM($S$5:BC$5)*$L62+SUM($S$6:BC$6)*$M62+SUM($S$7:BC$7)*$N62-SUM($O62:$Q62),0)</f>
        <v>804</v>
      </c>
      <c r="BA62" s="87">
        <f t="shared" si="18"/>
        <v>150</v>
      </c>
      <c r="BB62" s="402">
        <f>IF(SUM($S$3:BD$3)*$J62+SUM($S$4:BD$4)*$K62+SUM($S$5:BD$5)*$L62+SUM($S$6:BD$6)*$M62+SUM($S$7:BD$7)*$N62-SUM($O62:$Q62)&gt;0,SUM($S$3:BD$3)*$J62+SUM($S$4:BD$4)*$K62+SUM($S$5:BD$5)*$L62+SUM($S$6:BD$6)*$M62+SUM($S$7:BD$7)*$N62-SUM($O62:$Q62),0)</f>
        <v>951</v>
      </c>
      <c r="BC62" s="87">
        <f t="shared" si="19"/>
        <v>147</v>
      </c>
      <c r="BG62" s="87">
        <f t="shared" si="163"/>
        <v>0</v>
      </c>
      <c r="BH62" s="87">
        <f t="shared" si="164"/>
        <v>0</v>
      </c>
      <c r="BI62" s="87">
        <f t="shared" si="165"/>
        <v>0</v>
      </c>
      <c r="BJ62" s="87">
        <f t="shared" si="166"/>
        <v>0</v>
      </c>
      <c r="BK62" s="87">
        <f t="shared" si="167"/>
        <v>0</v>
      </c>
      <c r="BL62" s="87">
        <f t="shared" si="168"/>
        <v>180986.4</v>
      </c>
      <c r="BM62" s="87">
        <f t="shared" si="169"/>
        <v>502740</v>
      </c>
      <c r="BN62" s="87">
        <f t="shared" si="170"/>
        <v>502740</v>
      </c>
      <c r="BO62" s="87">
        <f t="shared" si="171"/>
        <v>0</v>
      </c>
      <c r="BP62" s="87">
        <f t="shared" si="158"/>
        <v>1186466.4000000001</v>
      </c>
      <c r="BQ62" s="244">
        <f t="shared" si="159"/>
        <v>502740</v>
      </c>
      <c r="BR62" s="151">
        <f t="shared" si="172"/>
        <v>502740</v>
      </c>
      <c r="BS62" s="87">
        <f t="shared" si="173"/>
        <v>502740</v>
      </c>
      <c r="BT62" s="87">
        <f t="shared" si="174"/>
        <v>492685.2</v>
      </c>
      <c r="BU62" s="87"/>
      <c r="BV62" s="87"/>
      <c r="BW62" s="159"/>
      <c r="BX62" s="154" t="s">
        <v>607</v>
      </c>
    </row>
    <row r="63" spans="1:76" s="86" customFormat="1" ht="12.75" customHeight="1" x14ac:dyDescent="0.25">
      <c r="A63" s="15" t="s">
        <v>38</v>
      </c>
      <c r="B63" s="15" t="s">
        <v>40</v>
      </c>
      <c r="C63" s="250" t="s">
        <v>10</v>
      </c>
      <c r="D63" s="274">
        <v>2</v>
      </c>
      <c r="E63" s="328">
        <v>545</v>
      </c>
      <c r="F63" s="342" t="s">
        <v>442</v>
      </c>
      <c r="G63" s="369">
        <v>2</v>
      </c>
      <c r="H63" s="370">
        <v>658</v>
      </c>
      <c r="I63" s="372" t="s">
        <v>442</v>
      </c>
      <c r="J63" s="304">
        <v>5</v>
      </c>
      <c r="K63" s="135">
        <v>5</v>
      </c>
      <c r="L63" s="130"/>
      <c r="M63" s="124"/>
      <c r="N63" s="120"/>
      <c r="O63" s="87">
        <v>932</v>
      </c>
      <c r="P63" s="91">
        <v>1200</v>
      </c>
      <c r="Q63" s="292">
        <f>21+1022+1125+600+260</f>
        <v>3028</v>
      </c>
      <c r="R63" s="72">
        <f>IF(SUM($S$3:U$3)*$J63+SUM($S$4:U$4)*$K63+SUM($S$5:U$5)*$L63+SUM($S$6:U$6)*$M63+SUM($S$7:U$7)*$N63-SUM($O63:$Q63)&gt;0,SUM($S$3:U$3)*$J63+SUM($S$4:U$4)*$K63+SUM($S$5:U$5)*$L63+SUM($S$6:U$6)*$M63+SUM($S$7:U$7)*$N63-SUM($O63:$Q63),0)</f>
        <v>0</v>
      </c>
      <c r="S63" s="73">
        <f t="shared" si="1"/>
        <v>0</v>
      </c>
      <c r="T63" s="72">
        <f>IF(SUM($S$3:W$3)*$J63+SUM($S$4:W$4)*$K63+SUM($S$5:W$5)*$L63+SUM($S$6:W$6)*$M63+SUM($S$7:W$7)*$N63-SUM($O63:$Q63)&gt;0,SUM($S$3:W$3)*$J63+SUM($S$4:W$4)*$K63+SUM($S$5:W$5)*$L63+SUM($S$6:W$6)*$M63+SUM($S$7:W$7)*$N63-SUM($O63:$Q63),0)</f>
        <v>0</v>
      </c>
      <c r="U63" s="4">
        <f t="shared" si="2"/>
        <v>0</v>
      </c>
      <c r="V63" s="72">
        <f>IF(SUM($S$3:Y$3)*$J63+SUM($S$4:Y$4)*$K63+SUM($S$5:Y$5)*$L63+SUM($S$6:Y$6)*$M63+SUM($S$7:Y$7)*$N63-SUM($O63:$Q63)&gt;0,SUM($S$3:Y$3)*$J63+SUM($S$4:Y$4)*$K63+SUM($S$5:Y$5)*$L63+SUM($S$6:Y$6)*$M63+SUM($S$7:Y$7)*$N63-SUM($O63:$Q63),0)</f>
        <v>0</v>
      </c>
      <c r="W63" s="4">
        <f t="shared" si="3"/>
        <v>0</v>
      </c>
      <c r="X63" s="72">
        <f>IF(SUM($S$3:AA$3)*$J63+SUM($S$4:AA$4)*$K63+SUM($S$5:AA$5)*$L63+SUM($S$6:AA$6)*$M63+SUM($S$7:AA$7)*$N63-SUM($O63:$Q63)&gt;0,SUM($S$3:AA$3)*$J63+SUM($S$4:AA$4)*$K63+SUM($S$5:AA$5)*$L63+SUM($S$6:AA$6)*$M63+SUM($S$7:AA$7)*$N63-SUM($O63:$Q63),0)</f>
        <v>0</v>
      </c>
      <c r="Y63" s="4">
        <f t="shared" si="4"/>
        <v>0</v>
      </c>
      <c r="Z63" s="72">
        <f>IF(SUM($S$3:AC$3)*$J63+SUM($S$4:AC$4)*$K63+SUM($S$5:AC$5)*$L63+SUM($S$6:AC$6)*$M63+SUM($S$7:AC$7)*$N63-SUM($O63:$Q63)&gt;0,SUM($S$3:AC$3)*$J63+SUM($S$4:AC$4)*$K63+SUM($S$5:AC$5)*$L63+SUM($S$6:AC$6)*$M63+SUM($S$7:AC$7)*$N63-SUM($O63:$Q63),0)</f>
        <v>0</v>
      </c>
      <c r="AA63" s="4">
        <f t="shared" si="5"/>
        <v>0</v>
      </c>
      <c r="AB63" s="72">
        <f>IF(SUM($S$3:AE$3)*$J63+SUM($S$4:AE$4)*$K63+SUM($S$5:AE$5)*$L63+SUM($S$6:AE$6)*$M63+SUM($S$7:AE$7)*$N63-SUM($O63:$Q63)&gt;0,SUM($S$3:AE$3)*$J63+SUM($S$4:AE$4)*$K63+SUM($S$5:AE$5)*$L63+SUM($S$6:AE$6)*$M63+SUM($S$7:AE$7)*$N63-SUM($O63:$Q63),0)</f>
        <v>0</v>
      </c>
      <c r="AC63" s="4">
        <f t="shared" si="6"/>
        <v>0</v>
      </c>
      <c r="AD63" s="72">
        <f>IF(SUM($S$3:AG$3)*$J63+SUM($S$4:AG$4)*$K63+SUM($S$5:AG$5)*$L63+SUM($S$6:AG$6)*$M63+SUM($S$7:AG$7)*$N63-SUM($O63:$Q63)&gt;0,SUM($S$3:AG$3)*$J63+SUM($S$4:AG$4)*$K63+SUM($S$5:AG$5)*$L63+SUM($S$6:AG$6)*$M63+SUM($S$7:AG$7)*$N63-SUM($O63:$Q63),0)</f>
        <v>0</v>
      </c>
      <c r="AE63" s="4">
        <f t="shared" si="7"/>
        <v>0</v>
      </c>
      <c r="AF63" s="72">
        <f>IF(SUM($S$3:AI$3)*$J63+SUM($S$4:AI$4)*$K63+SUM($S$5:AI$5)*$L63+SUM($S$6:AI$6)*$M63+SUM($S$7:AI$7)*$N63-SUM($O63:$Q63)&gt;0,SUM($S$3:AI$3)*$J63+SUM($S$4:AI$4)*$K63+SUM($S$5:AI$5)*$L63+SUM($S$6:AI$6)*$M63+SUM($S$7:AI$7)*$N63-SUM($O63:$Q63),0)</f>
        <v>0</v>
      </c>
      <c r="AG63" s="4">
        <f t="shared" si="8"/>
        <v>0</v>
      </c>
      <c r="AH63" s="72">
        <f>IF(SUM($S$3:AK$3)*$J63+SUM($S$4:AK$4)*$K63+SUM($S$5:AK$5)*$L63+SUM($S$6:AK$6)*$M63+SUM($S$7:AK$7)*$N63-SUM($O63:$Q63)&gt;0,SUM($S$3:AK$3)*$J63+SUM($S$4:AK$4)*$K63+SUM($S$5:AK$5)*$L63+SUM($S$6:AK$6)*$M63+SUM($S$7:AK$7)*$N63-SUM($O63:$Q63),0)</f>
        <v>0</v>
      </c>
      <c r="AI63" s="4">
        <f t="shared" si="9"/>
        <v>0</v>
      </c>
      <c r="AJ63" s="72">
        <f>IF(SUM($S$3:AM$3)*$J63+SUM($S$4:AQ$4)*$K63+SUM($S$5:AM$5)*$L63+SUM($S$6:AM$6)*$M63+SUM($S$7:AM$7)*$N63-SUM($O63:$Q63)&gt;0,SUM($S$3:AM$3)*$J63+SUM($S$4:AQ$4)*$K63+SUM($S$5:AM$5)*$L63+SUM($S$6:AM$6)*$M63+SUM($S$7:AM$7)*$N63-SUM($O63:$Q63),0)</f>
        <v>0</v>
      </c>
      <c r="AK63" s="4">
        <f t="shared" si="10"/>
        <v>0</v>
      </c>
      <c r="AL63" s="72">
        <f>IF(SUM($S$3:AO$3)*$J63+SUM($S$4:AS$4)*$K63+SUM($S$5:AO$5)*$L63+SUM($S$6:AO$6)*$M63+SUM($S$7:AO$7)*$N63-SUM($O63:$Q63)&gt;0,SUM($S$3:AO$3)*$J63+SUM($S$4:AS$4)*$K63+SUM($S$5:AO$5)*$L63+SUM($S$6:AO$6)*$M63+SUM($S$7:AO$7)*$N63-SUM($O63:$Q63),0)</f>
        <v>270</v>
      </c>
      <c r="AM63" s="4">
        <f t="shared" si="11"/>
        <v>270</v>
      </c>
      <c r="AN63" s="72">
        <f>IF(SUM($S$3:AQ$3)*$J63+SUM($S$4:AU$4)*$K63+SUM($S$5:AQ$5)*$L63+SUM($S$6:AQ$6)*$M63+SUM($S$7:AQ$7)*$N63-SUM($O63:$Q63)&gt;0,SUM($S$3:AQ$3)*$J63+SUM($S$4:AU$4)*$K63+SUM($S$5:AQ$5)*$L63+SUM($S$6:AQ$6)*$M63+SUM($S$7:AQ$7)*$N63-SUM($O63:$Q63),0)</f>
        <v>1020</v>
      </c>
      <c r="AO63" s="4">
        <f t="shared" si="12"/>
        <v>750</v>
      </c>
      <c r="AP63" s="72">
        <f>IF(SUM($S$3:AS$3)*$J63+SUM($S$4:AW$4)*$K63+SUM($S$5:AS$5)*$L63+SUM($S$6:AS$6)*$M63+SUM($S$7:AS$7)*$N63-SUM($O63:$Q63)&gt;0,SUM($S$3:AS$3)*$J63+SUM($S$4:AW$4)*$K63+SUM($S$5:AS$5)*$L63+SUM($S$6:AS$6)*$M63+SUM($S$7:AS$7)*$N63-SUM($O63:$Q63),0)</f>
        <v>1770</v>
      </c>
      <c r="AQ63" s="4">
        <f t="shared" si="13"/>
        <v>750</v>
      </c>
      <c r="AR63" s="72">
        <f>IF(SUM($S$3:AU$3)*$J63+SUM($S$4:AP$4)*$K63+SUM($S$5:AU$5)*$L63+SUM($S$6:AU$6)*$M63+SUM($S$7:AU$7)*$N63-SUM($O63:$Q63)&gt;0,SUM($S$3:AU$3)*$J63+SUM($S$4:AP$4)*$K63+SUM($S$5:AU$5)*$L63+SUM($S$6:AU$6)*$M63+SUM($S$7:AU$7)*$N63-SUM($O63:$Q63),0)</f>
        <v>0</v>
      </c>
      <c r="AS63" s="4">
        <f t="shared" si="14"/>
        <v>0</v>
      </c>
      <c r="AT63" s="72">
        <f>IF(SUM($S$3:AW$3)*$J63+SUM($S$4:AW$4)*$K63+SUM($S$5:AW$5)*$L63+SUM($S$6:AW$6)*$M63+SUM($S$7:AW$7)*$N63-SUM($O63:$Q63)&gt;0,SUM($S$3:AW$3)*$J63+SUM($S$4:AW$4)*$K63+SUM($S$5:AW$5)*$L63+SUM($S$6:AW$6)*$M63+SUM($S$7:AW$7)*$N63-SUM($O63:$Q63),0)</f>
        <v>1770</v>
      </c>
      <c r="AU63" s="4">
        <f t="shared" si="15"/>
        <v>1770</v>
      </c>
      <c r="AV63" s="72">
        <f>IF(SUM($S$3:AY$3)*$J63+SUM($S$4:AY$4)*$K63+SUM($S$5:AY$5)*$L63+SUM($S$6:AY$6)*$M63+SUM($S$7:AY$7)*$N63-SUM($O63:$Q63)&gt;0,SUM($S$3:AY$3)*$J63+SUM($S$4:AY$4)*$K63+SUM($S$5:AY$5)*$L63+SUM($S$6:AY$6)*$M63+SUM($S$7:AY$7)*$N63-SUM($O63:$Q63),0)</f>
        <v>2520</v>
      </c>
      <c r="AW63" s="4">
        <f t="shared" si="16"/>
        <v>750</v>
      </c>
      <c r="AX63" s="72">
        <f>IF(SUM($S$3:BA$3)*$J63+SUM($S$4:BA$4)*$K63+SUM($S$5:BA$5)*$L63+SUM($S$6:BA$6)*$M63+SUM($S$7:BA$7)*$N63-SUM($O63:$Q63)&gt;0,SUM($S$3:BA$3)*$J63+SUM($S$4:BA$4)*$K63+SUM($S$5:BA$5)*$L63+SUM($S$6:BA$6)*$M63+SUM($S$7:BA$7)*$N63-SUM($O63:$Q63),0)</f>
        <v>3270</v>
      </c>
      <c r="AY63" s="7">
        <f t="shared" si="17"/>
        <v>750</v>
      </c>
      <c r="AZ63" s="401">
        <f>IF(SUM($S$3:BC$3)*$J63+SUM($S$4:BC$4)*$K63+SUM($S$5:BC$5)*$L63+SUM($S$6:BC$6)*$M63+SUM($S$7:BC$7)*$N63-SUM($O63:$Q63)&gt;0,SUM($S$3:BC$3)*$J63+SUM($S$4:BC$4)*$K63+SUM($S$5:BC$5)*$L63+SUM($S$6:BC$6)*$M63+SUM($S$7:BC$7)*$N63-SUM($O63:$Q63),0)</f>
        <v>4020</v>
      </c>
      <c r="BA63" s="87">
        <f t="shared" si="18"/>
        <v>750</v>
      </c>
      <c r="BB63" s="402">
        <f>IF(SUM($S$3:BD$3)*$J63+SUM($S$4:BD$4)*$K63+SUM($S$5:BD$5)*$L63+SUM($S$6:BD$6)*$M63+SUM($S$7:BD$7)*$N63-SUM($O63:$Q63)&gt;0,SUM($S$3:BD$3)*$J63+SUM($S$4:BD$4)*$K63+SUM($S$5:BD$5)*$L63+SUM($S$6:BD$6)*$M63+SUM($S$7:BD$7)*$N63-SUM($O63:$Q63),0)</f>
        <v>4755</v>
      </c>
      <c r="BC63" s="87">
        <f t="shared" si="19"/>
        <v>735</v>
      </c>
      <c r="BG63" s="87">
        <f t="shared" si="163"/>
        <v>0</v>
      </c>
      <c r="BH63" s="87">
        <f t="shared" si="164"/>
        <v>0</v>
      </c>
      <c r="BI63" s="87">
        <f t="shared" si="165"/>
        <v>0</v>
      </c>
      <c r="BJ63" s="87">
        <f t="shared" si="166"/>
        <v>0</v>
      </c>
      <c r="BK63" s="87">
        <f t="shared" si="167"/>
        <v>0</v>
      </c>
      <c r="BL63" s="87">
        <f t="shared" si="168"/>
        <v>1012662</v>
      </c>
      <c r="BM63" s="87">
        <f t="shared" si="169"/>
        <v>2812950</v>
      </c>
      <c r="BN63" s="87">
        <f t="shared" si="170"/>
        <v>2812950</v>
      </c>
      <c r="BO63" s="87">
        <f t="shared" si="171"/>
        <v>0</v>
      </c>
      <c r="BP63" s="87">
        <f t="shared" si="158"/>
        <v>6638562</v>
      </c>
      <c r="BQ63" s="244">
        <f t="shared" si="159"/>
        <v>2812950</v>
      </c>
      <c r="BR63" s="151">
        <f t="shared" si="172"/>
        <v>2812950</v>
      </c>
      <c r="BS63" s="87">
        <f t="shared" si="173"/>
        <v>2812950</v>
      </c>
      <c r="BT63" s="87">
        <f t="shared" si="174"/>
        <v>2756691</v>
      </c>
      <c r="BU63" s="87"/>
      <c r="BV63" s="87"/>
      <c r="BW63" s="159"/>
      <c r="BX63" s="154" t="s">
        <v>607</v>
      </c>
    </row>
    <row r="64" spans="1:76" s="86" customFormat="1" ht="12.75" customHeight="1" x14ac:dyDescent="0.25">
      <c r="A64" s="15" t="s">
        <v>38</v>
      </c>
      <c r="B64" s="15" t="s">
        <v>41</v>
      </c>
      <c r="C64" s="250" t="s">
        <v>10</v>
      </c>
      <c r="D64" s="274">
        <v>2</v>
      </c>
      <c r="E64" s="328">
        <v>470</v>
      </c>
      <c r="F64" s="342" t="s">
        <v>442</v>
      </c>
      <c r="G64" s="369">
        <v>2</v>
      </c>
      <c r="H64" s="370">
        <v>586</v>
      </c>
      <c r="I64" s="372" t="s">
        <v>442</v>
      </c>
      <c r="J64" s="304">
        <v>2</v>
      </c>
      <c r="K64" s="135">
        <v>2</v>
      </c>
      <c r="L64" s="130"/>
      <c r="M64" s="124"/>
      <c r="N64" s="120"/>
      <c r="O64" s="87">
        <v>466</v>
      </c>
      <c r="P64" s="91">
        <v>480</v>
      </c>
      <c r="Q64" s="292">
        <f>14+310+450+240+104</f>
        <v>1118</v>
      </c>
      <c r="R64" s="72">
        <f>IF(SUM($S$3:U$3)*$J64+SUM($S$4:U$4)*$K64+SUM($S$5:U$5)*$L64+SUM($S$6:U$6)*$M64+SUM($S$7:U$7)*$N64-SUM($O64:$Q64)&gt;0,SUM($S$3:U$3)*$J64+SUM($S$4:U$4)*$K64+SUM($S$5:U$5)*$L64+SUM($S$6:U$6)*$M64+SUM($S$7:U$7)*$N64-SUM($O64:$Q64),0)</f>
        <v>0</v>
      </c>
      <c r="S64" s="73">
        <f t="shared" si="1"/>
        <v>0</v>
      </c>
      <c r="T64" s="72">
        <f>IF(SUM($S$3:W$3)*$J64+SUM($S$4:W$4)*$K64+SUM($S$5:W$5)*$L64+SUM($S$6:W$6)*$M64+SUM($S$7:W$7)*$N64-SUM($O64:$Q64)&gt;0,SUM($S$3:W$3)*$J64+SUM($S$4:W$4)*$K64+SUM($S$5:W$5)*$L64+SUM($S$6:W$6)*$M64+SUM($S$7:W$7)*$N64-SUM($O64:$Q64),0)</f>
        <v>0</v>
      </c>
      <c r="U64" s="4">
        <f t="shared" si="2"/>
        <v>0</v>
      </c>
      <c r="V64" s="72">
        <f>IF(SUM($S$3:Y$3)*$J64+SUM($S$4:Y$4)*$K64+SUM($S$5:Y$5)*$L64+SUM($S$6:Y$6)*$M64+SUM($S$7:Y$7)*$N64-SUM($O64:$Q64)&gt;0,SUM($S$3:Y$3)*$J64+SUM($S$4:Y$4)*$K64+SUM($S$5:Y$5)*$L64+SUM($S$6:Y$6)*$M64+SUM($S$7:Y$7)*$N64-SUM($O64:$Q64),0)</f>
        <v>0</v>
      </c>
      <c r="W64" s="4">
        <f t="shared" si="3"/>
        <v>0</v>
      </c>
      <c r="X64" s="72">
        <f>IF(SUM($S$3:AA$3)*$J64+SUM($S$4:AA$4)*$K64+SUM($S$5:AA$5)*$L64+SUM($S$6:AA$6)*$M64+SUM($S$7:AA$7)*$N64-SUM($O64:$Q64)&gt;0,SUM($S$3:AA$3)*$J64+SUM($S$4:AA$4)*$K64+SUM($S$5:AA$5)*$L64+SUM($S$6:AA$6)*$M64+SUM($S$7:AA$7)*$N64-SUM($O64:$Q64),0)</f>
        <v>0</v>
      </c>
      <c r="Y64" s="4">
        <f t="shared" si="4"/>
        <v>0</v>
      </c>
      <c r="Z64" s="72">
        <f>IF(SUM($S$3:AC$3)*$J64+SUM($S$4:AC$4)*$K64+SUM($S$5:AC$5)*$L64+SUM($S$6:AC$6)*$M64+SUM($S$7:AC$7)*$N64-SUM($O64:$Q64)&gt;0,SUM($S$3:AC$3)*$J64+SUM($S$4:AC$4)*$K64+SUM($S$5:AC$5)*$L64+SUM($S$6:AC$6)*$M64+SUM($S$7:AC$7)*$N64-SUM($O64:$Q64),0)</f>
        <v>0</v>
      </c>
      <c r="AA64" s="4">
        <f t="shared" si="5"/>
        <v>0</v>
      </c>
      <c r="AB64" s="72">
        <f>IF(SUM($S$3:AE$3)*$J64+SUM($S$4:AE$4)*$K64+SUM($S$5:AE$5)*$L64+SUM($S$6:AE$6)*$M64+SUM($S$7:AE$7)*$N64-SUM($O64:$Q64)&gt;0,SUM($S$3:AE$3)*$J64+SUM($S$4:AE$4)*$K64+SUM($S$5:AE$5)*$L64+SUM($S$6:AE$6)*$M64+SUM($S$7:AE$7)*$N64-SUM($O64:$Q64),0)</f>
        <v>0</v>
      </c>
      <c r="AC64" s="4">
        <f t="shared" si="6"/>
        <v>0</v>
      </c>
      <c r="AD64" s="72">
        <f>IF(SUM($S$3:AG$3)*$J64+SUM($S$4:AG$4)*$K64+SUM($S$5:AG$5)*$L64+SUM($S$6:AG$6)*$M64+SUM($S$7:AG$7)*$N64-SUM($O64:$Q64)&gt;0,SUM($S$3:AG$3)*$J64+SUM($S$4:AG$4)*$K64+SUM($S$5:AG$5)*$L64+SUM($S$6:AG$6)*$M64+SUM($S$7:AG$7)*$N64-SUM($O64:$Q64),0)</f>
        <v>0</v>
      </c>
      <c r="AE64" s="4">
        <f t="shared" si="7"/>
        <v>0</v>
      </c>
      <c r="AF64" s="72">
        <f>IF(SUM($S$3:AI$3)*$J64+SUM($S$4:AI$4)*$K64+SUM($S$5:AI$5)*$L64+SUM($S$6:AI$6)*$M64+SUM($S$7:AI$7)*$N64-SUM($O64:$Q64)&gt;0,SUM($S$3:AI$3)*$J64+SUM($S$4:AI$4)*$K64+SUM($S$5:AI$5)*$L64+SUM($S$6:AI$6)*$M64+SUM($S$7:AI$7)*$N64-SUM($O64:$Q64),0)</f>
        <v>0</v>
      </c>
      <c r="AG64" s="4">
        <f t="shared" si="8"/>
        <v>0</v>
      </c>
      <c r="AH64" s="72">
        <f>IF(SUM($S$3:AK$3)*$J64+SUM($S$4:AK$4)*$K64+SUM($S$5:AK$5)*$L64+SUM($S$6:AK$6)*$M64+SUM($S$7:AK$7)*$N64-SUM($O64:$Q64)&gt;0,SUM($S$3:AK$3)*$J64+SUM($S$4:AK$4)*$K64+SUM($S$5:AK$5)*$L64+SUM($S$6:AK$6)*$M64+SUM($S$7:AK$7)*$N64-SUM($O64:$Q64),0)</f>
        <v>0</v>
      </c>
      <c r="AI64" s="4">
        <f t="shared" si="9"/>
        <v>0</v>
      </c>
      <c r="AJ64" s="72">
        <f>IF(SUM($S$3:AM$3)*$J64+SUM($S$4:AQ$4)*$K64+SUM($S$5:AM$5)*$L64+SUM($S$6:AM$6)*$M64+SUM($S$7:AM$7)*$N64-SUM($O64:$Q64)&gt;0,SUM($S$3:AM$3)*$J64+SUM($S$4:AQ$4)*$K64+SUM($S$5:AM$5)*$L64+SUM($S$6:AM$6)*$M64+SUM($S$7:AM$7)*$N64-SUM($O64:$Q64),0)</f>
        <v>0</v>
      </c>
      <c r="AK64" s="4">
        <f t="shared" si="10"/>
        <v>0</v>
      </c>
      <c r="AL64" s="72">
        <f>IF(SUM($S$3:AO$3)*$J64+SUM($S$4:AS$4)*$K64+SUM($S$5:AO$5)*$L64+SUM($S$6:AO$6)*$M64+SUM($S$7:AO$7)*$N64-SUM($O64:$Q64)&gt;0,SUM($S$3:AO$3)*$J64+SUM($S$4:AS$4)*$K64+SUM($S$5:AO$5)*$L64+SUM($S$6:AO$6)*$M64+SUM($S$7:AO$7)*$N64-SUM($O64:$Q64),0)</f>
        <v>108</v>
      </c>
      <c r="AM64" s="4">
        <f t="shared" si="11"/>
        <v>108</v>
      </c>
      <c r="AN64" s="72">
        <f>IF(SUM($S$3:AQ$3)*$J64+SUM($S$4:AU$4)*$K64+SUM($S$5:AQ$5)*$L64+SUM($S$6:AQ$6)*$M64+SUM($S$7:AQ$7)*$N64-SUM($O64:$Q64)&gt;0,SUM($S$3:AQ$3)*$J64+SUM($S$4:AU$4)*$K64+SUM($S$5:AQ$5)*$L64+SUM($S$6:AQ$6)*$M64+SUM($S$7:AQ$7)*$N64-SUM($O64:$Q64),0)</f>
        <v>408</v>
      </c>
      <c r="AO64" s="4">
        <f t="shared" si="12"/>
        <v>300</v>
      </c>
      <c r="AP64" s="72">
        <f>IF(SUM($S$3:AS$3)*$J64+SUM($S$4:AW$4)*$K64+SUM($S$5:AS$5)*$L64+SUM($S$6:AS$6)*$M64+SUM($S$7:AS$7)*$N64-SUM($O64:$Q64)&gt;0,SUM($S$3:AS$3)*$J64+SUM($S$4:AW$4)*$K64+SUM($S$5:AS$5)*$L64+SUM($S$6:AS$6)*$M64+SUM($S$7:AS$7)*$N64-SUM($O64:$Q64),0)</f>
        <v>708</v>
      </c>
      <c r="AQ64" s="4">
        <f t="shared" si="13"/>
        <v>300</v>
      </c>
      <c r="AR64" s="72">
        <f>IF(SUM($S$3:AU$3)*$J64+SUM($S$4:AP$4)*$K64+SUM($S$5:AU$5)*$L64+SUM($S$6:AU$6)*$M64+SUM($S$7:AU$7)*$N64-SUM($O64:$Q64)&gt;0,SUM($S$3:AU$3)*$J64+SUM($S$4:AP$4)*$K64+SUM($S$5:AU$5)*$L64+SUM($S$6:AU$6)*$M64+SUM($S$7:AU$7)*$N64-SUM($O64:$Q64),0)</f>
        <v>0</v>
      </c>
      <c r="AS64" s="4">
        <f t="shared" si="14"/>
        <v>0</v>
      </c>
      <c r="AT64" s="72">
        <f>IF(SUM($S$3:AW$3)*$J64+SUM($S$4:AW$4)*$K64+SUM($S$5:AW$5)*$L64+SUM($S$6:AW$6)*$M64+SUM($S$7:AW$7)*$N64-SUM($O64:$Q64)&gt;0,SUM($S$3:AW$3)*$J64+SUM($S$4:AW$4)*$K64+SUM($S$5:AW$5)*$L64+SUM($S$6:AW$6)*$M64+SUM($S$7:AW$7)*$N64-SUM($O64:$Q64),0)</f>
        <v>708</v>
      </c>
      <c r="AU64" s="4">
        <f t="shared" si="15"/>
        <v>708</v>
      </c>
      <c r="AV64" s="72">
        <f>IF(SUM($S$3:AY$3)*$J64+SUM($S$4:AY$4)*$K64+SUM($S$5:AY$5)*$L64+SUM($S$6:AY$6)*$M64+SUM($S$7:AY$7)*$N64-SUM($O64:$Q64)&gt;0,SUM($S$3:AY$3)*$J64+SUM($S$4:AY$4)*$K64+SUM($S$5:AY$5)*$L64+SUM($S$6:AY$6)*$M64+SUM($S$7:AY$7)*$N64-SUM($O64:$Q64),0)</f>
        <v>1008</v>
      </c>
      <c r="AW64" s="4">
        <f t="shared" si="16"/>
        <v>300</v>
      </c>
      <c r="AX64" s="72">
        <f>IF(SUM($S$3:BA$3)*$J64+SUM($S$4:BA$4)*$K64+SUM($S$5:BA$5)*$L64+SUM($S$6:BA$6)*$M64+SUM($S$7:BA$7)*$N64-SUM($O64:$Q64)&gt;0,SUM($S$3:BA$3)*$J64+SUM($S$4:BA$4)*$K64+SUM($S$5:BA$5)*$L64+SUM($S$6:BA$6)*$M64+SUM($S$7:BA$7)*$N64-SUM($O64:$Q64),0)</f>
        <v>1308</v>
      </c>
      <c r="AY64" s="7">
        <f t="shared" si="17"/>
        <v>300</v>
      </c>
      <c r="AZ64" s="401">
        <f>IF(SUM($S$3:BC$3)*$J64+SUM($S$4:BC$4)*$K64+SUM($S$5:BC$5)*$L64+SUM($S$6:BC$6)*$M64+SUM($S$7:BC$7)*$N64-SUM($O64:$Q64)&gt;0,SUM($S$3:BC$3)*$J64+SUM($S$4:BC$4)*$K64+SUM($S$5:BC$5)*$L64+SUM($S$6:BC$6)*$M64+SUM($S$7:BC$7)*$N64-SUM($O64:$Q64),0)</f>
        <v>1608</v>
      </c>
      <c r="BA64" s="87">
        <f t="shared" si="18"/>
        <v>300</v>
      </c>
      <c r="BB64" s="402">
        <f>IF(SUM($S$3:BD$3)*$J64+SUM($S$4:BD$4)*$K64+SUM($S$5:BD$5)*$L64+SUM($S$6:BD$6)*$M64+SUM($S$7:BD$7)*$N64-SUM($O64:$Q64)&gt;0,SUM($S$3:BD$3)*$J64+SUM($S$4:BD$4)*$K64+SUM($S$5:BD$5)*$L64+SUM($S$6:BD$6)*$M64+SUM($S$7:BD$7)*$N64-SUM($O64:$Q64),0)</f>
        <v>1902</v>
      </c>
      <c r="BC64" s="87">
        <f t="shared" si="19"/>
        <v>294</v>
      </c>
      <c r="BG64" s="87">
        <f t="shared" si="163"/>
        <v>0</v>
      </c>
      <c r="BH64" s="87">
        <f t="shared" si="164"/>
        <v>0</v>
      </c>
      <c r="BI64" s="87">
        <f t="shared" si="165"/>
        <v>0</v>
      </c>
      <c r="BJ64" s="87">
        <f t="shared" si="166"/>
        <v>0</v>
      </c>
      <c r="BK64" s="87">
        <f t="shared" si="167"/>
        <v>0</v>
      </c>
      <c r="BL64" s="87">
        <f t="shared" si="168"/>
        <v>360741.60000000003</v>
      </c>
      <c r="BM64" s="87">
        <f t="shared" si="169"/>
        <v>1002060</v>
      </c>
      <c r="BN64" s="87">
        <f t="shared" si="170"/>
        <v>1002060</v>
      </c>
      <c r="BO64" s="87">
        <f t="shared" si="171"/>
        <v>0</v>
      </c>
      <c r="BP64" s="87">
        <f t="shared" si="158"/>
        <v>2364861.6</v>
      </c>
      <c r="BQ64" s="244">
        <f t="shared" si="159"/>
        <v>1002060</v>
      </c>
      <c r="BR64" s="151">
        <f t="shared" si="172"/>
        <v>1002060</v>
      </c>
      <c r="BS64" s="87">
        <f t="shared" si="173"/>
        <v>1002060</v>
      </c>
      <c r="BT64" s="87">
        <f t="shared" si="174"/>
        <v>982018.8</v>
      </c>
      <c r="BU64" s="87"/>
      <c r="BV64" s="87"/>
      <c r="BW64" s="159"/>
      <c r="BX64" s="154" t="s">
        <v>607</v>
      </c>
    </row>
    <row r="65" spans="1:76" s="86" customFormat="1" ht="12.75" customHeight="1" x14ac:dyDescent="0.25">
      <c r="A65" s="15" t="s">
        <v>38</v>
      </c>
      <c r="B65" s="15" t="s">
        <v>777</v>
      </c>
      <c r="C65" s="250" t="s">
        <v>10</v>
      </c>
      <c r="D65" s="274">
        <v>2</v>
      </c>
      <c r="E65" s="328">
        <v>490</v>
      </c>
      <c r="F65" s="342" t="s">
        <v>442</v>
      </c>
      <c r="G65" s="369">
        <v>2</v>
      </c>
      <c r="H65" s="370">
        <v>615</v>
      </c>
      <c r="I65" s="372" t="s">
        <v>442</v>
      </c>
      <c r="J65" s="304">
        <v>1</v>
      </c>
      <c r="K65" s="135">
        <v>1</v>
      </c>
      <c r="L65" s="130"/>
      <c r="M65" s="124"/>
      <c r="N65" s="120"/>
      <c r="O65" s="87">
        <v>245</v>
      </c>
      <c r="P65" s="91">
        <v>240</v>
      </c>
      <c r="Q65" s="292">
        <f>560+150+225+120</f>
        <v>1055</v>
      </c>
      <c r="R65" s="72">
        <f>IF(SUM($S$3:U$3)*$J65+SUM($S$4:U$4)*$K65+SUM($S$5:U$5)*$L65+SUM($S$6:U$6)*$M65+SUM($S$7:U$7)*$N65-SUM($O65:$Q65)&gt;0,SUM($S$3:U$3)*$J65+SUM($S$4:U$4)*$K65+SUM($S$5:U$5)*$L65+SUM($S$6:U$6)*$M65+SUM($S$7:U$7)*$N65-SUM($O65:$Q65),0)</f>
        <v>0</v>
      </c>
      <c r="S65" s="73">
        <f t="shared" si="1"/>
        <v>0</v>
      </c>
      <c r="T65" s="72">
        <f>IF(SUM($S$3:W$3)*$J65+SUM($S$4:W$4)*$K65+SUM($S$5:W$5)*$L65+SUM($S$6:W$6)*$M65+SUM($S$7:W$7)*$N65-SUM($O65:$Q65)&gt;0,SUM($S$3:W$3)*$J65+SUM($S$4:W$4)*$K65+SUM($S$5:W$5)*$L65+SUM($S$6:W$6)*$M65+SUM($S$7:W$7)*$N65-SUM($O65:$Q65),0)</f>
        <v>0</v>
      </c>
      <c r="U65" s="4">
        <f t="shared" si="2"/>
        <v>0</v>
      </c>
      <c r="V65" s="72">
        <f>IF(SUM($S$3:Y$3)*$J65+SUM($S$4:Y$4)*$K65+SUM($S$5:Y$5)*$L65+SUM($S$6:Y$6)*$M65+SUM($S$7:Y$7)*$N65-SUM($O65:$Q65)&gt;0,SUM($S$3:Y$3)*$J65+SUM($S$4:Y$4)*$K65+SUM($S$5:Y$5)*$L65+SUM($S$6:Y$6)*$M65+SUM($S$7:Y$7)*$N65-SUM($O65:$Q65),0)</f>
        <v>0</v>
      </c>
      <c r="W65" s="4">
        <f t="shared" si="3"/>
        <v>0</v>
      </c>
      <c r="X65" s="72">
        <f>IF(SUM($S$3:AA$3)*$J65+SUM($S$4:AA$4)*$K65+SUM($S$5:AA$5)*$L65+SUM($S$6:AA$6)*$M65+SUM($S$7:AA$7)*$N65-SUM($O65:$Q65)&gt;0,SUM($S$3:AA$3)*$J65+SUM($S$4:AA$4)*$K65+SUM($S$5:AA$5)*$L65+SUM($S$6:AA$6)*$M65+SUM($S$7:AA$7)*$N65-SUM($O65:$Q65),0)</f>
        <v>0</v>
      </c>
      <c r="Y65" s="4">
        <f t="shared" si="4"/>
        <v>0</v>
      </c>
      <c r="Z65" s="72">
        <f>IF(SUM($S$3:AC$3)*$J65+SUM($S$4:AC$4)*$K65+SUM($S$5:AC$5)*$L65+SUM($S$6:AC$6)*$M65+SUM($S$7:AC$7)*$N65-SUM($O65:$Q65)&gt;0,SUM($S$3:AC$3)*$J65+SUM($S$4:AC$4)*$K65+SUM($S$5:AC$5)*$L65+SUM($S$6:AC$6)*$M65+SUM($S$7:AC$7)*$N65-SUM($O65:$Q65),0)</f>
        <v>0</v>
      </c>
      <c r="AA65" s="4">
        <f t="shared" si="5"/>
        <v>0</v>
      </c>
      <c r="AB65" s="72">
        <f>IF(SUM($S$3:AE$3)*$J65+SUM($S$4:AE$4)*$K65+SUM($S$5:AE$5)*$L65+SUM($S$6:AE$6)*$M65+SUM($S$7:AE$7)*$N65-SUM($O65:$Q65)&gt;0,SUM($S$3:AE$3)*$J65+SUM($S$4:AE$4)*$K65+SUM($S$5:AE$5)*$L65+SUM($S$6:AE$6)*$M65+SUM($S$7:AE$7)*$N65-SUM($O65:$Q65),0)</f>
        <v>0</v>
      </c>
      <c r="AC65" s="4">
        <f t="shared" si="6"/>
        <v>0</v>
      </c>
      <c r="AD65" s="72">
        <f>IF(SUM($S$3:AG$3)*$J65+SUM($S$4:AG$4)*$K65+SUM($S$5:AG$5)*$L65+SUM($S$6:AG$6)*$M65+SUM($S$7:AG$7)*$N65-SUM($O65:$Q65)&gt;0,SUM($S$3:AG$3)*$J65+SUM($S$4:AG$4)*$K65+SUM($S$5:AG$5)*$L65+SUM($S$6:AG$6)*$M65+SUM($S$7:AG$7)*$N65-SUM($O65:$Q65),0)</f>
        <v>0</v>
      </c>
      <c r="AE65" s="4">
        <f t="shared" si="7"/>
        <v>0</v>
      </c>
      <c r="AF65" s="72">
        <f>IF(SUM($S$3:AI$3)*$J65+SUM($S$4:AI$4)*$K65+SUM($S$5:AI$5)*$L65+SUM($S$6:AI$6)*$M65+SUM($S$7:AI$7)*$N65-SUM($O65:$Q65)&gt;0,SUM($S$3:AI$3)*$J65+SUM($S$4:AI$4)*$K65+SUM($S$5:AI$5)*$L65+SUM($S$6:AI$6)*$M65+SUM($S$7:AI$7)*$N65-SUM($O65:$Q65),0)</f>
        <v>0</v>
      </c>
      <c r="AG65" s="4">
        <f t="shared" si="8"/>
        <v>0</v>
      </c>
      <c r="AH65" s="72">
        <f>IF(SUM($S$3:AK$3)*$J65+SUM($S$4:AK$4)*$K65+SUM($S$5:AK$5)*$L65+SUM($S$6:AK$6)*$M65+SUM($S$7:AK$7)*$N65-SUM($O65:$Q65)&gt;0,SUM($S$3:AK$3)*$J65+SUM($S$4:AK$4)*$K65+SUM($S$5:AK$5)*$L65+SUM($S$6:AK$6)*$M65+SUM($S$7:AK$7)*$N65-SUM($O65:$Q65),0)</f>
        <v>0</v>
      </c>
      <c r="AI65" s="4">
        <f t="shared" si="9"/>
        <v>0</v>
      </c>
      <c r="AJ65" s="72">
        <f>IF(SUM($S$3:AM$3)*$J65+SUM($S$4:AQ$4)*$K65+SUM($S$5:AM$5)*$L65+SUM($S$6:AM$6)*$M65+SUM($S$7:AM$7)*$N65-SUM($O65:$Q65)&gt;0,SUM($S$3:AM$3)*$J65+SUM($S$4:AQ$4)*$K65+SUM($S$5:AM$5)*$L65+SUM($S$6:AM$6)*$M65+SUM($S$7:AM$7)*$N65-SUM($O65:$Q65),0)</f>
        <v>0</v>
      </c>
      <c r="AK65" s="4">
        <f t="shared" si="10"/>
        <v>0</v>
      </c>
      <c r="AL65" s="72">
        <f>IF(SUM($S$3:AO$3)*$J65+SUM($S$4:AS$4)*$K65+SUM($S$5:AO$5)*$L65+SUM($S$6:AO$6)*$M65+SUM($S$7:AO$7)*$N65-SUM($O65:$Q65)&gt;0,SUM($S$3:AO$3)*$J65+SUM($S$4:AS$4)*$K65+SUM($S$5:AO$5)*$L65+SUM($S$6:AO$6)*$M65+SUM($S$7:AO$7)*$N65-SUM($O65:$Q65),0)</f>
        <v>0</v>
      </c>
      <c r="AM65" s="4">
        <f t="shared" si="11"/>
        <v>0</v>
      </c>
      <c r="AN65" s="72">
        <f>IF(SUM($S$3:AQ$3)*$J65+SUM($S$4:AU$4)*$K65+SUM($S$5:AQ$5)*$L65+SUM($S$6:AQ$6)*$M65+SUM($S$7:AQ$7)*$N65-SUM($O65:$Q65)&gt;0,SUM($S$3:AQ$3)*$J65+SUM($S$4:AU$4)*$K65+SUM($S$5:AQ$5)*$L65+SUM($S$6:AQ$6)*$M65+SUM($S$7:AQ$7)*$N65-SUM($O65:$Q65),0)</f>
        <v>0</v>
      </c>
      <c r="AO65" s="4">
        <f t="shared" si="12"/>
        <v>0</v>
      </c>
      <c r="AP65" s="72">
        <f>IF(SUM($S$3:AS$3)*$J65+SUM($S$4:AW$4)*$K65+SUM($S$5:AS$5)*$L65+SUM($S$6:AS$6)*$M65+SUM($S$7:AS$7)*$N65-SUM($O65:$Q65)&gt;0,SUM($S$3:AS$3)*$J65+SUM($S$4:AW$4)*$K65+SUM($S$5:AS$5)*$L65+SUM($S$6:AS$6)*$M65+SUM($S$7:AS$7)*$N65-SUM($O65:$Q65),0)</f>
        <v>0</v>
      </c>
      <c r="AQ65" s="4">
        <f t="shared" si="13"/>
        <v>0</v>
      </c>
      <c r="AR65" s="72">
        <f>IF(SUM($S$3:AU$3)*$J65+SUM($S$4:AP$4)*$K65+SUM($S$5:AU$5)*$L65+SUM($S$6:AU$6)*$M65+SUM($S$7:AU$7)*$N65-SUM($O65:$Q65)&gt;0,SUM($S$3:AU$3)*$J65+SUM($S$4:AP$4)*$K65+SUM($S$5:AU$5)*$L65+SUM($S$6:AU$6)*$M65+SUM($S$7:AU$7)*$N65-SUM($O65:$Q65),0)</f>
        <v>0</v>
      </c>
      <c r="AS65" s="4">
        <f t="shared" si="14"/>
        <v>0</v>
      </c>
      <c r="AT65" s="72">
        <f>IF(SUM($S$3:AW$3)*$J65+SUM($S$4:AW$4)*$K65+SUM($S$5:AW$5)*$L65+SUM($S$6:AW$6)*$M65+SUM($S$7:AW$7)*$N65-SUM($O65:$Q65)&gt;0,SUM($S$3:AW$3)*$J65+SUM($S$4:AW$4)*$K65+SUM($S$5:AW$5)*$L65+SUM($S$6:AW$6)*$M65+SUM($S$7:AW$7)*$N65-SUM($O65:$Q65),0)</f>
        <v>0</v>
      </c>
      <c r="AU65" s="4">
        <f t="shared" si="15"/>
        <v>0</v>
      </c>
      <c r="AV65" s="72">
        <f>IF(SUM($S$3:AY$3)*$J65+SUM($S$4:AY$4)*$K65+SUM($S$5:AY$5)*$L65+SUM($S$6:AY$6)*$M65+SUM($S$7:AY$7)*$N65-SUM($O65:$Q65)&gt;0,SUM($S$3:AY$3)*$J65+SUM($S$4:AY$4)*$K65+SUM($S$5:AY$5)*$L65+SUM($S$6:AY$6)*$M65+SUM($S$7:AY$7)*$N65-SUM($O65:$Q65),0)</f>
        <v>0</v>
      </c>
      <c r="AW65" s="4">
        <f t="shared" si="16"/>
        <v>0</v>
      </c>
      <c r="AX65" s="72">
        <f>IF(SUM($S$3:BA$3)*$J65+SUM($S$4:BA$4)*$K65+SUM($S$5:BA$5)*$L65+SUM($S$6:BA$6)*$M65+SUM($S$7:BA$7)*$N65-SUM($O65:$Q65)&gt;0,SUM($S$3:BA$3)*$J65+SUM($S$4:BA$4)*$K65+SUM($S$5:BA$5)*$L65+SUM($S$6:BA$6)*$M65+SUM($S$7:BA$7)*$N65-SUM($O65:$Q65),0)</f>
        <v>146</v>
      </c>
      <c r="AY65" s="7">
        <f t="shared" si="17"/>
        <v>146</v>
      </c>
      <c r="AZ65" s="401">
        <f>IF(SUM($S$3:BC$3)*$J65+SUM($S$4:BC$4)*$K65+SUM($S$5:BC$5)*$L65+SUM($S$6:BC$6)*$M65+SUM($S$7:BC$7)*$N65-SUM($O65:$Q65)&gt;0,SUM($S$3:BC$3)*$J65+SUM($S$4:BC$4)*$K65+SUM($S$5:BC$5)*$L65+SUM($S$6:BC$6)*$M65+SUM($S$7:BC$7)*$N65-SUM($O65:$Q65),0)</f>
        <v>296</v>
      </c>
      <c r="BA65" s="87">
        <f t="shared" si="18"/>
        <v>150</v>
      </c>
      <c r="BB65" s="402">
        <f>IF(SUM($S$3:BD$3)*$J65+SUM($S$4:BD$4)*$K65+SUM($S$5:BD$5)*$L65+SUM($S$6:BD$6)*$M65+SUM($S$7:BD$7)*$N65-SUM($O65:$Q65)&gt;0,SUM($S$3:BD$3)*$J65+SUM($S$4:BD$4)*$K65+SUM($S$5:BD$5)*$L65+SUM($S$6:BD$6)*$M65+SUM($S$7:BD$7)*$N65-SUM($O65:$Q65),0)</f>
        <v>443</v>
      </c>
      <c r="BC65" s="87">
        <f t="shared" si="19"/>
        <v>147</v>
      </c>
      <c r="BG65" s="87">
        <f t="shared" si="163"/>
        <v>0</v>
      </c>
      <c r="BH65" s="87">
        <f t="shared" si="164"/>
        <v>0</v>
      </c>
      <c r="BI65" s="87">
        <f t="shared" si="165"/>
        <v>0</v>
      </c>
      <c r="BJ65" s="87">
        <f t="shared" si="166"/>
        <v>0</v>
      </c>
      <c r="BK65" s="87">
        <f t="shared" si="167"/>
        <v>0</v>
      </c>
      <c r="BL65" s="87">
        <f t="shared" si="168"/>
        <v>0</v>
      </c>
      <c r="BM65" s="87">
        <f t="shared" si="169"/>
        <v>0</v>
      </c>
      <c r="BN65" s="87">
        <f t="shared" si="170"/>
        <v>0</v>
      </c>
      <c r="BO65" s="87">
        <f t="shared" si="171"/>
        <v>0</v>
      </c>
      <c r="BP65" s="87">
        <f t="shared" si="158"/>
        <v>0</v>
      </c>
      <c r="BQ65" s="244">
        <f t="shared" si="159"/>
        <v>0</v>
      </c>
      <c r="BR65" s="151">
        <f t="shared" si="172"/>
        <v>511803</v>
      </c>
      <c r="BS65" s="87">
        <f t="shared" si="173"/>
        <v>525825</v>
      </c>
      <c r="BT65" s="87">
        <f t="shared" si="174"/>
        <v>515308.5</v>
      </c>
      <c r="BU65" s="87"/>
      <c r="BV65" s="87"/>
      <c r="BW65" s="159"/>
      <c r="BX65" s="154" t="s">
        <v>607</v>
      </c>
    </row>
    <row r="66" spans="1:76" s="86" customFormat="1" ht="12.75" customHeight="1" x14ac:dyDescent="0.25">
      <c r="A66" s="15" t="s">
        <v>38</v>
      </c>
      <c r="B66" s="15" t="s">
        <v>42</v>
      </c>
      <c r="C66" s="244" t="s">
        <v>10</v>
      </c>
      <c r="D66" s="274">
        <v>2</v>
      </c>
      <c r="E66" s="328">
        <v>556</v>
      </c>
      <c r="F66" s="342" t="s">
        <v>442</v>
      </c>
      <c r="G66" s="369">
        <v>2</v>
      </c>
      <c r="H66" s="370">
        <v>695</v>
      </c>
      <c r="I66" s="372" t="s">
        <v>442</v>
      </c>
      <c r="J66" s="304">
        <v>5</v>
      </c>
      <c r="K66" s="135">
        <v>5</v>
      </c>
      <c r="L66" s="130"/>
      <c r="M66" s="124"/>
      <c r="N66" s="120"/>
      <c r="O66" s="87">
        <v>1172</v>
      </c>
      <c r="P66" s="91">
        <v>1200</v>
      </c>
      <c r="Q66" s="292">
        <f>280+523+1125+600+260</f>
        <v>2788</v>
      </c>
      <c r="R66" s="72">
        <f>IF(SUM($S$3:U$3)*$J66+SUM($S$4:U$4)*$K66+SUM($S$5:U$5)*$L66+SUM($S$6:U$6)*$M66+SUM($S$7:U$7)*$N66-SUM($O66:$Q66)&gt;0,SUM($S$3:U$3)*$J66+SUM($S$4:U$4)*$K66+SUM($S$5:U$5)*$L66+SUM($S$6:U$6)*$M66+SUM($S$7:U$7)*$N66-SUM($O66:$Q66),0)</f>
        <v>0</v>
      </c>
      <c r="S66" s="73">
        <f t="shared" si="1"/>
        <v>0</v>
      </c>
      <c r="T66" s="72">
        <f>IF(SUM($S$3:W$3)*$J66+SUM($S$4:W$4)*$K66+SUM($S$5:W$5)*$L66+SUM($S$6:W$6)*$M66+SUM($S$7:W$7)*$N66-SUM($O66:$Q66)&gt;0,SUM($S$3:W$3)*$J66+SUM($S$4:W$4)*$K66+SUM($S$5:W$5)*$L66+SUM($S$6:W$6)*$M66+SUM($S$7:W$7)*$N66-SUM($O66:$Q66),0)</f>
        <v>0</v>
      </c>
      <c r="U66" s="4">
        <f t="shared" si="2"/>
        <v>0</v>
      </c>
      <c r="V66" s="72">
        <f>IF(SUM($S$3:Y$3)*$J66+SUM($S$4:Y$4)*$K66+SUM($S$5:Y$5)*$L66+SUM($S$6:Y$6)*$M66+SUM($S$7:Y$7)*$N66-SUM($O66:$Q66)&gt;0,SUM($S$3:Y$3)*$J66+SUM($S$4:Y$4)*$K66+SUM($S$5:Y$5)*$L66+SUM($S$6:Y$6)*$M66+SUM($S$7:Y$7)*$N66-SUM($O66:$Q66),0)</f>
        <v>0</v>
      </c>
      <c r="W66" s="4">
        <f t="shared" si="3"/>
        <v>0</v>
      </c>
      <c r="X66" s="72">
        <f>IF(SUM($S$3:AA$3)*$J66+SUM($S$4:AA$4)*$K66+SUM($S$5:AA$5)*$L66+SUM($S$6:AA$6)*$M66+SUM($S$7:AA$7)*$N66-SUM($O66:$Q66)&gt;0,SUM($S$3:AA$3)*$J66+SUM($S$4:AA$4)*$K66+SUM($S$5:AA$5)*$L66+SUM($S$6:AA$6)*$M66+SUM($S$7:AA$7)*$N66-SUM($O66:$Q66),0)</f>
        <v>0</v>
      </c>
      <c r="Y66" s="4">
        <f t="shared" si="4"/>
        <v>0</v>
      </c>
      <c r="Z66" s="72">
        <f>IF(SUM($S$3:AC$3)*$J66+SUM($S$4:AC$4)*$K66+SUM($S$5:AC$5)*$L66+SUM($S$6:AC$6)*$M66+SUM($S$7:AC$7)*$N66-SUM($O66:$Q66)&gt;0,SUM($S$3:AC$3)*$J66+SUM($S$4:AC$4)*$K66+SUM($S$5:AC$5)*$L66+SUM($S$6:AC$6)*$M66+SUM($S$7:AC$7)*$N66-SUM($O66:$Q66),0)</f>
        <v>0</v>
      </c>
      <c r="AA66" s="4">
        <f t="shared" si="5"/>
        <v>0</v>
      </c>
      <c r="AB66" s="72">
        <f>IF(SUM($S$3:AE$3)*$J66+SUM($S$4:AE$4)*$K66+SUM($S$5:AE$5)*$L66+SUM($S$6:AE$6)*$M66+SUM($S$7:AE$7)*$N66-SUM($O66:$Q66)&gt;0,SUM($S$3:AE$3)*$J66+SUM($S$4:AE$4)*$K66+SUM($S$5:AE$5)*$L66+SUM($S$6:AE$6)*$M66+SUM($S$7:AE$7)*$N66-SUM($O66:$Q66),0)</f>
        <v>0</v>
      </c>
      <c r="AC66" s="4">
        <f t="shared" si="6"/>
        <v>0</v>
      </c>
      <c r="AD66" s="72">
        <f>IF(SUM($S$3:AG$3)*$J66+SUM($S$4:AG$4)*$K66+SUM($S$5:AG$5)*$L66+SUM($S$6:AG$6)*$M66+SUM($S$7:AG$7)*$N66-SUM($O66:$Q66)&gt;0,SUM($S$3:AG$3)*$J66+SUM($S$4:AG$4)*$K66+SUM($S$5:AG$5)*$L66+SUM($S$6:AG$6)*$M66+SUM($S$7:AG$7)*$N66-SUM($O66:$Q66),0)</f>
        <v>0</v>
      </c>
      <c r="AE66" s="4">
        <f t="shared" si="7"/>
        <v>0</v>
      </c>
      <c r="AF66" s="72">
        <f>IF(SUM($S$3:AI$3)*$J66+SUM($S$4:AI$4)*$K66+SUM($S$5:AI$5)*$L66+SUM($S$6:AI$6)*$M66+SUM($S$7:AI$7)*$N66-SUM($O66:$Q66)&gt;0,SUM($S$3:AI$3)*$J66+SUM($S$4:AI$4)*$K66+SUM($S$5:AI$5)*$L66+SUM($S$6:AI$6)*$M66+SUM($S$7:AI$7)*$N66-SUM($O66:$Q66),0)</f>
        <v>0</v>
      </c>
      <c r="AG66" s="4">
        <f t="shared" si="8"/>
        <v>0</v>
      </c>
      <c r="AH66" s="72">
        <f>IF(SUM($S$3:AK$3)*$J66+SUM($S$4:AK$4)*$K66+SUM($S$5:AK$5)*$L66+SUM($S$6:AK$6)*$M66+SUM($S$7:AK$7)*$N66-SUM($O66:$Q66)&gt;0,SUM($S$3:AK$3)*$J66+SUM($S$4:AK$4)*$K66+SUM($S$5:AK$5)*$L66+SUM($S$6:AK$6)*$M66+SUM($S$7:AK$7)*$N66-SUM($O66:$Q66),0)</f>
        <v>0</v>
      </c>
      <c r="AI66" s="4">
        <f t="shared" si="9"/>
        <v>0</v>
      </c>
      <c r="AJ66" s="72">
        <f>IF(SUM($S$3:AM$3)*$J66+SUM($S$4:AQ$4)*$K66+SUM($S$5:AM$5)*$L66+SUM($S$6:AM$6)*$M66+SUM($S$7:AM$7)*$N66-SUM($O66:$Q66)&gt;0,SUM($S$3:AM$3)*$J66+SUM($S$4:AQ$4)*$K66+SUM($S$5:AM$5)*$L66+SUM($S$6:AM$6)*$M66+SUM($S$7:AM$7)*$N66-SUM($O66:$Q66),0)</f>
        <v>0</v>
      </c>
      <c r="AK66" s="4">
        <f t="shared" si="10"/>
        <v>0</v>
      </c>
      <c r="AL66" s="72">
        <f>IF(SUM($S$3:AO$3)*$J66+SUM($S$4:AS$4)*$K66+SUM($S$5:AO$5)*$L66+SUM($S$6:AO$6)*$M66+SUM($S$7:AO$7)*$N66-SUM($O66:$Q66)&gt;0,SUM($S$3:AO$3)*$J66+SUM($S$4:AS$4)*$K66+SUM($S$5:AO$5)*$L66+SUM($S$6:AO$6)*$M66+SUM($S$7:AO$7)*$N66-SUM($O66:$Q66),0)</f>
        <v>270</v>
      </c>
      <c r="AM66" s="4">
        <f t="shared" si="11"/>
        <v>270</v>
      </c>
      <c r="AN66" s="72">
        <f>IF(SUM($S$3:AQ$3)*$J66+SUM($S$4:AU$4)*$K66+SUM($S$5:AQ$5)*$L66+SUM($S$6:AQ$6)*$M66+SUM($S$7:AQ$7)*$N66-SUM($O66:$Q66)&gt;0,SUM($S$3:AQ$3)*$J66+SUM($S$4:AU$4)*$K66+SUM($S$5:AQ$5)*$L66+SUM($S$6:AQ$6)*$M66+SUM($S$7:AQ$7)*$N66-SUM($O66:$Q66),0)</f>
        <v>1020</v>
      </c>
      <c r="AO66" s="4">
        <f t="shared" si="12"/>
        <v>750</v>
      </c>
      <c r="AP66" s="72">
        <f>IF(SUM($S$3:AS$3)*$J66+SUM($S$4:AW$4)*$K66+SUM($S$5:AS$5)*$L66+SUM($S$6:AS$6)*$M66+SUM($S$7:AS$7)*$N66-SUM($O66:$Q66)&gt;0,SUM($S$3:AS$3)*$J66+SUM($S$4:AW$4)*$K66+SUM($S$5:AS$5)*$L66+SUM($S$6:AS$6)*$M66+SUM($S$7:AS$7)*$N66-SUM($O66:$Q66),0)</f>
        <v>1770</v>
      </c>
      <c r="AQ66" s="4">
        <f t="shared" si="13"/>
        <v>750</v>
      </c>
      <c r="AR66" s="72">
        <f>IF(SUM($S$3:AU$3)*$J66+SUM($S$4:AP$4)*$K66+SUM($S$5:AU$5)*$L66+SUM($S$6:AU$6)*$M66+SUM($S$7:AU$7)*$N66-SUM($O66:$Q66)&gt;0,SUM($S$3:AU$3)*$J66+SUM($S$4:AP$4)*$K66+SUM($S$5:AU$5)*$L66+SUM($S$6:AU$6)*$M66+SUM($S$7:AU$7)*$N66-SUM($O66:$Q66),0)</f>
        <v>0</v>
      </c>
      <c r="AS66" s="4">
        <f t="shared" si="14"/>
        <v>0</v>
      </c>
      <c r="AT66" s="72">
        <f>IF(SUM($S$3:AW$3)*$J66+SUM($S$4:AW$4)*$K66+SUM($S$5:AW$5)*$L66+SUM($S$6:AW$6)*$M66+SUM($S$7:AW$7)*$N66-SUM($O66:$Q66)&gt;0,SUM($S$3:AW$3)*$J66+SUM($S$4:AW$4)*$K66+SUM($S$5:AW$5)*$L66+SUM($S$6:AW$6)*$M66+SUM($S$7:AW$7)*$N66-SUM($O66:$Q66),0)</f>
        <v>1770</v>
      </c>
      <c r="AU66" s="4">
        <f t="shared" si="15"/>
        <v>1770</v>
      </c>
      <c r="AV66" s="72">
        <f>IF(SUM($S$3:AY$3)*$J66+SUM($S$4:AY$4)*$K66+SUM($S$5:AY$5)*$L66+SUM($S$6:AY$6)*$M66+SUM($S$7:AY$7)*$N66-SUM($O66:$Q66)&gt;0,SUM($S$3:AY$3)*$J66+SUM($S$4:AY$4)*$K66+SUM($S$5:AY$5)*$L66+SUM($S$6:AY$6)*$M66+SUM($S$7:AY$7)*$N66-SUM($O66:$Q66),0)</f>
        <v>2520</v>
      </c>
      <c r="AW66" s="4">
        <f t="shared" si="16"/>
        <v>750</v>
      </c>
      <c r="AX66" s="72">
        <f>IF(SUM($S$3:BA$3)*$J66+SUM($S$4:BA$4)*$K66+SUM($S$5:BA$5)*$L66+SUM($S$6:BA$6)*$M66+SUM($S$7:BA$7)*$N66-SUM($O66:$Q66)&gt;0,SUM($S$3:BA$3)*$J66+SUM($S$4:BA$4)*$K66+SUM($S$5:BA$5)*$L66+SUM($S$6:BA$6)*$M66+SUM($S$7:BA$7)*$N66-SUM($O66:$Q66),0)</f>
        <v>3270</v>
      </c>
      <c r="AY66" s="7">
        <f t="shared" si="17"/>
        <v>750</v>
      </c>
      <c r="AZ66" s="401">
        <f>IF(SUM($S$3:BC$3)*$J66+SUM($S$4:BC$4)*$K66+SUM($S$5:BC$5)*$L66+SUM($S$6:BC$6)*$M66+SUM($S$7:BC$7)*$N66-SUM($O66:$Q66)&gt;0,SUM($S$3:BC$3)*$J66+SUM($S$4:BC$4)*$K66+SUM($S$5:BC$5)*$L66+SUM($S$6:BC$6)*$M66+SUM($S$7:BC$7)*$N66-SUM($O66:$Q66),0)</f>
        <v>4020</v>
      </c>
      <c r="BA66" s="87">
        <f t="shared" si="18"/>
        <v>750</v>
      </c>
      <c r="BB66" s="402">
        <f>IF(SUM($S$3:BD$3)*$J66+SUM($S$4:BD$4)*$K66+SUM($S$5:BD$5)*$L66+SUM($S$6:BD$6)*$M66+SUM($S$7:BD$7)*$N66-SUM($O66:$Q66)&gt;0,SUM($S$3:BD$3)*$J66+SUM($S$4:BD$4)*$K66+SUM($S$5:BD$5)*$L66+SUM($S$6:BD$6)*$M66+SUM($S$7:BD$7)*$N66-SUM($O66:$Q66),0)</f>
        <v>4755</v>
      </c>
      <c r="BC66" s="87">
        <f t="shared" si="19"/>
        <v>735</v>
      </c>
      <c r="BG66" s="87">
        <f t="shared" si="163"/>
        <v>0</v>
      </c>
      <c r="BH66" s="87">
        <f t="shared" si="164"/>
        <v>0</v>
      </c>
      <c r="BI66" s="87">
        <f t="shared" si="165"/>
        <v>0</v>
      </c>
      <c r="BJ66" s="87">
        <f t="shared" si="166"/>
        <v>0</v>
      </c>
      <c r="BK66" s="87">
        <f t="shared" si="167"/>
        <v>0</v>
      </c>
      <c r="BL66" s="87">
        <f t="shared" si="168"/>
        <v>1069605</v>
      </c>
      <c r="BM66" s="87">
        <f t="shared" si="169"/>
        <v>2971125</v>
      </c>
      <c r="BN66" s="87">
        <f t="shared" si="170"/>
        <v>2971125</v>
      </c>
      <c r="BO66" s="87">
        <f t="shared" si="171"/>
        <v>0</v>
      </c>
      <c r="BP66" s="87">
        <f t="shared" si="158"/>
        <v>7011855</v>
      </c>
      <c r="BQ66" s="244">
        <f t="shared" si="159"/>
        <v>2971125</v>
      </c>
      <c r="BR66" s="151">
        <f t="shared" si="172"/>
        <v>2971125</v>
      </c>
      <c r="BS66" s="87">
        <f t="shared" si="173"/>
        <v>2971125</v>
      </c>
      <c r="BT66" s="87">
        <f t="shared" si="174"/>
        <v>2911702.5</v>
      </c>
      <c r="BU66" s="87"/>
      <c r="BV66" s="87"/>
      <c r="BW66" s="159"/>
      <c r="BX66" s="154" t="s">
        <v>607</v>
      </c>
    </row>
    <row r="67" spans="1:76" s="86" customFormat="1" ht="12.75" customHeight="1" x14ac:dyDescent="0.25">
      <c r="A67" s="15" t="s">
        <v>43</v>
      </c>
      <c r="B67" s="15" t="s">
        <v>44</v>
      </c>
      <c r="C67" s="244" t="s">
        <v>10</v>
      </c>
      <c r="D67" s="274">
        <v>2</v>
      </c>
      <c r="E67" s="328">
        <v>146</v>
      </c>
      <c r="F67" s="342" t="s">
        <v>443</v>
      </c>
      <c r="G67" s="369">
        <v>2</v>
      </c>
      <c r="H67" s="370">
        <v>167</v>
      </c>
      <c r="I67" s="372" t="s">
        <v>443</v>
      </c>
      <c r="J67" s="301"/>
      <c r="K67" s="135">
        <v>42</v>
      </c>
      <c r="L67" s="120"/>
      <c r="M67" s="120"/>
      <c r="N67" s="120"/>
      <c r="O67" s="87">
        <v>126</v>
      </c>
      <c r="P67" s="91"/>
      <c r="Q67" s="292">
        <f>11550+4998+14700+4200</f>
        <v>35448</v>
      </c>
      <c r="R67" s="72">
        <f>IF(SUM($S$3:U$3)*$J67+SUM($S$4:U$4)*$K67+SUM($S$5:U$5)*$L67+SUM($S$6:U$6)*$M67+SUM($S$7:U$7)*$N67-SUM($O67:$Q67)&gt;0,SUM($S$3:U$3)*$J67+SUM($S$4:U$4)*$K67+SUM($S$5:U$5)*$L67+SUM($S$6:U$6)*$M67+SUM($S$7:U$7)*$N67-SUM($O67:$Q67),0)</f>
        <v>0</v>
      </c>
      <c r="S67" s="73">
        <f t="shared" si="1"/>
        <v>0</v>
      </c>
      <c r="T67" s="72">
        <f>IF(SUM($S$3:W$3)*$J67+SUM($S$4:W$4)*$K67+SUM($S$5:W$5)*$L67+SUM($S$6:W$6)*$M67+SUM($S$7:W$7)*$N67-SUM($O67:$Q67)&gt;0,SUM($S$3:W$3)*$J67+SUM($S$4:W$4)*$K67+SUM($S$5:W$5)*$L67+SUM($S$6:W$6)*$M67+SUM($S$7:W$7)*$N67-SUM($O67:$Q67),0)</f>
        <v>0</v>
      </c>
      <c r="U67" s="4">
        <f t="shared" si="2"/>
        <v>0</v>
      </c>
      <c r="V67" s="72">
        <f>IF(SUM($S$3:Y$3)*$J67+SUM($S$4:Y$4)*$K67+SUM($S$5:Y$5)*$L67+SUM($S$6:Y$6)*$M67+SUM($S$7:Y$7)*$N67-SUM($O67:$Q67)&gt;0,SUM($S$3:Y$3)*$J67+SUM($S$4:Y$4)*$K67+SUM($S$5:Y$5)*$L67+SUM($S$6:Y$6)*$M67+SUM($S$7:Y$7)*$N67-SUM($O67:$Q67),0)</f>
        <v>0</v>
      </c>
      <c r="W67" s="4">
        <f t="shared" si="3"/>
        <v>0</v>
      </c>
      <c r="X67" s="72">
        <f>IF(SUM($S$3:AA$3)*$J67+SUM($S$4:AA$4)*$K67+SUM($S$5:AA$5)*$L67+SUM($S$6:AA$6)*$M67+SUM($S$7:AA$7)*$N67-SUM($O67:$Q67)&gt;0,SUM($S$3:AA$3)*$J67+SUM($S$4:AA$4)*$K67+SUM($S$5:AA$5)*$L67+SUM($S$6:AA$6)*$M67+SUM($S$7:AA$7)*$N67-SUM($O67:$Q67),0)</f>
        <v>0</v>
      </c>
      <c r="Y67" s="4">
        <f t="shared" si="4"/>
        <v>0</v>
      </c>
      <c r="Z67" s="72">
        <f>IF(SUM($S$3:AC$3)*$J67+SUM($S$4:AC$4)*$K67+SUM($S$5:AC$5)*$L67+SUM($S$6:AC$6)*$M67+SUM($S$7:AC$7)*$N67-SUM($O67:$Q67)&gt;0,SUM($S$3:AC$3)*$J67+SUM($S$4:AC$4)*$K67+SUM($S$5:AC$5)*$L67+SUM($S$6:AC$6)*$M67+SUM($S$7:AC$7)*$N67-SUM($O67:$Q67),0)</f>
        <v>0</v>
      </c>
      <c r="AA67" s="4">
        <f t="shared" si="5"/>
        <v>0</v>
      </c>
      <c r="AB67" s="72">
        <f>IF(SUM($S$3:AE$3)*$J67+SUM($S$4:AE$4)*$K67+SUM($S$5:AE$5)*$L67+SUM($S$6:AE$6)*$M67+SUM($S$7:AE$7)*$N67-SUM($O67:$Q67)&gt;0,SUM($S$3:AE$3)*$J67+SUM($S$4:AE$4)*$K67+SUM($S$5:AE$5)*$L67+SUM($S$6:AE$6)*$M67+SUM($S$7:AE$7)*$N67-SUM($O67:$Q67),0)</f>
        <v>0</v>
      </c>
      <c r="AC67" s="4">
        <f t="shared" si="6"/>
        <v>0</v>
      </c>
      <c r="AD67" s="72">
        <f>IF(SUM($S$3:AG$3)*$J67+SUM($S$4:AG$4)*$K67+SUM($S$5:AG$5)*$L67+SUM($S$6:AG$6)*$M67+SUM($S$7:AG$7)*$N67-SUM($O67:$Q67)&gt;0,SUM($S$3:AG$3)*$J67+SUM($S$4:AG$4)*$K67+SUM($S$5:AG$5)*$L67+SUM($S$6:AG$6)*$M67+SUM($S$7:AG$7)*$N67-SUM($O67:$Q67),0)</f>
        <v>0</v>
      </c>
      <c r="AE67" s="4">
        <f t="shared" si="7"/>
        <v>0</v>
      </c>
      <c r="AF67" s="72">
        <f>IF(SUM($S$3:AI$3)*$J67+SUM($S$4:AI$4)*$K67+SUM($S$5:AI$5)*$L67+SUM($S$6:AI$6)*$M67+SUM($S$7:AI$7)*$N67-SUM($O67:$Q67)&gt;0,SUM($S$3:AI$3)*$J67+SUM($S$4:AI$4)*$K67+SUM($S$5:AI$5)*$L67+SUM($S$6:AI$6)*$M67+SUM($S$7:AI$7)*$N67-SUM($O67:$Q67),0)</f>
        <v>0</v>
      </c>
      <c r="AG67" s="4">
        <f t="shared" si="8"/>
        <v>0</v>
      </c>
      <c r="AH67" s="72">
        <f>IF(SUM($S$3:AK$3)*$J67+SUM($S$4:AK$4)*$K67+SUM($S$5:AK$5)*$L67+SUM($S$6:AK$6)*$M67+SUM($S$7:AK$7)*$N67-SUM($O67:$Q67)&gt;0,SUM($S$3:AK$3)*$J67+SUM($S$4:AK$4)*$K67+SUM($S$5:AK$5)*$L67+SUM($S$6:AK$6)*$M67+SUM($S$7:AK$7)*$N67-SUM($O67:$Q67),0)</f>
        <v>0</v>
      </c>
      <c r="AI67" s="4">
        <f t="shared" si="9"/>
        <v>0</v>
      </c>
      <c r="AJ67" s="72">
        <f>IF(SUM($S$3:AM$3)*$J67+SUM($S$4:AQ$4)*$K67+SUM($S$5:AM$5)*$L67+SUM($S$6:AM$6)*$M67+SUM($S$7:AM$7)*$N67-SUM($O67:$Q67)&gt;0,SUM($S$3:AM$3)*$J67+SUM($S$4:AQ$4)*$K67+SUM($S$5:AM$5)*$L67+SUM($S$6:AM$6)*$M67+SUM($S$7:AM$7)*$N67-SUM($O67:$Q67),0)</f>
        <v>0</v>
      </c>
      <c r="AK67" s="4">
        <f t="shared" si="10"/>
        <v>0</v>
      </c>
      <c r="AL67" s="72">
        <f>IF(SUM($S$3:AO$3)*$J67+SUM($S$4:AS$4)*$K67+SUM($S$5:AO$5)*$L67+SUM($S$6:AO$6)*$M67+SUM($S$7:AO$7)*$N67-SUM($O67:$Q67)&gt;0,SUM($S$3:AO$3)*$J67+SUM($S$4:AS$4)*$K67+SUM($S$5:AO$5)*$L67+SUM($S$6:AO$6)*$M67+SUM($S$7:AO$7)*$N67-SUM($O67:$Q67),0)</f>
        <v>2898</v>
      </c>
      <c r="AM67" s="4">
        <f t="shared" si="11"/>
        <v>2898</v>
      </c>
      <c r="AN67" s="72">
        <f>IF(SUM($S$3:AQ$3)*$J67+SUM($S$4:AU$4)*$K67+SUM($S$5:AQ$5)*$L67+SUM($S$6:AQ$6)*$M67+SUM($S$7:AQ$7)*$N67-SUM($O67:$Q67)&gt;0,SUM($S$3:AQ$3)*$J67+SUM($S$4:AU$4)*$K67+SUM($S$5:AQ$5)*$L67+SUM($S$6:AQ$6)*$M67+SUM($S$7:AQ$7)*$N67-SUM($O67:$Q67),0)</f>
        <v>9198</v>
      </c>
      <c r="AO67" s="4">
        <f t="shared" si="12"/>
        <v>6300</v>
      </c>
      <c r="AP67" s="72">
        <f>IF(SUM($S$3:AS$3)*$J67+SUM($S$4:AW$4)*$K67+SUM($S$5:AS$5)*$L67+SUM($S$6:AS$6)*$M67+SUM($S$7:AS$7)*$N67-SUM($O67:$Q67)&gt;0,SUM($S$3:AS$3)*$J67+SUM($S$4:AW$4)*$K67+SUM($S$5:AS$5)*$L67+SUM($S$6:AS$6)*$M67+SUM($S$7:AS$7)*$N67-SUM($O67:$Q67),0)</f>
        <v>15498</v>
      </c>
      <c r="AQ67" s="4">
        <f t="shared" si="13"/>
        <v>6300</v>
      </c>
      <c r="AR67" s="72">
        <f>IF(SUM($S$3:AU$3)*$J67+SUM($S$4:AP$4)*$K67+SUM($S$5:AU$5)*$L67+SUM($S$6:AU$6)*$M67+SUM($S$7:AU$7)*$N67-SUM($O67:$Q67)&gt;0,SUM($S$3:AU$3)*$J67+SUM($S$4:AP$4)*$K67+SUM($S$5:AU$5)*$L67+SUM($S$6:AU$6)*$M67+SUM($S$7:AU$7)*$N67-SUM($O67:$Q67),0)</f>
        <v>0</v>
      </c>
      <c r="AS67" s="4">
        <f t="shared" si="14"/>
        <v>0</v>
      </c>
      <c r="AT67" s="72">
        <f>IF(SUM($S$3:AW$3)*$J67+SUM($S$4:AW$4)*$K67+SUM($S$5:AW$5)*$L67+SUM($S$6:AW$6)*$M67+SUM($S$7:AW$7)*$N67-SUM($O67:$Q67)&gt;0,SUM($S$3:AW$3)*$J67+SUM($S$4:AW$4)*$K67+SUM($S$5:AW$5)*$L67+SUM($S$6:AW$6)*$M67+SUM($S$7:AW$7)*$N67-SUM($O67:$Q67),0)</f>
        <v>15498</v>
      </c>
      <c r="AU67" s="4">
        <f t="shared" si="15"/>
        <v>15498</v>
      </c>
      <c r="AV67" s="72">
        <f>IF(SUM($S$3:AY$3)*$J67+SUM($S$4:AY$4)*$K67+SUM($S$5:AY$5)*$L67+SUM($S$6:AY$6)*$M67+SUM($S$7:AY$7)*$N67-SUM($O67:$Q67)&gt;0,SUM($S$3:AY$3)*$J67+SUM($S$4:AY$4)*$K67+SUM($S$5:AY$5)*$L67+SUM($S$6:AY$6)*$M67+SUM($S$7:AY$7)*$N67-SUM($O67:$Q67),0)</f>
        <v>21798</v>
      </c>
      <c r="AW67" s="4">
        <f t="shared" si="16"/>
        <v>6300</v>
      </c>
      <c r="AX67" s="72">
        <f>IF(SUM($S$3:BA$3)*$J67+SUM($S$4:BA$4)*$K67+SUM($S$5:BA$5)*$L67+SUM($S$6:BA$6)*$M67+SUM($S$7:BA$7)*$N67-SUM($O67:$Q67)&gt;0,SUM($S$3:BA$3)*$J67+SUM($S$4:BA$4)*$K67+SUM($S$5:BA$5)*$L67+SUM($S$6:BA$6)*$M67+SUM($S$7:BA$7)*$N67-SUM($O67:$Q67),0)</f>
        <v>28098</v>
      </c>
      <c r="AY67" s="7">
        <f t="shared" si="17"/>
        <v>6300</v>
      </c>
      <c r="AZ67" s="401">
        <f>IF(SUM($S$3:BC$3)*$J67+SUM($S$4:BC$4)*$K67+SUM($S$5:BC$5)*$L67+SUM($S$6:BC$6)*$M67+SUM($S$7:BC$7)*$N67-SUM($O67:$Q67)&gt;0,SUM($S$3:BC$3)*$J67+SUM($S$4:BC$4)*$K67+SUM($S$5:BC$5)*$L67+SUM($S$6:BC$6)*$M67+SUM($S$7:BC$7)*$N67-SUM($O67:$Q67),0)</f>
        <v>34398</v>
      </c>
      <c r="BA67" s="87">
        <f t="shared" si="18"/>
        <v>6300</v>
      </c>
      <c r="BB67" s="402">
        <f>IF(SUM($S$3:BD$3)*$J67+SUM($S$4:BD$4)*$K67+SUM($S$5:BD$5)*$L67+SUM($S$6:BD$6)*$M67+SUM($S$7:BD$7)*$N67-SUM($O67:$Q67)&gt;0,SUM($S$3:BD$3)*$J67+SUM($S$4:BD$4)*$K67+SUM($S$5:BD$5)*$L67+SUM($S$6:BD$6)*$M67+SUM($S$7:BD$7)*$N67-SUM($O67:$Q67),0)</f>
        <v>40572</v>
      </c>
      <c r="BC67" s="87">
        <f t="shared" si="19"/>
        <v>6174</v>
      </c>
      <c r="BG67" s="91">
        <f>IF($G67=2,$H67*AC67*$I$2,$H67*AC67)</f>
        <v>0</v>
      </c>
      <c r="BH67" s="91">
        <f>IF($G67=2,$H67*AE67*$I$2,$H67*AE67)</f>
        <v>0</v>
      </c>
      <c r="BI67" s="91">
        <f>IF($G67=2,$H67*AG67*$I$2,$H67*AG67)</f>
        <v>0</v>
      </c>
      <c r="BJ67" s="91">
        <f>IF($G67=2,$H67*AI67*$I$2,$H67*AI67)</f>
        <v>0</v>
      </c>
      <c r="BK67" s="91">
        <f>IF($G67=2,$H67*AK67*$I$2,$H67*AK67)</f>
        <v>0</v>
      </c>
      <c r="BL67" s="91">
        <f>IF($G67=2,$H67*AM67*$I$2,$H67*AM67)</f>
        <v>2758606.2</v>
      </c>
      <c r="BM67" s="91">
        <f>IF($G67=2,$H67*AO67*$I$2,$H67*AO67)</f>
        <v>5996970</v>
      </c>
      <c r="BN67" s="91">
        <f>IF($G67=2,$H67*AQ67*$I$2,$H67*AQ67)</f>
        <v>5996970</v>
      </c>
      <c r="BO67" s="91">
        <f>IF($G67=2,$H67*AS67*$I$2,$H67*AS67)</f>
        <v>0</v>
      </c>
      <c r="BP67" s="91">
        <f>IF($G67=2,$H67*AU67*$I$2,$H67*AU67)</f>
        <v>14752546.200000001</v>
      </c>
      <c r="BQ67" s="250">
        <f>IF($G67=2,$H67*AW67*$I$2,$H67*AW67)</f>
        <v>5996970</v>
      </c>
      <c r="BR67" s="157">
        <f>IF($G67=2,$H67*AY67*$I$2,$H67*AY67)</f>
        <v>5996970</v>
      </c>
      <c r="BS67" s="91">
        <f>IF($G67=2,$H67*BA67*$I$2,$H67*BA67)</f>
        <v>5996970</v>
      </c>
      <c r="BT67" s="91">
        <f>IF($G67=2,$H67*BC67*$I$2,$H67*BC67)</f>
        <v>5877030.6000000006</v>
      </c>
      <c r="BU67" s="91"/>
      <c r="BV67" s="91"/>
      <c r="BW67" s="158"/>
      <c r="BX67" s="153" t="s">
        <v>607</v>
      </c>
    </row>
    <row r="68" spans="1:76" s="86" customFormat="1" ht="12.75" customHeight="1" x14ac:dyDescent="0.25">
      <c r="A68" s="15" t="s">
        <v>241</v>
      </c>
      <c r="B68" s="15" t="s">
        <v>242</v>
      </c>
      <c r="C68" s="244" t="s">
        <v>10</v>
      </c>
      <c r="D68" s="274">
        <v>2</v>
      </c>
      <c r="E68" s="328">
        <v>146</v>
      </c>
      <c r="F68" s="342" t="s">
        <v>442</v>
      </c>
      <c r="G68" s="369">
        <v>2</v>
      </c>
      <c r="H68" s="370">
        <v>140</v>
      </c>
      <c r="I68" s="372" t="s">
        <v>442</v>
      </c>
      <c r="J68" s="301"/>
      <c r="K68" s="128"/>
      <c r="L68" s="120"/>
      <c r="M68" s="123">
        <v>24</v>
      </c>
      <c r="N68" s="120"/>
      <c r="O68" s="87">
        <v>48</v>
      </c>
      <c r="P68" s="91">
        <v>1152</v>
      </c>
      <c r="Q68" s="292">
        <f>672+960+288</f>
        <v>1920</v>
      </c>
      <c r="R68" s="72">
        <f>IF(SUM($S$3:U$3)*$J68+SUM($S$4:U$4)*$K68+SUM($S$5:U$5)*$L68+SUM($S$6:U$6)*$M68+SUM($S$7:U$7)*$N68-SUM($O68:$Q68)&gt;0,SUM($S$3:U$3)*$J68+SUM($S$4:U$4)*$K68+SUM($S$5:U$5)*$L68+SUM($S$6:U$6)*$M68+SUM($S$7:U$7)*$N68-SUM($O68:$Q68),0)</f>
        <v>0</v>
      </c>
      <c r="S68" s="73">
        <f t="shared" si="1"/>
        <v>0</v>
      </c>
      <c r="T68" s="72">
        <f>IF(SUM($S$3:W$3)*$J68+SUM($S$4:W$4)*$K68+SUM($S$5:W$5)*$L68+SUM($S$6:W$6)*$M68+SUM($S$7:W$7)*$N68-SUM($O68:$Q68)&gt;0,SUM($S$3:W$3)*$J68+SUM($S$4:W$4)*$K68+SUM($S$5:W$5)*$L68+SUM($S$6:W$6)*$M68+SUM($S$7:W$7)*$N68-SUM($O68:$Q68),0)</f>
        <v>0</v>
      </c>
      <c r="U68" s="4">
        <f t="shared" si="2"/>
        <v>0</v>
      </c>
      <c r="V68" s="72">
        <f>IF(SUM($S$3:Y$3)*$J68+SUM($S$4:Y$4)*$K68+SUM($S$5:Y$5)*$L68+SUM($S$6:Y$6)*$M68+SUM($S$7:Y$7)*$N68-SUM($O68:$Q68)&gt;0,SUM($S$3:Y$3)*$J68+SUM($S$4:Y$4)*$K68+SUM($S$5:Y$5)*$L68+SUM($S$6:Y$6)*$M68+SUM($S$7:Y$7)*$N68-SUM($O68:$Q68),0)</f>
        <v>0</v>
      </c>
      <c r="W68" s="4">
        <f t="shared" si="3"/>
        <v>0</v>
      </c>
      <c r="X68" s="72">
        <f>IF(SUM($S$3:AA$3)*$J68+SUM($S$4:AA$4)*$K68+SUM($S$5:AA$5)*$L68+SUM($S$6:AA$6)*$M68+SUM($S$7:AA$7)*$N68-SUM($O68:$Q68)&gt;0,SUM($S$3:AA$3)*$J68+SUM($S$4:AA$4)*$K68+SUM($S$5:AA$5)*$L68+SUM($S$6:AA$6)*$M68+SUM($S$7:AA$7)*$N68-SUM($O68:$Q68),0)</f>
        <v>0</v>
      </c>
      <c r="Y68" s="4">
        <f t="shared" si="4"/>
        <v>0</v>
      </c>
      <c r="Z68" s="72">
        <f>IF(SUM($S$3:AC$3)*$J68+SUM($S$4:AC$4)*$K68+SUM($S$5:AC$5)*$L68+SUM($S$6:AC$6)*$M68+SUM($S$7:AC$7)*$N68-SUM($O68:$Q68)&gt;0,SUM($S$3:AC$3)*$J68+SUM($S$4:AC$4)*$K68+SUM($S$5:AC$5)*$L68+SUM($S$6:AC$6)*$M68+SUM($S$7:AC$7)*$N68-SUM($O68:$Q68),0)</f>
        <v>0</v>
      </c>
      <c r="AA68" s="4">
        <f t="shared" si="5"/>
        <v>0</v>
      </c>
      <c r="AB68" s="72">
        <f>IF(SUM($S$3:AE$3)*$J68+SUM($S$4:AE$4)*$K68+SUM($S$5:AE$5)*$L68+SUM($S$6:AE$6)*$M68+SUM($S$7:AE$7)*$N68-SUM($O68:$Q68)&gt;0,SUM($S$3:AE$3)*$J68+SUM($S$4:AE$4)*$K68+SUM($S$5:AE$5)*$L68+SUM($S$6:AE$6)*$M68+SUM($S$7:AE$7)*$N68-SUM($O68:$Q68),0)</f>
        <v>0</v>
      </c>
      <c r="AC68" s="4">
        <f t="shared" si="6"/>
        <v>0</v>
      </c>
      <c r="AD68" s="72">
        <f>IF(SUM($S$3:AG$3)*$J68+SUM($S$4:AG$4)*$K68+SUM($S$5:AG$5)*$L68+SUM($S$6:AG$6)*$M68+SUM($S$7:AG$7)*$N68-SUM($O68:$Q68)&gt;0,SUM($S$3:AG$3)*$J68+SUM($S$4:AG$4)*$K68+SUM($S$5:AG$5)*$L68+SUM($S$6:AG$6)*$M68+SUM($S$7:AG$7)*$N68-SUM($O68:$Q68),0)</f>
        <v>0</v>
      </c>
      <c r="AE68" s="4">
        <f t="shared" si="7"/>
        <v>0</v>
      </c>
      <c r="AF68" s="72">
        <f>IF(SUM($S$3:AI$3)*$J68+SUM($S$4:AI$4)*$K68+SUM($S$5:AI$5)*$L68+SUM($S$6:AI$6)*$M68+SUM($S$7:AI$7)*$N68-SUM($O68:$Q68)&gt;0,SUM($S$3:AI$3)*$J68+SUM($S$4:AI$4)*$K68+SUM($S$5:AI$5)*$L68+SUM($S$6:AI$6)*$M68+SUM($S$7:AI$7)*$N68-SUM($O68:$Q68),0)</f>
        <v>0</v>
      </c>
      <c r="AG68" s="4">
        <f t="shared" si="8"/>
        <v>0</v>
      </c>
      <c r="AH68" s="72">
        <f>IF(SUM($S$3:AK$3)*$J68+SUM($S$4:AK$4)*$K68+SUM($S$5:AK$5)*$L68+SUM($S$6:AK$6)*$M68+SUM($S$7:AK$7)*$N68-SUM($O68:$Q68)&gt;0,SUM($S$3:AK$3)*$J68+SUM($S$4:AK$4)*$K68+SUM($S$5:AK$5)*$L68+SUM($S$6:AK$6)*$M68+SUM($S$7:AK$7)*$N68-SUM($O68:$Q68),0)</f>
        <v>0</v>
      </c>
      <c r="AI68" s="4">
        <f t="shared" si="9"/>
        <v>0</v>
      </c>
      <c r="AJ68" s="72">
        <f>IF(SUM($S$3:AM$3)*$J68+SUM($S$4:AQ$4)*$K68+SUM($S$5:AM$5)*$L68+SUM($S$6:AM$6)*$M68+SUM($S$7:AM$7)*$N68-SUM($O68:$Q68)&gt;0,SUM($S$3:AM$3)*$J68+SUM($S$4:AQ$4)*$K68+SUM($S$5:AM$5)*$L68+SUM($S$6:AM$6)*$M68+SUM($S$7:AM$7)*$N68-SUM($O68:$Q68),0)</f>
        <v>0</v>
      </c>
      <c r="AK68" s="4">
        <f t="shared" si="10"/>
        <v>0</v>
      </c>
      <c r="AL68" s="72">
        <f>IF(SUM($S$3:AO$3)*$J68+SUM($S$4:AS$4)*$K68+SUM($S$5:AO$5)*$L68+SUM($S$6:AO$6)*$M68+SUM($S$7:AO$7)*$N68-SUM($O68:$Q68)&gt;0,SUM($S$3:AO$3)*$J68+SUM($S$4:AS$4)*$K68+SUM($S$5:AO$5)*$L68+SUM($S$6:AO$6)*$M68+SUM($S$7:AO$7)*$N68-SUM($O68:$Q68),0)</f>
        <v>0</v>
      </c>
      <c r="AM68" s="4">
        <f t="shared" si="11"/>
        <v>0</v>
      </c>
      <c r="AN68" s="72">
        <f>IF(SUM($S$3:AQ$3)*$J68+SUM($S$4:AU$4)*$K68+SUM($S$5:AQ$5)*$L68+SUM($S$6:AQ$6)*$M68+SUM($S$7:AQ$7)*$N68-SUM($O68:$Q68)&gt;0,SUM($S$3:AQ$3)*$J68+SUM($S$4:AU$4)*$K68+SUM($S$5:AQ$5)*$L68+SUM($S$6:AQ$6)*$M68+SUM($S$7:AQ$7)*$N68-SUM($O68:$Q68),0)</f>
        <v>0</v>
      </c>
      <c r="AO68" s="4">
        <f t="shared" si="12"/>
        <v>0</v>
      </c>
      <c r="AP68" s="72">
        <f>IF(SUM($S$3:AS$3)*$J68+SUM($S$4:AW$4)*$K68+SUM($S$5:AS$5)*$L68+SUM($S$6:AS$6)*$M68+SUM($S$7:AS$7)*$N68-SUM($O68:$Q68)&gt;0,SUM($S$3:AS$3)*$J68+SUM($S$4:AW$4)*$K68+SUM($S$5:AS$5)*$L68+SUM($S$6:AS$6)*$M68+SUM($S$7:AS$7)*$N68-SUM($O68:$Q68),0)</f>
        <v>0</v>
      </c>
      <c r="AQ68" s="4">
        <f t="shared" si="13"/>
        <v>0</v>
      </c>
      <c r="AR68" s="72">
        <f>IF(SUM($S$3:AU$3)*$J68+SUM($S$4:AP$4)*$K68+SUM($S$5:AU$5)*$L68+SUM($S$6:AU$6)*$M68+SUM($S$7:AU$7)*$N68-SUM($O68:$Q68)&gt;0,SUM($S$3:AU$3)*$J68+SUM($S$4:AP$4)*$K68+SUM($S$5:AU$5)*$L68+SUM($S$6:AU$6)*$M68+SUM($S$7:AU$7)*$N68-SUM($O68:$Q68),0)</f>
        <v>0</v>
      </c>
      <c r="AS68" s="4">
        <f t="shared" si="14"/>
        <v>0</v>
      </c>
      <c r="AT68" s="72">
        <f>IF(SUM($S$3:AW$3)*$J68+SUM($S$4:AW$4)*$K68+SUM($S$5:AW$5)*$L68+SUM($S$6:AW$6)*$M68+SUM($S$7:AW$7)*$N68-SUM($O68:$Q68)&gt;0,SUM($S$3:AW$3)*$J68+SUM($S$4:AW$4)*$K68+SUM($S$5:AW$5)*$L68+SUM($S$6:AW$6)*$M68+SUM($S$7:AW$7)*$N68-SUM($O68:$Q68),0)</f>
        <v>816</v>
      </c>
      <c r="AU68" s="4">
        <f t="shared" si="15"/>
        <v>816</v>
      </c>
      <c r="AV68" s="72">
        <f>IF(SUM($S$3:AY$3)*$J68+SUM($S$4:AY$4)*$K68+SUM($S$5:AY$5)*$L68+SUM($S$6:AY$6)*$M68+SUM($S$7:AY$7)*$N68-SUM($O68:$Q68)&gt;0,SUM($S$3:AY$3)*$J68+SUM($S$4:AY$4)*$K68+SUM($S$5:AY$5)*$L68+SUM($S$6:AY$6)*$M68+SUM($S$7:AY$7)*$N68-SUM($O68:$Q68),0)</f>
        <v>1656</v>
      </c>
      <c r="AW68" s="4">
        <f t="shared" si="16"/>
        <v>840</v>
      </c>
      <c r="AX68" s="72">
        <f>IF(SUM($S$3:BA$3)*$J68+SUM($S$4:BA$4)*$K68+SUM($S$5:BA$5)*$L68+SUM($S$6:BA$6)*$M68+SUM($S$7:BA$7)*$N68-SUM($O68:$Q68)&gt;0,SUM($S$3:BA$3)*$J68+SUM($S$4:BA$4)*$K68+SUM($S$5:BA$5)*$L68+SUM($S$6:BA$6)*$M68+SUM($S$7:BA$7)*$N68-SUM($O68:$Q68),0)</f>
        <v>2496</v>
      </c>
      <c r="AY68" s="7">
        <f t="shared" si="17"/>
        <v>840</v>
      </c>
      <c r="AZ68" s="401">
        <f>IF(SUM($S$3:BC$3)*$J68+SUM($S$4:BC$4)*$K68+SUM($S$5:BC$5)*$L68+SUM($S$6:BC$6)*$M68+SUM($S$7:BC$7)*$N68-SUM($O68:$Q68)&gt;0,SUM($S$3:BC$3)*$J68+SUM($S$4:BC$4)*$K68+SUM($S$5:BC$5)*$L68+SUM($S$6:BC$6)*$M68+SUM($S$7:BC$7)*$N68-SUM($O68:$Q68),0)</f>
        <v>2496</v>
      </c>
      <c r="BA68" s="87">
        <f t="shared" si="18"/>
        <v>0</v>
      </c>
      <c r="BB68" s="402">
        <f>IF(SUM($S$3:BD$3)*$J68+SUM($S$4:BD$4)*$K68+SUM($S$5:BD$5)*$L68+SUM($S$6:BD$6)*$M68+SUM($S$7:BD$7)*$N68-SUM($O68:$Q68)&gt;0,SUM($S$3:BD$3)*$J68+SUM($S$4:BD$4)*$K68+SUM($S$5:BD$5)*$L68+SUM($S$6:BD$6)*$M68+SUM($S$7:BD$7)*$N68-SUM($O68:$Q68),0)</f>
        <v>2496</v>
      </c>
      <c r="BC68" s="87">
        <f t="shared" si="19"/>
        <v>0</v>
      </c>
      <c r="BG68" s="87">
        <f t="shared" ref="BG68:BG69" si="175">IF($G68=2,$H68*AC68*$I$2,$H68*AC68)</f>
        <v>0</v>
      </c>
      <c r="BH68" s="87">
        <f t="shared" ref="BH68:BH69" si="176">IF($G68=2,$H68*AE68*$I$2,$H68*AE68)</f>
        <v>0</v>
      </c>
      <c r="BI68" s="87">
        <f t="shared" ref="BI68:BI69" si="177">IF($G68=2,$H68*AG68*$I$2,$H68*AG68)</f>
        <v>0</v>
      </c>
      <c r="BJ68" s="87">
        <f t="shared" ref="BJ68:BJ69" si="178">IF($G68=2,$H68*AI68*$I$2,$H68*AI68)</f>
        <v>0</v>
      </c>
      <c r="BK68" s="87">
        <f t="shared" ref="BK68:BK69" si="179">IF($G68=2,$H68*AK68*$I$2,$H68*AK68)</f>
        <v>0</v>
      </c>
      <c r="BL68" s="87">
        <f t="shared" ref="BL68:BL69" si="180">IF($G68=2,$H68*AM68*$I$2,$H68*AM68)</f>
        <v>0</v>
      </c>
      <c r="BM68" s="87">
        <f t="shared" ref="BM68:BM69" si="181">IF($G68=2,$H68*AO68*$I$2,$H68*AO68)</f>
        <v>0</v>
      </c>
      <c r="BN68" s="87">
        <f t="shared" ref="BN68:BN69" si="182">IF($G68=2,$H68*AQ68*$I$2,$H68*AQ68)</f>
        <v>0</v>
      </c>
      <c r="BO68" s="87">
        <f t="shared" ref="BO68:BO69" si="183">IF($G68=2,$H68*AS68*$I$2,$H68*AS68)</f>
        <v>0</v>
      </c>
      <c r="BP68" s="87">
        <f t="shared" ref="BP68:BP69" si="184">IF($G68=2,$H68*AU68*$I$2,$H68*AU68)</f>
        <v>651168</v>
      </c>
      <c r="BQ68" s="244">
        <f t="shared" ref="BQ68:BQ69" si="185">IF($G68=2,$H68*AW68*$I$2,$H68*AW68)</f>
        <v>670320</v>
      </c>
      <c r="BR68" s="151">
        <f t="shared" ref="BR68:BR69" si="186">IF($G68=2,$H68*AY68*$I$2,$H68*AY68)</f>
        <v>670320</v>
      </c>
      <c r="BS68" s="87">
        <f t="shared" ref="BS68:BS69" si="187">IF($G68=2,$H68*BA68*$I$2,$H68*BA68)</f>
        <v>0</v>
      </c>
      <c r="BT68" s="87">
        <f t="shared" ref="BT68:BT69" si="188">IF($G68=2,$H68*BC68*$I$2,$H68*BC68)</f>
        <v>0</v>
      </c>
      <c r="BU68" s="87"/>
      <c r="BV68" s="87"/>
      <c r="BW68" s="159"/>
      <c r="BX68" s="154" t="s">
        <v>607</v>
      </c>
    </row>
    <row r="69" spans="1:76" s="86" customFormat="1" ht="12.75" customHeight="1" x14ac:dyDescent="0.25">
      <c r="A69" s="15" t="s">
        <v>45</v>
      </c>
      <c r="B69" s="15" t="s">
        <v>46</v>
      </c>
      <c r="C69" s="244" t="s">
        <v>10</v>
      </c>
      <c r="D69" s="274">
        <v>2</v>
      </c>
      <c r="E69" s="328">
        <v>145</v>
      </c>
      <c r="F69" s="342" t="s">
        <v>442</v>
      </c>
      <c r="G69" s="369">
        <v>2</v>
      </c>
      <c r="H69" s="370">
        <v>171</v>
      </c>
      <c r="I69" s="372" t="s">
        <v>442</v>
      </c>
      <c r="J69" s="301"/>
      <c r="K69" s="135">
        <v>8</v>
      </c>
      <c r="L69" s="120"/>
      <c r="M69" s="123">
        <v>8</v>
      </c>
      <c r="N69" s="120"/>
      <c r="O69" s="87">
        <v>32</v>
      </c>
      <c r="P69" s="131"/>
      <c r="Q69" s="292">
        <f>928+1120+904+416+1280+1440+1256</f>
        <v>7344</v>
      </c>
      <c r="R69" s="72">
        <f>IF(SUM($S$3:U$3)*$J69+SUM($S$4:U$4)*$K69+SUM($S$5:U$5)*$L69+SUM($S$6:U$6)*$M69+SUM($S$7:U$7)*$N69-SUM($O69:$Q69)&gt;0,SUM($S$3:U$3)*$J69+SUM($S$4:U$4)*$K69+SUM($S$5:U$5)*$L69+SUM($S$6:U$6)*$M69+SUM($S$7:U$7)*$N69-SUM($O69:$Q69),0)</f>
        <v>0</v>
      </c>
      <c r="S69" s="73">
        <f t="shared" si="1"/>
        <v>0</v>
      </c>
      <c r="T69" s="72">
        <f>IF(SUM($S$3:W$3)*$J69+SUM($S$4:W$4)*$K69+SUM($S$5:W$5)*$L69+SUM($S$6:W$6)*$M69+SUM($S$7:W$7)*$N69-SUM($O69:$Q69)&gt;0,SUM($S$3:W$3)*$J69+SUM($S$4:W$4)*$K69+SUM($S$5:W$5)*$L69+SUM($S$6:W$6)*$M69+SUM($S$7:W$7)*$N69-SUM($O69:$Q69),0)</f>
        <v>0</v>
      </c>
      <c r="U69" s="4">
        <f t="shared" si="2"/>
        <v>0</v>
      </c>
      <c r="V69" s="72">
        <f>IF(SUM($S$3:Y$3)*$J69+SUM($S$4:Y$4)*$K69+SUM($S$5:Y$5)*$L69+SUM($S$6:Y$6)*$M69+SUM($S$7:Y$7)*$N69-SUM($O69:$Q69)&gt;0,SUM($S$3:Y$3)*$J69+SUM($S$4:Y$4)*$K69+SUM($S$5:Y$5)*$L69+SUM($S$6:Y$6)*$M69+SUM($S$7:Y$7)*$N69-SUM($O69:$Q69),0)</f>
        <v>0</v>
      </c>
      <c r="W69" s="4">
        <f t="shared" si="3"/>
        <v>0</v>
      </c>
      <c r="X69" s="72">
        <f>IF(SUM($S$3:AA$3)*$J69+SUM($S$4:AA$4)*$K69+SUM($S$5:AA$5)*$L69+SUM($S$6:AA$6)*$M69+SUM($S$7:AA$7)*$N69-SUM($O69:$Q69)&gt;0,SUM($S$3:AA$3)*$J69+SUM($S$4:AA$4)*$K69+SUM($S$5:AA$5)*$L69+SUM($S$6:AA$6)*$M69+SUM($S$7:AA$7)*$N69-SUM($O69:$Q69),0)</f>
        <v>0</v>
      </c>
      <c r="Y69" s="4">
        <f t="shared" si="4"/>
        <v>0</v>
      </c>
      <c r="Z69" s="72">
        <f>IF(SUM($S$3:AC$3)*$J69+SUM($S$4:AC$4)*$K69+SUM($S$5:AC$5)*$L69+SUM($S$6:AC$6)*$M69+SUM($S$7:AC$7)*$N69-SUM($O69:$Q69)&gt;0,SUM($S$3:AC$3)*$J69+SUM($S$4:AC$4)*$K69+SUM($S$5:AC$5)*$L69+SUM($S$6:AC$6)*$M69+SUM($S$7:AC$7)*$N69-SUM($O69:$Q69),0)</f>
        <v>0</v>
      </c>
      <c r="AA69" s="4">
        <f t="shared" si="5"/>
        <v>0</v>
      </c>
      <c r="AB69" s="72">
        <f>IF(SUM($S$3:AE$3)*$J69+SUM($S$4:AE$4)*$K69+SUM($S$5:AE$5)*$L69+SUM($S$6:AE$6)*$M69+SUM($S$7:AE$7)*$N69-SUM($O69:$Q69)&gt;0,SUM($S$3:AE$3)*$J69+SUM($S$4:AE$4)*$K69+SUM($S$5:AE$5)*$L69+SUM($S$6:AE$6)*$M69+SUM($S$7:AE$7)*$N69-SUM($O69:$Q69),0)</f>
        <v>0</v>
      </c>
      <c r="AC69" s="4">
        <f t="shared" si="6"/>
        <v>0</v>
      </c>
      <c r="AD69" s="72">
        <f>IF(SUM($S$3:AG$3)*$J69+SUM($S$4:AG$4)*$K69+SUM($S$5:AG$5)*$L69+SUM($S$6:AG$6)*$M69+SUM($S$7:AG$7)*$N69-SUM($O69:$Q69)&gt;0,SUM($S$3:AG$3)*$J69+SUM($S$4:AG$4)*$K69+SUM($S$5:AG$5)*$L69+SUM($S$6:AG$6)*$M69+SUM($S$7:AG$7)*$N69-SUM($O69:$Q69),0)</f>
        <v>0</v>
      </c>
      <c r="AE69" s="4">
        <f t="shared" si="7"/>
        <v>0</v>
      </c>
      <c r="AF69" s="72">
        <f>IF(SUM($S$3:AI$3)*$J69+SUM($S$4:AI$4)*$K69+SUM($S$5:AI$5)*$L69+SUM($S$6:AI$6)*$M69+SUM($S$7:AI$7)*$N69-SUM($O69:$Q69)&gt;0,SUM($S$3:AI$3)*$J69+SUM($S$4:AI$4)*$K69+SUM($S$5:AI$5)*$L69+SUM($S$6:AI$6)*$M69+SUM($S$7:AI$7)*$N69-SUM($O69:$Q69),0)</f>
        <v>0</v>
      </c>
      <c r="AG69" s="4">
        <f t="shared" si="8"/>
        <v>0</v>
      </c>
      <c r="AH69" s="72">
        <f>IF(SUM($S$3:AK$3)*$J69+SUM($S$4:AK$4)*$K69+SUM($S$5:AK$5)*$L69+SUM($S$6:AK$6)*$M69+SUM($S$7:AK$7)*$N69-SUM($O69:$Q69)&gt;0,SUM($S$3:AK$3)*$J69+SUM($S$4:AK$4)*$K69+SUM($S$5:AK$5)*$L69+SUM($S$6:AK$6)*$M69+SUM($S$7:AK$7)*$N69-SUM($O69:$Q69),0)</f>
        <v>0</v>
      </c>
      <c r="AI69" s="4">
        <f t="shared" si="9"/>
        <v>0</v>
      </c>
      <c r="AJ69" s="72">
        <f>IF(SUM($S$3:AM$3)*$J69+SUM($S$4:AQ$4)*$K69+SUM($S$5:AM$5)*$L69+SUM($S$6:AM$6)*$M69+SUM($S$7:AM$7)*$N69-SUM($O69:$Q69)&gt;0,SUM($S$3:AM$3)*$J69+SUM($S$4:AQ$4)*$K69+SUM($S$5:AM$5)*$L69+SUM($S$6:AM$6)*$M69+SUM($S$7:AM$7)*$N69-SUM($O69:$Q69),0)</f>
        <v>0</v>
      </c>
      <c r="AK69" s="4">
        <f t="shared" si="10"/>
        <v>0</v>
      </c>
      <c r="AL69" s="72">
        <f>IF(SUM($S$3:AO$3)*$J69+SUM($S$4:AS$4)*$K69+SUM($S$5:AO$5)*$L69+SUM($S$6:AO$6)*$M69+SUM($S$7:AO$7)*$N69-SUM($O69:$Q69)&gt;0,SUM($S$3:AO$3)*$J69+SUM($S$4:AS$4)*$K69+SUM($S$5:AO$5)*$L69+SUM($S$6:AO$6)*$M69+SUM($S$7:AO$7)*$N69-SUM($O69:$Q69),0)</f>
        <v>144</v>
      </c>
      <c r="AM69" s="4">
        <f t="shared" si="11"/>
        <v>144</v>
      </c>
      <c r="AN69" s="72">
        <f>IF(SUM($S$3:AQ$3)*$J69+SUM($S$4:AU$4)*$K69+SUM($S$5:AQ$5)*$L69+SUM($S$6:AQ$6)*$M69+SUM($S$7:AQ$7)*$N69-SUM($O69:$Q69)&gt;0,SUM($S$3:AQ$3)*$J69+SUM($S$4:AU$4)*$K69+SUM($S$5:AQ$5)*$L69+SUM($S$6:AQ$6)*$M69+SUM($S$7:AQ$7)*$N69-SUM($O69:$Q69),0)</f>
        <v>1624</v>
      </c>
      <c r="AO69" s="4">
        <f t="shared" si="12"/>
        <v>1480</v>
      </c>
      <c r="AP69" s="72">
        <f>IF(SUM($S$3:AS$3)*$J69+SUM($S$4:AW$4)*$K69+SUM($S$5:AS$5)*$L69+SUM($S$6:AS$6)*$M69+SUM($S$7:AS$7)*$N69-SUM($O69:$Q69)&gt;0,SUM($S$3:AS$3)*$J69+SUM($S$4:AW$4)*$K69+SUM($S$5:AS$5)*$L69+SUM($S$6:AS$6)*$M69+SUM($S$7:AS$7)*$N69-SUM($O69:$Q69),0)</f>
        <v>3104</v>
      </c>
      <c r="AQ69" s="4">
        <f t="shared" si="13"/>
        <v>1480</v>
      </c>
      <c r="AR69" s="72">
        <f>IF(SUM($S$3:AU$3)*$J69+SUM($S$4:AP$4)*$K69+SUM($S$5:AU$5)*$L69+SUM($S$6:AU$6)*$M69+SUM($S$7:AU$7)*$N69-SUM($O69:$Q69)&gt;0,SUM($S$3:AU$3)*$J69+SUM($S$4:AP$4)*$K69+SUM($S$5:AU$5)*$L69+SUM($S$6:AU$6)*$M69+SUM($S$7:AU$7)*$N69-SUM($O69:$Q69),0)</f>
        <v>0</v>
      </c>
      <c r="AS69" s="4">
        <f t="shared" si="14"/>
        <v>0</v>
      </c>
      <c r="AT69" s="72">
        <f>IF(SUM($S$3:AW$3)*$J69+SUM($S$4:AW$4)*$K69+SUM($S$5:AW$5)*$L69+SUM($S$6:AW$6)*$M69+SUM($S$7:AW$7)*$N69-SUM($O69:$Q69)&gt;0,SUM($S$3:AW$3)*$J69+SUM($S$4:AW$4)*$K69+SUM($S$5:AW$5)*$L69+SUM($S$6:AW$6)*$M69+SUM($S$7:AW$7)*$N69-SUM($O69:$Q69),0)</f>
        <v>3664</v>
      </c>
      <c r="AU69" s="4">
        <f t="shared" si="15"/>
        <v>3664</v>
      </c>
      <c r="AV69" s="72">
        <f>IF(SUM($S$3:AY$3)*$J69+SUM($S$4:AY$4)*$K69+SUM($S$5:AY$5)*$L69+SUM($S$6:AY$6)*$M69+SUM($S$7:AY$7)*$N69-SUM($O69:$Q69)&gt;0,SUM($S$3:AY$3)*$J69+SUM($S$4:AY$4)*$K69+SUM($S$5:AY$5)*$L69+SUM($S$6:AY$6)*$M69+SUM($S$7:AY$7)*$N69-SUM($O69:$Q69),0)</f>
        <v>5144</v>
      </c>
      <c r="AW69" s="4">
        <f t="shared" si="16"/>
        <v>1480</v>
      </c>
      <c r="AX69" s="72">
        <f>IF(SUM($S$3:BA$3)*$J69+SUM($S$4:BA$4)*$K69+SUM($S$5:BA$5)*$L69+SUM($S$6:BA$6)*$M69+SUM($S$7:BA$7)*$N69-SUM($O69:$Q69)&gt;0,SUM($S$3:BA$3)*$J69+SUM($S$4:BA$4)*$K69+SUM($S$5:BA$5)*$L69+SUM($S$6:BA$6)*$M69+SUM($S$7:BA$7)*$N69-SUM($O69:$Q69),0)</f>
        <v>6624</v>
      </c>
      <c r="AY69" s="7">
        <f t="shared" si="17"/>
        <v>1480</v>
      </c>
      <c r="AZ69" s="401">
        <f>IF(SUM($S$3:BC$3)*$J69+SUM($S$4:BC$4)*$K69+SUM($S$5:BC$5)*$L69+SUM($S$6:BC$6)*$M69+SUM($S$7:BC$7)*$N69-SUM($O69:$Q69)&gt;0,SUM($S$3:BC$3)*$J69+SUM($S$4:BC$4)*$K69+SUM($S$5:BC$5)*$L69+SUM($S$6:BC$6)*$M69+SUM($S$7:BC$7)*$N69-SUM($O69:$Q69),0)</f>
        <v>7824</v>
      </c>
      <c r="BA69" s="87">
        <f t="shared" si="18"/>
        <v>1200</v>
      </c>
      <c r="BB69" s="402">
        <f>IF(SUM($S$3:BD$3)*$J69+SUM($S$4:BD$4)*$K69+SUM($S$5:BD$5)*$L69+SUM($S$6:BD$6)*$M69+SUM($S$7:BD$7)*$N69-SUM($O69:$Q69)&gt;0,SUM($S$3:BD$3)*$J69+SUM($S$4:BD$4)*$K69+SUM($S$5:BD$5)*$L69+SUM($S$6:BD$6)*$M69+SUM($S$7:BD$7)*$N69-SUM($O69:$Q69),0)</f>
        <v>9000</v>
      </c>
      <c r="BC69" s="87">
        <f t="shared" si="19"/>
        <v>1176</v>
      </c>
      <c r="BG69" s="87">
        <f t="shared" si="175"/>
        <v>0</v>
      </c>
      <c r="BH69" s="87">
        <f t="shared" si="176"/>
        <v>0</v>
      </c>
      <c r="BI69" s="87">
        <f t="shared" si="177"/>
        <v>0</v>
      </c>
      <c r="BJ69" s="87">
        <f t="shared" si="178"/>
        <v>0</v>
      </c>
      <c r="BK69" s="87">
        <f t="shared" si="179"/>
        <v>0</v>
      </c>
      <c r="BL69" s="87">
        <f t="shared" si="180"/>
        <v>140356.80000000002</v>
      </c>
      <c r="BM69" s="87">
        <f t="shared" si="181"/>
        <v>1442556</v>
      </c>
      <c r="BN69" s="87">
        <f t="shared" si="182"/>
        <v>1442556</v>
      </c>
      <c r="BO69" s="87">
        <f t="shared" si="183"/>
        <v>0</v>
      </c>
      <c r="BP69" s="87">
        <f t="shared" si="184"/>
        <v>3571300.8000000003</v>
      </c>
      <c r="BQ69" s="244">
        <f t="shared" si="185"/>
        <v>1442556</v>
      </c>
      <c r="BR69" s="151">
        <f t="shared" si="186"/>
        <v>1442556</v>
      </c>
      <c r="BS69" s="87">
        <f t="shared" si="187"/>
        <v>1169640</v>
      </c>
      <c r="BT69" s="87">
        <f t="shared" si="188"/>
        <v>1146247.2</v>
      </c>
      <c r="BU69" s="87"/>
      <c r="BV69" s="87"/>
      <c r="BW69" s="159"/>
      <c r="BX69" s="154" t="s">
        <v>607</v>
      </c>
    </row>
    <row r="70" spans="1:76" s="86" customFormat="1" ht="18.75" customHeight="1" x14ac:dyDescent="0.25">
      <c r="A70" s="180" t="s">
        <v>47</v>
      </c>
      <c r="B70" s="15"/>
      <c r="C70" s="245"/>
      <c r="D70" s="274"/>
      <c r="E70" s="328"/>
      <c r="F70" s="342"/>
      <c r="G70" s="369"/>
      <c r="H70" s="370"/>
      <c r="I70" s="372"/>
      <c r="J70" s="301"/>
      <c r="K70" s="128"/>
      <c r="L70" s="120"/>
      <c r="M70" s="120"/>
      <c r="N70" s="120"/>
      <c r="O70" s="87"/>
      <c r="P70" s="132"/>
      <c r="Q70" s="292">
        <v>0</v>
      </c>
      <c r="R70" s="72">
        <f>IF(SUM($S$3:U$3)*$J70+SUM($S$4:U$4)*$K70+SUM($S$5:U$5)*$L70+SUM($S$6:U$6)*$M70+SUM($S$7:U$7)*$N70-SUM($O70:$Q70)&gt;0,SUM($S$3:U$3)*$J70+SUM($S$4:U$4)*$K70+SUM($S$5:U$5)*$L70+SUM($S$6:U$6)*$M70+SUM($S$7:U$7)*$N70-SUM($O70:$Q70),0)</f>
        <v>0</v>
      </c>
      <c r="S70" s="73">
        <f t="shared" si="1"/>
        <v>0</v>
      </c>
      <c r="T70" s="72">
        <f>IF(SUM($S$3:W$3)*$J70+SUM($S$4:W$4)*$K70+SUM($S$5:W$5)*$L70+SUM($S$6:W$6)*$M70+SUM($S$7:W$7)*$N70-SUM($O70:$Q70)&gt;0,SUM($S$3:W$3)*$J70+SUM($S$4:W$4)*$K70+SUM($S$5:W$5)*$L70+SUM($S$6:W$6)*$M70+SUM($S$7:W$7)*$N70-SUM($O70:$Q70),0)</f>
        <v>0</v>
      </c>
      <c r="U70" s="4">
        <f t="shared" si="2"/>
        <v>0</v>
      </c>
      <c r="V70" s="72">
        <f>IF(SUM($S$3:Y$3)*$J70+SUM($S$4:Y$4)*$K70+SUM($S$5:Y$5)*$L70+SUM($S$6:Y$6)*$M70+SUM($S$7:Y$7)*$N70-SUM($O70:$Q70)&gt;0,SUM($S$3:Y$3)*$J70+SUM($S$4:Y$4)*$K70+SUM($S$5:Y$5)*$L70+SUM($S$6:Y$6)*$M70+SUM($S$7:Y$7)*$N70-SUM($O70:$Q70),0)</f>
        <v>0</v>
      </c>
      <c r="W70" s="4">
        <f t="shared" si="3"/>
        <v>0</v>
      </c>
      <c r="X70" s="72">
        <f>IF(SUM($S$3:AA$3)*$J70+SUM($S$4:AA$4)*$K70+SUM($S$5:AA$5)*$L70+SUM($S$6:AA$6)*$M70+SUM($S$7:AA$7)*$N70-SUM($O70:$Q70)&gt;0,SUM($S$3:AA$3)*$J70+SUM($S$4:AA$4)*$K70+SUM($S$5:AA$5)*$L70+SUM($S$6:AA$6)*$M70+SUM($S$7:AA$7)*$N70-SUM($O70:$Q70),0)</f>
        <v>0</v>
      </c>
      <c r="Y70" s="4">
        <f t="shared" si="4"/>
        <v>0</v>
      </c>
      <c r="Z70" s="72">
        <f>IF(SUM($S$3:AC$3)*$J70+SUM($S$4:AC$4)*$K70+SUM($S$5:AC$5)*$L70+SUM($S$6:AC$6)*$M70+SUM($S$7:AC$7)*$N70-SUM($O70:$Q70)&gt;0,SUM($S$3:AC$3)*$J70+SUM($S$4:AC$4)*$K70+SUM($S$5:AC$5)*$L70+SUM($S$6:AC$6)*$M70+SUM($S$7:AC$7)*$N70-SUM($O70:$Q70),0)</f>
        <v>0</v>
      </c>
      <c r="AA70" s="4">
        <f t="shared" si="5"/>
        <v>0</v>
      </c>
      <c r="AB70" s="72">
        <f>IF(SUM($S$3:AE$3)*$J70+SUM($S$4:AE$4)*$K70+SUM($S$5:AE$5)*$L70+SUM($S$6:AE$6)*$M70+SUM($S$7:AE$7)*$N70-SUM($O70:$Q70)&gt;0,SUM($S$3:AE$3)*$J70+SUM($S$4:AE$4)*$K70+SUM($S$5:AE$5)*$L70+SUM($S$6:AE$6)*$M70+SUM($S$7:AE$7)*$N70-SUM($O70:$Q70),0)</f>
        <v>0</v>
      </c>
      <c r="AC70" s="4">
        <f t="shared" si="6"/>
        <v>0</v>
      </c>
      <c r="AD70" s="72">
        <f>IF(SUM($S$3:AG$3)*$J70+SUM($S$4:AG$4)*$K70+SUM($S$5:AG$5)*$L70+SUM($S$6:AG$6)*$M70+SUM($S$7:AG$7)*$N70-SUM($O70:$Q70)&gt;0,SUM($S$3:AG$3)*$J70+SUM($S$4:AG$4)*$K70+SUM($S$5:AG$5)*$L70+SUM($S$6:AG$6)*$M70+SUM($S$7:AG$7)*$N70-SUM($O70:$Q70),0)</f>
        <v>0</v>
      </c>
      <c r="AE70" s="4">
        <f t="shared" si="7"/>
        <v>0</v>
      </c>
      <c r="AF70" s="72">
        <f>IF(SUM($S$3:AI$3)*$J70+SUM($S$4:AI$4)*$K70+SUM($S$5:AI$5)*$L70+SUM($S$6:AI$6)*$M70+SUM($S$7:AI$7)*$N70-SUM($O70:$Q70)&gt;0,SUM($S$3:AI$3)*$J70+SUM($S$4:AI$4)*$K70+SUM($S$5:AI$5)*$L70+SUM($S$6:AI$6)*$M70+SUM($S$7:AI$7)*$N70-SUM($O70:$Q70),0)</f>
        <v>0</v>
      </c>
      <c r="AG70" s="4">
        <f t="shared" si="8"/>
        <v>0</v>
      </c>
      <c r="AH70" s="72">
        <f>IF(SUM($S$3:AK$3)*$J70+SUM($S$4:AK$4)*$K70+SUM($S$5:AK$5)*$L70+SUM($S$6:AK$6)*$M70+SUM($S$7:AK$7)*$N70-SUM($O70:$Q70)&gt;0,SUM($S$3:AK$3)*$J70+SUM($S$4:AK$4)*$K70+SUM($S$5:AK$5)*$L70+SUM($S$6:AK$6)*$M70+SUM($S$7:AK$7)*$N70-SUM($O70:$Q70),0)</f>
        <v>0</v>
      </c>
      <c r="AI70" s="4">
        <f t="shared" si="9"/>
        <v>0</v>
      </c>
      <c r="AJ70" s="72">
        <f>IF(SUM($S$3:AM$3)*$J70+SUM($S$4:AQ$4)*$K70+SUM($S$5:AM$5)*$L70+SUM($S$6:AM$6)*$M70+SUM($S$7:AM$7)*$N70-SUM($O70:$Q70)&gt;0,SUM($S$3:AM$3)*$J70+SUM($S$4:AQ$4)*$K70+SUM($S$5:AM$5)*$L70+SUM($S$6:AM$6)*$M70+SUM($S$7:AM$7)*$N70-SUM($O70:$Q70),0)</f>
        <v>0</v>
      </c>
      <c r="AK70" s="4">
        <f t="shared" si="10"/>
        <v>0</v>
      </c>
      <c r="AL70" s="72">
        <f>IF(SUM($S$3:AO$3)*$J70+SUM($S$4:AS$4)*$K70+SUM($S$5:AO$5)*$L70+SUM($S$6:AO$6)*$M70+SUM($S$7:AO$7)*$N70-SUM($O70:$Q70)&gt;0,SUM($S$3:AO$3)*$J70+SUM($S$4:AS$4)*$K70+SUM($S$5:AO$5)*$L70+SUM($S$6:AO$6)*$M70+SUM($S$7:AO$7)*$N70-SUM($O70:$Q70),0)</f>
        <v>0</v>
      </c>
      <c r="AM70" s="4">
        <f t="shared" si="11"/>
        <v>0</v>
      </c>
      <c r="AN70" s="72">
        <f>IF(SUM($S$3:AQ$3)*$J70+SUM($S$4:AU$4)*$K70+SUM($S$5:AQ$5)*$L70+SUM($S$6:AQ$6)*$M70+SUM($S$7:AQ$7)*$N70-SUM($O70:$Q70)&gt;0,SUM($S$3:AQ$3)*$J70+SUM($S$4:AU$4)*$K70+SUM($S$5:AQ$5)*$L70+SUM($S$6:AQ$6)*$M70+SUM($S$7:AQ$7)*$N70-SUM($O70:$Q70),0)</f>
        <v>0</v>
      </c>
      <c r="AO70" s="4">
        <f t="shared" si="12"/>
        <v>0</v>
      </c>
      <c r="AP70" s="72">
        <f>IF(SUM($S$3:AS$3)*$J70+SUM($S$4:AW$4)*$K70+SUM($S$5:AS$5)*$L70+SUM($S$6:AS$6)*$M70+SUM($S$7:AS$7)*$N70-SUM($O70:$Q70)&gt;0,SUM($S$3:AS$3)*$J70+SUM($S$4:AW$4)*$K70+SUM($S$5:AS$5)*$L70+SUM($S$6:AS$6)*$M70+SUM($S$7:AS$7)*$N70-SUM($O70:$Q70),0)</f>
        <v>0</v>
      </c>
      <c r="AQ70" s="4">
        <f t="shared" si="13"/>
        <v>0</v>
      </c>
      <c r="AR70" s="72">
        <f>IF(SUM($S$3:AU$3)*$J70+SUM($S$4:AP$4)*$K70+SUM($S$5:AU$5)*$L70+SUM($S$6:AU$6)*$M70+SUM($S$7:AU$7)*$N70-SUM($O70:$Q70)&gt;0,SUM($S$3:AU$3)*$J70+SUM($S$4:AP$4)*$K70+SUM($S$5:AU$5)*$L70+SUM($S$6:AU$6)*$M70+SUM($S$7:AU$7)*$N70-SUM($O70:$Q70),0)</f>
        <v>0</v>
      </c>
      <c r="AS70" s="4">
        <f t="shared" si="14"/>
        <v>0</v>
      </c>
      <c r="AT70" s="72">
        <f>IF(SUM($S$3:AW$3)*$J70+SUM($S$4:AW$4)*$K70+SUM($S$5:AW$5)*$L70+SUM($S$6:AW$6)*$M70+SUM($S$7:AW$7)*$N70-SUM($O70:$Q70)&gt;0,SUM($S$3:AW$3)*$J70+SUM($S$4:AW$4)*$K70+SUM($S$5:AW$5)*$L70+SUM($S$6:AW$6)*$M70+SUM($S$7:AW$7)*$N70-SUM($O70:$Q70),0)</f>
        <v>0</v>
      </c>
      <c r="AU70" s="4">
        <f t="shared" si="15"/>
        <v>0</v>
      </c>
      <c r="AV70" s="72">
        <f>IF(SUM($S$3:AY$3)*$J70+SUM($S$4:AY$4)*$K70+SUM($S$5:AY$5)*$L70+SUM($S$6:AY$6)*$M70+SUM($S$7:AY$7)*$N70-SUM($O70:$Q70)&gt;0,SUM($S$3:AY$3)*$J70+SUM($S$4:AY$4)*$K70+SUM($S$5:AY$5)*$L70+SUM($S$6:AY$6)*$M70+SUM($S$7:AY$7)*$N70-SUM($O70:$Q70),0)</f>
        <v>0</v>
      </c>
      <c r="AW70" s="4">
        <f t="shared" si="16"/>
        <v>0</v>
      </c>
      <c r="AX70" s="72">
        <f>IF(SUM($S$3:BA$3)*$J70+SUM($S$4:BA$4)*$K70+SUM($S$5:BA$5)*$L70+SUM($S$6:BA$6)*$M70+SUM($S$7:BA$7)*$N70-SUM($O70:$Q70)&gt;0,SUM($S$3:BA$3)*$J70+SUM($S$4:BA$4)*$K70+SUM($S$5:BA$5)*$L70+SUM($S$6:BA$6)*$M70+SUM($S$7:BA$7)*$N70-SUM($O70:$Q70),0)</f>
        <v>0</v>
      </c>
      <c r="AY70" s="7">
        <f t="shared" si="17"/>
        <v>0</v>
      </c>
      <c r="AZ70" s="401">
        <f>IF(SUM($S$3:BC$3)*$J70+SUM($S$4:BC$4)*$K70+SUM($S$5:BC$5)*$L70+SUM($S$6:BC$6)*$M70+SUM($S$7:BC$7)*$N70-SUM($O70:$Q70)&gt;0,SUM($S$3:BC$3)*$J70+SUM($S$4:BC$4)*$K70+SUM($S$5:BC$5)*$L70+SUM($S$6:BC$6)*$M70+SUM($S$7:BC$7)*$N70-SUM($O70:$Q70),0)</f>
        <v>0</v>
      </c>
      <c r="BA70" s="87">
        <f t="shared" si="18"/>
        <v>0</v>
      </c>
      <c r="BB70" s="402">
        <f>IF(SUM($S$3:BD$3)*$J70+SUM($S$4:BD$4)*$K70+SUM($S$5:BD$5)*$L70+SUM($S$6:BD$6)*$M70+SUM($S$7:BD$7)*$N70-SUM($O70:$Q70)&gt;0,SUM($S$3:BD$3)*$J70+SUM($S$4:BD$4)*$K70+SUM($S$5:BD$5)*$L70+SUM($S$6:BD$6)*$M70+SUM($S$7:BD$7)*$N70-SUM($O70:$Q70),0)</f>
        <v>0</v>
      </c>
      <c r="BC70" s="87">
        <f t="shared" si="19"/>
        <v>0</v>
      </c>
      <c r="BG70" s="91"/>
      <c r="BH70" s="91"/>
      <c r="BI70" s="91"/>
      <c r="BJ70" s="91"/>
      <c r="BK70" s="91"/>
      <c r="BL70" s="91"/>
      <c r="BM70" s="91"/>
      <c r="BN70" s="91"/>
      <c r="BO70" s="91"/>
      <c r="BP70" s="91"/>
      <c r="BQ70" s="250"/>
      <c r="BR70" s="157"/>
      <c r="BS70" s="91"/>
      <c r="BT70" s="91"/>
      <c r="BU70" s="91"/>
      <c r="BV70" s="91"/>
      <c r="BW70" s="158"/>
      <c r="BX70" s="153"/>
    </row>
    <row r="71" spans="1:76" s="88" customFormat="1" ht="12.75" customHeight="1" x14ac:dyDescent="0.25">
      <c r="A71" s="15" t="s">
        <v>505</v>
      </c>
      <c r="B71" s="15" t="s">
        <v>506</v>
      </c>
      <c r="C71" s="244" t="s">
        <v>10</v>
      </c>
      <c r="D71" s="274">
        <v>2</v>
      </c>
      <c r="E71" s="328">
        <v>6500</v>
      </c>
      <c r="F71" s="342" t="s">
        <v>442</v>
      </c>
      <c r="G71" s="369">
        <v>2</v>
      </c>
      <c r="H71" s="370">
        <v>7400</v>
      </c>
      <c r="I71" s="372" t="s">
        <v>442</v>
      </c>
      <c r="J71" s="300">
        <v>1</v>
      </c>
      <c r="K71" s="128"/>
      <c r="L71" s="122">
        <v>1</v>
      </c>
      <c r="M71" s="120"/>
      <c r="N71" s="120"/>
      <c r="O71" s="87"/>
      <c r="P71" s="132">
        <v>174</v>
      </c>
      <c r="Q71" s="292">
        <f>70+136+215+200+300+120</f>
        <v>1041</v>
      </c>
      <c r="R71" s="72">
        <f>IF(SUM($S$3:U$3)*$J71+SUM($S$4:U$4)*$K71+SUM($S$5:U$5)*$L71+SUM($S$6:U$6)*$M71+SUM($S$7:U$7)*$N71-SUM($O71:$Q71)&gt;0,SUM($S$3:U$3)*$J71+SUM($S$4:U$4)*$K71+SUM($S$5:U$5)*$L71+SUM($S$6:U$6)*$M71+SUM($S$7:U$7)*$N71-SUM($O71:$Q71),0)</f>
        <v>0</v>
      </c>
      <c r="S71" s="73">
        <f t="shared" si="1"/>
        <v>0</v>
      </c>
      <c r="T71" s="72">
        <f>IF(SUM($S$3:W$3)*$J71+SUM($S$4:W$4)*$K71+SUM($S$5:W$5)*$L71+SUM($S$6:W$6)*$M71+SUM($S$7:W$7)*$N71-SUM($O71:$Q71)&gt;0,SUM($S$3:W$3)*$J71+SUM($S$4:W$4)*$K71+SUM($S$5:W$5)*$L71+SUM($S$6:W$6)*$M71+SUM($S$7:W$7)*$N71-SUM($O71:$Q71),0)</f>
        <v>0</v>
      </c>
      <c r="U71" s="4">
        <f t="shared" si="2"/>
        <v>0</v>
      </c>
      <c r="V71" s="72">
        <f>IF(SUM($S$3:Y$3)*$J71+SUM($S$4:Y$4)*$K71+SUM($S$5:Y$5)*$L71+SUM($S$6:Y$6)*$M71+SUM($S$7:Y$7)*$N71-SUM($O71:$Q71)&gt;0,SUM($S$3:Y$3)*$J71+SUM($S$4:Y$4)*$K71+SUM($S$5:Y$5)*$L71+SUM($S$6:Y$6)*$M71+SUM($S$7:Y$7)*$N71-SUM($O71:$Q71),0)</f>
        <v>0</v>
      </c>
      <c r="W71" s="4">
        <f t="shared" si="3"/>
        <v>0</v>
      </c>
      <c r="X71" s="72">
        <f>IF(SUM($S$3:AA$3)*$J71+SUM($S$4:AA$4)*$K71+SUM($S$5:AA$5)*$L71+SUM($S$6:AA$6)*$M71+SUM($S$7:AA$7)*$N71-SUM($O71:$Q71)&gt;0,SUM($S$3:AA$3)*$J71+SUM($S$4:AA$4)*$K71+SUM($S$5:AA$5)*$L71+SUM($S$6:AA$6)*$M71+SUM($S$7:AA$7)*$N71-SUM($O71:$Q71),0)</f>
        <v>0</v>
      </c>
      <c r="Y71" s="4">
        <f t="shared" si="4"/>
        <v>0</v>
      </c>
      <c r="Z71" s="72">
        <f>IF(SUM($S$3:AC$3)*$J71+SUM($S$4:AC$4)*$K71+SUM($S$5:AC$5)*$L71+SUM($S$6:AC$6)*$M71+SUM($S$7:AC$7)*$N71-SUM($O71:$Q71)&gt;0,SUM($S$3:AC$3)*$J71+SUM($S$4:AC$4)*$K71+SUM($S$5:AC$5)*$L71+SUM($S$6:AC$6)*$M71+SUM($S$7:AC$7)*$N71-SUM($O71:$Q71),0)</f>
        <v>0</v>
      </c>
      <c r="AA71" s="4">
        <f t="shared" si="5"/>
        <v>0</v>
      </c>
      <c r="AB71" s="72">
        <f>IF(SUM($S$3:AE$3)*$J71+SUM($S$4:AE$4)*$K71+SUM($S$5:AE$5)*$L71+SUM($S$6:AE$6)*$M71+SUM($S$7:AE$7)*$N71-SUM($O71:$Q71)&gt;0,SUM($S$3:AE$3)*$J71+SUM($S$4:AE$4)*$K71+SUM($S$5:AE$5)*$L71+SUM($S$6:AE$6)*$M71+SUM($S$7:AE$7)*$N71-SUM($O71:$Q71),0)</f>
        <v>0</v>
      </c>
      <c r="AC71" s="4">
        <f t="shared" si="6"/>
        <v>0</v>
      </c>
      <c r="AD71" s="72">
        <f>IF(SUM($S$3:AG$3)*$J71+SUM($S$4:AG$4)*$K71+SUM($S$5:AG$5)*$L71+SUM($S$6:AG$6)*$M71+SUM($S$7:AG$7)*$N71-SUM($O71:$Q71)&gt;0,SUM($S$3:AG$3)*$J71+SUM($S$4:AG$4)*$K71+SUM($S$5:AG$5)*$L71+SUM($S$6:AG$6)*$M71+SUM($S$7:AG$7)*$N71-SUM($O71:$Q71),0)</f>
        <v>0</v>
      </c>
      <c r="AE71" s="4">
        <f t="shared" si="7"/>
        <v>0</v>
      </c>
      <c r="AF71" s="72">
        <f>IF(SUM($S$3:AI$3)*$J71+SUM($S$4:AI$4)*$K71+SUM($S$5:AI$5)*$L71+SUM($S$6:AI$6)*$M71+SUM($S$7:AI$7)*$N71-SUM($O71:$Q71)&gt;0,SUM($S$3:AI$3)*$J71+SUM($S$4:AI$4)*$K71+SUM($S$5:AI$5)*$L71+SUM($S$6:AI$6)*$M71+SUM($S$7:AI$7)*$N71-SUM($O71:$Q71),0)</f>
        <v>0</v>
      </c>
      <c r="AG71" s="4">
        <f t="shared" si="8"/>
        <v>0</v>
      </c>
      <c r="AH71" s="72">
        <f>IF(SUM($S$3:AK$3)*$J71+SUM($S$4:AK$4)*$K71+SUM($S$5:AK$5)*$L71+SUM($S$6:AK$6)*$M71+SUM($S$7:AK$7)*$N71-SUM($O71:$Q71)&gt;0,SUM($S$3:AK$3)*$J71+SUM($S$4:AK$4)*$K71+SUM($S$5:AK$5)*$L71+SUM($S$6:AK$6)*$M71+SUM($S$7:AK$7)*$N71-SUM($O71:$Q71),0)</f>
        <v>0</v>
      </c>
      <c r="AI71" s="4">
        <f t="shared" si="9"/>
        <v>0</v>
      </c>
      <c r="AJ71" s="72">
        <f>IF(SUM($S$3:AM$3)*$J71+SUM($S$4:AQ$4)*$K71+SUM($S$5:AM$5)*$L71+SUM($S$6:AM$6)*$M71+SUM($S$7:AM$7)*$N71-SUM($O71:$Q71)&gt;0,SUM($S$3:AM$3)*$J71+SUM($S$4:AQ$4)*$K71+SUM($S$5:AM$5)*$L71+SUM($S$6:AM$6)*$M71+SUM($S$7:AM$7)*$N71-SUM($O71:$Q71),0)</f>
        <v>0</v>
      </c>
      <c r="AK71" s="4">
        <f t="shared" si="10"/>
        <v>0</v>
      </c>
      <c r="AL71" s="72">
        <f>IF(SUM($S$3:AO$3)*$J71+SUM($S$4:AS$4)*$K71+SUM($S$5:AO$5)*$L71+SUM($S$6:AO$6)*$M71+SUM($S$7:AO$7)*$N71-SUM($O71:$Q71)&gt;0,SUM($S$3:AO$3)*$J71+SUM($S$4:AS$4)*$K71+SUM($S$5:AO$5)*$L71+SUM($S$6:AO$6)*$M71+SUM($S$7:AO$7)*$N71-SUM($O71:$Q71),0)</f>
        <v>0</v>
      </c>
      <c r="AM71" s="4">
        <f t="shared" si="11"/>
        <v>0</v>
      </c>
      <c r="AN71" s="72">
        <f>IF(SUM($S$3:AQ$3)*$J71+SUM($S$4:AU$4)*$K71+SUM($S$5:AQ$5)*$L71+SUM($S$6:AQ$6)*$M71+SUM($S$7:AQ$7)*$N71-SUM($O71:$Q71)&gt;0,SUM($S$3:AQ$3)*$J71+SUM($S$4:AU$4)*$K71+SUM($S$5:AQ$5)*$L71+SUM($S$6:AQ$6)*$M71+SUM($S$7:AQ$7)*$N71-SUM($O71:$Q71),0)</f>
        <v>0</v>
      </c>
      <c r="AO71" s="4">
        <f t="shared" si="12"/>
        <v>0</v>
      </c>
      <c r="AP71" s="72">
        <f>IF(SUM($S$3:AS$3)*$J71+SUM($S$4:AW$4)*$K71+SUM($S$5:AS$5)*$L71+SUM($S$6:AS$6)*$M71+SUM($S$7:AS$7)*$N71-SUM($O71:$Q71)&gt;0,SUM($S$3:AS$3)*$J71+SUM($S$4:AW$4)*$K71+SUM($S$5:AS$5)*$L71+SUM($S$6:AS$6)*$M71+SUM($S$7:AS$7)*$N71-SUM($O71:$Q71),0)</f>
        <v>0</v>
      </c>
      <c r="AQ71" s="4">
        <f t="shared" si="13"/>
        <v>0</v>
      </c>
      <c r="AR71" s="72">
        <f>IF(SUM($S$3:AU$3)*$J71+SUM($S$4:AP$4)*$K71+SUM($S$5:AU$5)*$L71+SUM($S$6:AU$6)*$M71+SUM($S$7:AU$7)*$N71-SUM($O71:$Q71)&gt;0,SUM($S$3:AU$3)*$J71+SUM($S$4:AP$4)*$K71+SUM($S$5:AU$5)*$L71+SUM($S$6:AU$6)*$M71+SUM($S$7:AU$7)*$N71-SUM($O71:$Q71),0)</f>
        <v>0</v>
      </c>
      <c r="AS71" s="4">
        <f t="shared" si="14"/>
        <v>0</v>
      </c>
      <c r="AT71" s="72">
        <f>IF(SUM($S$3:AW$3)*$J71+SUM($S$4:AW$4)*$K71+SUM($S$5:AW$5)*$L71+SUM($S$6:AW$6)*$M71+SUM($S$7:AW$7)*$N71-SUM($O71:$Q71)&gt;0,SUM($S$3:AW$3)*$J71+SUM($S$4:AW$4)*$K71+SUM($S$5:AW$5)*$L71+SUM($S$6:AW$6)*$M71+SUM($S$7:AW$7)*$N71-SUM($O71:$Q71),0)</f>
        <v>0</v>
      </c>
      <c r="AU71" s="4">
        <f t="shared" si="15"/>
        <v>0</v>
      </c>
      <c r="AV71" s="72">
        <f>IF(SUM($S$3:AY$3)*$J71+SUM($S$4:AY$4)*$K71+SUM($S$5:AY$5)*$L71+SUM($S$6:AY$6)*$M71+SUM($S$7:AY$7)*$N71-SUM($O71:$Q71)&gt;0,SUM($S$3:AY$3)*$J71+SUM($S$4:AY$4)*$K71+SUM($S$5:AY$5)*$L71+SUM($S$6:AY$6)*$M71+SUM($S$7:AY$7)*$N71-SUM($O71:$Q71),0)</f>
        <v>0</v>
      </c>
      <c r="AW71" s="4">
        <f t="shared" si="16"/>
        <v>0</v>
      </c>
      <c r="AX71" s="72">
        <f>IF(SUM($S$3:BA$3)*$J71+SUM($S$4:BA$4)*$K71+SUM($S$5:BA$5)*$L71+SUM($S$6:BA$6)*$M71+SUM($S$7:BA$7)*$N71-SUM($O71:$Q71)&gt;0,SUM($S$3:BA$3)*$J71+SUM($S$4:BA$4)*$K71+SUM($S$5:BA$5)*$L71+SUM($S$6:BA$6)*$M71+SUM($S$7:BA$7)*$N71-SUM($O71:$Q71),0)</f>
        <v>131</v>
      </c>
      <c r="AY71" s="7">
        <f t="shared" si="17"/>
        <v>131</v>
      </c>
      <c r="AZ71" s="401">
        <f>IF(SUM($S$3:BC$3)*$J71+SUM($S$4:BC$4)*$K71+SUM($S$5:BC$5)*$L71+SUM($S$6:BC$6)*$M71+SUM($S$7:BC$7)*$N71-SUM($O71:$Q71)&gt;0,SUM($S$3:BC$3)*$J71+SUM($S$4:BC$4)*$K71+SUM($S$5:BC$5)*$L71+SUM($S$6:BC$6)*$M71+SUM($S$7:BC$7)*$N71-SUM($O71:$Q71),0)</f>
        <v>311</v>
      </c>
      <c r="BA71" s="87">
        <f t="shared" si="18"/>
        <v>180</v>
      </c>
      <c r="BB71" s="402">
        <f>IF(SUM($S$3:BD$3)*$J71+SUM($S$4:BD$4)*$K71+SUM($S$5:BD$5)*$L71+SUM($S$6:BD$6)*$M71+SUM($S$7:BD$7)*$N71-SUM($O71:$Q71)&gt;0,SUM($S$3:BD$3)*$J71+SUM($S$4:BD$4)*$K71+SUM($S$5:BD$5)*$L71+SUM($S$6:BD$6)*$M71+SUM($S$7:BD$7)*$N71-SUM($O71:$Q71),0)</f>
        <v>447</v>
      </c>
      <c r="BC71" s="87">
        <f t="shared" si="19"/>
        <v>136</v>
      </c>
      <c r="BG71" s="87">
        <f t="shared" ref="BG71:BG73" si="189">IF($G71=2,$H71*AC71*$I$2,$H71*AC71)</f>
        <v>0</v>
      </c>
      <c r="BH71" s="87">
        <f t="shared" ref="BH71:BH73" si="190">IF($G71=2,$H71*AE71*$I$2,$H71*AE71)</f>
        <v>0</v>
      </c>
      <c r="BI71" s="87">
        <f t="shared" ref="BI71:BI73" si="191">IF($G71=2,$H71*AG71*$I$2,$H71*AG71)</f>
        <v>0</v>
      </c>
      <c r="BJ71" s="87">
        <f t="shared" ref="BJ71:BJ73" si="192">IF($G71=2,$H71*AI71*$I$2,$H71*AI71)</f>
        <v>0</v>
      </c>
      <c r="BK71" s="87">
        <f t="shared" ref="BK71:BK73" si="193">IF($G71=2,$H71*AK71*$I$2,$H71*AK71)</f>
        <v>0</v>
      </c>
      <c r="BL71" s="87">
        <f t="shared" ref="BL71:BL73" si="194">IF($G71=2,$H71*AM71*$I$2,$H71*AM71)</f>
        <v>0</v>
      </c>
      <c r="BM71" s="87">
        <f t="shared" ref="BM71:BM73" si="195">IF($G71=2,$H71*AO71*$I$2,$H71*AO71)</f>
        <v>0</v>
      </c>
      <c r="BN71" s="87">
        <f t="shared" ref="BN71:BN73" si="196">IF($G71=2,$H71*AQ71*$I$2,$H71*AQ71)</f>
        <v>0</v>
      </c>
      <c r="BO71" s="87">
        <f t="shared" ref="BO71:BO73" si="197">IF($G71=2,$H71*AS71*$I$2,$H71*AS71)</f>
        <v>0</v>
      </c>
      <c r="BP71" s="87">
        <f t="shared" ref="BP71:BP73" si="198">IF($G71=2,$H71*AU71*$I$2,$H71*AU71)</f>
        <v>0</v>
      </c>
      <c r="BQ71" s="244">
        <f t="shared" ref="BQ71:BQ73" si="199">IF($G71=2,$H71*AW71*$I$2,$H71*AW71)</f>
        <v>0</v>
      </c>
      <c r="BR71" s="151">
        <f t="shared" ref="BR71:BR73" si="200">IF($G71=2,$H71*AY71*$I$2,$H71*AY71)</f>
        <v>5525580</v>
      </c>
      <c r="BS71" s="87">
        <f t="shared" ref="BS71:BS73" si="201">IF($G71=2,$H71*BA71*$I$2,$H71*BA71)</f>
        <v>7592400</v>
      </c>
      <c r="BT71" s="87">
        <f t="shared" ref="BT71:BT73" si="202">IF($G71=2,$H71*BC71*$I$2,$H71*BC71)</f>
        <v>5736480</v>
      </c>
      <c r="BU71" s="87"/>
      <c r="BV71" s="87"/>
      <c r="BW71" s="159"/>
      <c r="BX71" s="154" t="s">
        <v>607</v>
      </c>
    </row>
    <row r="72" spans="1:76" s="88" customFormat="1" ht="12.75" customHeight="1" x14ac:dyDescent="0.25">
      <c r="A72" s="15" t="s">
        <v>505</v>
      </c>
      <c r="B72" s="15" t="s">
        <v>526</v>
      </c>
      <c r="C72" s="244" t="s">
        <v>10</v>
      </c>
      <c r="D72" s="274">
        <v>2</v>
      </c>
      <c r="E72" s="328">
        <v>6500</v>
      </c>
      <c r="F72" s="342" t="s">
        <v>442</v>
      </c>
      <c r="G72" s="369">
        <v>2</v>
      </c>
      <c r="H72" s="370">
        <v>7400</v>
      </c>
      <c r="I72" s="372" t="s">
        <v>442</v>
      </c>
      <c r="J72" s="301"/>
      <c r="K72" s="135">
        <v>1</v>
      </c>
      <c r="L72" s="120"/>
      <c r="M72" s="120"/>
      <c r="N72" s="120"/>
      <c r="O72" s="87"/>
      <c r="P72" s="132">
        <v>320</v>
      </c>
      <c r="Q72" s="292">
        <f>120+140+135+120+282</f>
        <v>797</v>
      </c>
      <c r="R72" s="72">
        <f>IF(SUM($S$3:U$3)*$J72+SUM($S$4:U$4)*$K72+SUM($S$5:U$5)*$L72+SUM($S$6:U$6)*$M72+SUM($S$7:U$7)*$N72-SUM($O72:$Q72)&gt;0,SUM($S$3:U$3)*$J72+SUM($S$4:U$4)*$K72+SUM($S$5:U$5)*$L72+SUM($S$6:U$6)*$M72+SUM($S$7:U$7)*$N72-SUM($O72:$Q72),0)</f>
        <v>0</v>
      </c>
      <c r="S72" s="73">
        <f t="shared" si="1"/>
        <v>0</v>
      </c>
      <c r="T72" s="72">
        <f>IF(SUM($S$3:W$3)*$J72+SUM($S$4:W$4)*$K72+SUM($S$5:W$5)*$L72+SUM($S$6:W$6)*$M72+SUM($S$7:W$7)*$N72-SUM($O72:$Q72)&gt;0,SUM($S$3:W$3)*$J72+SUM($S$4:W$4)*$K72+SUM($S$5:W$5)*$L72+SUM($S$6:W$6)*$M72+SUM($S$7:W$7)*$N72-SUM($O72:$Q72),0)</f>
        <v>0</v>
      </c>
      <c r="U72" s="4">
        <f t="shared" si="2"/>
        <v>0</v>
      </c>
      <c r="V72" s="72">
        <f>IF(SUM($S$3:Y$3)*$J72+SUM($S$4:Y$4)*$K72+SUM($S$5:Y$5)*$L72+SUM($S$6:Y$6)*$M72+SUM($S$7:Y$7)*$N72-SUM($O72:$Q72)&gt;0,SUM($S$3:Y$3)*$J72+SUM($S$4:Y$4)*$K72+SUM($S$5:Y$5)*$L72+SUM($S$6:Y$6)*$M72+SUM($S$7:Y$7)*$N72-SUM($O72:$Q72),0)</f>
        <v>0</v>
      </c>
      <c r="W72" s="4">
        <f t="shared" si="3"/>
        <v>0</v>
      </c>
      <c r="X72" s="72">
        <f>IF(SUM($S$3:AA$3)*$J72+SUM($S$4:AA$4)*$K72+SUM($S$5:AA$5)*$L72+SUM($S$6:AA$6)*$M72+SUM($S$7:AA$7)*$N72-SUM($O72:$Q72)&gt;0,SUM($S$3:AA$3)*$J72+SUM($S$4:AA$4)*$K72+SUM($S$5:AA$5)*$L72+SUM($S$6:AA$6)*$M72+SUM($S$7:AA$7)*$N72-SUM($O72:$Q72),0)</f>
        <v>0</v>
      </c>
      <c r="Y72" s="4">
        <f t="shared" si="4"/>
        <v>0</v>
      </c>
      <c r="Z72" s="72">
        <f>IF(SUM($S$3:AC$3)*$J72+SUM($S$4:AC$4)*$K72+SUM($S$5:AC$5)*$L72+SUM($S$6:AC$6)*$M72+SUM($S$7:AC$7)*$N72-SUM($O72:$Q72)&gt;0,SUM($S$3:AC$3)*$J72+SUM($S$4:AC$4)*$K72+SUM($S$5:AC$5)*$L72+SUM($S$6:AC$6)*$M72+SUM($S$7:AC$7)*$N72-SUM($O72:$Q72),0)</f>
        <v>0</v>
      </c>
      <c r="AA72" s="4">
        <f t="shared" si="5"/>
        <v>0</v>
      </c>
      <c r="AB72" s="72">
        <f>IF(SUM($S$3:AE$3)*$J72+SUM($S$4:AE$4)*$K72+SUM($S$5:AE$5)*$L72+SUM($S$6:AE$6)*$M72+SUM($S$7:AE$7)*$N72-SUM($O72:$Q72)&gt;0,SUM($S$3:AE$3)*$J72+SUM($S$4:AE$4)*$K72+SUM($S$5:AE$5)*$L72+SUM($S$6:AE$6)*$M72+SUM($S$7:AE$7)*$N72-SUM($O72:$Q72),0)</f>
        <v>0</v>
      </c>
      <c r="AC72" s="4">
        <f t="shared" si="6"/>
        <v>0</v>
      </c>
      <c r="AD72" s="72">
        <f>IF(SUM($S$3:AG$3)*$J72+SUM($S$4:AG$4)*$K72+SUM($S$5:AG$5)*$L72+SUM($S$6:AG$6)*$M72+SUM($S$7:AG$7)*$N72-SUM($O72:$Q72)&gt;0,SUM($S$3:AG$3)*$J72+SUM($S$4:AG$4)*$K72+SUM($S$5:AG$5)*$L72+SUM($S$6:AG$6)*$M72+SUM($S$7:AG$7)*$N72-SUM($O72:$Q72),0)</f>
        <v>0</v>
      </c>
      <c r="AE72" s="4">
        <f t="shared" si="7"/>
        <v>0</v>
      </c>
      <c r="AF72" s="72">
        <f>IF(SUM($S$3:AI$3)*$J72+SUM($S$4:AI$4)*$K72+SUM($S$5:AI$5)*$L72+SUM($S$6:AI$6)*$M72+SUM($S$7:AI$7)*$N72-SUM($O72:$Q72)&gt;0,SUM($S$3:AI$3)*$J72+SUM($S$4:AI$4)*$K72+SUM($S$5:AI$5)*$L72+SUM($S$6:AI$6)*$M72+SUM($S$7:AI$7)*$N72-SUM($O72:$Q72),0)</f>
        <v>0</v>
      </c>
      <c r="AG72" s="4">
        <f t="shared" si="8"/>
        <v>0</v>
      </c>
      <c r="AH72" s="72">
        <f>IF(SUM($S$3:AK$3)*$J72+SUM($S$4:AK$4)*$K72+SUM($S$5:AK$5)*$L72+SUM($S$6:AK$6)*$M72+SUM($S$7:AK$7)*$N72-SUM($O72:$Q72)&gt;0,SUM($S$3:AK$3)*$J72+SUM($S$4:AK$4)*$K72+SUM($S$5:AK$5)*$L72+SUM($S$6:AK$6)*$M72+SUM($S$7:AK$7)*$N72-SUM($O72:$Q72),0)</f>
        <v>0</v>
      </c>
      <c r="AI72" s="4">
        <f t="shared" si="9"/>
        <v>0</v>
      </c>
      <c r="AJ72" s="72">
        <f>IF(SUM($S$3:AM$3)*$J72+SUM($S$4:AQ$4)*$K72+SUM($S$5:AM$5)*$L72+SUM($S$6:AM$6)*$M72+SUM($S$7:AM$7)*$N72-SUM($O72:$Q72)&gt;0,SUM($S$3:AM$3)*$J72+SUM($S$4:AQ$4)*$K72+SUM($S$5:AM$5)*$L72+SUM($S$6:AM$6)*$M72+SUM($S$7:AM$7)*$N72-SUM($O72:$Q72),0)</f>
        <v>0</v>
      </c>
      <c r="AK72" s="4">
        <f t="shared" si="10"/>
        <v>0</v>
      </c>
      <c r="AL72" s="72">
        <f>IF(SUM($S$3:AO$3)*$J72+SUM($S$4:AS$4)*$K72+SUM($S$5:AO$5)*$L72+SUM($S$6:AO$6)*$M72+SUM($S$7:AO$7)*$N72-SUM($O72:$Q72)&gt;0,SUM($S$3:AO$3)*$J72+SUM($S$4:AS$4)*$K72+SUM($S$5:AO$5)*$L72+SUM($S$6:AO$6)*$M72+SUM($S$7:AO$7)*$N72-SUM($O72:$Q72),0)</f>
        <v>0</v>
      </c>
      <c r="AM72" s="4">
        <f t="shared" si="11"/>
        <v>0</v>
      </c>
      <c r="AN72" s="72">
        <f>IF(SUM($S$3:AQ$3)*$J72+SUM($S$4:AU$4)*$K72+SUM($S$5:AQ$5)*$L72+SUM($S$6:AQ$6)*$M72+SUM($S$7:AQ$7)*$N72-SUM($O72:$Q72)&gt;0,SUM($S$3:AQ$3)*$J72+SUM($S$4:AU$4)*$K72+SUM($S$5:AQ$5)*$L72+SUM($S$6:AQ$6)*$M72+SUM($S$7:AQ$7)*$N72-SUM($O72:$Q72),0)</f>
        <v>0</v>
      </c>
      <c r="AO72" s="4">
        <f t="shared" si="12"/>
        <v>0</v>
      </c>
      <c r="AP72" s="72">
        <f>IF(SUM($S$3:AS$3)*$J72+SUM($S$4:AW$4)*$K72+SUM($S$5:AS$5)*$L72+SUM($S$6:AS$6)*$M72+SUM($S$7:AS$7)*$N72-SUM($O72:$Q72)&gt;0,SUM($S$3:AS$3)*$J72+SUM($S$4:AW$4)*$K72+SUM($S$5:AS$5)*$L72+SUM($S$6:AS$6)*$M72+SUM($S$7:AS$7)*$N72-SUM($O72:$Q72),0)</f>
        <v>99</v>
      </c>
      <c r="AQ72" s="4">
        <f t="shared" si="13"/>
        <v>99</v>
      </c>
      <c r="AR72" s="72">
        <f>IF(SUM($S$3:AU$3)*$J72+SUM($S$4:AP$4)*$K72+SUM($S$5:AU$5)*$L72+SUM($S$6:AU$6)*$M72+SUM($S$7:AU$7)*$N72-SUM($O72:$Q72)&gt;0,SUM($S$3:AU$3)*$J72+SUM($S$4:AP$4)*$K72+SUM($S$5:AU$5)*$L72+SUM($S$6:AU$6)*$M72+SUM($S$7:AU$7)*$N72-SUM($O72:$Q72),0)</f>
        <v>0</v>
      </c>
      <c r="AS72" s="4">
        <f t="shared" si="14"/>
        <v>0</v>
      </c>
      <c r="AT72" s="72">
        <f>IF(SUM($S$3:AW$3)*$J72+SUM($S$4:AW$4)*$K72+SUM($S$5:AW$5)*$L72+SUM($S$6:AW$6)*$M72+SUM($S$7:AW$7)*$N72-SUM($O72:$Q72)&gt;0,SUM($S$3:AW$3)*$J72+SUM($S$4:AW$4)*$K72+SUM($S$5:AW$5)*$L72+SUM($S$6:AW$6)*$M72+SUM($S$7:AW$7)*$N72-SUM($O72:$Q72),0)</f>
        <v>99</v>
      </c>
      <c r="AU72" s="4">
        <f t="shared" si="15"/>
        <v>99</v>
      </c>
      <c r="AV72" s="72">
        <f>IF(SUM($S$3:AY$3)*$J72+SUM($S$4:AY$4)*$K72+SUM($S$5:AY$5)*$L72+SUM($S$6:AY$6)*$M72+SUM($S$7:AY$7)*$N72-SUM($O72:$Q72)&gt;0,SUM($S$3:AY$3)*$J72+SUM($S$4:AY$4)*$K72+SUM($S$5:AY$5)*$L72+SUM($S$6:AY$6)*$M72+SUM($S$7:AY$7)*$N72-SUM($O72:$Q72),0)</f>
        <v>249</v>
      </c>
      <c r="AW72" s="4">
        <f t="shared" si="16"/>
        <v>150</v>
      </c>
      <c r="AX72" s="72">
        <f>IF(SUM($S$3:BA$3)*$J72+SUM($S$4:BA$4)*$K72+SUM($S$5:BA$5)*$L72+SUM($S$6:BA$6)*$M72+SUM($S$7:BA$7)*$N72-SUM($O72:$Q72)&gt;0,SUM($S$3:BA$3)*$J72+SUM($S$4:BA$4)*$K72+SUM($S$5:BA$5)*$L72+SUM($S$6:BA$6)*$M72+SUM($S$7:BA$7)*$N72-SUM($O72:$Q72),0)</f>
        <v>399</v>
      </c>
      <c r="AY72" s="7">
        <f t="shared" si="17"/>
        <v>150</v>
      </c>
      <c r="AZ72" s="401">
        <f>IF(SUM($S$3:BC$3)*$J72+SUM($S$4:BC$4)*$K72+SUM($S$5:BC$5)*$L72+SUM($S$6:BC$6)*$M72+SUM($S$7:BC$7)*$N72-SUM($O72:$Q72)&gt;0,SUM($S$3:BC$3)*$J72+SUM($S$4:BC$4)*$K72+SUM($S$5:BC$5)*$L72+SUM($S$6:BC$6)*$M72+SUM($S$7:BC$7)*$N72-SUM($O72:$Q72),0)</f>
        <v>549</v>
      </c>
      <c r="BA72" s="87">
        <f t="shared" si="18"/>
        <v>150</v>
      </c>
      <c r="BB72" s="402">
        <f>IF(SUM($S$3:BD$3)*$J72+SUM($S$4:BD$4)*$K72+SUM($S$5:BD$5)*$L72+SUM($S$6:BD$6)*$M72+SUM($S$7:BD$7)*$N72-SUM($O72:$Q72)&gt;0,SUM($S$3:BD$3)*$J72+SUM($S$4:BD$4)*$K72+SUM($S$5:BD$5)*$L72+SUM($S$6:BD$6)*$M72+SUM($S$7:BD$7)*$N72-SUM($O72:$Q72),0)</f>
        <v>696</v>
      </c>
      <c r="BC72" s="87">
        <f t="shared" si="19"/>
        <v>147</v>
      </c>
      <c r="BG72" s="87">
        <f t="shared" si="189"/>
        <v>0</v>
      </c>
      <c r="BH72" s="87">
        <f t="shared" si="190"/>
        <v>0</v>
      </c>
      <c r="BI72" s="87">
        <f t="shared" si="191"/>
        <v>0</v>
      </c>
      <c r="BJ72" s="87">
        <f t="shared" si="192"/>
        <v>0</v>
      </c>
      <c r="BK72" s="87">
        <f t="shared" si="193"/>
        <v>0</v>
      </c>
      <c r="BL72" s="87">
        <f t="shared" si="194"/>
        <v>0</v>
      </c>
      <c r="BM72" s="87">
        <f t="shared" si="195"/>
        <v>0</v>
      </c>
      <c r="BN72" s="87">
        <f t="shared" si="196"/>
        <v>4175820</v>
      </c>
      <c r="BO72" s="87">
        <f t="shared" si="197"/>
        <v>0</v>
      </c>
      <c r="BP72" s="87">
        <f t="shared" si="198"/>
        <v>4175820</v>
      </c>
      <c r="BQ72" s="244">
        <f t="shared" si="199"/>
        <v>6327000</v>
      </c>
      <c r="BR72" s="151">
        <f t="shared" si="200"/>
        <v>6327000</v>
      </c>
      <c r="BS72" s="87">
        <f t="shared" si="201"/>
        <v>6327000</v>
      </c>
      <c r="BT72" s="87">
        <f t="shared" si="202"/>
        <v>6200460</v>
      </c>
      <c r="BU72" s="87"/>
      <c r="BV72" s="87"/>
      <c r="BW72" s="159"/>
      <c r="BX72" s="154" t="s">
        <v>607</v>
      </c>
    </row>
    <row r="73" spans="1:76" s="93" customFormat="1" ht="127.5" customHeight="1" x14ac:dyDescent="0.25">
      <c r="A73" s="183" t="s">
        <v>505</v>
      </c>
      <c r="B73" s="183" t="s">
        <v>527</v>
      </c>
      <c r="C73" s="251" t="s">
        <v>10</v>
      </c>
      <c r="D73" s="274">
        <v>2</v>
      </c>
      <c r="E73" s="328">
        <v>6500</v>
      </c>
      <c r="F73" s="347" t="s">
        <v>442</v>
      </c>
      <c r="G73" s="369">
        <v>2</v>
      </c>
      <c r="H73" s="370">
        <v>7400</v>
      </c>
      <c r="I73" s="372" t="s">
        <v>442</v>
      </c>
      <c r="J73" s="305"/>
      <c r="K73" s="212"/>
      <c r="L73" s="133"/>
      <c r="M73" s="133">
        <v>1</v>
      </c>
      <c r="N73" s="133"/>
      <c r="O73" s="92">
        <v>50</v>
      </c>
      <c r="P73" s="134"/>
      <c r="Q73" s="292">
        <f>80</f>
        <v>80</v>
      </c>
      <c r="R73" s="72">
        <f>IF(SUM($S$3:U$3)*$J73+SUM($S$4:U$4)*$K73+SUM($S$5:U$5)*$L73+SUM($S$6:U$6)*$M73+SUM($S$7:U$7)*$N73-SUM($O73:$Q73)&gt;0,SUM($S$3:U$3)*$J73+SUM($S$4:U$4)*$K73+SUM($S$5:U$5)*$L73+SUM($S$6:U$6)*$M73+SUM($S$7:U$7)*$N73-SUM($O73:$Q73),0)</f>
        <v>0</v>
      </c>
      <c r="S73" s="73">
        <f t="shared" si="1"/>
        <v>0</v>
      </c>
      <c r="T73" s="72">
        <f>IF(SUM($S$3:W$3)*$J73+SUM($S$4:W$4)*$K73+SUM($S$5:W$5)*$L73+SUM($S$6:W$6)*$M73+SUM($S$7:W$7)*$N73-SUM($O73:$Q73)&gt;0,SUM($S$3:W$3)*$J73+SUM($S$4:W$4)*$K73+SUM($S$5:W$5)*$L73+SUM($S$6:W$6)*$M73+SUM($S$7:W$7)*$N73-SUM($O73:$Q73),0)</f>
        <v>0</v>
      </c>
      <c r="U73" s="4">
        <f t="shared" si="2"/>
        <v>0</v>
      </c>
      <c r="V73" s="72">
        <f>IF(SUM($S$3:Y$3)*$J73+SUM($S$4:Y$4)*$K73+SUM($S$5:Y$5)*$L73+SUM($S$6:Y$6)*$M73+SUM($S$7:Y$7)*$N73-SUM($O73:$Q73)&gt;0,SUM($S$3:Y$3)*$J73+SUM($S$4:Y$4)*$K73+SUM($S$5:Y$5)*$L73+SUM($S$6:Y$6)*$M73+SUM($S$7:Y$7)*$N73-SUM($O73:$Q73),0)</f>
        <v>0</v>
      </c>
      <c r="W73" s="4">
        <f t="shared" si="3"/>
        <v>0</v>
      </c>
      <c r="X73" s="72">
        <f>IF(SUM($S$3:AA$3)*$J73+SUM($S$4:AA$4)*$K73+SUM($S$5:AA$5)*$L73+SUM($S$6:AA$6)*$M73+SUM($S$7:AA$7)*$N73-SUM($O73:$Q73)&gt;0,SUM($S$3:AA$3)*$J73+SUM($S$4:AA$4)*$K73+SUM($S$5:AA$5)*$L73+SUM($S$6:AA$6)*$M73+SUM($S$7:AA$7)*$N73-SUM($O73:$Q73),0)</f>
        <v>0</v>
      </c>
      <c r="Y73" s="4">
        <f t="shared" si="4"/>
        <v>0</v>
      </c>
      <c r="Z73" s="72">
        <f>IF(SUM($S$3:AC$3)*$J73+SUM($S$4:AC$4)*$K73+SUM($S$5:AC$5)*$L73+SUM($S$6:AC$6)*$M73+SUM($S$7:AC$7)*$N73-SUM($O73:$Q73)&gt;0,SUM($S$3:AC$3)*$J73+SUM($S$4:AC$4)*$K73+SUM($S$5:AC$5)*$L73+SUM($S$6:AC$6)*$M73+SUM($S$7:AC$7)*$N73-SUM($O73:$Q73),0)</f>
        <v>0</v>
      </c>
      <c r="AA73" s="4">
        <f t="shared" si="5"/>
        <v>0</v>
      </c>
      <c r="AB73" s="72">
        <f>IF(SUM($S$3:AE$3)*$J73+SUM($S$4:AE$4)*$K73+SUM($S$5:AE$5)*$L73+SUM($S$6:AE$6)*$M73+SUM($S$7:AE$7)*$N73-SUM($O73:$Q73)&gt;0,SUM($S$3:AE$3)*$J73+SUM($S$4:AE$4)*$K73+SUM($S$5:AE$5)*$L73+SUM($S$6:AE$6)*$M73+SUM($S$7:AE$7)*$N73-SUM($O73:$Q73),0)</f>
        <v>0</v>
      </c>
      <c r="AC73" s="4">
        <f t="shared" si="6"/>
        <v>0</v>
      </c>
      <c r="AD73" s="72">
        <f>IF(SUM($S$3:AG$3)*$J73+SUM($S$4:AG$4)*$K73+SUM($S$5:AG$5)*$L73+SUM($S$6:AG$6)*$M73+SUM($S$7:AG$7)*$N73-SUM($O73:$Q73)&gt;0,SUM($S$3:AG$3)*$J73+SUM($S$4:AG$4)*$K73+SUM($S$5:AG$5)*$L73+SUM($S$6:AG$6)*$M73+SUM($S$7:AG$7)*$N73-SUM($O73:$Q73),0)</f>
        <v>0</v>
      </c>
      <c r="AE73" s="4">
        <f t="shared" si="7"/>
        <v>0</v>
      </c>
      <c r="AF73" s="72">
        <f>IF(SUM($S$3:AI$3)*$J73+SUM($S$4:AI$4)*$K73+SUM($S$5:AI$5)*$L73+SUM($S$6:AI$6)*$M73+SUM($S$7:AI$7)*$N73-SUM($O73:$Q73)&gt;0,SUM($S$3:AI$3)*$J73+SUM($S$4:AI$4)*$K73+SUM($S$5:AI$5)*$L73+SUM($S$6:AI$6)*$M73+SUM($S$7:AI$7)*$N73-SUM($O73:$Q73),0)</f>
        <v>0</v>
      </c>
      <c r="AG73" s="4">
        <f t="shared" si="8"/>
        <v>0</v>
      </c>
      <c r="AH73" s="72">
        <f>IF(SUM($S$3:AK$3)*$J73+SUM($S$4:AK$4)*$K73+SUM($S$5:AK$5)*$L73+SUM($S$6:AK$6)*$M73+SUM($S$7:AK$7)*$N73-SUM($O73:$Q73)&gt;0,SUM($S$3:AK$3)*$J73+SUM($S$4:AK$4)*$K73+SUM($S$5:AK$5)*$L73+SUM($S$6:AK$6)*$M73+SUM($S$7:AK$7)*$N73-SUM($O73:$Q73),0)</f>
        <v>0</v>
      </c>
      <c r="AI73" s="4">
        <f t="shared" si="9"/>
        <v>0</v>
      </c>
      <c r="AJ73" s="72">
        <f>IF(SUM($S$3:AM$3)*$J73+SUM($S$4:AQ$4)*$K73+SUM($S$5:AM$5)*$L73+SUM($S$6:AM$6)*$M73+SUM($S$7:AM$7)*$N73-SUM($O73:$Q73)&gt;0,SUM($S$3:AM$3)*$J73+SUM($S$4:AQ$4)*$K73+SUM($S$5:AM$5)*$L73+SUM($S$6:AM$6)*$M73+SUM($S$7:AM$7)*$N73-SUM($O73:$Q73),0)</f>
        <v>0</v>
      </c>
      <c r="AK73" s="4">
        <f t="shared" si="10"/>
        <v>0</v>
      </c>
      <c r="AL73" s="72">
        <f>IF(SUM($S$3:AO$3)*$J73+SUM($S$4:AS$4)*$K73+SUM($S$5:AO$5)*$L73+SUM($S$6:AO$6)*$M73+SUM($S$7:AO$7)*$N73-SUM($O73:$Q73)&gt;0,SUM($S$3:AO$3)*$J73+SUM($S$4:AS$4)*$K73+SUM($S$5:AO$5)*$L73+SUM($S$6:AO$6)*$M73+SUM($S$7:AO$7)*$N73-SUM($O73:$Q73),0)</f>
        <v>0</v>
      </c>
      <c r="AM73" s="4">
        <f t="shared" si="11"/>
        <v>0</v>
      </c>
      <c r="AN73" s="72">
        <f>IF(SUM($S$3:AQ$3)*$J73+SUM($S$4:AU$4)*$K73+SUM($S$5:AQ$5)*$L73+SUM($S$6:AQ$6)*$M73+SUM($S$7:AQ$7)*$N73-SUM($O73:$Q73)&gt;0,SUM($S$3:AQ$3)*$J73+SUM($S$4:AU$4)*$K73+SUM($S$5:AQ$5)*$L73+SUM($S$6:AQ$6)*$M73+SUM($S$7:AQ$7)*$N73-SUM($O73:$Q73),0)</f>
        <v>0</v>
      </c>
      <c r="AO73" s="4">
        <f t="shared" si="12"/>
        <v>0</v>
      </c>
      <c r="AP73" s="72">
        <f>IF(SUM($S$3:AS$3)*$J73+SUM($S$4:AW$4)*$K73+SUM($S$5:AS$5)*$L73+SUM($S$6:AS$6)*$M73+SUM($S$7:AS$7)*$N73-SUM($O73:$Q73)&gt;0,SUM($S$3:AS$3)*$J73+SUM($S$4:AW$4)*$K73+SUM($S$5:AS$5)*$L73+SUM($S$6:AS$6)*$M73+SUM($S$7:AS$7)*$N73-SUM($O73:$Q73),0)</f>
        <v>0</v>
      </c>
      <c r="AQ73" s="4">
        <f t="shared" si="13"/>
        <v>0</v>
      </c>
      <c r="AR73" s="72">
        <f>IF(SUM($S$3:AU$3)*$J73+SUM($S$4:AP$4)*$K73+SUM($S$5:AU$5)*$L73+SUM($S$6:AU$6)*$M73+SUM($S$7:AU$7)*$N73-SUM($O73:$Q73)&gt;0,SUM($S$3:AU$3)*$J73+SUM($S$4:AP$4)*$K73+SUM($S$5:AU$5)*$L73+SUM($S$6:AU$6)*$M73+SUM($S$7:AU$7)*$N73-SUM($O73:$Q73),0)</f>
        <v>0</v>
      </c>
      <c r="AS73" s="4">
        <f t="shared" si="14"/>
        <v>0</v>
      </c>
      <c r="AT73" s="72">
        <f>IF(SUM($S$3:AW$3)*$J73+SUM($S$4:AW$4)*$K73+SUM($S$5:AW$5)*$L73+SUM($S$6:AW$6)*$M73+SUM($S$7:AW$7)*$N73-SUM($O73:$Q73)&gt;0,SUM($S$3:AW$3)*$J73+SUM($S$4:AW$4)*$K73+SUM($S$5:AW$5)*$L73+SUM($S$6:AW$6)*$M73+SUM($S$7:AW$7)*$N73-SUM($O73:$Q73),0)</f>
        <v>34</v>
      </c>
      <c r="AU73" s="4">
        <f t="shared" si="15"/>
        <v>34</v>
      </c>
      <c r="AV73" s="72">
        <f>IF(SUM($S$3:AY$3)*$J73+SUM($S$4:AY$4)*$K73+SUM($S$5:AY$5)*$L73+SUM($S$6:AY$6)*$M73+SUM($S$7:AY$7)*$N73-SUM($O73:$Q73)&gt;0,SUM($S$3:AY$3)*$J73+SUM($S$4:AY$4)*$K73+SUM($S$5:AY$5)*$L73+SUM($S$6:AY$6)*$M73+SUM($S$7:AY$7)*$N73-SUM($O73:$Q73),0)</f>
        <v>69</v>
      </c>
      <c r="AW73" s="4">
        <f t="shared" si="16"/>
        <v>35</v>
      </c>
      <c r="AX73" s="72">
        <f>IF(SUM($S$3:BA$3)*$J73+SUM($S$4:BA$4)*$K73+SUM($S$5:BA$5)*$L73+SUM($S$6:BA$6)*$M73+SUM($S$7:BA$7)*$N73-SUM($O73:$Q73)&gt;0,SUM($S$3:BA$3)*$J73+SUM($S$4:BA$4)*$K73+SUM($S$5:BA$5)*$L73+SUM($S$6:BA$6)*$M73+SUM($S$7:BA$7)*$N73-SUM($O73:$Q73),0)</f>
        <v>104</v>
      </c>
      <c r="AY73" s="7">
        <f t="shared" si="17"/>
        <v>35</v>
      </c>
      <c r="AZ73" s="401">
        <f>IF(SUM($S$3:BC$3)*$J73+SUM($S$4:BC$4)*$K73+SUM($S$5:BC$5)*$L73+SUM($S$6:BC$6)*$M73+SUM($S$7:BC$7)*$N73-SUM($O73:$Q73)&gt;0,SUM($S$3:BC$3)*$J73+SUM($S$4:BC$4)*$K73+SUM($S$5:BC$5)*$L73+SUM($S$6:BC$6)*$M73+SUM($S$7:BC$7)*$N73-SUM($O73:$Q73),0)</f>
        <v>104</v>
      </c>
      <c r="BA73" s="87">
        <f t="shared" si="18"/>
        <v>0</v>
      </c>
      <c r="BB73" s="402">
        <f>IF(SUM($S$3:BD$3)*$J73+SUM($S$4:BD$4)*$K73+SUM($S$5:BD$5)*$L73+SUM($S$6:BD$6)*$M73+SUM($S$7:BD$7)*$N73-SUM($O73:$Q73)&gt;0,SUM($S$3:BD$3)*$J73+SUM($S$4:BD$4)*$K73+SUM($S$5:BD$5)*$L73+SUM($S$6:BD$6)*$M73+SUM($S$7:BD$7)*$N73-SUM($O73:$Q73),0)</f>
        <v>104</v>
      </c>
      <c r="BC73" s="87">
        <f t="shared" si="19"/>
        <v>0</v>
      </c>
      <c r="BG73" s="87">
        <f t="shared" si="189"/>
        <v>0</v>
      </c>
      <c r="BH73" s="87">
        <f t="shared" si="190"/>
        <v>0</v>
      </c>
      <c r="BI73" s="87">
        <f t="shared" si="191"/>
        <v>0</v>
      </c>
      <c r="BJ73" s="87">
        <f t="shared" si="192"/>
        <v>0</v>
      </c>
      <c r="BK73" s="87">
        <f t="shared" si="193"/>
        <v>0</v>
      </c>
      <c r="BL73" s="87">
        <f t="shared" si="194"/>
        <v>0</v>
      </c>
      <c r="BM73" s="87">
        <f t="shared" si="195"/>
        <v>0</v>
      </c>
      <c r="BN73" s="87">
        <f t="shared" si="196"/>
        <v>0</v>
      </c>
      <c r="BO73" s="87">
        <f t="shared" si="197"/>
        <v>0</v>
      </c>
      <c r="BP73" s="87">
        <f t="shared" si="198"/>
        <v>1434120</v>
      </c>
      <c r="BQ73" s="244">
        <f t="shared" si="199"/>
        <v>1476300</v>
      </c>
      <c r="BR73" s="151">
        <f t="shared" si="200"/>
        <v>1476300</v>
      </c>
      <c r="BS73" s="87">
        <f t="shared" si="201"/>
        <v>0</v>
      </c>
      <c r="BT73" s="87">
        <f t="shared" si="202"/>
        <v>0</v>
      </c>
      <c r="BU73" s="87"/>
      <c r="BV73" s="87"/>
      <c r="BW73" s="159"/>
      <c r="BX73" s="154" t="s">
        <v>607</v>
      </c>
    </row>
    <row r="74" spans="1:76" s="86" customFormat="1" ht="12.75" customHeight="1" x14ac:dyDescent="0.25">
      <c r="A74" s="15" t="s">
        <v>48</v>
      </c>
      <c r="B74" s="15" t="s">
        <v>778</v>
      </c>
      <c r="C74" s="244" t="s">
        <v>10</v>
      </c>
      <c r="D74" s="274">
        <v>1</v>
      </c>
      <c r="E74" s="328">
        <v>3131</v>
      </c>
      <c r="F74" s="342" t="s">
        <v>614</v>
      </c>
      <c r="G74" s="369">
        <v>1</v>
      </c>
      <c r="H74" s="370">
        <v>3131</v>
      </c>
      <c r="I74" s="372" t="s">
        <v>614</v>
      </c>
      <c r="J74" s="301"/>
      <c r="K74" s="128"/>
      <c r="L74" s="120"/>
      <c r="M74" s="123">
        <v>2</v>
      </c>
      <c r="N74" s="120"/>
      <c r="O74" s="87"/>
      <c r="P74" s="131"/>
      <c r="Q74" s="292">
        <f>540</f>
        <v>540</v>
      </c>
      <c r="R74" s="72">
        <f>IF(SUM($S$3:U$3)*$J74+SUM($S$4:U$4)*$K74+SUM($S$5:U$5)*$L74+SUM($S$6:U$6)*$M74+SUM($S$7:U$7)*$N74-SUM($O74:$Q74)&gt;0,SUM($S$3:U$3)*$J74+SUM($S$4:U$4)*$K74+SUM($S$5:U$5)*$L74+SUM($S$6:U$6)*$M74+SUM($S$7:U$7)*$N74-SUM($O74:$Q74),0)</f>
        <v>0</v>
      </c>
      <c r="S74" s="73">
        <f t="shared" si="1"/>
        <v>0</v>
      </c>
      <c r="T74" s="72">
        <f>IF(SUM($S$3:W$3)*$J74+SUM($S$4:W$4)*$K74+SUM($S$5:W$5)*$L74+SUM($S$6:W$6)*$M74+SUM($S$7:W$7)*$N74-SUM($O74:$Q74)&gt;0,SUM($S$3:W$3)*$J74+SUM($S$4:W$4)*$K74+SUM($S$5:W$5)*$L74+SUM($S$6:W$6)*$M74+SUM($S$7:W$7)*$N74-SUM($O74:$Q74),0)</f>
        <v>0</v>
      </c>
      <c r="U74" s="4">
        <f t="shared" si="2"/>
        <v>0</v>
      </c>
      <c r="V74" s="72">
        <f>IF(SUM($S$3:Y$3)*$J74+SUM($S$4:Y$4)*$K74+SUM($S$5:Y$5)*$L74+SUM($S$6:Y$6)*$M74+SUM($S$7:Y$7)*$N74-SUM($O74:$Q74)&gt;0,SUM($S$3:Y$3)*$J74+SUM($S$4:Y$4)*$K74+SUM($S$5:Y$5)*$L74+SUM($S$6:Y$6)*$M74+SUM($S$7:Y$7)*$N74-SUM($O74:$Q74),0)</f>
        <v>0</v>
      </c>
      <c r="W74" s="4">
        <f t="shared" si="3"/>
        <v>0</v>
      </c>
      <c r="X74" s="72">
        <f>IF(SUM($S$3:AA$3)*$J74+SUM($S$4:AA$4)*$K74+SUM($S$5:AA$5)*$L74+SUM($S$6:AA$6)*$M74+SUM($S$7:AA$7)*$N74-SUM($O74:$Q74)&gt;0,SUM($S$3:AA$3)*$J74+SUM($S$4:AA$4)*$K74+SUM($S$5:AA$5)*$L74+SUM($S$6:AA$6)*$M74+SUM($S$7:AA$7)*$N74-SUM($O74:$Q74),0)</f>
        <v>0</v>
      </c>
      <c r="Y74" s="4">
        <f t="shared" si="4"/>
        <v>0</v>
      </c>
      <c r="Z74" s="72">
        <f>IF(SUM($S$3:AC$3)*$J74+SUM($S$4:AC$4)*$K74+SUM($S$5:AC$5)*$L74+SUM($S$6:AC$6)*$M74+SUM($S$7:AC$7)*$N74-SUM($O74:$Q74)&gt;0,SUM($S$3:AC$3)*$J74+SUM($S$4:AC$4)*$K74+SUM($S$5:AC$5)*$L74+SUM($S$6:AC$6)*$M74+SUM($S$7:AC$7)*$N74-SUM($O74:$Q74),0)</f>
        <v>0</v>
      </c>
      <c r="AA74" s="4">
        <f t="shared" si="5"/>
        <v>0</v>
      </c>
      <c r="AB74" s="72">
        <f>IF(SUM($S$3:AE$3)*$J74+SUM($S$4:AE$4)*$K74+SUM($S$5:AE$5)*$L74+SUM($S$6:AE$6)*$M74+SUM($S$7:AE$7)*$N74-SUM($O74:$Q74)&gt;0,SUM($S$3:AE$3)*$J74+SUM($S$4:AE$4)*$K74+SUM($S$5:AE$5)*$L74+SUM($S$6:AE$6)*$M74+SUM($S$7:AE$7)*$N74-SUM($O74:$Q74),0)</f>
        <v>0</v>
      </c>
      <c r="AC74" s="4">
        <f t="shared" si="6"/>
        <v>0</v>
      </c>
      <c r="AD74" s="72">
        <f>IF(SUM($S$3:AG$3)*$J74+SUM($S$4:AG$4)*$K74+SUM($S$5:AG$5)*$L74+SUM($S$6:AG$6)*$M74+SUM($S$7:AG$7)*$N74-SUM($O74:$Q74)&gt;0,SUM($S$3:AG$3)*$J74+SUM($S$4:AG$4)*$K74+SUM($S$5:AG$5)*$L74+SUM($S$6:AG$6)*$M74+SUM($S$7:AG$7)*$N74-SUM($O74:$Q74),0)</f>
        <v>0</v>
      </c>
      <c r="AE74" s="4">
        <f t="shared" si="7"/>
        <v>0</v>
      </c>
      <c r="AF74" s="72">
        <f>IF(SUM($S$3:AI$3)*$J74+SUM($S$4:AI$4)*$K74+SUM($S$5:AI$5)*$L74+SUM($S$6:AI$6)*$M74+SUM($S$7:AI$7)*$N74-SUM($O74:$Q74)&gt;0,SUM($S$3:AI$3)*$J74+SUM($S$4:AI$4)*$K74+SUM($S$5:AI$5)*$L74+SUM($S$6:AI$6)*$M74+SUM($S$7:AI$7)*$N74-SUM($O74:$Q74),0)</f>
        <v>0</v>
      </c>
      <c r="AG74" s="4">
        <f t="shared" si="8"/>
        <v>0</v>
      </c>
      <c r="AH74" s="72">
        <f>IF(SUM($S$3:AK$3)*$J74+SUM($S$4:AK$4)*$K74+SUM($S$5:AK$5)*$L74+SUM($S$6:AK$6)*$M74+SUM($S$7:AK$7)*$N74-SUM($O74:$Q74)&gt;0,SUM($S$3:AK$3)*$J74+SUM($S$4:AK$4)*$K74+SUM($S$5:AK$5)*$L74+SUM($S$6:AK$6)*$M74+SUM($S$7:AK$7)*$N74-SUM($O74:$Q74),0)</f>
        <v>0</v>
      </c>
      <c r="AI74" s="4">
        <f t="shared" si="9"/>
        <v>0</v>
      </c>
      <c r="AJ74" s="72">
        <f>IF(SUM($S$3:AM$3)*$J74+SUM($S$4:AQ$4)*$K74+SUM($S$5:AM$5)*$L74+SUM($S$6:AM$6)*$M74+SUM($S$7:AM$7)*$N74-SUM($O74:$Q74)&gt;0,SUM($S$3:AM$3)*$J74+SUM($S$4:AQ$4)*$K74+SUM($S$5:AM$5)*$L74+SUM($S$6:AM$6)*$M74+SUM($S$7:AM$7)*$N74-SUM($O74:$Q74),0)</f>
        <v>0</v>
      </c>
      <c r="AK74" s="4">
        <f t="shared" si="10"/>
        <v>0</v>
      </c>
      <c r="AL74" s="72">
        <f>IF(SUM($S$3:AO$3)*$J74+SUM($S$4:AS$4)*$K74+SUM($S$5:AO$5)*$L74+SUM($S$6:AO$6)*$M74+SUM($S$7:AO$7)*$N74-SUM($O74:$Q74)&gt;0,SUM($S$3:AO$3)*$J74+SUM($S$4:AS$4)*$K74+SUM($S$5:AO$5)*$L74+SUM($S$6:AO$6)*$M74+SUM($S$7:AO$7)*$N74-SUM($O74:$Q74),0)</f>
        <v>0</v>
      </c>
      <c r="AM74" s="4">
        <f t="shared" si="11"/>
        <v>0</v>
      </c>
      <c r="AN74" s="72">
        <f>IF(SUM($S$3:AQ$3)*$J74+SUM($S$4:AU$4)*$K74+SUM($S$5:AQ$5)*$L74+SUM($S$6:AQ$6)*$M74+SUM($S$7:AQ$7)*$N74-SUM($O74:$Q74)&gt;0,SUM($S$3:AQ$3)*$J74+SUM($S$4:AU$4)*$K74+SUM($S$5:AQ$5)*$L74+SUM($S$6:AQ$6)*$M74+SUM($S$7:AQ$7)*$N74-SUM($O74:$Q74),0)</f>
        <v>0</v>
      </c>
      <c r="AO74" s="4">
        <f t="shared" si="12"/>
        <v>0</v>
      </c>
      <c r="AP74" s="72">
        <f>IF(SUM($S$3:AS$3)*$J74+SUM($S$4:AW$4)*$K74+SUM($S$5:AS$5)*$L74+SUM($S$6:AS$6)*$M74+SUM($S$7:AS$7)*$N74-SUM($O74:$Q74)&gt;0,SUM($S$3:AS$3)*$J74+SUM($S$4:AW$4)*$K74+SUM($S$5:AS$5)*$L74+SUM($S$6:AS$6)*$M74+SUM($S$7:AS$7)*$N74-SUM($O74:$Q74),0)</f>
        <v>0</v>
      </c>
      <c r="AQ74" s="4">
        <f t="shared" si="13"/>
        <v>0</v>
      </c>
      <c r="AR74" s="72">
        <f>IF(SUM($S$3:AU$3)*$J74+SUM($S$4:AP$4)*$K74+SUM($S$5:AU$5)*$L74+SUM($S$6:AU$6)*$M74+SUM($S$7:AU$7)*$N74-SUM($O74:$Q74)&gt;0,SUM($S$3:AU$3)*$J74+SUM($S$4:AP$4)*$K74+SUM($S$5:AU$5)*$L74+SUM($S$6:AU$6)*$M74+SUM($S$7:AU$7)*$N74-SUM($O74:$Q74),0)</f>
        <v>0</v>
      </c>
      <c r="AS74" s="4">
        <f t="shared" si="14"/>
        <v>0</v>
      </c>
      <c r="AT74" s="72">
        <f>IF(SUM($S$3:AW$3)*$J74+SUM($S$4:AW$4)*$K74+SUM($S$5:AW$5)*$L74+SUM($S$6:AW$6)*$M74+SUM($S$7:AW$7)*$N74-SUM($O74:$Q74)&gt;0,SUM($S$3:AW$3)*$J74+SUM($S$4:AW$4)*$K74+SUM($S$5:AW$5)*$L74+SUM($S$6:AW$6)*$M74+SUM($S$7:AW$7)*$N74-SUM($O74:$Q74),0)</f>
        <v>0</v>
      </c>
      <c r="AU74" s="4">
        <f t="shared" si="15"/>
        <v>0</v>
      </c>
      <c r="AV74" s="72">
        <f>IF(SUM($S$3:AY$3)*$J74+SUM($S$4:AY$4)*$K74+SUM($S$5:AY$5)*$L74+SUM($S$6:AY$6)*$M74+SUM($S$7:AY$7)*$N74-SUM($O74:$Q74)&gt;0,SUM($S$3:AY$3)*$J74+SUM($S$4:AY$4)*$K74+SUM($S$5:AY$5)*$L74+SUM($S$6:AY$6)*$M74+SUM($S$7:AY$7)*$N74-SUM($O74:$Q74),0)</f>
        <v>0</v>
      </c>
      <c r="AW74" s="4">
        <f t="shared" si="16"/>
        <v>0</v>
      </c>
      <c r="AX74" s="72">
        <f>IF(SUM($S$3:BA$3)*$J74+SUM($S$4:BA$4)*$K74+SUM($S$5:BA$5)*$L74+SUM($S$6:BA$6)*$M74+SUM($S$7:BA$7)*$N74-SUM($O74:$Q74)&gt;0,SUM($S$3:BA$3)*$J74+SUM($S$4:BA$4)*$K74+SUM($S$5:BA$5)*$L74+SUM($S$6:BA$6)*$M74+SUM($S$7:BA$7)*$N74-SUM($O74:$Q74),0)</f>
        <v>0</v>
      </c>
      <c r="AY74" s="7">
        <f t="shared" si="17"/>
        <v>0</v>
      </c>
      <c r="AZ74" s="401">
        <f>IF(SUM($S$3:BC$3)*$J74+SUM($S$4:BC$4)*$K74+SUM($S$5:BC$5)*$L74+SUM($S$6:BC$6)*$M74+SUM($S$7:BC$7)*$N74-SUM($O74:$Q74)&gt;0,SUM($S$3:BC$3)*$J74+SUM($S$4:BC$4)*$K74+SUM($S$5:BC$5)*$L74+SUM($S$6:BC$6)*$M74+SUM($S$7:BC$7)*$N74-SUM($O74:$Q74),0)</f>
        <v>0</v>
      </c>
      <c r="BA74" s="87">
        <f t="shared" si="18"/>
        <v>0</v>
      </c>
      <c r="BB74" s="402">
        <f>IF(SUM($S$3:BD$3)*$J74+SUM($S$4:BD$4)*$K74+SUM($S$5:BD$5)*$L74+SUM($S$6:BD$6)*$M74+SUM($S$7:BD$7)*$N74-SUM($O74:$Q74)&gt;0,SUM($S$3:BD$3)*$J74+SUM($S$4:BD$4)*$K74+SUM($S$5:BD$5)*$L74+SUM($S$6:BD$6)*$M74+SUM($S$7:BD$7)*$N74-SUM($O74:$Q74),0)</f>
        <v>0</v>
      </c>
      <c r="BC74" s="87">
        <f t="shared" si="19"/>
        <v>0</v>
      </c>
      <c r="BG74" s="91">
        <f t="shared" ref="BG74:BG76" si="203">Y74*$H74</f>
        <v>0</v>
      </c>
      <c r="BH74" s="91">
        <f t="shared" ref="BH74:BH76" si="204">AA74*$H74</f>
        <v>0</v>
      </c>
      <c r="BI74" s="91">
        <f t="shared" ref="BI74:BI76" si="205">AC74*$H74</f>
        <v>0</v>
      </c>
      <c r="BJ74" s="91">
        <f t="shared" ref="BJ74:BJ76" si="206">AE74*$H74</f>
        <v>0</v>
      </c>
      <c r="BK74" s="91">
        <f t="shared" ref="BK74:BK76" si="207">AG74*$H74</f>
        <v>0</v>
      </c>
      <c r="BL74" s="91">
        <f t="shared" ref="BL74:BL76" si="208">AI74*$H74</f>
        <v>0</v>
      </c>
      <c r="BM74" s="91">
        <f t="shared" ref="BM74:BM76" si="209">AK74*$H74</f>
        <v>0</v>
      </c>
      <c r="BN74" s="91">
        <f t="shared" ref="BN74:BN76" si="210">AM74*$H74</f>
        <v>0</v>
      </c>
      <c r="BO74" s="91">
        <f t="shared" ref="BO74:BO76" si="211">AO74*$H74</f>
        <v>0</v>
      </c>
      <c r="BP74" s="91">
        <f t="shared" ref="BP74:BP76" si="212">AQ74*$H74</f>
        <v>0</v>
      </c>
      <c r="BQ74" s="250">
        <f t="shared" ref="BQ74:BQ76" si="213">AS74*$H74</f>
        <v>0</v>
      </c>
      <c r="BR74" s="157">
        <f t="shared" ref="BR74:BR76" si="214">AU74*$H74</f>
        <v>0</v>
      </c>
      <c r="BS74" s="91">
        <f t="shared" ref="BS74:BS76" si="215">AW74*$H74</f>
        <v>0</v>
      </c>
      <c r="BT74" s="91">
        <f t="shared" ref="BT74:BT76" si="216">AY74*$H74</f>
        <v>0</v>
      </c>
      <c r="BU74" s="91">
        <f t="shared" ref="BU74:BU76" si="217">BA74*$H74</f>
        <v>0</v>
      </c>
      <c r="BV74" s="91">
        <f t="shared" ref="BV74:BV76" si="218">BC74*$H74</f>
        <v>0</v>
      </c>
      <c r="BW74" s="158"/>
      <c r="BX74" s="153" t="s">
        <v>609</v>
      </c>
    </row>
    <row r="75" spans="1:76" s="86" customFormat="1" ht="12.75" customHeight="1" x14ac:dyDescent="0.25">
      <c r="A75" s="15" t="s">
        <v>48</v>
      </c>
      <c r="B75" s="15" t="s">
        <v>779</v>
      </c>
      <c r="C75" s="244" t="s">
        <v>10</v>
      </c>
      <c r="D75" s="274">
        <v>1</v>
      </c>
      <c r="E75" s="328">
        <v>7105</v>
      </c>
      <c r="F75" s="342" t="s">
        <v>614</v>
      </c>
      <c r="G75" s="369">
        <v>1</v>
      </c>
      <c r="H75" s="370">
        <v>7105</v>
      </c>
      <c r="I75" s="372" t="s">
        <v>614</v>
      </c>
      <c r="J75" s="301"/>
      <c r="K75" s="128"/>
      <c r="L75" s="120"/>
      <c r="M75" s="123">
        <v>1</v>
      </c>
      <c r="N75" s="120"/>
      <c r="O75" s="87"/>
      <c r="P75" s="131"/>
      <c r="Q75" s="292">
        <f>162+43+65</f>
        <v>270</v>
      </c>
      <c r="R75" s="72">
        <f>IF(SUM($S$3:U$3)*$J75+SUM($S$4:U$4)*$K75+SUM($S$5:U$5)*$L75+SUM($S$6:U$6)*$M75+SUM($S$7:U$7)*$N75-SUM($O75:$Q75)&gt;0,SUM($S$3:U$3)*$J75+SUM($S$4:U$4)*$K75+SUM($S$5:U$5)*$L75+SUM($S$6:U$6)*$M75+SUM($S$7:U$7)*$N75-SUM($O75:$Q75),0)</f>
        <v>0</v>
      </c>
      <c r="S75" s="73">
        <f t="shared" si="1"/>
        <v>0</v>
      </c>
      <c r="T75" s="72">
        <f>IF(SUM($S$3:W$3)*$J75+SUM($S$4:W$4)*$K75+SUM($S$5:W$5)*$L75+SUM($S$6:W$6)*$M75+SUM($S$7:W$7)*$N75-SUM($O75:$Q75)&gt;0,SUM($S$3:W$3)*$J75+SUM($S$4:W$4)*$K75+SUM($S$5:W$5)*$L75+SUM($S$6:W$6)*$M75+SUM($S$7:W$7)*$N75-SUM($O75:$Q75),0)</f>
        <v>0</v>
      </c>
      <c r="U75" s="4">
        <f t="shared" si="2"/>
        <v>0</v>
      </c>
      <c r="V75" s="72">
        <f>IF(SUM($S$3:Y$3)*$J75+SUM($S$4:Y$4)*$K75+SUM($S$5:Y$5)*$L75+SUM($S$6:Y$6)*$M75+SUM($S$7:Y$7)*$N75-SUM($O75:$Q75)&gt;0,SUM($S$3:Y$3)*$J75+SUM($S$4:Y$4)*$K75+SUM($S$5:Y$5)*$L75+SUM($S$6:Y$6)*$M75+SUM($S$7:Y$7)*$N75-SUM($O75:$Q75),0)</f>
        <v>0</v>
      </c>
      <c r="W75" s="4">
        <f t="shared" si="3"/>
        <v>0</v>
      </c>
      <c r="X75" s="72">
        <f>IF(SUM($S$3:AA$3)*$J75+SUM($S$4:AA$4)*$K75+SUM($S$5:AA$5)*$L75+SUM($S$6:AA$6)*$M75+SUM($S$7:AA$7)*$N75-SUM($O75:$Q75)&gt;0,SUM($S$3:AA$3)*$J75+SUM($S$4:AA$4)*$K75+SUM($S$5:AA$5)*$L75+SUM($S$6:AA$6)*$M75+SUM($S$7:AA$7)*$N75-SUM($O75:$Q75),0)</f>
        <v>0</v>
      </c>
      <c r="Y75" s="4">
        <f t="shared" si="4"/>
        <v>0</v>
      </c>
      <c r="Z75" s="72">
        <f>IF(SUM($S$3:AC$3)*$J75+SUM($S$4:AC$4)*$K75+SUM($S$5:AC$5)*$L75+SUM($S$6:AC$6)*$M75+SUM($S$7:AC$7)*$N75-SUM($O75:$Q75)&gt;0,SUM($S$3:AC$3)*$J75+SUM($S$4:AC$4)*$K75+SUM($S$5:AC$5)*$L75+SUM($S$6:AC$6)*$M75+SUM($S$7:AC$7)*$N75-SUM($O75:$Q75),0)</f>
        <v>0</v>
      </c>
      <c r="AA75" s="4">
        <f t="shared" si="5"/>
        <v>0</v>
      </c>
      <c r="AB75" s="72">
        <f>IF(SUM($S$3:AE$3)*$J75+SUM($S$4:AE$4)*$K75+SUM($S$5:AE$5)*$L75+SUM($S$6:AE$6)*$M75+SUM($S$7:AE$7)*$N75-SUM($O75:$Q75)&gt;0,SUM($S$3:AE$3)*$J75+SUM($S$4:AE$4)*$K75+SUM($S$5:AE$5)*$L75+SUM($S$6:AE$6)*$M75+SUM($S$7:AE$7)*$N75-SUM($O75:$Q75),0)</f>
        <v>0</v>
      </c>
      <c r="AC75" s="4">
        <f t="shared" si="6"/>
        <v>0</v>
      </c>
      <c r="AD75" s="72">
        <f>IF(SUM($S$3:AG$3)*$J75+SUM($S$4:AG$4)*$K75+SUM($S$5:AG$5)*$L75+SUM($S$6:AG$6)*$M75+SUM($S$7:AG$7)*$N75-SUM($O75:$Q75)&gt;0,SUM($S$3:AG$3)*$J75+SUM($S$4:AG$4)*$K75+SUM($S$5:AG$5)*$L75+SUM($S$6:AG$6)*$M75+SUM($S$7:AG$7)*$N75-SUM($O75:$Q75),0)</f>
        <v>0</v>
      </c>
      <c r="AE75" s="4">
        <f t="shared" si="7"/>
        <v>0</v>
      </c>
      <c r="AF75" s="72">
        <f>IF(SUM($S$3:AI$3)*$J75+SUM($S$4:AI$4)*$K75+SUM($S$5:AI$5)*$L75+SUM($S$6:AI$6)*$M75+SUM($S$7:AI$7)*$N75-SUM($O75:$Q75)&gt;0,SUM($S$3:AI$3)*$J75+SUM($S$4:AI$4)*$K75+SUM($S$5:AI$5)*$L75+SUM($S$6:AI$6)*$M75+SUM($S$7:AI$7)*$N75-SUM($O75:$Q75),0)</f>
        <v>0</v>
      </c>
      <c r="AG75" s="4">
        <f t="shared" si="8"/>
        <v>0</v>
      </c>
      <c r="AH75" s="72">
        <f>IF(SUM($S$3:AK$3)*$J75+SUM($S$4:AK$4)*$K75+SUM($S$5:AK$5)*$L75+SUM($S$6:AK$6)*$M75+SUM($S$7:AK$7)*$N75-SUM($O75:$Q75)&gt;0,SUM($S$3:AK$3)*$J75+SUM($S$4:AK$4)*$K75+SUM($S$5:AK$5)*$L75+SUM($S$6:AK$6)*$M75+SUM($S$7:AK$7)*$N75-SUM($O75:$Q75),0)</f>
        <v>0</v>
      </c>
      <c r="AI75" s="4">
        <f t="shared" si="9"/>
        <v>0</v>
      </c>
      <c r="AJ75" s="72">
        <f>IF(SUM($S$3:AM$3)*$J75+SUM($S$4:AQ$4)*$K75+SUM($S$5:AM$5)*$L75+SUM($S$6:AM$6)*$M75+SUM($S$7:AM$7)*$N75-SUM($O75:$Q75)&gt;0,SUM($S$3:AM$3)*$J75+SUM($S$4:AQ$4)*$K75+SUM($S$5:AM$5)*$L75+SUM($S$6:AM$6)*$M75+SUM($S$7:AM$7)*$N75-SUM($O75:$Q75),0)</f>
        <v>0</v>
      </c>
      <c r="AK75" s="4">
        <f t="shared" si="10"/>
        <v>0</v>
      </c>
      <c r="AL75" s="72">
        <f>IF(SUM($S$3:AO$3)*$J75+SUM($S$4:AS$4)*$K75+SUM($S$5:AO$5)*$L75+SUM($S$6:AO$6)*$M75+SUM($S$7:AO$7)*$N75-SUM($O75:$Q75)&gt;0,SUM($S$3:AO$3)*$J75+SUM($S$4:AS$4)*$K75+SUM($S$5:AO$5)*$L75+SUM($S$6:AO$6)*$M75+SUM($S$7:AO$7)*$N75-SUM($O75:$Q75),0)</f>
        <v>0</v>
      </c>
      <c r="AM75" s="4">
        <f t="shared" si="11"/>
        <v>0</v>
      </c>
      <c r="AN75" s="72">
        <f>IF(SUM($S$3:AQ$3)*$J75+SUM($S$4:AU$4)*$K75+SUM($S$5:AQ$5)*$L75+SUM($S$6:AQ$6)*$M75+SUM($S$7:AQ$7)*$N75-SUM($O75:$Q75)&gt;0,SUM($S$3:AQ$3)*$J75+SUM($S$4:AU$4)*$K75+SUM($S$5:AQ$5)*$L75+SUM($S$6:AQ$6)*$M75+SUM($S$7:AQ$7)*$N75-SUM($O75:$Q75),0)</f>
        <v>0</v>
      </c>
      <c r="AO75" s="4">
        <f t="shared" si="12"/>
        <v>0</v>
      </c>
      <c r="AP75" s="72">
        <f>IF(SUM($S$3:AS$3)*$J75+SUM($S$4:AW$4)*$K75+SUM($S$5:AS$5)*$L75+SUM($S$6:AS$6)*$M75+SUM($S$7:AS$7)*$N75-SUM($O75:$Q75)&gt;0,SUM($S$3:AS$3)*$J75+SUM($S$4:AW$4)*$K75+SUM($S$5:AS$5)*$L75+SUM($S$6:AS$6)*$M75+SUM($S$7:AS$7)*$N75-SUM($O75:$Q75),0)</f>
        <v>0</v>
      </c>
      <c r="AQ75" s="4">
        <f t="shared" si="13"/>
        <v>0</v>
      </c>
      <c r="AR75" s="72">
        <f>IF(SUM($S$3:AU$3)*$J75+SUM($S$4:AP$4)*$K75+SUM($S$5:AU$5)*$L75+SUM($S$6:AU$6)*$M75+SUM($S$7:AU$7)*$N75-SUM($O75:$Q75)&gt;0,SUM($S$3:AU$3)*$J75+SUM($S$4:AP$4)*$K75+SUM($S$5:AU$5)*$L75+SUM($S$6:AU$6)*$M75+SUM($S$7:AU$7)*$N75-SUM($O75:$Q75),0)</f>
        <v>0</v>
      </c>
      <c r="AS75" s="4">
        <f t="shared" si="14"/>
        <v>0</v>
      </c>
      <c r="AT75" s="72">
        <f>IF(SUM($S$3:AW$3)*$J75+SUM($S$4:AW$4)*$K75+SUM($S$5:AW$5)*$L75+SUM($S$6:AW$6)*$M75+SUM($S$7:AW$7)*$N75-SUM($O75:$Q75)&gt;0,SUM($S$3:AW$3)*$J75+SUM($S$4:AW$4)*$K75+SUM($S$5:AW$5)*$L75+SUM($S$6:AW$6)*$M75+SUM($S$7:AW$7)*$N75-SUM($O75:$Q75),0)</f>
        <v>0</v>
      </c>
      <c r="AU75" s="4">
        <f t="shared" si="15"/>
        <v>0</v>
      </c>
      <c r="AV75" s="72">
        <f>IF(SUM($S$3:AY$3)*$J75+SUM($S$4:AY$4)*$K75+SUM($S$5:AY$5)*$L75+SUM($S$6:AY$6)*$M75+SUM($S$7:AY$7)*$N75-SUM($O75:$Q75)&gt;0,SUM($S$3:AY$3)*$J75+SUM($S$4:AY$4)*$K75+SUM($S$5:AY$5)*$L75+SUM($S$6:AY$6)*$M75+SUM($S$7:AY$7)*$N75-SUM($O75:$Q75),0)</f>
        <v>0</v>
      </c>
      <c r="AW75" s="4">
        <f t="shared" si="16"/>
        <v>0</v>
      </c>
      <c r="AX75" s="72">
        <f>IF(SUM($S$3:BA$3)*$J75+SUM($S$4:BA$4)*$K75+SUM($S$5:BA$5)*$L75+SUM($S$6:BA$6)*$M75+SUM($S$7:BA$7)*$N75-SUM($O75:$Q75)&gt;0,SUM($S$3:BA$3)*$J75+SUM($S$4:BA$4)*$K75+SUM($S$5:BA$5)*$L75+SUM($S$6:BA$6)*$M75+SUM($S$7:BA$7)*$N75-SUM($O75:$Q75),0)</f>
        <v>0</v>
      </c>
      <c r="AY75" s="7">
        <f t="shared" si="17"/>
        <v>0</v>
      </c>
      <c r="AZ75" s="401">
        <f>IF(SUM($S$3:BC$3)*$J75+SUM($S$4:BC$4)*$K75+SUM($S$5:BC$5)*$L75+SUM($S$6:BC$6)*$M75+SUM($S$7:BC$7)*$N75-SUM($O75:$Q75)&gt;0,SUM($S$3:BC$3)*$J75+SUM($S$4:BC$4)*$K75+SUM($S$5:BC$5)*$L75+SUM($S$6:BC$6)*$M75+SUM($S$7:BC$7)*$N75-SUM($O75:$Q75),0)</f>
        <v>0</v>
      </c>
      <c r="BA75" s="87">
        <f t="shared" si="18"/>
        <v>0</v>
      </c>
      <c r="BB75" s="402">
        <f>IF(SUM($S$3:BD$3)*$J75+SUM($S$4:BD$4)*$K75+SUM($S$5:BD$5)*$L75+SUM($S$6:BD$6)*$M75+SUM($S$7:BD$7)*$N75-SUM($O75:$Q75)&gt;0,SUM($S$3:BD$3)*$J75+SUM($S$4:BD$4)*$K75+SUM($S$5:BD$5)*$L75+SUM($S$6:BD$6)*$M75+SUM($S$7:BD$7)*$N75-SUM($O75:$Q75),0)</f>
        <v>0</v>
      </c>
      <c r="BC75" s="87">
        <f t="shared" si="19"/>
        <v>0</v>
      </c>
      <c r="BG75" s="91">
        <f t="shared" si="203"/>
        <v>0</v>
      </c>
      <c r="BH75" s="91">
        <f t="shared" si="204"/>
        <v>0</v>
      </c>
      <c r="BI75" s="91">
        <f t="shared" si="205"/>
        <v>0</v>
      </c>
      <c r="BJ75" s="91">
        <f t="shared" si="206"/>
        <v>0</v>
      </c>
      <c r="BK75" s="91">
        <f t="shared" si="207"/>
        <v>0</v>
      </c>
      <c r="BL75" s="91">
        <f t="shared" si="208"/>
        <v>0</v>
      </c>
      <c r="BM75" s="91">
        <f t="shared" si="209"/>
        <v>0</v>
      </c>
      <c r="BN75" s="91">
        <f t="shared" si="210"/>
        <v>0</v>
      </c>
      <c r="BO75" s="91">
        <f t="shared" si="211"/>
        <v>0</v>
      </c>
      <c r="BP75" s="91">
        <f t="shared" si="212"/>
        <v>0</v>
      </c>
      <c r="BQ75" s="250">
        <f t="shared" si="213"/>
        <v>0</v>
      </c>
      <c r="BR75" s="157">
        <f t="shared" si="214"/>
        <v>0</v>
      </c>
      <c r="BS75" s="91">
        <f t="shared" si="215"/>
        <v>0</v>
      </c>
      <c r="BT75" s="91">
        <f t="shared" si="216"/>
        <v>0</v>
      </c>
      <c r="BU75" s="91">
        <f t="shared" si="217"/>
        <v>0</v>
      </c>
      <c r="BV75" s="91">
        <f t="shared" si="218"/>
        <v>0</v>
      </c>
      <c r="BW75" s="158"/>
      <c r="BX75" s="153" t="s">
        <v>609</v>
      </c>
    </row>
    <row r="76" spans="1:76" s="86" customFormat="1" ht="12.75" customHeight="1" x14ac:dyDescent="0.25">
      <c r="A76" s="15" t="s">
        <v>780</v>
      </c>
      <c r="B76" s="15" t="s">
        <v>781</v>
      </c>
      <c r="C76" s="244" t="s">
        <v>10</v>
      </c>
      <c r="D76" s="274">
        <v>1</v>
      </c>
      <c r="E76" s="328">
        <v>1424</v>
      </c>
      <c r="F76" s="342" t="s">
        <v>614</v>
      </c>
      <c r="G76" s="369">
        <v>1</v>
      </c>
      <c r="H76" s="370">
        <v>1424</v>
      </c>
      <c r="I76" s="372" t="s">
        <v>614</v>
      </c>
      <c r="J76" s="301"/>
      <c r="K76" s="128"/>
      <c r="L76" s="120"/>
      <c r="M76" s="123">
        <v>1</v>
      </c>
      <c r="N76" s="120"/>
      <c r="O76" s="87"/>
      <c r="P76" s="132"/>
      <c r="Q76" s="292">
        <f>240+30</f>
        <v>270</v>
      </c>
      <c r="R76" s="72">
        <f>IF(SUM($S$3:U$3)*$J76+SUM($S$4:U$4)*$K76+SUM($S$5:U$5)*$L76+SUM($S$6:U$6)*$M76+SUM($S$7:U$7)*$N76-SUM($O76:$Q76)&gt;0,SUM($S$3:U$3)*$J76+SUM($S$4:U$4)*$K76+SUM($S$5:U$5)*$L76+SUM($S$6:U$6)*$M76+SUM($S$7:U$7)*$N76-SUM($O76:$Q76),0)</f>
        <v>0</v>
      </c>
      <c r="S76" s="73">
        <f t="shared" ref="S76:S139" si="219">R76</f>
        <v>0</v>
      </c>
      <c r="T76" s="72">
        <f>IF(SUM($S$3:W$3)*$J76+SUM($S$4:W$4)*$K76+SUM($S$5:W$5)*$L76+SUM($S$6:W$6)*$M76+SUM($S$7:W$7)*$N76-SUM($O76:$Q76)&gt;0,SUM($S$3:W$3)*$J76+SUM($S$4:W$4)*$K76+SUM($S$5:W$5)*$L76+SUM($S$6:W$6)*$M76+SUM($S$7:W$7)*$N76-SUM($O76:$Q76),0)</f>
        <v>0</v>
      </c>
      <c r="U76" s="4">
        <f t="shared" ref="U76:U139" si="220">IF(T76-R76&gt;0,T76-R76,0)</f>
        <v>0</v>
      </c>
      <c r="V76" s="72">
        <f>IF(SUM($S$3:Y$3)*$J76+SUM($S$4:Y$4)*$K76+SUM($S$5:Y$5)*$L76+SUM($S$6:Y$6)*$M76+SUM($S$7:Y$7)*$N76-SUM($O76:$Q76)&gt;0,SUM($S$3:Y$3)*$J76+SUM($S$4:Y$4)*$K76+SUM($S$5:Y$5)*$L76+SUM($S$6:Y$6)*$M76+SUM($S$7:Y$7)*$N76-SUM($O76:$Q76),0)</f>
        <v>0</v>
      </c>
      <c r="W76" s="4">
        <f t="shared" ref="W76:W139" si="221">IF(V76-T76&gt;0,V76-T76,0)</f>
        <v>0</v>
      </c>
      <c r="X76" s="72">
        <f>IF(SUM($S$3:AA$3)*$J76+SUM($S$4:AA$4)*$K76+SUM($S$5:AA$5)*$L76+SUM($S$6:AA$6)*$M76+SUM($S$7:AA$7)*$N76-SUM($O76:$Q76)&gt;0,SUM($S$3:AA$3)*$J76+SUM($S$4:AA$4)*$K76+SUM($S$5:AA$5)*$L76+SUM($S$6:AA$6)*$M76+SUM($S$7:AA$7)*$N76-SUM($O76:$Q76),0)</f>
        <v>0</v>
      </c>
      <c r="Y76" s="4">
        <f t="shared" ref="Y76:Y139" si="222">IF(X76-V76&gt;0,X76-V76,0)</f>
        <v>0</v>
      </c>
      <c r="Z76" s="72">
        <f>IF(SUM($S$3:AC$3)*$J76+SUM($S$4:AC$4)*$K76+SUM($S$5:AC$5)*$L76+SUM($S$6:AC$6)*$M76+SUM($S$7:AC$7)*$N76-SUM($O76:$Q76)&gt;0,SUM($S$3:AC$3)*$J76+SUM($S$4:AC$4)*$K76+SUM($S$5:AC$5)*$L76+SUM($S$6:AC$6)*$M76+SUM($S$7:AC$7)*$N76-SUM($O76:$Q76),0)</f>
        <v>0</v>
      </c>
      <c r="AA76" s="4">
        <f t="shared" ref="AA76:AA139" si="223">IF(Z76-X76&gt;0,Z76-X76,0)</f>
        <v>0</v>
      </c>
      <c r="AB76" s="72">
        <f>IF(SUM($S$3:AE$3)*$J76+SUM($S$4:AE$4)*$K76+SUM($S$5:AE$5)*$L76+SUM($S$6:AE$6)*$M76+SUM($S$7:AE$7)*$N76-SUM($O76:$Q76)&gt;0,SUM($S$3:AE$3)*$J76+SUM($S$4:AE$4)*$K76+SUM($S$5:AE$5)*$L76+SUM($S$6:AE$6)*$M76+SUM($S$7:AE$7)*$N76-SUM($O76:$Q76),0)</f>
        <v>0</v>
      </c>
      <c r="AC76" s="4">
        <f t="shared" ref="AC76:AC139" si="224">IF(AB76-Z76&gt;0,AB76-Z76,0)</f>
        <v>0</v>
      </c>
      <c r="AD76" s="72">
        <f>IF(SUM($S$3:AG$3)*$J76+SUM($S$4:AG$4)*$K76+SUM($S$5:AG$5)*$L76+SUM($S$6:AG$6)*$M76+SUM($S$7:AG$7)*$N76-SUM($O76:$Q76)&gt;0,SUM($S$3:AG$3)*$J76+SUM($S$4:AG$4)*$K76+SUM($S$5:AG$5)*$L76+SUM($S$6:AG$6)*$M76+SUM($S$7:AG$7)*$N76-SUM($O76:$Q76),0)</f>
        <v>0</v>
      </c>
      <c r="AE76" s="4">
        <f t="shared" ref="AE76:AE139" si="225">IF(AD76-AB76&gt;0,AD76-AB76,0)</f>
        <v>0</v>
      </c>
      <c r="AF76" s="72">
        <f>IF(SUM($S$3:AI$3)*$J76+SUM($S$4:AI$4)*$K76+SUM($S$5:AI$5)*$L76+SUM($S$6:AI$6)*$M76+SUM($S$7:AI$7)*$N76-SUM($O76:$Q76)&gt;0,SUM($S$3:AI$3)*$J76+SUM($S$4:AI$4)*$K76+SUM($S$5:AI$5)*$L76+SUM($S$6:AI$6)*$M76+SUM($S$7:AI$7)*$N76-SUM($O76:$Q76),0)</f>
        <v>0</v>
      </c>
      <c r="AG76" s="4">
        <f t="shared" ref="AG76:AG139" si="226">IF(AF76-AD76&gt;0,AF76-AD76,0)</f>
        <v>0</v>
      </c>
      <c r="AH76" s="72">
        <f>IF(SUM($S$3:AK$3)*$J76+SUM($S$4:AK$4)*$K76+SUM($S$5:AK$5)*$L76+SUM($S$6:AK$6)*$M76+SUM($S$7:AK$7)*$N76-SUM($O76:$Q76)&gt;0,SUM($S$3:AK$3)*$J76+SUM($S$4:AK$4)*$K76+SUM($S$5:AK$5)*$L76+SUM($S$6:AK$6)*$M76+SUM($S$7:AK$7)*$N76-SUM($O76:$Q76),0)</f>
        <v>0</v>
      </c>
      <c r="AI76" s="4">
        <f t="shared" ref="AI76:AI139" si="227">IF(AH76-AF76&gt;0,AH76-AF76,0)</f>
        <v>0</v>
      </c>
      <c r="AJ76" s="72">
        <f>IF(SUM($S$3:AM$3)*$J76+SUM($S$4:AQ$4)*$K76+SUM($S$5:AM$5)*$L76+SUM($S$6:AM$6)*$M76+SUM($S$7:AM$7)*$N76-SUM($O76:$Q76)&gt;0,SUM($S$3:AM$3)*$J76+SUM($S$4:AQ$4)*$K76+SUM($S$5:AM$5)*$L76+SUM($S$6:AM$6)*$M76+SUM($S$7:AM$7)*$N76-SUM($O76:$Q76),0)</f>
        <v>0</v>
      </c>
      <c r="AK76" s="4">
        <f t="shared" ref="AK76:AK139" si="228">IF(AJ76-AH76&gt;0,AJ76-AH76,0)</f>
        <v>0</v>
      </c>
      <c r="AL76" s="72">
        <f>IF(SUM($S$3:AO$3)*$J76+SUM($S$4:AS$4)*$K76+SUM($S$5:AO$5)*$L76+SUM($S$6:AO$6)*$M76+SUM($S$7:AO$7)*$N76-SUM($O76:$Q76)&gt;0,SUM($S$3:AO$3)*$J76+SUM($S$4:AS$4)*$K76+SUM($S$5:AO$5)*$L76+SUM($S$6:AO$6)*$M76+SUM($S$7:AO$7)*$N76-SUM($O76:$Q76),0)</f>
        <v>0</v>
      </c>
      <c r="AM76" s="4">
        <f t="shared" ref="AM76:AM139" si="229">IF(AL76-AJ76&gt;0,AL76-AJ76,0)</f>
        <v>0</v>
      </c>
      <c r="AN76" s="72">
        <f>IF(SUM($S$3:AQ$3)*$J76+SUM($S$4:AU$4)*$K76+SUM($S$5:AQ$5)*$L76+SUM($S$6:AQ$6)*$M76+SUM($S$7:AQ$7)*$N76-SUM($O76:$Q76)&gt;0,SUM($S$3:AQ$3)*$J76+SUM($S$4:AU$4)*$K76+SUM($S$5:AQ$5)*$L76+SUM($S$6:AQ$6)*$M76+SUM($S$7:AQ$7)*$N76-SUM($O76:$Q76),0)</f>
        <v>0</v>
      </c>
      <c r="AO76" s="4">
        <f t="shared" ref="AO76:AO139" si="230">IF(AN76-AL76&gt;0,AN76-AL76,0)</f>
        <v>0</v>
      </c>
      <c r="AP76" s="72">
        <f>IF(SUM($S$3:AS$3)*$J76+SUM($S$4:AW$4)*$K76+SUM($S$5:AS$5)*$L76+SUM($S$6:AS$6)*$M76+SUM($S$7:AS$7)*$N76-SUM($O76:$Q76)&gt;0,SUM($S$3:AS$3)*$J76+SUM($S$4:AW$4)*$K76+SUM($S$5:AS$5)*$L76+SUM($S$6:AS$6)*$M76+SUM($S$7:AS$7)*$N76-SUM($O76:$Q76),0)</f>
        <v>0</v>
      </c>
      <c r="AQ76" s="4">
        <f t="shared" ref="AQ76:AQ139" si="231">IF(AP76-AN76&gt;0,AP76-AN76,0)</f>
        <v>0</v>
      </c>
      <c r="AR76" s="72">
        <f>IF(SUM($S$3:AU$3)*$J76+SUM($S$4:AP$4)*$K76+SUM($S$5:AU$5)*$L76+SUM($S$6:AU$6)*$M76+SUM($S$7:AU$7)*$N76-SUM($O76:$Q76)&gt;0,SUM($S$3:AU$3)*$J76+SUM($S$4:AP$4)*$K76+SUM($S$5:AU$5)*$L76+SUM($S$6:AU$6)*$M76+SUM($S$7:AU$7)*$N76-SUM($O76:$Q76),0)</f>
        <v>0</v>
      </c>
      <c r="AS76" s="4">
        <f t="shared" ref="AS76:AS139" si="232">IF(AR76-AP76&gt;0,AR76-AP76,0)</f>
        <v>0</v>
      </c>
      <c r="AT76" s="72">
        <f>IF(SUM($S$3:AW$3)*$J76+SUM($S$4:AW$4)*$K76+SUM($S$5:AW$5)*$L76+SUM($S$6:AW$6)*$M76+SUM($S$7:AW$7)*$N76-SUM($O76:$Q76)&gt;0,SUM($S$3:AW$3)*$J76+SUM($S$4:AW$4)*$K76+SUM($S$5:AW$5)*$L76+SUM($S$6:AW$6)*$M76+SUM($S$7:AW$7)*$N76-SUM($O76:$Q76),0)</f>
        <v>0</v>
      </c>
      <c r="AU76" s="4">
        <f t="shared" ref="AU76:AU139" si="233">IF(AT76-AR76&gt;0,AT76-AR76,0)</f>
        <v>0</v>
      </c>
      <c r="AV76" s="72">
        <f>IF(SUM($S$3:AY$3)*$J76+SUM($S$4:AY$4)*$K76+SUM($S$5:AY$5)*$L76+SUM($S$6:AY$6)*$M76+SUM($S$7:AY$7)*$N76-SUM($O76:$Q76)&gt;0,SUM($S$3:AY$3)*$J76+SUM($S$4:AY$4)*$K76+SUM($S$5:AY$5)*$L76+SUM($S$6:AY$6)*$M76+SUM($S$7:AY$7)*$N76-SUM($O76:$Q76),0)</f>
        <v>0</v>
      </c>
      <c r="AW76" s="4">
        <f t="shared" ref="AW76:AW139" si="234">IF(AV76-AT76&gt;0,AV76-AT76,0)</f>
        <v>0</v>
      </c>
      <c r="AX76" s="72">
        <f>IF(SUM($S$3:BA$3)*$J76+SUM($S$4:BA$4)*$K76+SUM($S$5:BA$5)*$L76+SUM($S$6:BA$6)*$M76+SUM($S$7:BA$7)*$N76-SUM($O76:$Q76)&gt;0,SUM($S$3:BA$3)*$J76+SUM($S$4:BA$4)*$K76+SUM($S$5:BA$5)*$L76+SUM($S$6:BA$6)*$M76+SUM($S$7:BA$7)*$N76-SUM($O76:$Q76),0)</f>
        <v>0</v>
      </c>
      <c r="AY76" s="7">
        <f t="shared" ref="AY76:AY139" si="235">IF(AX76-AV76&gt;0,AX76-AV76,0)</f>
        <v>0</v>
      </c>
      <c r="AZ76" s="401">
        <f>IF(SUM($S$3:BC$3)*$J76+SUM($S$4:BC$4)*$K76+SUM($S$5:BC$5)*$L76+SUM($S$6:BC$6)*$M76+SUM($S$7:BC$7)*$N76-SUM($O76:$Q76)&gt;0,SUM($S$3:BC$3)*$J76+SUM($S$4:BC$4)*$K76+SUM($S$5:BC$5)*$L76+SUM($S$6:BC$6)*$M76+SUM($S$7:BC$7)*$N76-SUM($O76:$Q76),0)</f>
        <v>0</v>
      </c>
      <c r="BA76" s="87">
        <f t="shared" ref="BA76:BA139" si="236">IF(AZ76-AX76&gt;0,AZ76-AX76,0)</f>
        <v>0</v>
      </c>
      <c r="BB76" s="402">
        <f>IF(SUM($S$3:BD$3)*$J76+SUM($S$4:BD$4)*$K76+SUM($S$5:BD$5)*$L76+SUM($S$6:BD$6)*$M76+SUM($S$7:BD$7)*$N76-SUM($O76:$Q76)&gt;0,SUM($S$3:BD$3)*$J76+SUM($S$4:BD$4)*$K76+SUM($S$5:BD$5)*$L76+SUM($S$6:BD$6)*$M76+SUM($S$7:BD$7)*$N76-SUM($O76:$Q76),0)</f>
        <v>0</v>
      </c>
      <c r="BC76" s="87">
        <f t="shared" ref="BC76:BC139" si="237">IF(BB76-AZ76&gt;0,BB76-AZ76,0)</f>
        <v>0</v>
      </c>
      <c r="BG76" s="91">
        <f t="shared" si="203"/>
        <v>0</v>
      </c>
      <c r="BH76" s="91">
        <f t="shared" si="204"/>
        <v>0</v>
      </c>
      <c r="BI76" s="91">
        <f t="shared" si="205"/>
        <v>0</v>
      </c>
      <c r="BJ76" s="91">
        <f t="shared" si="206"/>
        <v>0</v>
      </c>
      <c r="BK76" s="91">
        <f t="shared" si="207"/>
        <v>0</v>
      </c>
      <c r="BL76" s="91">
        <f t="shared" si="208"/>
        <v>0</v>
      </c>
      <c r="BM76" s="91">
        <f t="shared" si="209"/>
        <v>0</v>
      </c>
      <c r="BN76" s="91">
        <f t="shared" si="210"/>
        <v>0</v>
      </c>
      <c r="BO76" s="91">
        <f t="shared" si="211"/>
        <v>0</v>
      </c>
      <c r="BP76" s="91">
        <f t="shared" si="212"/>
        <v>0</v>
      </c>
      <c r="BQ76" s="250">
        <f t="shared" si="213"/>
        <v>0</v>
      </c>
      <c r="BR76" s="157">
        <f t="shared" si="214"/>
        <v>0</v>
      </c>
      <c r="BS76" s="91">
        <f t="shared" si="215"/>
        <v>0</v>
      </c>
      <c r="BT76" s="91">
        <f t="shared" si="216"/>
        <v>0</v>
      </c>
      <c r="BU76" s="91">
        <f t="shared" si="217"/>
        <v>0</v>
      </c>
      <c r="BV76" s="91">
        <f t="shared" si="218"/>
        <v>0</v>
      </c>
      <c r="BW76" s="158"/>
      <c r="BX76" s="153" t="s">
        <v>609</v>
      </c>
    </row>
    <row r="77" spans="1:76" s="86" customFormat="1" ht="12.75" customHeight="1" x14ac:dyDescent="0.25">
      <c r="A77" s="15" t="s">
        <v>48</v>
      </c>
      <c r="B77" s="15" t="s">
        <v>49</v>
      </c>
      <c r="C77" s="249" t="s">
        <v>10</v>
      </c>
      <c r="D77" s="274">
        <v>2</v>
      </c>
      <c r="E77" s="328">
        <v>530</v>
      </c>
      <c r="F77" s="342" t="s">
        <v>442</v>
      </c>
      <c r="G77" s="369">
        <v>2</v>
      </c>
      <c r="H77" s="370">
        <v>545</v>
      </c>
      <c r="I77" s="372" t="s">
        <v>442</v>
      </c>
      <c r="J77" s="302"/>
      <c r="K77" s="135">
        <v>1</v>
      </c>
      <c r="L77" s="124"/>
      <c r="M77" s="124"/>
      <c r="N77" s="120"/>
      <c r="O77" s="87">
        <v>273</v>
      </c>
      <c r="P77" s="131"/>
      <c r="Q77" s="292">
        <f>122+120+120+162</f>
        <v>524</v>
      </c>
      <c r="R77" s="72">
        <f>IF(SUM($S$3:U$3)*$J77+SUM($S$4:U$4)*$K77+SUM($S$5:U$5)*$L77+SUM($S$6:U$6)*$M77+SUM($S$7:U$7)*$N77-SUM($O77:$Q77)&gt;0,SUM($S$3:U$3)*$J77+SUM($S$4:U$4)*$K77+SUM($S$5:U$5)*$L77+SUM($S$6:U$6)*$M77+SUM($S$7:U$7)*$N77-SUM($O77:$Q77),0)</f>
        <v>0</v>
      </c>
      <c r="S77" s="73">
        <f t="shared" si="219"/>
        <v>0</v>
      </c>
      <c r="T77" s="72">
        <f>IF(SUM($S$3:W$3)*$J77+SUM($S$4:W$4)*$K77+SUM($S$5:W$5)*$L77+SUM($S$6:W$6)*$M77+SUM($S$7:W$7)*$N77-SUM($O77:$Q77)&gt;0,SUM($S$3:W$3)*$J77+SUM($S$4:W$4)*$K77+SUM($S$5:W$5)*$L77+SUM($S$6:W$6)*$M77+SUM($S$7:W$7)*$N77-SUM($O77:$Q77),0)</f>
        <v>0</v>
      </c>
      <c r="U77" s="4">
        <f t="shared" si="220"/>
        <v>0</v>
      </c>
      <c r="V77" s="72">
        <f>IF(SUM($S$3:Y$3)*$J77+SUM($S$4:Y$4)*$K77+SUM($S$5:Y$5)*$L77+SUM($S$6:Y$6)*$M77+SUM($S$7:Y$7)*$N77-SUM($O77:$Q77)&gt;0,SUM($S$3:Y$3)*$J77+SUM($S$4:Y$4)*$K77+SUM($S$5:Y$5)*$L77+SUM($S$6:Y$6)*$M77+SUM($S$7:Y$7)*$N77-SUM($O77:$Q77),0)</f>
        <v>0</v>
      </c>
      <c r="W77" s="4">
        <f t="shared" si="221"/>
        <v>0</v>
      </c>
      <c r="X77" s="72">
        <f>IF(SUM($S$3:AA$3)*$J77+SUM($S$4:AA$4)*$K77+SUM($S$5:AA$5)*$L77+SUM($S$6:AA$6)*$M77+SUM($S$7:AA$7)*$N77-SUM($O77:$Q77)&gt;0,SUM($S$3:AA$3)*$J77+SUM($S$4:AA$4)*$K77+SUM($S$5:AA$5)*$L77+SUM($S$6:AA$6)*$M77+SUM($S$7:AA$7)*$N77-SUM($O77:$Q77),0)</f>
        <v>0</v>
      </c>
      <c r="Y77" s="4">
        <f t="shared" si="222"/>
        <v>0</v>
      </c>
      <c r="Z77" s="72">
        <f>IF(SUM($S$3:AC$3)*$J77+SUM($S$4:AC$4)*$K77+SUM($S$5:AC$5)*$L77+SUM($S$6:AC$6)*$M77+SUM($S$7:AC$7)*$N77-SUM($O77:$Q77)&gt;0,SUM($S$3:AC$3)*$J77+SUM($S$4:AC$4)*$K77+SUM($S$5:AC$5)*$L77+SUM($S$6:AC$6)*$M77+SUM($S$7:AC$7)*$N77-SUM($O77:$Q77),0)</f>
        <v>0</v>
      </c>
      <c r="AA77" s="4">
        <f t="shared" si="223"/>
        <v>0</v>
      </c>
      <c r="AB77" s="72">
        <f>IF(SUM($S$3:AE$3)*$J77+SUM($S$4:AE$4)*$K77+SUM($S$5:AE$5)*$L77+SUM($S$6:AE$6)*$M77+SUM($S$7:AE$7)*$N77-SUM($O77:$Q77)&gt;0,SUM($S$3:AE$3)*$J77+SUM($S$4:AE$4)*$K77+SUM($S$5:AE$5)*$L77+SUM($S$6:AE$6)*$M77+SUM($S$7:AE$7)*$N77-SUM($O77:$Q77),0)</f>
        <v>0</v>
      </c>
      <c r="AC77" s="4">
        <f t="shared" si="224"/>
        <v>0</v>
      </c>
      <c r="AD77" s="72">
        <f>IF(SUM($S$3:AG$3)*$J77+SUM($S$4:AG$4)*$K77+SUM($S$5:AG$5)*$L77+SUM($S$6:AG$6)*$M77+SUM($S$7:AG$7)*$N77-SUM($O77:$Q77)&gt;0,SUM($S$3:AG$3)*$J77+SUM($S$4:AG$4)*$K77+SUM($S$5:AG$5)*$L77+SUM($S$6:AG$6)*$M77+SUM($S$7:AG$7)*$N77-SUM($O77:$Q77),0)</f>
        <v>0</v>
      </c>
      <c r="AE77" s="4">
        <f t="shared" si="225"/>
        <v>0</v>
      </c>
      <c r="AF77" s="72">
        <f>IF(SUM($S$3:AI$3)*$J77+SUM($S$4:AI$4)*$K77+SUM($S$5:AI$5)*$L77+SUM($S$6:AI$6)*$M77+SUM($S$7:AI$7)*$N77-SUM($O77:$Q77)&gt;0,SUM($S$3:AI$3)*$J77+SUM($S$4:AI$4)*$K77+SUM($S$5:AI$5)*$L77+SUM($S$6:AI$6)*$M77+SUM($S$7:AI$7)*$N77-SUM($O77:$Q77),0)</f>
        <v>0</v>
      </c>
      <c r="AG77" s="4">
        <f t="shared" si="226"/>
        <v>0</v>
      </c>
      <c r="AH77" s="72">
        <f>IF(SUM($S$3:AK$3)*$J77+SUM($S$4:AK$4)*$K77+SUM($S$5:AK$5)*$L77+SUM($S$6:AK$6)*$M77+SUM($S$7:AK$7)*$N77-SUM($O77:$Q77)&gt;0,SUM($S$3:AK$3)*$J77+SUM($S$4:AK$4)*$K77+SUM($S$5:AK$5)*$L77+SUM($S$6:AK$6)*$M77+SUM($S$7:AK$7)*$N77-SUM($O77:$Q77),0)</f>
        <v>0</v>
      </c>
      <c r="AI77" s="4">
        <f t="shared" si="227"/>
        <v>0</v>
      </c>
      <c r="AJ77" s="72">
        <f>IF(SUM($S$3:AM$3)*$J77+SUM($S$4:AQ$4)*$K77+SUM($S$5:AM$5)*$L77+SUM($S$6:AM$6)*$M77+SUM($S$7:AM$7)*$N77-SUM($O77:$Q77)&gt;0,SUM($S$3:AM$3)*$J77+SUM($S$4:AQ$4)*$K77+SUM($S$5:AM$5)*$L77+SUM($S$6:AM$6)*$M77+SUM($S$7:AM$7)*$N77-SUM($O77:$Q77),0)</f>
        <v>0</v>
      </c>
      <c r="AK77" s="4">
        <f t="shared" si="228"/>
        <v>0</v>
      </c>
      <c r="AL77" s="72">
        <f>IF(SUM($S$3:AO$3)*$J77+SUM($S$4:AS$4)*$K77+SUM($S$5:AO$5)*$L77+SUM($S$6:AO$6)*$M77+SUM($S$7:AO$7)*$N77-SUM($O77:$Q77)&gt;0,SUM($S$3:AO$3)*$J77+SUM($S$4:AS$4)*$K77+SUM($S$5:AO$5)*$L77+SUM($S$6:AO$6)*$M77+SUM($S$7:AO$7)*$N77-SUM($O77:$Q77),0)</f>
        <v>119</v>
      </c>
      <c r="AM77" s="4">
        <f t="shared" si="229"/>
        <v>119</v>
      </c>
      <c r="AN77" s="72">
        <f>IF(SUM($S$3:AQ$3)*$J77+SUM($S$4:AU$4)*$K77+SUM($S$5:AQ$5)*$L77+SUM($S$6:AQ$6)*$M77+SUM($S$7:AQ$7)*$N77-SUM($O77:$Q77)&gt;0,SUM($S$3:AQ$3)*$J77+SUM($S$4:AU$4)*$K77+SUM($S$5:AQ$5)*$L77+SUM($S$6:AQ$6)*$M77+SUM($S$7:AQ$7)*$N77-SUM($O77:$Q77),0)</f>
        <v>269</v>
      </c>
      <c r="AO77" s="4">
        <f t="shared" si="230"/>
        <v>150</v>
      </c>
      <c r="AP77" s="72">
        <f>IF(SUM($S$3:AS$3)*$J77+SUM($S$4:AW$4)*$K77+SUM($S$5:AS$5)*$L77+SUM($S$6:AS$6)*$M77+SUM($S$7:AS$7)*$N77-SUM($O77:$Q77)&gt;0,SUM($S$3:AS$3)*$J77+SUM($S$4:AW$4)*$K77+SUM($S$5:AS$5)*$L77+SUM($S$6:AS$6)*$M77+SUM($S$7:AS$7)*$N77-SUM($O77:$Q77),0)</f>
        <v>419</v>
      </c>
      <c r="AQ77" s="4">
        <f t="shared" si="231"/>
        <v>150</v>
      </c>
      <c r="AR77" s="72">
        <f>IF(SUM($S$3:AU$3)*$J77+SUM($S$4:AP$4)*$K77+SUM($S$5:AU$5)*$L77+SUM($S$6:AU$6)*$M77+SUM($S$7:AU$7)*$N77-SUM($O77:$Q77)&gt;0,SUM($S$3:AU$3)*$J77+SUM($S$4:AP$4)*$K77+SUM($S$5:AU$5)*$L77+SUM($S$6:AU$6)*$M77+SUM($S$7:AU$7)*$N77-SUM($O77:$Q77),0)</f>
        <v>0</v>
      </c>
      <c r="AS77" s="4">
        <f t="shared" si="232"/>
        <v>0</v>
      </c>
      <c r="AT77" s="72">
        <f>IF(SUM($S$3:AW$3)*$J77+SUM($S$4:AW$4)*$K77+SUM($S$5:AW$5)*$L77+SUM($S$6:AW$6)*$M77+SUM($S$7:AW$7)*$N77-SUM($O77:$Q77)&gt;0,SUM($S$3:AW$3)*$J77+SUM($S$4:AW$4)*$K77+SUM($S$5:AW$5)*$L77+SUM($S$6:AW$6)*$M77+SUM($S$7:AW$7)*$N77-SUM($O77:$Q77),0)</f>
        <v>419</v>
      </c>
      <c r="AU77" s="4">
        <f t="shared" si="233"/>
        <v>419</v>
      </c>
      <c r="AV77" s="72">
        <f>IF(SUM($S$3:AY$3)*$J77+SUM($S$4:AY$4)*$K77+SUM($S$5:AY$5)*$L77+SUM($S$6:AY$6)*$M77+SUM($S$7:AY$7)*$N77-SUM($O77:$Q77)&gt;0,SUM($S$3:AY$3)*$J77+SUM($S$4:AY$4)*$K77+SUM($S$5:AY$5)*$L77+SUM($S$6:AY$6)*$M77+SUM($S$7:AY$7)*$N77-SUM($O77:$Q77),0)</f>
        <v>569</v>
      </c>
      <c r="AW77" s="4">
        <f t="shared" si="234"/>
        <v>150</v>
      </c>
      <c r="AX77" s="72">
        <f>IF(SUM($S$3:BA$3)*$J77+SUM($S$4:BA$4)*$K77+SUM($S$5:BA$5)*$L77+SUM($S$6:BA$6)*$M77+SUM($S$7:BA$7)*$N77-SUM($O77:$Q77)&gt;0,SUM($S$3:BA$3)*$J77+SUM($S$4:BA$4)*$K77+SUM($S$5:BA$5)*$L77+SUM($S$6:BA$6)*$M77+SUM($S$7:BA$7)*$N77-SUM($O77:$Q77),0)</f>
        <v>719</v>
      </c>
      <c r="AY77" s="7">
        <f t="shared" si="235"/>
        <v>150</v>
      </c>
      <c r="AZ77" s="401">
        <f>IF(SUM($S$3:BC$3)*$J77+SUM($S$4:BC$4)*$K77+SUM($S$5:BC$5)*$L77+SUM($S$6:BC$6)*$M77+SUM($S$7:BC$7)*$N77-SUM($O77:$Q77)&gt;0,SUM($S$3:BC$3)*$J77+SUM($S$4:BC$4)*$K77+SUM($S$5:BC$5)*$L77+SUM($S$6:BC$6)*$M77+SUM($S$7:BC$7)*$N77-SUM($O77:$Q77),0)</f>
        <v>869</v>
      </c>
      <c r="BA77" s="87">
        <f t="shared" si="236"/>
        <v>150</v>
      </c>
      <c r="BB77" s="402">
        <f>IF(SUM($S$3:BD$3)*$J77+SUM($S$4:BD$4)*$K77+SUM($S$5:BD$5)*$L77+SUM($S$6:BD$6)*$M77+SUM($S$7:BD$7)*$N77-SUM($O77:$Q77)&gt;0,SUM($S$3:BD$3)*$J77+SUM($S$4:BD$4)*$K77+SUM($S$5:BD$5)*$L77+SUM($S$6:BD$6)*$M77+SUM($S$7:BD$7)*$N77-SUM($O77:$Q77),0)</f>
        <v>1016</v>
      </c>
      <c r="BC77" s="87">
        <f t="shared" si="237"/>
        <v>147</v>
      </c>
      <c r="BG77" s="87">
        <f t="shared" ref="BG77:BG81" si="238">IF($G77=2,$H77*AC77*$I$2,$H77*AC77)</f>
        <v>0</v>
      </c>
      <c r="BH77" s="87">
        <f t="shared" ref="BH77:BH81" si="239">IF($G77=2,$H77*AE77*$I$2,$H77*AE77)</f>
        <v>0</v>
      </c>
      <c r="BI77" s="87">
        <f t="shared" ref="BI77:BI81" si="240">IF($G77=2,$H77*AG77*$I$2,$H77*AG77)</f>
        <v>0</v>
      </c>
      <c r="BJ77" s="87">
        <f t="shared" ref="BJ77:BJ81" si="241">IF($G77=2,$H77*AI77*$I$2,$H77*AI77)</f>
        <v>0</v>
      </c>
      <c r="BK77" s="87">
        <f t="shared" ref="BK77:BK81" si="242">IF($G77=2,$H77*AK77*$I$2,$H77*AK77)</f>
        <v>0</v>
      </c>
      <c r="BL77" s="87">
        <f t="shared" ref="BL77:BL81" si="243">IF($G77=2,$H77*AM77*$I$2,$H77*AM77)</f>
        <v>369673.5</v>
      </c>
      <c r="BM77" s="87">
        <f t="shared" ref="BM77:BM81" si="244">IF($G77=2,$H77*AO77*$I$2,$H77*AO77)</f>
        <v>465975</v>
      </c>
      <c r="BN77" s="87">
        <f t="shared" ref="BN77:BN81" si="245">IF($G77=2,$H77*AQ77*$I$2,$H77*AQ77)</f>
        <v>465975</v>
      </c>
      <c r="BO77" s="87">
        <f t="shared" ref="BO77:BO81" si="246">IF($G77=2,$H77*AS77*$I$2,$H77*AS77)</f>
        <v>0</v>
      </c>
      <c r="BP77" s="87">
        <f t="shared" ref="BP77:BP81" si="247">IF($G77=2,$H77*AU77*$I$2,$H77*AU77)</f>
        <v>1301623.5</v>
      </c>
      <c r="BQ77" s="244">
        <f t="shared" ref="BQ77:BQ81" si="248">IF($G77=2,$H77*AW77*$I$2,$H77*AW77)</f>
        <v>465975</v>
      </c>
      <c r="BR77" s="151">
        <f t="shared" ref="BR77:BR81" si="249">IF($G77=2,$H77*AY77*$I$2,$H77*AY77)</f>
        <v>465975</v>
      </c>
      <c r="BS77" s="87">
        <f t="shared" ref="BS77:BS81" si="250">IF($G77=2,$H77*BA77*$I$2,$H77*BA77)</f>
        <v>465975</v>
      </c>
      <c r="BT77" s="87">
        <f t="shared" ref="BT77:BT81" si="251">IF($G77=2,$H77*BC77*$I$2,$H77*BC77)</f>
        <v>456655.5</v>
      </c>
      <c r="BU77" s="87"/>
      <c r="BV77" s="87"/>
      <c r="BW77" s="159"/>
      <c r="BX77" s="154" t="s">
        <v>607</v>
      </c>
    </row>
    <row r="78" spans="1:76" s="86" customFormat="1" ht="12.75" customHeight="1" x14ac:dyDescent="0.25">
      <c r="A78" s="15" t="s">
        <v>61</v>
      </c>
      <c r="B78" s="15" t="s">
        <v>62</v>
      </c>
      <c r="C78" s="244" t="s">
        <v>10</v>
      </c>
      <c r="D78" s="274">
        <v>2</v>
      </c>
      <c r="E78" s="328">
        <v>300</v>
      </c>
      <c r="F78" s="342" t="s">
        <v>442</v>
      </c>
      <c r="G78" s="369">
        <v>2</v>
      </c>
      <c r="H78" s="370">
        <v>324</v>
      </c>
      <c r="I78" s="372" t="s">
        <v>442</v>
      </c>
      <c r="J78" s="301"/>
      <c r="K78" s="135">
        <v>1</v>
      </c>
      <c r="L78" s="120"/>
      <c r="M78" s="120"/>
      <c r="N78" s="120"/>
      <c r="O78" s="87">
        <v>206</v>
      </c>
      <c r="P78" s="132"/>
      <c r="Q78" s="292">
        <f>54+135+120+120+162</f>
        <v>591</v>
      </c>
      <c r="R78" s="72">
        <f>IF(SUM($S$3:U$3)*$J78+SUM($S$4:U$4)*$K78+SUM($S$5:U$5)*$L78+SUM($S$6:U$6)*$M78+SUM($S$7:U$7)*$N78-SUM($O78:$Q78)&gt;0,SUM($S$3:U$3)*$J78+SUM($S$4:U$4)*$K78+SUM($S$5:U$5)*$L78+SUM($S$6:U$6)*$M78+SUM($S$7:U$7)*$N78-SUM($O78:$Q78),0)</f>
        <v>0</v>
      </c>
      <c r="S78" s="73">
        <f t="shared" si="219"/>
        <v>0</v>
      </c>
      <c r="T78" s="72">
        <f>IF(SUM($S$3:W$3)*$J78+SUM($S$4:W$4)*$K78+SUM($S$5:W$5)*$L78+SUM($S$6:W$6)*$M78+SUM($S$7:W$7)*$N78-SUM($O78:$Q78)&gt;0,SUM($S$3:W$3)*$J78+SUM($S$4:W$4)*$K78+SUM($S$5:W$5)*$L78+SUM($S$6:W$6)*$M78+SUM($S$7:W$7)*$N78-SUM($O78:$Q78),0)</f>
        <v>0</v>
      </c>
      <c r="U78" s="4">
        <f t="shared" si="220"/>
        <v>0</v>
      </c>
      <c r="V78" s="72">
        <f>IF(SUM($S$3:Y$3)*$J78+SUM($S$4:Y$4)*$K78+SUM($S$5:Y$5)*$L78+SUM($S$6:Y$6)*$M78+SUM($S$7:Y$7)*$N78-SUM($O78:$Q78)&gt;0,SUM($S$3:Y$3)*$J78+SUM($S$4:Y$4)*$K78+SUM($S$5:Y$5)*$L78+SUM($S$6:Y$6)*$M78+SUM($S$7:Y$7)*$N78-SUM($O78:$Q78),0)</f>
        <v>0</v>
      </c>
      <c r="W78" s="4">
        <f t="shared" si="221"/>
        <v>0</v>
      </c>
      <c r="X78" s="72">
        <f>IF(SUM($S$3:AA$3)*$J78+SUM($S$4:AA$4)*$K78+SUM($S$5:AA$5)*$L78+SUM($S$6:AA$6)*$M78+SUM($S$7:AA$7)*$N78-SUM($O78:$Q78)&gt;0,SUM($S$3:AA$3)*$J78+SUM($S$4:AA$4)*$K78+SUM($S$5:AA$5)*$L78+SUM($S$6:AA$6)*$M78+SUM($S$7:AA$7)*$N78-SUM($O78:$Q78),0)</f>
        <v>0</v>
      </c>
      <c r="Y78" s="4">
        <f t="shared" si="222"/>
        <v>0</v>
      </c>
      <c r="Z78" s="72">
        <f>IF(SUM($S$3:AC$3)*$J78+SUM($S$4:AC$4)*$K78+SUM($S$5:AC$5)*$L78+SUM($S$6:AC$6)*$M78+SUM($S$7:AC$7)*$N78-SUM($O78:$Q78)&gt;0,SUM($S$3:AC$3)*$J78+SUM($S$4:AC$4)*$K78+SUM($S$5:AC$5)*$L78+SUM($S$6:AC$6)*$M78+SUM($S$7:AC$7)*$N78-SUM($O78:$Q78),0)</f>
        <v>0</v>
      </c>
      <c r="AA78" s="4">
        <f t="shared" si="223"/>
        <v>0</v>
      </c>
      <c r="AB78" s="72">
        <f>IF(SUM($S$3:AE$3)*$J78+SUM($S$4:AE$4)*$K78+SUM($S$5:AE$5)*$L78+SUM($S$6:AE$6)*$M78+SUM($S$7:AE$7)*$N78-SUM($O78:$Q78)&gt;0,SUM($S$3:AE$3)*$J78+SUM($S$4:AE$4)*$K78+SUM($S$5:AE$5)*$L78+SUM($S$6:AE$6)*$M78+SUM($S$7:AE$7)*$N78-SUM($O78:$Q78),0)</f>
        <v>0</v>
      </c>
      <c r="AC78" s="4">
        <f t="shared" si="224"/>
        <v>0</v>
      </c>
      <c r="AD78" s="72">
        <f>IF(SUM($S$3:AG$3)*$J78+SUM($S$4:AG$4)*$K78+SUM($S$5:AG$5)*$L78+SUM($S$6:AG$6)*$M78+SUM($S$7:AG$7)*$N78-SUM($O78:$Q78)&gt;0,SUM($S$3:AG$3)*$J78+SUM($S$4:AG$4)*$K78+SUM($S$5:AG$5)*$L78+SUM($S$6:AG$6)*$M78+SUM($S$7:AG$7)*$N78-SUM($O78:$Q78),0)</f>
        <v>0</v>
      </c>
      <c r="AE78" s="4">
        <f t="shared" si="225"/>
        <v>0</v>
      </c>
      <c r="AF78" s="72">
        <f>IF(SUM($S$3:AI$3)*$J78+SUM($S$4:AI$4)*$K78+SUM($S$5:AI$5)*$L78+SUM($S$6:AI$6)*$M78+SUM($S$7:AI$7)*$N78-SUM($O78:$Q78)&gt;0,SUM($S$3:AI$3)*$J78+SUM($S$4:AI$4)*$K78+SUM($S$5:AI$5)*$L78+SUM($S$6:AI$6)*$M78+SUM($S$7:AI$7)*$N78-SUM($O78:$Q78),0)</f>
        <v>0</v>
      </c>
      <c r="AG78" s="4">
        <f t="shared" si="226"/>
        <v>0</v>
      </c>
      <c r="AH78" s="72">
        <f>IF(SUM($S$3:AK$3)*$J78+SUM($S$4:AK$4)*$K78+SUM($S$5:AK$5)*$L78+SUM($S$6:AK$6)*$M78+SUM($S$7:AK$7)*$N78-SUM($O78:$Q78)&gt;0,SUM($S$3:AK$3)*$J78+SUM($S$4:AK$4)*$K78+SUM($S$5:AK$5)*$L78+SUM($S$6:AK$6)*$M78+SUM($S$7:AK$7)*$N78-SUM($O78:$Q78),0)</f>
        <v>0</v>
      </c>
      <c r="AI78" s="4">
        <f t="shared" si="227"/>
        <v>0</v>
      </c>
      <c r="AJ78" s="72">
        <f>IF(SUM($S$3:AM$3)*$J78+SUM($S$4:AQ$4)*$K78+SUM($S$5:AM$5)*$L78+SUM($S$6:AM$6)*$M78+SUM($S$7:AM$7)*$N78-SUM($O78:$Q78)&gt;0,SUM($S$3:AM$3)*$J78+SUM($S$4:AQ$4)*$K78+SUM($S$5:AM$5)*$L78+SUM($S$6:AM$6)*$M78+SUM($S$7:AM$7)*$N78-SUM($O78:$Q78),0)</f>
        <v>0</v>
      </c>
      <c r="AK78" s="4">
        <f t="shared" si="228"/>
        <v>0</v>
      </c>
      <c r="AL78" s="72">
        <f>IF(SUM($S$3:AO$3)*$J78+SUM($S$4:AS$4)*$K78+SUM($S$5:AO$5)*$L78+SUM($S$6:AO$6)*$M78+SUM($S$7:AO$7)*$N78-SUM($O78:$Q78)&gt;0,SUM($S$3:AO$3)*$J78+SUM($S$4:AS$4)*$K78+SUM($S$5:AO$5)*$L78+SUM($S$6:AO$6)*$M78+SUM($S$7:AO$7)*$N78-SUM($O78:$Q78),0)</f>
        <v>119</v>
      </c>
      <c r="AM78" s="4">
        <f t="shared" si="229"/>
        <v>119</v>
      </c>
      <c r="AN78" s="72">
        <f>IF(SUM($S$3:AQ$3)*$J78+SUM($S$4:AU$4)*$K78+SUM($S$5:AQ$5)*$L78+SUM($S$6:AQ$6)*$M78+SUM($S$7:AQ$7)*$N78-SUM($O78:$Q78)&gt;0,SUM($S$3:AQ$3)*$J78+SUM($S$4:AU$4)*$K78+SUM($S$5:AQ$5)*$L78+SUM($S$6:AQ$6)*$M78+SUM($S$7:AQ$7)*$N78-SUM($O78:$Q78),0)</f>
        <v>269</v>
      </c>
      <c r="AO78" s="4">
        <f t="shared" si="230"/>
        <v>150</v>
      </c>
      <c r="AP78" s="72">
        <f>IF(SUM($S$3:AS$3)*$J78+SUM($S$4:AW$4)*$K78+SUM($S$5:AS$5)*$L78+SUM($S$6:AS$6)*$M78+SUM($S$7:AS$7)*$N78-SUM($O78:$Q78)&gt;0,SUM($S$3:AS$3)*$J78+SUM($S$4:AW$4)*$K78+SUM($S$5:AS$5)*$L78+SUM($S$6:AS$6)*$M78+SUM($S$7:AS$7)*$N78-SUM($O78:$Q78),0)</f>
        <v>419</v>
      </c>
      <c r="AQ78" s="4">
        <f t="shared" si="231"/>
        <v>150</v>
      </c>
      <c r="AR78" s="72">
        <f>IF(SUM($S$3:AU$3)*$J78+SUM($S$4:AP$4)*$K78+SUM($S$5:AU$5)*$L78+SUM($S$6:AU$6)*$M78+SUM($S$7:AU$7)*$N78-SUM($O78:$Q78)&gt;0,SUM($S$3:AU$3)*$J78+SUM($S$4:AP$4)*$K78+SUM($S$5:AU$5)*$L78+SUM($S$6:AU$6)*$M78+SUM($S$7:AU$7)*$N78-SUM($O78:$Q78),0)</f>
        <v>0</v>
      </c>
      <c r="AS78" s="4">
        <f t="shared" si="232"/>
        <v>0</v>
      </c>
      <c r="AT78" s="72">
        <f>IF(SUM($S$3:AW$3)*$J78+SUM($S$4:AW$4)*$K78+SUM($S$5:AW$5)*$L78+SUM($S$6:AW$6)*$M78+SUM($S$7:AW$7)*$N78-SUM($O78:$Q78)&gt;0,SUM($S$3:AW$3)*$J78+SUM($S$4:AW$4)*$K78+SUM($S$5:AW$5)*$L78+SUM($S$6:AW$6)*$M78+SUM($S$7:AW$7)*$N78-SUM($O78:$Q78),0)</f>
        <v>419</v>
      </c>
      <c r="AU78" s="4">
        <f t="shared" si="233"/>
        <v>419</v>
      </c>
      <c r="AV78" s="72">
        <f>IF(SUM($S$3:AY$3)*$J78+SUM($S$4:AY$4)*$K78+SUM($S$5:AY$5)*$L78+SUM($S$6:AY$6)*$M78+SUM($S$7:AY$7)*$N78-SUM($O78:$Q78)&gt;0,SUM($S$3:AY$3)*$J78+SUM($S$4:AY$4)*$K78+SUM($S$5:AY$5)*$L78+SUM($S$6:AY$6)*$M78+SUM($S$7:AY$7)*$N78-SUM($O78:$Q78),0)</f>
        <v>569</v>
      </c>
      <c r="AW78" s="4">
        <f t="shared" si="234"/>
        <v>150</v>
      </c>
      <c r="AX78" s="72">
        <f>IF(SUM($S$3:BA$3)*$J78+SUM($S$4:BA$4)*$K78+SUM($S$5:BA$5)*$L78+SUM($S$6:BA$6)*$M78+SUM($S$7:BA$7)*$N78-SUM($O78:$Q78)&gt;0,SUM($S$3:BA$3)*$J78+SUM($S$4:BA$4)*$K78+SUM($S$5:BA$5)*$L78+SUM($S$6:BA$6)*$M78+SUM($S$7:BA$7)*$N78-SUM($O78:$Q78),0)</f>
        <v>719</v>
      </c>
      <c r="AY78" s="7">
        <f t="shared" si="235"/>
        <v>150</v>
      </c>
      <c r="AZ78" s="401">
        <f>IF(SUM($S$3:BC$3)*$J78+SUM($S$4:BC$4)*$K78+SUM($S$5:BC$5)*$L78+SUM($S$6:BC$6)*$M78+SUM($S$7:BC$7)*$N78-SUM($O78:$Q78)&gt;0,SUM($S$3:BC$3)*$J78+SUM($S$4:BC$4)*$K78+SUM($S$5:BC$5)*$L78+SUM($S$6:BC$6)*$M78+SUM($S$7:BC$7)*$N78-SUM($O78:$Q78),0)</f>
        <v>869</v>
      </c>
      <c r="BA78" s="87">
        <f t="shared" si="236"/>
        <v>150</v>
      </c>
      <c r="BB78" s="402">
        <f>IF(SUM($S$3:BD$3)*$J78+SUM($S$4:BD$4)*$K78+SUM($S$5:BD$5)*$L78+SUM($S$6:BD$6)*$M78+SUM($S$7:BD$7)*$N78-SUM($O78:$Q78)&gt;0,SUM($S$3:BD$3)*$J78+SUM($S$4:BD$4)*$K78+SUM($S$5:BD$5)*$L78+SUM($S$6:BD$6)*$M78+SUM($S$7:BD$7)*$N78-SUM($O78:$Q78),0)</f>
        <v>1016</v>
      </c>
      <c r="BC78" s="87">
        <f t="shared" si="237"/>
        <v>147</v>
      </c>
      <c r="BG78" s="87">
        <f t="shared" si="238"/>
        <v>0</v>
      </c>
      <c r="BH78" s="87">
        <f t="shared" si="239"/>
        <v>0</v>
      </c>
      <c r="BI78" s="87">
        <f t="shared" si="240"/>
        <v>0</v>
      </c>
      <c r="BJ78" s="87">
        <f t="shared" si="241"/>
        <v>0</v>
      </c>
      <c r="BK78" s="87">
        <f t="shared" si="242"/>
        <v>0</v>
      </c>
      <c r="BL78" s="87">
        <f t="shared" si="243"/>
        <v>219769.2</v>
      </c>
      <c r="BM78" s="87">
        <f t="shared" si="244"/>
        <v>277020</v>
      </c>
      <c r="BN78" s="87">
        <f t="shared" si="245"/>
        <v>277020</v>
      </c>
      <c r="BO78" s="87">
        <f t="shared" si="246"/>
        <v>0</v>
      </c>
      <c r="BP78" s="87">
        <f t="shared" si="247"/>
        <v>773809.20000000007</v>
      </c>
      <c r="BQ78" s="244">
        <f t="shared" si="248"/>
        <v>277020</v>
      </c>
      <c r="BR78" s="151">
        <f t="shared" si="249"/>
        <v>277020</v>
      </c>
      <c r="BS78" s="87">
        <f t="shared" si="250"/>
        <v>277020</v>
      </c>
      <c r="BT78" s="87">
        <f t="shared" si="251"/>
        <v>271479.60000000003</v>
      </c>
      <c r="BU78" s="87"/>
      <c r="BV78" s="87"/>
      <c r="BW78" s="159"/>
      <c r="BX78" s="154" t="s">
        <v>607</v>
      </c>
    </row>
    <row r="79" spans="1:76" s="86" customFormat="1" ht="12.75" customHeight="1" x14ac:dyDescent="0.25">
      <c r="A79" s="15" t="s">
        <v>48</v>
      </c>
      <c r="B79" s="15" t="s">
        <v>63</v>
      </c>
      <c r="C79" s="244" t="s">
        <v>10</v>
      </c>
      <c r="D79" s="274">
        <v>2</v>
      </c>
      <c r="E79" s="328">
        <v>520</v>
      </c>
      <c r="F79" s="342" t="s">
        <v>442</v>
      </c>
      <c r="G79" s="369">
        <v>2</v>
      </c>
      <c r="H79" s="370">
        <v>538</v>
      </c>
      <c r="I79" s="372" t="s">
        <v>442</v>
      </c>
      <c r="J79" s="301"/>
      <c r="K79" s="135">
        <v>1</v>
      </c>
      <c r="L79" s="120"/>
      <c r="M79" s="120"/>
      <c r="N79" s="120"/>
      <c r="O79" s="87">
        <v>241</v>
      </c>
      <c r="P79" s="131"/>
      <c r="Q79" s="292">
        <f>19+135+120+120+162</f>
        <v>556</v>
      </c>
      <c r="R79" s="72">
        <f>IF(SUM($S$3:U$3)*$J79+SUM($S$4:U$4)*$K79+SUM($S$5:U$5)*$L79+SUM($S$6:U$6)*$M79+SUM($S$7:U$7)*$N79-SUM($O79:$Q79)&gt;0,SUM($S$3:U$3)*$J79+SUM($S$4:U$4)*$K79+SUM($S$5:U$5)*$L79+SUM($S$6:U$6)*$M79+SUM($S$7:U$7)*$N79-SUM($O79:$Q79),0)</f>
        <v>0</v>
      </c>
      <c r="S79" s="73">
        <f t="shared" si="219"/>
        <v>0</v>
      </c>
      <c r="T79" s="72">
        <f>IF(SUM($S$3:W$3)*$J79+SUM($S$4:W$4)*$K79+SUM($S$5:W$5)*$L79+SUM($S$6:W$6)*$M79+SUM($S$7:W$7)*$N79-SUM($O79:$Q79)&gt;0,SUM($S$3:W$3)*$J79+SUM($S$4:W$4)*$K79+SUM($S$5:W$5)*$L79+SUM($S$6:W$6)*$M79+SUM($S$7:W$7)*$N79-SUM($O79:$Q79),0)</f>
        <v>0</v>
      </c>
      <c r="U79" s="4">
        <f t="shared" si="220"/>
        <v>0</v>
      </c>
      <c r="V79" s="72">
        <f>IF(SUM($S$3:Y$3)*$J79+SUM($S$4:Y$4)*$K79+SUM($S$5:Y$5)*$L79+SUM($S$6:Y$6)*$M79+SUM($S$7:Y$7)*$N79-SUM($O79:$Q79)&gt;0,SUM($S$3:Y$3)*$J79+SUM($S$4:Y$4)*$K79+SUM($S$5:Y$5)*$L79+SUM($S$6:Y$6)*$M79+SUM($S$7:Y$7)*$N79-SUM($O79:$Q79),0)</f>
        <v>0</v>
      </c>
      <c r="W79" s="4">
        <f t="shared" si="221"/>
        <v>0</v>
      </c>
      <c r="X79" s="72">
        <f>IF(SUM($S$3:AA$3)*$J79+SUM($S$4:AA$4)*$K79+SUM($S$5:AA$5)*$L79+SUM($S$6:AA$6)*$M79+SUM($S$7:AA$7)*$N79-SUM($O79:$Q79)&gt;0,SUM($S$3:AA$3)*$J79+SUM($S$4:AA$4)*$K79+SUM($S$5:AA$5)*$L79+SUM($S$6:AA$6)*$M79+SUM($S$7:AA$7)*$N79-SUM($O79:$Q79),0)</f>
        <v>0</v>
      </c>
      <c r="Y79" s="4">
        <f t="shared" si="222"/>
        <v>0</v>
      </c>
      <c r="Z79" s="72">
        <f>IF(SUM($S$3:AC$3)*$J79+SUM($S$4:AC$4)*$K79+SUM($S$5:AC$5)*$L79+SUM($S$6:AC$6)*$M79+SUM($S$7:AC$7)*$N79-SUM($O79:$Q79)&gt;0,SUM($S$3:AC$3)*$J79+SUM($S$4:AC$4)*$K79+SUM($S$5:AC$5)*$L79+SUM($S$6:AC$6)*$M79+SUM($S$7:AC$7)*$N79-SUM($O79:$Q79),0)</f>
        <v>0</v>
      </c>
      <c r="AA79" s="4">
        <f t="shared" si="223"/>
        <v>0</v>
      </c>
      <c r="AB79" s="72">
        <f>IF(SUM($S$3:AE$3)*$J79+SUM($S$4:AE$4)*$K79+SUM($S$5:AE$5)*$L79+SUM($S$6:AE$6)*$M79+SUM($S$7:AE$7)*$N79-SUM($O79:$Q79)&gt;0,SUM($S$3:AE$3)*$J79+SUM($S$4:AE$4)*$K79+SUM($S$5:AE$5)*$L79+SUM($S$6:AE$6)*$M79+SUM($S$7:AE$7)*$N79-SUM($O79:$Q79),0)</f>
        <v>0</v>
      </c>
      <c r="AC79" s="4">
        <f t="shared" si="224"/>
        <v>0</v>
      </c>
      <c r="AD79" s="72">
        <f>IF(SUM($S$3:AG$3)*$J79+SUM($S$4:AG$4)*$K79+SUM($S$5:AG$5)*$L79+SUM($S$6:AG$6)*$M79+SUM($S$7:AG$7)*$N79-SUM($O79:$Q79)&gt;0,SUM($S$3:AG$3)*$J79+SUM($S$4:AG$4)*$K79+SUM($S$5:AG$5)*$L79+SUM($S$6:AG$6)*$M79+SUM($S$7:AG$7)*$N79-SUM($O79:$Q79),0)</f>
        <v>0</v>
      </c>
      <c r="AE79" s="4">
        <f t="shared" si="225"/>
        <v>0</v>
      </c>
      <c r="AF79" s="72">
        <f>IF(SUM($S$3:AI$3)*$J79+SUM($S$4:AI$4)*$K79+SUM($S$5:AI$5)*$L79+SUM($S$6:AI$6)*$M79+SUM($S$7:AI$7)*$N79-SUM($O79:$Q79)&gt;0,SUM($S$3:AI$3)*$J79+SUM($S$4:AI$4)*$K79+SUM($S$5:AI$5)*$L79+SUM($S$6:AI$6)*$M79+SUM($S$7:AI$7)*$N79-SUM($O79:$Q79),0)</f>
        <v>0</v>
      </c>
      <c r="AG79" s="4">
        <f t="shared" si="226"/>
        <v>0</v>
      </c>
      <c r="AH79" s="72">
        <f>IF(SUM($S$3:AK$3)*$J79+SUM($S$4:AK$4)*$K79+SUM($S$5:AK$5)*$L79+SUM($S$6:AK$6)*$M79+SUM($S$7:AK$7)*$N79-SUM($O79:$Q79)&gt;0,SUM($S$3:AK$3)*$J79+SUM($S$4:AK$4)*$K79+SUM($S$5:AK$5)*$L79+SUM($S$6:AK$6)*$M79+SUM($S$7:AK$7)*$N79-SUM($O79:$Q79),0)</f>
        <v>0</v>
      </c>
      <c r="AI79" s="4">
        <f t="shared" si="227"/>
        <v>0</v>
      </c>
      <c r="AJ79" s="72">
        <f>IF(SUM($S$3:AM$3)*$J79+SUM($S$4:AQ$4)*$K79+SUM($S$5:AM$5)*$L79+SUM($S$6:AM$6)*$M79+SUM($S$7:AM$7)*$N79-SUM($O79:$Q79)&gt;0,SUM($S$3:AM$3)*$J79+SUM($S$4:AQ$4)*$K79+SUM($S$5:AM$5)*$L79+SUM($S$6:AM$6)*$M79+SUM($S$7:AM$7)*$N79-SUM($O79:$Q79),0)</f>
        <v>0</v>
      </c>
      <c r="AK79" s="4">
        <f t="shared" si="228"/>
        <v>0</v>
      </c>
      <c r="AL79" s="72">
        <f>IF(SUM($S$3:AO$3)*$J79+SUM($S$4:AS$4)*$K79+SUM($S$5:AO$5)*$L79+SUM($S$6:AO$6)*$M79+SUM($S$7:AO$7)*$N79-SUM($O79:$Q79)&gt;0,SUM($S$3:AO$3)*$J79+SUM($S$4:AS$4)*$K79+SUM($S$5:AO$5)*$L79+SUM($S$6:AO$6)*$M79+SUM($S$7:AO$7)*$N79-SUM($O79:$Q79),0)</f>
        <v>119</v>
      </c>
      <c r="AM79" s="4">
        <f t="shared" si="229"/>
        <v>119</v>
      </c>
      <c r="AN79" s="72">
        <f>IF(SUM($S$3:AQ$3)*$J79+SUM($S$4:AU$4)*$K79+SUM($S$5:AQ$5)*$L79+SUM($S$6:AQ$6)*$M79+SUM($S$7:AQ$7)*$N79-SUM($O79:$Q79)&gt;0,SUM($S$3:AQ$3)*$J79+SUM($S$4:AU$4)*$K79+SUM($S$5:AQ$5)*$L79+SUM($S$6:AQ$6)*$M79+SUM($S$7:AQ$7)*$N79-SUM($O79:$Q79),0)</f>
        <v>269</v>
      </c>
      <c r="AO79" s="4">
        <f t="shared" si="230"/>
        <v>150</v>
      </c>
      <c r="AP79" s="72">
        <f>IF(SUM($S$3:AS$3)*$J79+SUM($S$4:AW$4)*$K79+SUM($S$5:AS$5)*$L79+SUM($S$6:AS$6)*$M79+SUM($S$7:AS$7)*$N79-SUM($O79:$Q79)&gt;0,SUM($S$3:AS$3)*$J79+SUM($S$4:AW$4)*$K79+SUM($S$5:AS$5)*$L79+SUM($S$6:AS$6)*$M79+SUM($S$7:AS$7)*$N79-SUM($O79:$Q79),0)</f>
        <v>419</v>
      </c>
      <c r="AQ79" s="4">
        <f t="shared" si="231"/>
        <v>150</v>
      </c>
      <c r="AR79" s="72">
        <f>IF(SUM($S$3:AU$3)*$J79+SUM($S$4:AP$4)*$K79+SUM($S$5:AU$5)*$L79+SUM($S$6:AU$6)*$M79+SUM($S$7:AU$7)*$N79-SUM($O79:$Q79)&gt;0,SUM($S$3:AU$3)*$J79+SUM($S$4:AP$4)*$K79+SUM($S$5:AU$5)*$L79+SUM($S$6:AU$6)*$M79+SUM($S$7:AU$7)*$N79-SUM($O79:$Q79),0)</f>
        <v>0</v>
      </c>
      <c r="AS79" s="4">
        <f t="shared" si="232"/>
        <v>0</v>
      </c>
      <c r="AT79" s="72">
        <f>IF(SUM($S$3:AW$3)*$J79+SUM($S$4:AW$4)*$K79+SUM($S$5:AW$5)*$L79+SUM($S$6:AW$6)*$M79+SUM($S$7:AW$7)*$N79-SUM($O79:$Q79)&gt;0,SUM($S$3:AW$3)*$J79+SUM($S$4:AW$4)*$K79+SUM($S$5:AW$5)*$L79+SUM($S$6:AW$6)*$M79+SUM($S$7:AW$7)*$N79-SUM($O79:$Q79),0)</f>
        <v>419</v>
      </c>
      <c r="AU79" s="4">
        <f t="shared" si="233"/>
        <v>419</v>
      </c>
      <c r="AV79" s="72">
        <f>IF(SUM($S$3:AY$3)*$J79+SUM($S$4:AY$4)*$K79+SUM($S$5:AY$5)*$L79+SUM($S$6:AY$6)*$M79+SUM($S$7:AY$7)*$N79-SUM($O79:$Q79)&gt;0,SUM($S$3:AY$3)*$J79+SUM($S$4:AY$4)*$K79+SUM($S$5:AY$5)*$L79+SUM($S$6:AY$6)*$M79+SUM($S$7:AY$7)*$N79-SUM($O79:$Q79),0)</f>
        <v>569</v>
      </c>
      <c r="AW79" s="4">
        <f t="shared" si="234"/>
        <v>150</v>
      </c>
      <c r="AX79" s="72">
        <f>IF(SUM($S$3:BA$3)*$J79+SUM($S$4:BA$4)*$K79+SUM($S$5:BA$5)*$L79+SUM($S$6:BA$6)*$M79+SUM($S$7:BA$7)*$N79-SUM($O79:$Q79)&gt;0,SUM($S$3:BA$3)*$J79+SUM($S$4:BA$4)*$K79+SUM($S$5:BA$5)*$L79+SUM($S$6:BA$6)*$M79+SUM($S$7:BA$7)*$N79-SUM($O79:$Q79),0)</f>
        <v>719</v>
      </c>
      <c r="AY79" s="7">
        <f t="shared" si="235"/>
        <v>150</v>
      </c>
      <c r="AZ79" s="401">
        <f>IF(SUM($S$3:BC$3)*$J79+SUM($S$4:BC$4)*$K79+SUM($S$5:BC$5)*$L79+SUM($S$6:BC$6)*$M79+SUM($S$7:BC$7)*$N79-SUM($O79:$Q79)&gt;0,SUM($S$3:BC$3)*$J79+SUM($S$4:BC$4)*$K79+SUM($S$5:BC$5)*$L79+SUM($S$6:BC$6)*$M79+SUM($S$7:BC$7)*$N79-SUM($O79:$Q79),0)</f>
        <v>869</v>
      </c>
      <c r="BA79" s="87">
        <f t="shared" si="236"/>
        <v>150</v>
      </c>
      <c r="BB79" s="402">
        <f>IF(SUM($S$3:BD$3)*$J79+SUM($S$4:BD$4)*$K79+SUM($S$5:BD$5)*$L79+SUM($S$6:BD$6)*$M79+SUM($S$7:BD$7)*$N79-SUM($O79:$Q79)&gt;0,SUM($S$3:BD$3)*$J79+SUM($S$4:BD$4)*$K79+SUM($S$5:BD$5)*$L79+SUM($S$6:BD$6)*$M79+SUM($S$7:BD$7)*$N79-SUM($O79:$Q79),0)</f>
        <v>1016</v>
      </c>
      <c r="BC79" s="87">
        <f t="shared" si="237"/>
        <v>147</v>
      </c>
      <c r="BG79" s="87">
        <f t="shared" si="238"/>
        <v>0</v>
      </c>
      <c r="BH79" s="87">
        <f t="shared" si="239"/>
        <v>0</v>
      </c>
      <c r="BI79" s="87">
        <f t="shared" si="240"/>
        <v>0</v>
      </c>
      <c r="BJ79" s="87">
        <f t="shared" si="241"/>
        <v>0</v>
      </c>
      <c r="BK79" s="87">
        <f t="shared" si="242"/>
        <v>0</v>
      </c>
      <c r="BL79" s="87">
        <f t="shared" si="243"/>
        <v>364925.4</v>
      </c>
      <c r="BM79" s="87">
        <f t="shared" si="244"/>
        <v>459990</v>
      </c>
      <c r="BN79" s="87">
        <f t="shared" si="245"/>
        <v>459990</v>
      </c>
      <c r="BO79" s="87">
        <f t="shared" si="246"/>
        <v>0</v>
      </c>
      <c r="BP79" s="87">
        <f t="shared" si="247"/>
        <v>1284905.4000000001</v>
      </c>
      <c r="BQ79" s="244">
        <f t="shared" si="248"/>
        <v>459990</v>
      </c>
      <c r="BR79" s="151">
        <f t="shared" si="249"/>
        <v>459990</v>
      </c>
      <c r="BS79" s="87">
        <f t="shared" si="250"/>
        <v>459990</v>
      </c>
      <c r="BT79" s="87">
        <f t="shared" si="251"/>
        <v>450790.2</v>
      </c>
      <c r="BU79" s="87"/>
      <c r="BV79" s="87"/>
      <c r="BW79" s="159"/>
      <c r="BX79" s="154" t="s">
        <v>607</v>
      </c>
    </row>
    <row r="80" spans="1:76" s="86" customFormat="1" ht="12.75" customHeight="1" x14ac:dyDescent="0.25">
      <c r="A80" s="15" t="s">
        <v>48</v>
      </c>
      <c r="B80" s="15" t="s">
        <v>82</v>
      </c>
      <c r="C80" s="249" t="s">
        <v>10</v>
      </c>
      <c r="D80" s="274">
        <v>2</v>
      </c>
      <c r="E80" s="328">
        <v>600</v>
      </c>
      <c r="F80" s="342" t="s">
        <v>442</v>
      </c>
      <c r="G80" s="369">
        <v>2</v>
      </c>
      <c r="H80" s="370">
        <v>620</v>
      </c>
      <c r="I80" s="372" t="s">
        <v>442</v>
      </c>
      <c r="J80" s="302"/>
      <c r="K80" s="135">
        <v>1</v>
      </c>
      <c r="L80" s="124"/>
      <c r="M80" s="124"/>
      <c r="N80" s="120"/>
      <c r="O80" s="87">
        <v>237</v>
      </c>
      <c r="P80" s="131"/>
      <c r="Q80" s="292">
        <f>23+135+120+120+162</f>
        <v>560</v>
      </c>
      <c r="R80" s="72">
        <f>IF(SUM($S$3:U$3)*$J80+SUM($S$4:U$4)*$K80+SUM($S$5:U$5)*$L80+SUM($S$6:U$6)*$M80+SUM($S$7:U$7)*$N80-SUM($O80:$Q80)&gt;0,SUM($S$3:U$3)*$J80+SUM($S$4:U$4)*$K80+SUM($S$5:U$5)*$L80+SUM($S$6:U$6)*$M80+SUM($S$7:U$7)*$N80-SUM($O80:$Q80),0)</f>
        <v>0</v>
      </c>
      <c r="S80" s="73">
        <f t="shared" si="219"/>
        <v>0</v>
      </c>
      <c r="T80" s="72">
        <f>IF(SUM($S$3:W$3)*$J80+SUM($S$4:W$4)*$K80+SUM($S$5:W$5)*$L80+SUM($S$6:W$6)*$M80+SUM($S$7:W$7)*$N80-SUM($O80:$Q80)&gt;0,SUM($S$3:W$3)*$J80+SUM($S$4:W$4)*$K80+SUM($S$5:W$5)*$L80+SUM($S$6:W$6)*$M80+SUM($S$7:W$7)*$N80-SUM($O80:$Q80),0)</f>
        <v>0</v>
      </c>
      <c r="U80" s="4">
        <f t="shared" si="220"/>
        <v>0</v>
      </c>
      <c r="V80" s="72">
        <f>IF(SUM($S$3:Y$3)*$J80+SUM($S$4:Y$4)*$K80+SUM($S$5:Y$5)*$L80+SUM($S$6:Y$6)*$M80+SUM($S$7:Y$7)*$N80-SUM($O80:$Q80)&gt;0,SUM($S$3:Y$3)*$J80+SUM($S$4:Y$4)*$K80+SUM($S$5:Y$5)*$L80+SUM($S$6:Y$6)*$M80+SUM($S$7:Y$7)*$N80-SUM($O80:$Q80),0)</f>
        <v>0</v>
      </c>
      <c r="W80" s="4">
        <f t="shared" si="221"/>
        <v>0</v>
      </c>
      <c r="X80" s="72">
        <f>IF(SUM($S$3:AA$3)*$J80+SUM($S$4:AA$4)*$K80+SUM($S$5:AA$5)*$L80+SUM($S$6:AA$6)*$M80+SUM($S$7:AA$7)*$N80-SUM($O80:$Q80)&gt;0,SUM($S$3:AA$3)*$J80+SUM($S$4:AA$4)*$K80+SUM($S$5:AA$5)*$L80+SUM($S$6:AA$6)*$M80+SUM($S$7:AA$7)*$N80-SUM($O80:$Q80),0)</f>
        <v>0</v>
      </c>
      <c r="Y80" s="4">
        <f t="shared" si="222"/>
        <v>0</v>
      </c>
      <c r="Z80" s="72">
        <f>IF(SUM($S$3:AC$3)*$J80+SUM($S$4:AC$4)*$K80+SUM($S$5:AC$5)*$L80+SUM($S$6:AC$6)*$M80+SUM($S$7:AC$7)*$N80-SUM($O80:$Q80)&gt;0,SUM($S$3:AC$3)*$J80+SUM($S$4:AC$4)*$K80+SUM($S$5:AC$5)*$L80+SUM($S$6:AC$6)*$M80+SUM($S$7:AC$7)*$N80-SUM($O80:$Q80),0)</f>
        <v>0</v>
      </c>
      <c r="AA80" s="4">
        <f t="shared" si="223"/>
        <v>0</v>
      </c>
      <c r="AB80" s="72">
        <f>IF(SUM($S$3:AE$3)*$J80+SUM($S$4:AE$4)*$K80+SUM($S$5:AE$5)*$L80+SUM($S$6:AE$6)*$M80+SUM($S$7:AE$7)*$N80-SUM($O80:$Q80)&gt;0,SUM($S$3:AE$3)*$J80+SUM($S$4:AE$4)*$K80+SUM($S$5:AE$5)*$L80+SUM($S$6:AE$6)*$M80+SUM($S$7:AE$7)*$N80-SUM($O80:$Q80),0)</f>
        <v>0</v>
      </c>
      <c r="AC80" s="4">
        <f t="shared" si="224"/>
        <v>0</v>
      </c>
      <c r="AD80" s="72">
        <f>IF(SUM($S$3:AG$3)*$J80+SUM($S$4:AG$4)*$K80+SUM($S$5:AG$5)*$L80+SUM($S$6:AG$6)*$M80+SUM($S$7:AG$7)*$N80-SUM($O80:$Q80)&gt;0,SUM($S$3:AG$3)*$J80+SUM($S$4:AG$4)*$K80+SUM($S$5:AG$5)*$L80+SUM($S$6:AG$6)*$M80+SUM($S$7:AG$7)*$N80-SUM($O80:$Q80),0)</f>
        <v>0</v>
      </c>
      <c r="AE80" s="4">
        <f t="shared" si="225"/>
        <v>0</v>
      </c>
      <c r="AF80" s="72">
        <f>IF(SUM($S$3:AI$3)*$J80+SUM($S$4:AI$4)*$K80+SUM($S$5:AI$5)*$L80+SUM($S$6:AI$6)*$M80+SUM($S$7:AI$7)*$N80-SUM($O80:$Q80)&gt;0,SUM($S$3:AI$3)*$J80+SUM($S$4:AI$4)*$K80+SUM($S$5:AI$5)*$L80+SUM($S$6:AI$6)*$M80+SUM($S$7:AI$7)*$N80-SUM($O80:$Q80),0)</f>
        <v>0</v>
      </c>
      <c r="AG80" s="4">
        <f t="shared" si="226"/>
        <v>0</v>
      </c>
      <c r="AH80" s="72">
        <f>IF(SUM($S$3:AK$3)*$J80+SUM($S$4:AK$4)*$K80+SUM($S$5:AK$5)*$L80+SUM($S$6:AK$6)*$M80+SUM($S$7:AK$7)*$N80-SUM($O80:$Q80)&gt;0,SUM($S$3:AK$3)*$J80+SUM($S$4:AK$4)*$K80+SUM($S$5:AK$5)*$L80+SUM($S$6:AK$6)*$M80+SUM($S$7:AK$7)*$N80-SUM($O80:$Q80),0)</f>
        <v>0</v>
      </c>
      <c r="AI80" s="4">
        <f t="shared" si="227"/>
        <v>0</v>
      </c>
      <c r="AJ80" s="72">
        <f>IF(SUM($S$3:AM$3)*$J80+SUM($S$4:AQ$4)*$K80+SUM($S$5:AM$5)*$L80+SUM($S$6:AM$6)*$M80+SUM($S$7:AM$7)*$N80-SUM($O80:$Q80)&gt;0,SUM($S$3:AM$3)*$J80+SUM($S$4:AQ$4)*$K80+SUM($S$5:AM$5)*$L80+SUM($S$6:AM$6)*$M80+SUM($S$7:AM$7)*$N80-SUM($O80:$Q80),0)</f>
        <v>0</v>
      </c>
      <c r="AK80" s="4">
        <f t="shared" si="228"/>
        <v>0</v>
      </c>
      <c r="AL80" s="72">
        <f>IF(SUM($S$3:AO$3)*$J80+SUM($S$4:AS$4)*$K80+SUM($S$5:AO$5)*$L80+SUM($S$6:AO$6)*$M80+SUM($S$7:AO$7)*$N80-SUM($O80:$Q80)&gt;0,SUM($S$3:AO$3)*$J80+SUM($S$4:AS$4)*$K80+SUM($S$5:AO$5)*$L80+SUM($S$6:AO$6)*$M80+SUM($S$7:AO$7)*$N80-SUM($O80:$Q80),0)</f>
        <v>119</v>
      </c>
      <c r="AM80" s="4">
        <f t="shared" si="229"/>
        <v>119</v>
      </c>
      <c r="AN80" s="72">
        <f>IF(SUM($S$3:AQ$3)*$J80+SUM($S$4:AU$4)*$K80+SUM($S$5:AQ$5)*$L80+SUM($S$6:AQ$6)*$M80+SUM($S$7:AQ$7)*$N80-SUM($O80:$Q80)&gt;0,SUM($S$3:AQ$3)*$J80+SUM($S$4:AU$4)*$K80+SUM($S$5:AQ$5)*$L80+SUM($S$6:AQ$6)*$M80+SUM($S$7:AQ$7)*$N80-SUM($O80:$Q80),0)</f>
        <v>269</v>
      </c>
      <c r="AO80" s="4">
        <f t="shared" si="230"/>
        <v>150</v>
      </c>
      <c r="AP80" s="72">
        <f>IF(SUM($S$3:AS$3)*$J80+SUM($S$4:AW$4)*$K80+SUM($S$5:AS$5)*$L80+SUM($S$6:AS$6)*$M80+SUM($S$7:AS$7)*$N80-SUM($O80:$Q80)&gt;0,SUM($S$3:AS$3)*$J80+SUM($S$4:AW$4)*$K80+SUM($S$5:AS$5)*$L80+SUM($S$6:AS$6)*$M80+SUM($S$7:AS$7)*$N80-SUM($O80:$Q80),0)</f>
        <v>419</v>
      </c>
      <c r="AQ80" s="4">
        <f t="shared" si="231"/>
        <v>150</v>
      </c>
      <c r="AR80" s="72">
        <f>IF(SUM($S$3:AU$3)*$J80+SUM($S$4:AP$4)*$K80+SUM($S$5:AU$5)*$L80+SUM($S$6:AU$6)*$M80+SUM($S$7:AU$7)*$N80-SUM($O80:$Q80)&gt;0,SUM($S$3:AU$3)*$J80+SUM($S$4:AP$4)*$K80+SUM($S$5:AU$5)*$L80+SUM($S$6:AU$6)*$M80+SUM($S$7:AU$7)*$N80-SUM($O80:$Q80),0)</f>
        <v>0</v>
      </c>
      <c r="AS80" s="4">
        <f t="shared" si="232"/>
        <v>0</v>
      </c>
      <c r="AT80" s="72">
        <f>IF(SUM($S$3:AW$3)*$J80+SUM($S$4:AW$4)*$K80+SUM($S$5:AW$5)*$L80+SUM($S$6:AW$6)*$M80+SUM($S$7:AW$7)*$N80-SUM($O80:$Q80)&gt;0,SUM($S$3:AW$3)*$J80+SUM($S$4:AW$4)*$K80+SUM($S$5:AW$5)*$L80+SUM($S$6:AW$6)*$M80+SUM($S$7:AW$7)*$N80-SUM($O80:$Q80),0)</f>
        <v>419</v>
      </c>
      <c r="AU80" s="4">
        <f t="shared" si="233"/>
        <v>419</v>
      </c>
      <c r="AV80" s="72">
        <f>IF(SUM($S$3:AY$3)*$J80+SUM($S$4:AY$4)*$K80+SUM($S$5:AY$5)*$L80+SUM($S$6:AY$6)*$M80+SUM($S$7:AY$7)*$N80-SUM($O80:$Q80)&gt;0,SUM($S$3:AY$3)*$J80+SUM($S$4:AY$4)*$K80+SUM($S$5:AY$5)*$L80+SUM($S$6:AY$6)*$M80+SUM($S$7:AY$7)*$N80-SUM($O80:$Q80),0)</f>
        <v>569</v>
      </c>
      <c r="AW80" s="4">
        <f t="shared" si="234"/>
        <v>150</v>
      </c>
      <c r="AX80" s="72">
        <f>IF(SUM($S$3:BA$3)*$J80+SUM($S$4:BA$4)*$K80+SUM($S$5:BA$5)*$L80+SUM($S$6:BA$6)*$M80+SUM($S$7:BA$7)*$N80-SUM($O80:$Q80)&gt;0,SUM($S$3:BA$3)*$J80+SUM($S$4:BA$4)*$K80+SUM($S$5:BA$5)*$L80+SUM($S$6:BA$6)*$M80+SUM($S$7:BA$7)*$N80-SUM($O80:$Q80),0)</f>
        <v>719</v>
      </c>
      <c r="AY80" s="7">
        <f t="shared" si="235"/>
        <v>150</v>
      </c>
      <c r="AZ80" s="401">
        <f>IF(SUM($S$3:BC$3)*$J80+SUM($S$4:BC$4)*$K80+SUM($S$5:BC$5)*$L80+SUM($S$6:BC$6)*$M80+SUM($S$7:BC$7)*$N80-SUM($O80:$Q80)&gt;0,SUM($S$3:BC$3)*$J80+SUM($S$4:BC$4)*$K80+SUM($S$5:BC$5)*$L80+SUM($S$6:BC$6)*$M80+SUM($S$7:BC$7)*$N80-SUM($O80:$Q80),0)</f>
        <v>869</v>
      </c>
      <c r="BA80" s="87">
        <f t="shared" si="236"/>
        <v>150</v>
      </c>
      <c r="BB80" s="402">
        <f>IF(SUM($S$3:BD$3)*$J80+SUM($S$4:BD$4)*$K80+SUM($S$5:BD$5)*$L80+SUM($S$6:BD$6)*$M80+SUM($S$7:BD$7)*$N80-SUM($O80:$Q80)&gt;0,SUM($S$3:BD$3)*$J80+SUM($S$4:BD$4)*$K80+SUM($S$5:BD$5)*$L80+SUM($S$6:BD$6)*$M80+SUM($S$7:BD$7)*$N80-SUM($O80:$Q80),0)</f>
        <v>1016</v>
      </c>
      <c r="BC80" s="87">
        <f t="shared" si="237"/>
        <v>147</v>
      </c>
      <c r="BG80" s="87">
        <f t="shared" si="238"/>
        <v>0</v>
      </c>
      <c r="BH80" s="87">
        <f t="shared" si="239"/>
        <v>0</v>
      </c>
      <c r="BI80" s="87">
        <f t="shared" si="240"/>
        <v>0</v>
      </c>
      <c r="BJ80" s="87">
        <f t="shared" si="241"/>
        <v>0</v>
      </c>
      <c r="BK80" s="87">
        <f t="shared" si="242"/>
        <v>0</v>
      </c>
      <c r="BL80" s="87">
        <f t="shared" si="243"/>
        <v>420546</v>
      </c>
      <c r="BM80" s="87">
        <f t="shared" si="244"/>
        <v>530100</v>
      </c>
      <c r="BN80" s="87">
        <f t="shared" si="245"/>
        <v>530100</v>
      </c>
      <c r="BO80" s="87">
        <f t="shared" si="246"/>
        <v>0</v>
      </c>
      <c r="BP80" s="87">
        <f t="shared" si="247"/>
        <v>1480746</v>
      </c>
      <c r="BQ80" s="244">
        <f t="shared" si="248"/>
        <v>530100</v>
      </c>
      <c r="BR80" s="151">
        <f t="shared" si="249"/>
        <v>530100</v>
      </c>
      <c r="BS80" s="87">
        <f t="shared" si="250"/>
        <v>530100</v>
      </c>
      <c r="BT80" s="87">
        <f t="shared" si="251"/>
        <v>519498</v>
      </c>
      <c r="BU80" s="87"/>
      <c r="BV80" s="87"/>
      <c r="BW80" s="159"/>
      <c r="BX80" s="154" t="s">
        <v>607</v>
      </c>
    </row>
    <row r="81" spans="1:76" s="86" customFormat="1" ht="12.75" customHeight="1" x14ac:dyDescent="0.25">
      <c r="A81" s="15" t="s">
        <v>48</v>
      </c>
      <c r="B81" s="15" t="s">
        <v>83</v>
      </c>
      <c r="C81" s="249" t="s">
        <v>10</v>
      </c>
      <c r="D81" s="274">
        <v>2</v>
      </c>
      <c r="E81" s="328">
        <v>628</v>
      </c>
      <c r="F81" s="342" t="s">
        <v>442</v>
      </c>
      <c r="G81" s="369">
        <v>2</v>
      </c>
      <c r="H81" s="370">
        <v>634</v>
      </c>
      <c r="I81" s="372" t="s">
        <v>442</v>
      </c>
      <c r="J81" s="302"/>
      <c r="K81" s="135">
        <v>1</v>
      </c>
      <c r="L81" s="124"/>
      <c r="M81" s="124"/>
      <c r="N81" s="120"/>
      <c r="O81" s="87">
        <v>239</v>
      </c>
      <c r="P81" s="131"/>
      <c r="Q81" s="292">
        <f>21+135+120+120+162</f>
        <v>558</v>
      </c>
      <c r="R81" s="72">
        <f>IF(SUM($S$3:U$3)*$J81+SUM($S$4:U$4)*$K81+SUM($S$5:U$5)*$L81+SUM($S$6:U$6)*$M81+SUM($S$7:U$7)*$N81-SUM($O81:$Q81)&gt;0,SUM($S$3:U$3)*$J81+SUM($S$4:U$4)*$K81+SUM($S$5:U$5)*$L81+SUM($S$6:U$6)*$M81+SUM($S$7:U$7)*$N81-SUM($O81:$Q81),0)</f>
        <v>0</v>
      </c>
      <c r="S81" s="73">
        <f t="shared" si="219"/>
        <v>0</v>
      </c>
      <c r="T81" s="72">
        <f>IF(SUM($S$3:W$3)*$J81+SUM($S$4:W$4)*$K81+SUM($S$5:W$5)*$L81+SUM($S$6:W$6)*$M81+SUM($S$7:W$7)*$N81-SUM($O81:$Q81)&gt;0,SUM($S$3:W$3)*$J81+SUM($S$4:W$4)*$K81+SUM($S$5:W$5)*$L81+SUM($S$6:W$6)*$M81+SUM($S$7:W$7)*$N81-SUM($O81:$Q81),0)</f>
        <v>0</v>
      </c>
      <c r="U81" s="4">
        <f t="shared" si="220"/>
        <v>0</v>
      </c>
      <c r="V81" s="72">
        <f>IF(SUM($S$3:Y$3)*$J81+SUM($S$4:Y$4)*$K81+SUM($S$5:Y$5)*$L81+SUM($S$6:Y$6)*$M81+SUM($S$7:Y$7)*$N81-SUM($O81:$Q81)&gt;0,SUM($S$3:Y$3)*$J81+SUM($S$4:Y$4)*$K81+SUM($S$5:Y$5)*$L81+SUM($S$6:Y$6)*$M81+SUM($S$7:Y$7)*$N81-SUM($O81:$Q81),0)</f>
        <v>0</v>
      </c>
      <c r="W81" s="4">
        <f t="shared" si="221"/>
        <v>0</v>
      </c>
      <c r="X81" s="72">
        <f>IF(SUM($S$3:AA$3)*$J81+SUM($S$4:AA$4)*$K81+SUM($S$5:AA$5)*$L81+SUM($S$6:AA$6)*$M81+SUM($S$7:AA$7)*$N81-SUM($O81:$Q81)&gt;0,SUM($S$3:AA$3)*$J81+SUM($S$4:AA$4)*$K81+SUM($S$5:AA$5)*$L81+SUM($S$6:AA$6)*$M81+SUM($S$7:AA$7)*$N81-SUM($O81:$Q81),0)</f>
        <v>0</v>
      </c>
      <c r="Y81" s="4">
        <f t="shared" si="222"/>
        <v>0</v>
      </c>
      <c r="Z81" s="72">
        <f>IF(SUM($S$3:AC$3)*$J81+SUM($S$4:AC$4)*$K81+SUM($S$5:AC$5)*$L81+SUM($S$6:AC$6)*$M81+SUM($S$7:AC$7)*$N81-SUM($O81:$Q81)&gt;0,SUM($S$3:AC$3)*$J81+SUM($S$4:AC$4)*$K81+SUM($S$5:AC$5)*$L81+SUM($S$6:AC$6)*$M81+SUM($S$7:AC$7)*$N81-SUM($O81:$Q81),0)</f>
        <v>0</v>
      </c>
      <c r="AA81" s="4">
        <f t="shared" si="223"/>
        <v>0</v>
      </c>
      <c r="AB81" s="72">
        <f>IF(SUM($S$3:AE$3)*$J81+SUM($S$4:AE$4)*$K81+SUM($S$5:AE$5)*$L81+SUM($S$6:AE$6)*$M81+SUM($S$7:AE$7)*$N81-SUM($O81:$Q81)&gt;0,SUM($S$3:AE$3)*$J81+SUM($S$4:AE$4)*$K81+SUM($S$5:AE$5)*$L81+SUM($S$6:AE$6)*$M81+SUM($S$7:AE$7)*$N81-SUM($O81:$Q81),0)</f>
        <v>0</v>
      </c>
      <c r="AC81" s="4">
        <f t="shared" si="224"/>
        <v>0</v>
      </c>
      <c r="AD81" s="72">
        <f>IF(SUM($S$3:AG$3)*$J81+SUM($S$4:AG$4)*$K81+SUM($S$5:AG$5)*$L81+SUM($S$6:AG$6)*$M81+SUM($S$7:AG$7)*$N81-SUM($O81:$Q81)&gt;0,SUM($S$3:AG$3)*$J81+SUM($S$4:AG$4)*$K81+SUM($S$5:AG$5)*$L81+SUM($S$6:AG$6)*$M81+SUM($S$7:AG$7)*$N81-SUM($O81:$Q81),0)</f>
        <v>0</v>
      </c>
      <c r="AE81" s="4">
        <f t="shared" si="225"/>
        <v>0</v>
      </c>
      <c r="AF81" s="72">
        <f>IF(SUM($S$3:AI$3)*$J81+SUM($S$4:AI$4)*$K81+SUM($S$5:AI$5)*$L81+SUM($S$6:AI$6)*$M81+SUM($S$7:AI$7)*$N81-SUM($O81:$Q81)&gt;0,SUM($S$3:AI$3)*$J81+SUM($S$4:AI$4)*$K81+SUM($S$5:AI$5)*$L81+SUM($S$6:AI$6)*$M81+SUM($S$7:AI$7)*$N81-SUM($O81:$Q81),0)</f>
        <v>0</v>
      </c>
      <c r="AG81" s="4">
        <f t="shared" si="226"/>
        <v>0</v>
      </c>
      <c r="AH81" s="72">
        <f>IF(SUM($S$3:AK$3)*$J81+SUM($S$4:AK$4)*$K81+SUM($S$5:AK$5)*$L81+SUM($S$6:AK$6)*$M81+SUM($S$7:AK$7)*$N81-SUM($O81:$Q81)&gt;0,SUM($S$3:AK$3)*$J81+SUM($S$4:AK$4)*$K81+SUM($S$5:AK$5)*$L81+SUM($S$6:AK$6)*$M81+SUM($S$7:AK$7)*$N81-SUM($O81:$Q81),0)</f>
        <v>0</v>
      </c>
      <c r="AI81" s="4">
        <f t="shared" si="227"/>
        <v>0</v>
      </c>
      <c r="AJ81" s="72">
        <f>IF(SUM($S$3:AM$3)*$J81+SUM($S$4:AQ$4)*$K81+SUM($S$5:AM$5)*$L81+SUM($S$6:AM$6)*$M81+SUM($S$7:AM$7)*$N81-SUM($O81:$Q81)&gt;0,SUM($S$3:AM$3)*$J81+SUM($S$4:AQ$4)*$K81+SUM($S$5:AM$5)*$L81+SUM($S$6:AM$6)*$M81+SUM($S$7:AM$7)*$N81-SUM($O81:$Q81),0)</f>
        <v>0</v>
      </c>
      <c r="AK81" s="4">
        <f t="shared" si="228"/>
        <v>0</v>
      </c>
      <c r="AL81" s="72">
        <f>IF(SUM($S$3:AO$3)*$J81+SUM($S$4:AS$4)*$K81+SUM($S$5:AO$5)*$L81+SUM($S$6:AO$6)*$M81+SUM($S$7:AO$7)*$N81-SUM($O81:$Q81)&gt;0,SUM($S$3:AO$3)*$J81+SUM($S$4:AS$4)*$K81+SUM($S$5:AO$5)*$L81+SUM($S$6:AO$6)*$M81+SUM($S$7:AO$7)*$N81-SUM($O81:$Q81),0)</f>
        <v>119</v>
      </c>
      <c r="AM81" s="4">
        <f t="shared" si="229"/>
        <v>119</v>
      </c>
      <c r="AN81" s="72">
        <f>IF(SUM($S$3:AQ$3)*$J81+SUM($S$4:AU$4)*$K81+SUM($S$5:AQ$5)*$L81+SUM($S$6:AQ$6)*$M81+SUM($S$7:AQ$7)*$N81-SUM($O81:$Q81)&gt;0,SUM($S$3:AQ$3)*$J81+SUM($S$4:AU$4)*$K81+SUM($S$5:AQ$5)*$L81+SUM($S$6:AQ$6)*$M81+SUM($S$7:AQ$7)*$N81-SUM($O81:$Q81),0)</f>
        <v>269</v>
      </c>
      <c r="AO81" s="4">
        <f t="shared" si="230"/>
        <v>150</v>
      </c>
      <c r="AP81" s="72">
        <f>IF(SUM($S$3:AS$3)*$J81+SUM($S$4:AW$4)*$K81+SUM($S$5:AS$5)*$L81+SUM($S$6:AS$6)*$M81+SUM($S$7:AS$7)*$N81-SUM($O81:$Q81)&gt;0,SUM($S$3:AS$3)*$J81+SUM($S$4:AW$4)*$K81+SUM($S$5:AS$5)*$L81+SUM($S$6:AS$6)*$M81+SUM($S$7:AS$7)*$N81-SUM($O81:$Q81),0)</f>
        <v>419</v>
      </c>
      <c r="AQ81" s="4">
        <f t="shared" si="231"/>
        <v>150</v>
      </c>
      <c r="AR81" s="72">
        <f>IF(SUM($S$3:AU$3)*$J81+SUM($S$4:AP$4)*$K81+SUM($S$5:AU$5)*$L81+SUM($S$6:AU$6)*$M81+SUM($S$7:AU$7)*$N81-SUM($O81:$Q81)&gt;0,SUM($S$3:AU$3)*$J81+SUM($S$4:AP$4)*$K81+SUM($S$5:AU$5)*$L81+SUM($S$6:AU$6)*$M81+SUM($S$7:AU$7)*$N81-SUM($O81:$Q81),0)</f>
        <v>0</v>
      </c>
      <c r="AS81" s="4">
        <f t="shared" si="232"/>
        <v>0</v>
      </c>
      <c r="AT81" s="72">
        <f>IF(SUM($S$3:AW$3)*$J81+SUM($S$4:AW$4)*$K81+SUM($S$5:AW$5)*$L81+SUM($S$6:AW$6)*$M81+SUM($S$7:AW$7)*$N81-SUM($O81:$Q81)&gt;0,SUM($S$3:AW$3)*$J81+SUM($S$4:AW$4)*$K81+SUM($S$5:AW$5)*$L81+SUM($S$6:AW$6)*$M81+SUM($S$7:AW$7)*$N81-SUM($O81:$Q81),0)</f>
        <v>419</v>
      </c>
      <c r="AU81" s="4">
        <f t="shared" si="233"/>
        <v>419</v>
      </c>
      <c r="AV81" s="72">
        <f>IF(SUM($S$3:AY$3)*$J81+SUM($S$4:AY$4)*$K81+SUM($S$5:AY$5)*$L81+SUM($S$6:AY$6)*$M81+SUM($S$7:AY$7)*$N81-SUM($O81:$Q81)&gt;0,SUM($S$3:AY$3)*$J81+SUM($S$4:AY$4)*$K81+SUM($S$5:AY$5)*$L81+SUM($S$6:AY$6)*$M81+SUM($S$7:AY$7)*$N81-SUM($O81:$Q81),0)</f>
        <v>569</v>
      </c>
      <c r="AW81" s="4">
        <f t="shared" si="234"/>
        <v>150</v>
      </c>
      <c r="AX81" s="72">
        <f>IF(SUM($S$3:BA$3)*$J81+SUM($S$4:BA$4)*$K81+SUM($S$5:BA$5)*$L81+SUM($S$6:BA$6)*$M81+SUM($S$7:BA$7)*$N81-SUM($O81:$Q81)&gt;0,SUM($S$3:BA$3)*$J81+SUM($S$4:BA$4)*$K81+SUM($S$5:BA$5)*$L81+SUM($S$6:BA$6)*$M81+SUM($S$7:BA$7)*$N81-SUM($O81:$Q81),0)</f>
        <v>719</v>
      </c>
      <c r="AY81" s="7">
        <f t="shared" si="235"/>
        <v>150</v>
      </c>
      <c r="AZ81" s="401">
        <f>IF(SUM($S$3:BC$3)*$J81+SUM($S$4:BC$4)*$K81+SUM($S$5:BC$5)*$L81+SUM($S$6:BC$6)*$M81+SUM($S$7:BC$7)*$N81-SUM($O81:$Q81)&gt;0,SUM($S$3:BC$3)*$J81+SUM($S$4:BC$4)*$K81+SUM($S$5:BC$5)*$L81+SUM($S$6:BC$6)*$M81+SUM($S$7:BC$7)*$N81-SUM($O81:$Q81),0)</f>
        <v>869</v>
      </c>
      <c r="BA81" s="87">
        <f t="shared" si="236"/>
        <v>150</v>
      </c>
      <c r="BB81" s="402">
        <f>IF(SUM($S$3:BD$3)*$J81+SUM($S$4:BD$4)*$K81+SUM($S$5:BD$5)*$L81+SUM($S$6:BD$6)*$M81+SUM($S$7:BD$7)*$N81-SUM($O81:$Q81)&gt;0,SUM($S$3:BD$3)*$J81+SUM($S$4:BD$4)*$K81+SUM($S$5:BD$5)*$L81+SUM($S$6:BD$6)*$M81+SUM($S$7:BD$7)*$N81-SUM($O81:$Q81),0)</f>
        <v>1016</v>
      </c>
      <c r="BC81" s="87">
        <f t="shared" si="237"/>
        <v>147</v>
      </c>
      <c r="BG81" s="87">
        <f t="shared" si="238"/>
        <v>0</v>
      </c>
      <c r="BH81" s="87">
        <f t="shared" si="239"/>
        <v>0</v>
      </c>
      <c r="BI81" s="87">
        <f t="shared" si="240"/>
        <v>0</v>
      </c>
      <c r="BJ81" s="87">
        <f t="shared" si="241"/>
        <v>0</v>
      </c>
      <c r="BK81" s="87">
        <f t="shared" si="242"/>
        <v>0</v>
      </c>
      <c r="BL81" s="87">
        <f t="shared" si="243"/>
        <v>430042.2</v>
      </c>
      <c r="BM81" s="87">
        <f t="shared" si="244"/>
        <v>542070</v>
      </c>
      <c r="BN81" s="87">
        <f t="shared" si="245"/>
        <v>542070</v>
      </c>
      <c r="BO81" s="87">
        <f t="shared" si="246"/>
        <v>0</v>
      </c>
      <c r="BP81" s="87">
        <f t="shared" si="247"/>
        <v>1514182.2</v>
      </c>
      <c r="BQ81" s="244">
        <f t="shared" si="248"/>
        <v>542070</v>
      </c>
      <c r="BR81" s="151">
        <f t="shared" si="249"/>
        <v>542070</v>
      </c>
      <c r="BS81" s="87">
        <f t="shared" si="250"/>
        <v>542070</v>
      </c>
      <c r="BT81" s="87">
        <f t="shared" si="251"/>
        <v>531228.6</v>
      </c>
      <c r="BU81" s="87"/>
      <c r="BV81" s="87"/>
      <c r="BW81" s="159"/>
      <c r="BX81" s="154" t="s">
        <v>607</v>
      </c>
    </row>
    <row r="82" spans="1:76" s="86" customFormat="1" ht="12.75" customHeight="1" x14ac:dyDescent="0.25">
      <c r="A82" s="15" t="s">
        <v>782</v>
      </c>
      <c r="B82" s="15" t="s">
        <v>783</v>
      </c>
      <c r="C82" s="249" t="s">
        <v>10</v>
      </c>
      <c r="D82" s="274">
        <v>1</v>
      </c>
      <c r="E82" s="328">
        <v>2411</v>
      </c>
      <c r="F82" s="342" t="s">
        <v>614</v>
      </c>
      <c r="G82" s="369">
        <v>1</v>
      </c>
      <c r="H82" s="370">
        <v>2411</v>
      </c>
      <c r="I82" s="372" t="s">
        <v>614</v>
      </c>
      <c r="J82" s="302"/>
      <c r="K82" s="135">
        <v>1</v>
      </c>
      <c r="L82" s="124"/>
      <c r="M82" s="124"/>
      <c r="N82" s="120"/>
      <c r="O82" s="87">
        <v>238</v>
      </c>
      <c r="P82" s="132"/>
      <c r="Q82" s="292">
        <f>129+346+392</f>
        <v>867</v>
      </c>
      <c r="R82" s="72">
        <f>IF(SUM($S$3:U$3)*$J82+SUM($S$4:U$4)*$K82+SUM($S$5:U$5)*$L82+SUM($S$6:U$6)*$M82+SUM($S$7:U$7)*$N82-SUM($O82:$Q82)&gt;0,SUM($S$3:U$3)*$J82+SUM($S$4:U$4)*$K82+SUM($S$5:U$5)*$L82+SUM($S$6:U$6)*$M82+SUM($S$7:U$7)*$N82-SUM($O82:$Q82),0)</f>
        <v>0</v>
      </c>
      <c r="S82" s="73">
        <f t="shared" si="219"/>
        <v>0</v>
      </c>
      <c r="T82" s="72">
        <f>IF(SUM($S$3:W$3)*$J82+SUM($S$4:W$4)*$K82+SUM($S$5:W$5)*$L82+SUM($S$6:W$6)*$M82+SUM($S$7:W$7)*$N82-SUM($O82:$Q82)&gt;0,SUM($S$3:W$3)*$J82+SUM($S$4:W$4)*$K82+SUM($S$5:W$5)*$L82+SUM($S$6:W$6)*$M82+SUM($S$7:W$7)*$N82-SUM($O82:$Q82),0)</f>
        <v>0</v>
      </c>
      <c r="U82" s="4">
        <f t="shared" si="220"/>
        <v>0</v>
      </c>
      <c r="V82" s="72">
        <f>IF(SUM($S$3:Y$3)*$J82+SUM($S$4:Y$4)*$K82+SUM($S$5:Y$5)*$L82+SUM($S$6:Y$6)*$M82+SUM($S$7:Y$7)*$N82-SUM($O82:$Q82)&gt;0,SUM($S$3:Y$3)*$J82+SUM($S$4:Y$4)*$K82+SUM($S$5:Y$5)*$L82+SUM($S$6:Y$6)*$M82+SUM($S$7:Y$7)*$N82-SUM($O82:$Q82),0)</f>
        <v>0</v>
      </c>
      <c r="W82" s="4">
        <f t="shared" si="221"/>
        <v>0</v>
      </c>
      <c r="X82" s="72">
        <f>IF(SUM($S$3:AA$3)*$J82+SUM($S$4:AA$4)*$K82+SUM($S$5:AA$5)*$L82+SUM($S$6:AA$6)*$M82+SUM($S$7:AA$7)*$N82-SUM($O82:$Q82)&gt;0,SUM($S$3:AA$3)*$J82+SUM($S$4:AA$4)*$K82+SUM($S$5:AA$5)*$L82+SUM($S$6:AA$6)*$M82+SUM($S$7:AA$7)*$N82-SUM($O82:$Q82),0)</f>
        <v>0</v>
      </c>
      <c r="Y82" s="4">
        <f t="shared" si="222"/>
        <v>0</v>
      </c>
      <c r="Z82" s="72">
        <f>IF(SUM($S$3:AC$3)*$J82+SUM($S$4:AC$4)*$K82+SUM($S$5:AC$5)*$L82+SUM($S$6:AC$6)*$M82+SUM($S$7:AC$7)*$N82-SUM($O82:$Q82)&gt;0,SUM($S$3:AC$3)*$J82+SUM($S$4:AC$4)*$K82+SUM($S$5:AC$5)*$L82+SUM($S$6:AC$6)*$M82+SUM($S$7:AC$7)*$N82-SUM($O82:$Q82),0)</f>
        <v>0</v>
      </c>
      <c r="AA82" s="4">
        <f t="shared" si="223"/>
        <v>0</v>
      </c>
      <c r="AB82" s="72">
        <f>IF(SUM($S$3:AE$3)*$J82+SUM($S$4:AE$4)*$K82+SUM($S$5:AE$5)*$L82+SUM($S$6:AE$6)*$M82+SUM($S$7:AE$7)*$N82-SUM($O82:$Q82)&gt;0,SUM($S$3:AE$3)*$J82+SUM($S$4:AE$4)*$K82+SUM($S$5:AE$5)*$L82+SUM($S$6:AE$6)*$M82+SUM($S$7:AE$7)*$N82-SUM($O82:$Q82),0)</f>
        <v>0</v>
      </c>
      <c r="AC82" s="4">
        <f t="shared" si="224"/>
        <v>0</v>
      </c>
      <c r="AD82" s="72">
        <f>IF(SUM($S$3:AG$3)*$J82+SUM($S$4:AG$4)*$K82+SUM($S$5:AG$5)*$L82+SUM($S$6:AG$6)*$M82+SUM($S$7:AG$7)*$N82-SUM($O82:$Q82)&gt;0,SUM($S$3:AG$3)*$J82+SUM($S$4:AG$4)*$K82+SUM($S$5:AG$5)*$L82+SUM($S$6:AG$6)*$M82+SUM($S$7:AG$7)*$N82-SUM($O82:$Q82),0)</f>
        <v>0</v>
      </c>
      <c r="AE82" s="4">
        <f t="shared" si="225"/>
        <v>0</v>
      </c>
      <c r="AF82" s="72">
        <f>IF(SUM($S$3:AI$3)*$J82+SUM($S$4:AI$4)*$K82+SUM($S$5:AI$5)*$L82+SUM($S$6:AI$6)*$M82+SUM($S$7:AI$7)*$N82-SUM($O82:$Q82)&gt;0,SUM($S$3:AI$3)*$J82+SUM($S$4:AI$4)*$K82+SUM($S$5:AI$5)*$L82+SUM($S$6:AI$6)*$M82+SUM($S$7:AI$7)*$N82-SUM($O82:$Q82),0)</f>
        <v>0</v>
      </c>
      <c r="AG82" s="4">
        <f t="shared" si="226"/>
        <v>0</v>
      </c>
      <c r="AH82" s="72">
        <f>IF(SUM($S$3:AK$3)*$J82+SUM($S$4:AK$4)*$K82+SUM($S$5:AK$5)*$L82+SUM($S$6:AK$6)*$M82+SUM($S$7:AK$7)*$N82-SUM($O82:$Q82)&gt;0,SUM($S$3:AK$3)*$J82+SUM($S$4:AK$4)*$K82+SUM($S$5:AK$5)*$L82+SUM($S$6:AK$6)*$M82+SUM($S$7:AK$7)*$N82-SUM($O82:$Q82),0)</f>
        <v>0</v>
      </c>
      <c r="AI82" s="4">
        <f t="shared" si="227"/>
        <v>0</v>
      </c>
      <c r="AJ82" s="72">
        <f>IF(SUM($S$3:AM$3)*$J82+SUM($S$4:AQ$4)*$K82+SUM($S$5:AM$5)*$L82+SUM($S$6:AM$6)*$M82+SUM($S$7:AM$7)*$N82-SUM($O82:$Q82)&gt;0,SUM($S$3:AM$3)*$J82+SUM($S$4:AQ$4)*$K82+SUM($S$5:AM$5)*$L82+SUM($S$6:AM$6)*$M82+SUM($S$7:AM$7)*$N82-SUM($O82:$Q82),0)</f>
        <v>0</v>
      </c>
      <c r="AK82" s="4">
        <f t="shared" si="228"/>
        <v>0</v>
      </c>
      <c r="AL82" s="72">
        <f>IF(SUM($S$3:AO$3)*$J82+SUM($S$4:AS$4)*$K82+SUM($S$5:AO$5)*$L82+SUM($S$6:AO$6)*$M82+SUM($S$7:AO$7)*$N82-SUM($O82:$Q82)&gt;0,SUM($S$3:AO$3)*$J82+SUM($S$4:AS$4)*$K82+SUM($S$5:AO$5)*$L82+SUM($S$6:AO$6)*$M82+SUM($S$7:AO$7)*$N82-SUM($O82:$Q82),0)</f>
        <v>0</v>
      </c>
      <c r="AM82" s="4">
        <f t="shared" si="229"/>
        <v>0</v>
      </c>
      <c r="AN82" s="72">
        <f>IF(SUM($S$3:AQ$3)*$J82+SUM($S$4:AU$4)*$K82+SUM($S$5:AQ$5)*$L82+SUM($S$6:AQ$6)*$M82+SUM($S$7:AQ$7)*$N82-SUM($O82:$Q82)&gt;0,SUM($S$3:AQ$3)*$J82+SUM($S$4:AU$4)*$K82+SUM($S$5:AQ$5)*$L82+SUM($S$6:AQ$6)*$M82+SUM($S$7:AQ$7)*$N82-SUM($O82:$Q82),0)</f>
        <v>0</v>
      </c>
      <c r="AO82" s="4">
        <f t="shared" si="230"/>
        <v>0</v>
      </c>
      <c r="AP82" s="72">
        <f>IF(SUM($S$3:AS$3)*$J82+SUM($S$4:AW$4)*$K82+SUM($S$5:AS$5)*$L82+SUM($S$6:AS$6)*$M82+SUM($S$7:AS$7)*$N82-SUM($O82:$Q82)&gt;0,SUM($S$3:AS$3)*$J82+SUM($S$4:AW$4)*$K82+SUM($S$5:AS$5)*$L82+SUM($S$6:AS$6)*$M82+SUM($S$7:AS$7)*$N82-SUM($O82:$Q82),0)</f>
        <v>111</v>
      </c>
      <c r="AQ82" s="4">
        <f t="shared" si="231"/>
        <v>111</v>
      </c>
      <c r="AR82" s="72">
        <f>IF(SUM($S$3:AU$3)*$J82+SUM($S$4:AP$4)*$K82+SUM($S$5:AU$5)*$L82+SUM($S$6:AU$6)*$M82+SUM($S$7:AU$7)*$N82-SUM($O82:$Q82)&gt;0,SUM($S$3:AU$3)*$J82+SUM($S$4:AP$4)*$K82+SUM($S$5:AU$5)*$L82+SUM($S$6:AU$6)*$M82+SUM($S$7:AU$7)*$N82-SUM($O82:$Q82),0)</f>
        <v>0</v>
      </c>
      <c r="AS82" s="4">
        <f t="shared" si="232"/>
        <v>0</v>
      </c>
      <c r="AT82" s="72">
        <f>IF(SUM($S$3:AW$3)*$J82+SUM($S$4:AW$4)*$K82+SUM($S$5:AW$5)*$L82+SUM($S$6:AW$6)*$M82+SUM($S$7:AW$7)*$N82-SUM($O82:$Q82)&gt;0,SUM($S$3:AW$3)*$J82+SUM($S$4:AW$4)*$K82+SUM($S$5:AW$5)*$L82+SUM($S$6:AW$6)*$M82+SUM($S$7:AW$7)*$N82-SUM($O82:$Q82),0)</f>
        <v>111</v>
      </c>
      <c r="AU82" s="4">
        <f t="shared" si="233"/>
        <v>111</v>
      </c>
      <c r="AV82" s="72">
        <f>IF(SUM($S$3:AY$3)*$J82+SUM($S$4:AY$4)*$K82+SUM($S$5:AY$5)*$L82+SUM($S$6:AY$6)*$M82+SUM($S$7:AY$7)*$N82-SUM($O82:$Q82)&gt;0,SUM($S$3:AY$3)*$J82+SUM($S$4:AY$4)*$K82+SUM($S$5:AY$5)*$L82+SUM($S$6:AY$6)*$M82+SUM($S$7:AY$7)*$N82-SUM($O82:$Q82),0)</f>
        <v>261</v>
      </c>
      <c r="AW82" s="4">
        <f t="shared" si="234"/>
        <v>150</v>
      </c>
      <c r="AX82" s="72">
        <f>IF(SUM($S$3:BA$3)*$J82+SUM($S$4:BA$4)*$K82+SUM($S$5:BA$5)*$L82+SUM($S$6:BA$6)*$M82+SUM($S$7:BA$7)*$N82-SUM($O82:$Q82)&gt;0,SUM($S$3:BA$3)*$J82+SUM($S$4:BA$4)*$K82+SUM($S$5:BA$5)*$L82+SUM($S$6:BA$6)*$M82+SUM($S$7:BA$7)*$N82-SUM($O82:$Q82),0)</f>
        <v>411</v>
      </c>
      <c r="AY82" s="7">
        <f t="shared" si="235"/>
        <v>150</v>
      </c>
      <c r="AZ82" s="401">
        <f>IF(SUM($S$3:BC$3)*$J82+SUM($S$4:BC$4)*$K82+SUM($S$5:BC$5)*$L82+SUM($S$6:BC$6)*$M82+SUM($S$7:BC$7)*$N82-SUM($O82:$Q82)&gt;0,SUM($S$3:BC$3)*$J82+SUM($S$4:BC$4)*$K82+SUM($S$5:BC$5)*$L82+SUM($S$6:BC$6)*$M82+SUM($S$7:BC$7)*$N82-SUM($O82:$Q82),0)</f>
        <v>561</v>
      </c>
      <c r="BA82" s="87">
        <f t="shared" si="236"/>
        <v>150</v>
      </c>
      <c r="BB82" s="402">
        <f>IF(SUM($S$3:BD$3)*$J82+SUM($S$4:BD$4)*$K82+SUM($S$5:BD$5)*$L82+SUM($S$6:BD$6)*$M82+SUM($S$7:BD$7)*$N82-SUM($O82:$Q82)&gt;0,SUM($S$3:BD$3)*$J82+SUM($S$4:BD$4)*$K82+SUM($S$5:BD$5)*$L82+SUM($S$6:BD$6)*$M82+SUM($S$7:BD$7)*$N82-SUM($O82:$Q82),0)</f>
        <v>708</v>
      </c>
      <c r="BC82" s="87">
        <f t="shared" si="237"/>
        <v>147</v>
      </c>
      <c r="BG82" s="91">
        <f t="shared" ref="BG82" si="252">Y82*$H82</f>
        <v>0</v>
      </c>
      <c r="BH82" s="91">
        <f t="shared" ref="BH82" si="253">AA82*$H82</f>
        <v>0</v>
      </c>
      <c r="BI82" s="91">
        <f t="shared" ref="BI82" si="254">AC82*$H82</f>
        <v>0</v>
      </c>
      <c r="BJ82" s="91">
        <f t="shared" ref="BJ82" si="255">AE82*$H82</f>
        <v>0</v>
      </c>
      <c r="BK82" s="91">
        <f t="shared" ref="BK82" si="256">AG82*$H82</f>
        <v>0</v>
      </c>
      <c r="BL82" s="91">
        <f t="shared" ref="BL82" si="257">AI82*$H82</f>
        <v>0</v>
      </c>
      <c r="BM82" s="91">
        <f t="shared" ref="BM82" si="258">AK82*$H82</f>
        <v>0</v>
      </c>
      <c r="BN82" s="91">
        <f t="shared" ref="BN82" si="259">AM82*$H82</f>
        <v>0</v>
      </c>
      <c r="BO82" s="91">
        <f t="shared" ref="BO82" si="260">AO82*$H82</f>
        <v>0</v>
      </c>
      <c r="BP82" s="91">
        <f t="shared" ref="BP82" si="261">AQ82*$H82</f>
        <v>267621</v>
      </c>
      <c r="BQ82" s="250">
        <f t="shared" ref="BQ82" si="262">AS82*$H82</f>
        <v>0</v>
      </c>
      <c r="BR82" s="157">
        <f t="shared" ref="BR82" si="263">AU82*$H82</f>
        <v>267621</v>
      </c>
      <c r="BS82" s="91">
        <f t="shared" ref="BS82" si="264">AW82*$H82</f>
        <v>361650</v>
      </c>
      <c r="BT82" s="91">
        <f t="shared" ref="BT82" si="265">AY82*$H82</f>
        <v>361650</v>
      </c>
      <c r="BU82" s="91">
        <f t="shared" ref="BU82" si="266">BA82*$H82</f>
        <v>361650</v>
      </c>
      <c r="BV82" s="91">
        <f>BC82*$H82</f>
        <v>354417</v>
      </c>
      <c r="BW82" s="158"/>
      <c r="BX82" s="153" t="s">
        <v>609</v>
      </c>
    </row>
    <row r="83" spans="1:76" s="86" customFormat="1" ht="25.5" customHeight="1" x14ac:dyDescent="0.25">
      <c r="A83" s="15" t="s">
        <v>52</v>
      </c>
      <c r="B83" s="15" t="s">
        <v>51</v>
      </c>
      <c r="C83" s="249" t="s">
        <v>10</v>
      </c>
      <c r="D83" s="274">
        <v>1</v>
      </c>
      <c r="E83" s="328">
        <v>247</v>
      </c>
      <c r="F83" s="342" t="s">
        <v>451</v>
      </c>
      <c r="G83" s="369">
        <v>1</v>
      </c>
      <c r="H83" s="370">
        <v>247</v>
      </c>
      <c r="I83" s="372" t="s">
        <v>451</v>
      </c>
      <c r="J83" s="300">
        <v>18</v>
      </c>
      <c r="K83" s="135">
        <v>8</v>
      </c>
      <c r="L83" s="122">
        <v>16</v>
      </c>
      <c r="M83" s="123">
        <v>8</v>
      </c>
      <c r="N83" s="120"/>
      <c r="O83" s="87">
        <v>238</v>
      </c>
      <c r="P83" s="121">
        <v>468</v>
      </c>
      <c r="Q83" s="292">
        <f>2060+722+3230+3320+1120+1320+1132+800+1280+1920+1440</f>
        <v>18344</v>
      </c>
      <c r="R83" s="72">
        <f>IF(SUM($S$3:U$3)*$J83+SUM($S$4:U$4)*$K83+SUM($S$5:U$5)*$L83+SUM($S$6:U$6)*$M83+SUM($S$7:U$7)*$N83-SUM($O83:$Q83)&gt;0,SUM($S$3:U$3)*$J83+SUM($S$4:U$4)*$K83+SUM($S$5:U$5)*$L83+SUM($S$6:U$6)*$M83+SUM($S$7:U$7)*$N83-SUM($O83:$Q83),0)</f>
        <v>0</v>
      </c>
      <c r="S83" s="73">
        <f t="shared" si="219"/>
        <v>0</v>
      </c>
      <c r="T83" s="72">
        <f>IF(SUM($S$3:W$3)*$J83+SUM($S$4:W$4)*$K83+SUM($S$5:W$5)*$L83+SUM($S$6:W$6)*$M83+SUM($S$7:W$7)*$N83-SUM($O83:$Q83)&gt;0,SUM($S$3:W$3)*$J83+SUM($S$4:W$4)*$K83+SUM($S$5:W$5)*$L83+SUM($S$6:W$6)*$M83+SUM($S$7:W$7)*$N83-SUM($O83:$Q83),0)</f>
        <v>0</v>
      </c>
      <c r="U83" s="4">
        <f t="shared" si="220"/>
        <v>0</v>
      </c>
      <c r="V83" s="72">
        <f>IF(SUM($S$3:Y$3)*$J83+SUM($S$4:Y$4)*$K83+SUM($S$5:Y$5)*$L83+SUM($S$6:Y$6)*$M83+SUM($S$7:Y$7)*$N83-SUM($O83:$Q83)&gt;0,SUM($S$3:Y$3)*$J83+SUM($S$4:Y$4)*$K83+SUM($S$5:Y$5)*$L83+SUM($S$6:Y$6)*$M83+SUM($S$7:Y$7)*$N83-SUM($O83:$Q83),0)</f>
        <v>0</v>
      </c>
      <c r="W83" s="4">
        <f t="shared" si="221"/>
        <v>0</v>
      </c>
      <c r="X83" s="72">
        <f>IF(SUM($S$3:AA$3)*$J83+SUM($S$4:AA$4)*$K83+SUM($S$5:AA$5)*$L83+SUM($S$6:AA$6)*$M83+SUM($S$7:AA$7)*$N83-SUM($O83:$Q83)&gt;0,SUM($S$3:AA$3)*$J83+SUM($S$4:AA$4)*$K83+SUM($S$5:AA$5)*$L83+SUM($S$6:AA$6)*$M83+SUM($S$7:AA$7)*$N83-SUM($O83:$Q83),0)</f>
        <v>0</v>
      </c>
      <c r="Y83" s="4">
        <f t="shared" si="222"/>
        <v>0</v>
      </c>
      <c r="Z83" s="72">
        <f>IF(SUM($S$3:AC$3)*$J83+SUM($S$4:AC$4)*$K83+SUM($S$5:AC$5)*$L83+SUM($S$6:AC$6)*$M83+SUM($S$7:AC$7)*$N83-SUM($O83:$Q83)&gt;0,SUM($S$3:AC$3)*$J83+SUM($S$4:AC$4)*$K83+SUM($S$5:AC$5)*$L83+SUM($S$6:AC$6)*$M83+SUM($S$7:AC$7)*$N83-SUM($O83:$Q83),0)</f>
        <v>0</v>
      </c>
      <c r="AA83" s="4">
        <f t="shared" si="223"/>
        <v>0</v>
      </c>
      <c r="AB83" s="72">
        <f>IF(SUM($S$3:AE$3)*$J83+SUM($S$4:AE$4)*$K83+SUM($S$5:AE$5)*$L83+SUM($S$6:AE$6)*$M83+SUM($S$7:AE$7)*$N83-SUM($O83:$Q83)&gt;0,SUM($S$3:AE$3)*$J83+SUM($S$4:AE$4)*$K83+SUM($S$5:AE$5)*$L83+SUM($S$6:AE$6)*$M83+SUM($S$7:AE$7)*$N83-SUM($O83:$Q83),0)</f>
        <v>0</v>
      </c>
      <c r="AC83" s="4">
        <f t="shared" si="224"/>
        <v>0</v>
      </c>
      <c r="AD83" s="72">
        <f>IF(SUM($S$3:AG$3)*$J83+SUM($S$4:AG$4)*$K83+SUM($S$5:AG$5)*$L83+SUM($S$6:AG$6)*$M83+SUM($S$7:AG$7)*$N83-SUM($O83:$Q83)&gt;0,SUM($S$3:AG$3)*$J83+SUM($S$4:AG$4)*$K83+SUM($S$5:AG$5)*$L83+SUM($S$6:AG$6)*$M83+SUM($S$7:AG$7)*$N83-SUM($O83:$Q83),0)</f>
        <v>0</v>
      </c>
      <c r="AE83" s="4">
        <f t="shared" si="225"/>
        <v>0</v>
      </c>
      <c r="AF83" s="72">
        <f>IF(SUM($S$3:AI$3)*$J83+SUM($S$4:AI$4)*$K83+SUM($S$5:AI$5)*$L83+SUM($S$6:AI$6)*$M83+SUM($S$7:AI$7)*$N83-SUM($O83:$Q83)&gt;0,SUM($S$3:AI$3)*$J83+SUM($S$4:AI$4)*$K83+SUM($S$5:AI$5)*$L83+SUM($S$6:AI$6)*$M83+SUM($S$7:AI$7)*$N83-SUM($O83:$Q83),0)</f>
        <v>0</v>
      </c>
      <c r="AG83" s="4">
        <f t="shared" si="226"/>
        <v>0</v>
      </c>
      <c r="AH83" s="72">
        <f>IF(SUM($S$3:AK$3)*$J83+SUM($S$4:AK$4)*$K83+SUM($S$5:AK$5)*$L83+SUM($S$6:AK$6)*$M83+SUM($S$7:AK$7)*$N83-SUM($O83:$Q83)&gt;0,SUM($S$3:AK$3)*$J83+SUM($S$4:AK$4)*$K83+SUM($S$5:AK$5)*$L83+SUM($S$6:AK$6)*$M83+SUM($S$7:AK$7)*$N83-SUM($O83:$Q83),0)</f>
        <v>0</v>
      </c>
      <c r="AI83" s="4">
        <f t="shared" si="227"/>
        <v>0</v>
      </c>
      <c r="AJ83" s="72">
        <f>IF(SUM($S$3:AM$3)*$J83+SUM($S$4:AQ$4)*$K83+SUM($S$5:AM$5)*$L83+SUM($S$6:AM$6)*$M83+SUM($S$7:AM$7)*$N83-SUM($O83:$Q83)&gt;0,SUM($S$3:AM$3)*$J83+SUM($S$4:AQ$4)*$K83+SUM($S$5:AM$5)*$L83+SUM($S$6:AM$6)*$M83+SUM($S$7:AM$7)*$N83-SUM($O83:$Q83),0)</f>
        <v>0</v>
      </c>
      <c r="AK83" s="4">
        <f t="shared" si="228"/>
        <v>0</v>
      </c>
      <c r="AL83" s="72">
        <f>IF(SUM($S$3:AO$3)*$J83+SUM($S$4:AS$4)*$K83+SUM($S$5:AO$5)*$L83+SUM($S$6:AO$6)*$M83+SUM($S$7:AO$7)*$N83-SUM($O83:$Q83)&gt;0,SUM($S$3:AO$3)*$J83+SUM($S$4:AS$4)*$K83+SUM($S$5:AO$5)*$L83+SUM($S$6:AO$6)*$M83+SUM($S$7:AO$7)*$N83-SUM($O83:$Q83),0)</f>
        <v>0</v>
      </c>
      <c r="AM83" s="4">
        <f t="shared" si="229"/>
        <v>0</v>
      </c>
      <c r="AN83" s="72">
        <f>IF(SUM($S$3:AQ$3)*$J83+SUM($S$4:AU$4)*$K83+SUM($S$5:AQ$5)*$L83+SUM($S$6:AQ$6)*$M83+SUM($S$7:AQ$7)*$N83-SUM($O83:$Q83)&gt;0,SUM($S$3:AQ$3)*$J83+SUM($S$4:AU$4)*$K83+SUM($S$5:AQ$5)*$L83+SUM($S$6:AQ$6)*$M83+SUM($S$7:AQ$7)*$N83-SUM($O83:$Q83),0)</f>
        <v>0</v>
      </c>
      <c r="AO83" s="4">
        <f t="shared" si="230"/>
        <v>0</v>
      </c>
      <c r="AP83" s="72">
        <f>IF(SUM($S$3:AS$3)*$J83+SUM($S$4:AW$4)*$K83+SUM($S$5:AS$5)*$L83+SUM($S$6:AS$6)*$M83+SUM($S$7:AS$7)*$N83-SUM($O83:$Q83)&gt;0,SUM($S$3:AS$3)*$J83+SUM($S$4:AW$4)*$K83+SUM($S$5:AS$5)*$L83+SUM($S$6:AS$6)*$M83+SUM($S$7:AS$7)*$N83-SUM($O83:$Q83),0)</f>
        <v>1786</v>
      </c>
      <c r="AQ83" s="4">
        <f t="shared" si="231"/>
        <v>1786</v>
      </c>
      <c r="AR83" s="72">
        <f>IF(SUM($S$3:AU$3)*$J83+SUM($S$4:AP$4)*$K83+SUM($S$5:AU$5)*$L83+SUM($S$6:AU$6)*$M83+SUM($S$7:AU$7)*$N83-SUM($O83:$Q83)&gt;0,SUM($S$3:AU$3)*$J83+SUM($S$4:AP$4)*$K83+SUM($S$5:AU$5)*$L83+SUM($S$6:AU$6)*$M83+SUM($S$7:AU$7)*$N83-SUM($O83:$Q83),0)</f>
        <v>546</v>
      </c>
      <c r="AS83" s="4">
        <f t="shared" si="232"/>
        <v>0</v>
      </c>
      <c r="AT83" s="72">
        <f>IF(SUM($S$3:AW$3)*$J83+SUM($S$4:AW$4)*$K83+SUM($S$5:AW$5)*$L83+SUM($S$6:AW$6)*$M83+SUM($S$7:AW$7)*$N83-SUM($O83:$Q83)&gt;0,SUM($S$3:AW$3)*$J83+SUM($S$4:AW$4)*$K83+SUM($S$5:AW$5)*$L83+SUM($S$6:AW$6)*$M83+SUM($S$7:AW$7)*$N83-SUM($O83:$Q83),0)</f>
        <v>8106</v>
      </c>
      <c r="AU83" s="4">
        <f t="shared" si="233"/>
        <v>7560</v>
      </c>
      <c r="AV83" s="72">
        <f>IF(SUM($S$3:AY$3)*$J83+SUM($S$4:AY$4)*$K83+SUM($S$5:AY$5)*$L83+SUM($S$6:AY$6)*$M83+SUM($S$7:AY$7)*$N83-SUM($O83:$Q83)&gt;0,SUM($S$3:AY$3)*$J83+SUM($S$4:AY$4)*$K83+SUM($S$5:AY$5)*$L83+SUM($S$6:AY$6)*$M83+SUM($S$7:AY$7)*$N83-SUM($O83:$Q83),0)</f>
        <v>12466</v>
      </c>
      <c r="AW83" s="4">
        <f t="shared" si="234"/>
        <v>4360</v>
      </c>
      <c r="AX83" s="72">
        <f>IF(SUM($S$3:BA$3)*$J83+SUM($S$4:BA$4)*$K83+SUM($S$5:BA$5)*$L83+SUM($S$6:BA$6)*$M83+SUM($S$7:BA$7)*$N83-SUM($O83:$Q83)&gt;0,SUM($S$3:BA$3)*$J83+SUM($S$4:BA$4)*$K83+SUM($S$5:BA$5)*$L83+SUM($S$6:BA$6)*$M83+SUM($S$7:BA$7)*$N83-SUM($O83:$Q83),0)</f>
        <v>16826</v>
      </c>
      <c r="AY83" s="7">
        <f t="shared" si="235"/>
        <v>4360</v>
      </c>
      <c r="AZ83" s="401">
        <f>IF(SUM($S$3:BC$3)*$J83+SUM($S$4:BC$4)*$K83+SUM($S$5:BC$5)*$L83+SUM($S$6:BC$6)*$M83+SUM($S$7:BC$7)*$N83-SUM($O83:$Q83)&gt;0,SUM($S$3:BC$3)*$J83+SUM($S$4:BC$4)*$K83+SUM($S$5:BC$5)*$L83+SUM($S$6:BC$6)*$M83+SUM($S$7:BC$7)*$N83-SUM($O83:$Q83),0)</f>
        <v>20906</v>
      </c>
      <c r="BA83" s="87">
        <f t="shared" si="236"/>
        <v>4080</v>
      </c>
      <c r="BB83" s="402">
        <f>IF(SUM($S$3:BD$3)*$J83+SUM($S$4:BD$4)*$K83+SUM($S$5:BD$5)*$L83+SUM($S$6:BD$6)*$M83+SUM($S$7:BD$7)*$N83-SUM($O83:$Q83)&gt;0,SUM($S$3:BD$3)*$J83+SUM($S$4:BD$4)*$K83+SUM($S$5:BD$5)*$L83+SUM($S$6:BD$6)*$M83+SUM($S$7:BD$7)*$N83-SUM($O83:$Q83),0)</f>
        <v>24258</v>
      </c>
      <c r="BC83" s="87">
        <f t="shared" si="237"/>
        <v>3352</v>
      </c>
      <c r="BG83" s="91">
        <f t="shared" ref="BG83:BG89" si="267">Y83*$H83</f>
        <v>0</v>
      </c>
      <c r="BH83" s="91">
        <f t="shared" ref="BH83:BH89" si="268">AA83*$H83</f>
        <v>0</v>
      </c>
      <c r="BI83" s="91">
        <f t="shared" ref="BI83:BI89" si="269">AC83*$H83</f>
        <v>0</v>
      </c>
      <c r="BJ83" s="91">
        <f t="shared" ref="BJ83:BJ89" si="270">AE83*$H83</f>
        <v>0</v>
      </c>
      <c r="BK83" s="91">
        <f t="shared" ref="BK83:BK89" si="271">AG83*$H83</f>
        <v>0</v>
      </c>
      <c r="BL83" s="91">
        <f t="shared" ref="BL83:BL89" si="272">AI83*$H83</f>
        <v>0</v>
      </c>
      <c r="BM83" s="91">
        <f t="shared" ref="BM83:BM89" si="273">AK83*$H83</f>
        <v>0</v>
      </c>
      <c r="BN83" s="91">
        <f t="shared" ref="BN83:BN89" si="274">AM83*$H83</f>
        <v>0</v>
      </c>
      <c r="BO83" s="91">
        <f t="shared" ref="BO83:BO89" si="275">AO83*$H83</f>
        <v>0</v>
      </c>
      <c r="BP83" s="91">
        <f t="shared" ref="BP83:BP89" si="276">AQ83*$H83</f>
        <v>441142</v>
      </c>
      <c r="BQ83" s="250">
        <f t="shared" ref="BQ83:BQ89" si="277">AS83*$H83</f>
        <v>0</v>
      </c>
      <c r="BR83" s="157">
        <f t="shared" ref="BR83:BR89" si="278">AU83*$H83</f>
        <v>1867320</v>
      </c>
      <c r="BS83" s="91">
        <f t="shared" ref="BS83:BS89" si="279">AW83*$H83</f>
        <v>1076920</v>
      </c>
      <c r="BT83" s="91">
        <f t="shared" ref="BT83:BT89" si="280">AY83*$H83</f>
        <v>1076920</v>
      </c>
      <c r="BU83" s="91">
        <f t="shared" ref="BU83:BU89" si="281">BA83*$H83</f>
        <v>1007760</v>
      </c>
      <c r="BV83" s="91">
        <f>BC83*$H83</f>
        <v>827944</v>
      </c>
      <c r="BW83" s="158"/>
      <c r="BX83" s="153" t="s">
        <v>609</v>
      </c>
    </row>
    <row r="84" spans="1:76" s="86" customFormat="1" ht="25.5" customHeight="1" x14ac:dyDescent="0.25">
      <c r="A84" s="15" t="s">
        <v>50</v>
      </c>
      <c r="B84" s="15" t="s">
        <v>51</v>
      </c>
      <c r="C84" s="249" t="s">
        <v>10</v>
      </c>
      <c r="D84" s="274">
        <v>1</v>
      </c>
      <c r="E84" s="328">
        <v>268</v>
      </c>
      <c r="F84" s="342" t="s">
        <v>451</v>
      </c>
      <c r="G84" s="369">
        <v>1</v>
      </c>
      <c r="H84" s="370">
        <v>268</v>
      </c>
      <c r="I84" s="372" t="s">
        <v>451</v>
      </c>
      <c r="J84" s="300">
        <v>5</v>
      </c>
      <c r="K84" s="135">
        <v>7</v>
      </c>
      <c r="L84" s="122">
        <v>8</v>
      </c>
      <c r="M84" s="123">
        <v>8</v>
      </c>
      <c r="N84" s="120"/>
      <c r="O84" s="87">
        <v>768</v>
      </c>
      <c r="P84" s="121"/>
      <c r="Q84" s="292">
        <f>750+72+1075+1100+990+1185+800+1160+960+1320+384</f>
        <v>9796</v>
      </c>
      <c r="R84" s="72">
        <f>IF(SUM($S$3:U$3)*$J84+SUM($S$4:U$4)*$K84+SUM($S$5:U$5)*$L84+SUM($S$6:U$6)*$M84+SUM($S$7:U$7)*$N84-SUM($O84:$Q84)&gt;0,SUM($S$3:U$3)*$J84+SUM($S$4:U$4)*$K84+SUM($S$5:U$5)*$L84+SUM($S$6:U$6)*$M84+SUM($S$7:U$7)*$N84-SUM($O84:$Q84),0)</f>
        <v>0</v>
      </c>
      <c r="S84" s="73">
        <f t="shared" si="219"/>
        <v>0</v>
      </c>
      <c r="T84" s="72">
        <f>IF(SUM($S$3:W$3)*$J84+SUM($S$4:W$4)*$K84+SUM($S$5:W$5)*$L84+SUM($S$6:W$6)*$M84+SUM($S$7:W$7)*$N84-SUM($O84:$Q84)&gt;0,SUM($S$3:W$3)*$J84+SUM($S$4:W$4)*$K84+SUM($S$5:W$5)*$L84+SUM($S$6:W$6)*$M84+SUM($S$7:W$7)*$N84-SUM($O84:$Q84),0)</f>
        <v>0</v>
      </c>
      <c r="U84" s="4">
        <f t="shared" si="220"/>
        <v>0</v>
      </c>
      <c r="V84" s="72">
        <f>IF(SUM($S$3:Y$3)*$J84+SUM($S$4:Y$4)*$K84+SUM($S$5:Y$5)*$L84+SUM($S$6:Y$6)*$M84+SUM($S$7:Y$7)*$N84-SUM($O84:$Q84)&gt;0,SUM($S$3:Y$3)*$J84+SUM($S$4:Y$4)*$K84+SUM($S$5:Y$5)*$L84+SUM($S$6:Y$6)*$M84+SUM($S$7:Y$7)*$N84-SUM($O84:$Q84),0)</f>
        <v>0</v>
      </c>
      <c r="W84" s="4">
        <f t="shared" si="221"/>
        <v>0</v>
      </c>
      <c r="X84" s="72">
        <f>IF(SUM($S$3:AA$3)*$J84+SUM($S$4:AA$4)*$K84+SUM($S$5:AA$5)*$L84+SUM($S$6:AA$6)*$M84+SUM($S$7:AA$7)*$N84-SUM($O84:$Q84)&gt;0,SUM($S$3:AA$3)*$J84+SUM($S$4:AA$4)*$K84+SUM($S$5:AA$5)*$L84+SUM($S$6:AA$6)*$M84+SUM($S$7:AA$7)*$N84-SUM($O84:$Q84),0)</f>
        <v>0</v>
      </c>
      <c r="Y84" s="4">
        <f t="shared" si="222"/>
        <v>0</v>
      </c>
      <c r="Z84" s="72">
        <f>IF(SUM($S$3:AC$3)*$J84+SUM($S$4:AC$4)*$K84+SUM($S$5:AC$5)*$L84+SUM($S$6:AC$6)*$M84+SUM($S$7:AC$7)*$N84-SUM($O84:$Q84)&gt;0,SUM($S$3:AC$3)*$J84+SUM($S$4:AC$4)*$K84+SUM($S$5:AC$5)*$L84+SUM($S$6:AC$6)*$M84+SUM($S$7:AC$7)*$N84-SUM($O84:$Q84),0)</f>
        <v>0</v>
      </c>
      <c r="AA84" s="4">
        <f t="shared" si="223"/>
        <v>0</v>
      </c>
      <c r="AB84" s="72">
        <f>IF(SUM($S$3:AE$3)*$J84+SUM($S$4:AE$4)*$K84+SUM($S$5:AE$5)*$L84+SUM($S$6:AE$6)*$M84+SUM($S$7:AE$7)*$N84-SUM($O84:$Q84)&gt;0,SUM($S$3:AE$3)*$J84+SUM($S$4:AE$4)*$K84+SUM($S$5:AE$5)*$L84+SUM($S$6:AE$6)*$M84+SUM($S$7:AE$7)*$N84-SUM($O84:$Q84),0)</f>
        <v>0</v>
      </c>
      <c r="AC84" s="4">
        <f t="shared" si="224"/>
        <v>0</v>
      </c>
      <c r="AD84" s="72">
        <f>IF(SUM($S$3:AG$3)*$J84+SUM($S$4:AG$4)*$K84+SUM($S$5:AG$5)*$L84+SUM($S$6:AG$6)*$M84+SUM($S$7:AG$7)*$N84-SUM($O84:$Q84)&gt;0,SUM($S$3:AG$3)*$J84+SUM($S$4:AG$4)*$K84+SUM($S$5:AG$5)*$L84+SUM($S$6:AG$6)*$M84+SUM($S$7:AG$7)*$N84-SUM($O84:$Q84),0)</f>
        <v>0</v>
      </c>
      <c r="AE84" s="4">
        <f t="shared" si="225"/>
        <v>0</v>
      </c>
      <c r="AF84" s="72">
        <f>IF(SUM($S$3:AI$3)*$J84+SUM($S$4:AI$4)*$K84+SUM($S$5:AI$5)*$L84+SUM($S$6:AI$6)*$M84+SUM($S$7:AI$7)*$N84-SUM($O84:$Q84)&gt;0,SUM($S$3:AI$3)*$J84+SUM($S$4:AI$4)*$K84+SUM($S$5:AI$5)*$L84+SUM($S$6:AI$6)*$M84+SUM($S$7:AI$7)*$N84-SUM($O84:$Q84),0)</f>
        <v>0</v>
      </c>
      <c r="AG84" s="4">
        <f t="shared" si="226"/>
        <v>0</v>
      </c>
      <c r="AH84" s="72">
        <f>IF(SUM($S$3:AK$3)*$J84+SUM($S$4:AK$4)*$K84+SUM($S$5:AK$5)*$L84+SUM($S$6:AK$6)*$M84+SUM($S$7:AK$7)*$N84-SUM($O84:$Q84)&gt;0,SUM($S$3:AK$3)*$J84+SUM($S$4:AK$4)*$K84+SUM($S$5:AK$5)*$L84+SUM($S$6:AK$6)*$M84+SUM($S$7:AK$7)*$N84-SUM($O84:$Q84),0)</f>
        <v>0</v>
      </c>
      <c r="AI84" s="4">
        <f t="shared" si="227"/>
        <v>0</v>
      </c>
      <c r="AJ84" s="72">
        <f>IF(SUM($S$3:AM$3)*$J84+SUM($S$4:AQ$4)*$K84+SUM($S$5:AM$5)*$L84+SUM($S$6:AM$6)*$M84+SUM($S$7:AM$7)*$N84-SUM($O84:$Q84)&gt;0,SUM($S$3:AM$3)*$J84+SUM($S$4:AQ$4)*$K84+SUM($S$5:AM$5)*$L84+SUM($S$6:AM$6)*$M84+SUM($S$7:AM$7)*$N84-SUM($O84:$Q84),0)</f>
        <v>0</v>
      </c>
      <c r="AK84" s="4">
        <f t="shared" si="228"/>
        <v>0</v>
      </c>
      <c r="AL84" s="72">
        <f>IF(SUM($S$3:AO$3)*$J84+SUM($S$4:AS$4)*$K84+SUM($S$5:AO$5)*$L84+SUM($S$6:AO$6)*$M84+SUM($S$7:AO$7)*$N84-SUM($O84:$Q84)&gt;0,SUM($S$3:AO$3)*$J84+SUM($S$4:AS$4)*$K84+SUM($S$5:AO$5)*$L84+SUM($S$6:AO$6)*$M84+SUM($S$7:AO$7)*$N84-SUM($O84:$Q84),0)</f>
        <v>0</v>
      </c>
      <c r="AM84" s="4">
        <f t="shared" si="229"/>
        <v>0</v>
      </c>
      <c r="AN84" s="72">
        <f>IF(SUM($S$3:AQ$3)*$J84+SUM($S$4:AU$4)*$K84+SUM($S$5:AQ$5)*$L84+SUM($S$6:AQ$6)*$M84+SUM($S$7:AQ$7)*$N84-SUM($O84:$Q84)&gt;0,SUM($S$3:AQ$3)*$J84+SUM($S$4:AU$4)*$K84+SUM($S$5:AQ$5)*$L84+SUM($S$6:AQ$6)*$M84+SUM($S$7:AQ$7)*$N84-SUM($O84:$Q84),0)</f>
        <v>1068</v>
      </c>
      <c r="AO84" s="4">
        <f t="shared" si="230"/>
        <v>1068</v>
      </c>
      <c r="AP84" s="72">
        <f>IF(SUM($S$3:AS$3)*$J84+SUM($S$4:AW$4)*$K84+SUM($S$5:AS$5)*$L84+SUM($S$6:AS$6)*$M84+SUM($S$7:AS$7)*$N84-SUM($O84:$Q84)&gt;0,SUM($S$3:AS$3)*$J84+SUM($S$4:AW$4)*$K84+SUM($S$5:AS$5)*$L84+SUM($S$6:AS$6)*$M84+SUM($S$7:AS$7)*$N84-SUM($O84:$Q84),0)</f>
        <v>3198</v>
      </c>
      <c r="AQ84" s="4">
        <f t="shared" si="231"/>
        <v>2130</v>
      </c>
      <c r="AR84" s="72">
        <f>IF(SUM($S$3:AU$3)*$J84+SUM($S$4:AP$4)*$K84+SUM($S$5:AU$5)*$L84+SUM($S$6:AU$6)*$M84+SUM($S$7:AU$7)*$N84-SUM($O84:$Q84)&gt;0,SUM($S$3:AU$3)*$J84+SUM($S$4:AP$4)*$K84+SUM($S$5:AU$5)*$L84+SUM($S$6:AU$6)*$M84+SUM($S$7:AU$7)*$N84-SUM($O84:$Q84),0)</f>
        <v>1068</v>
      </c>
      <c r="AS84" s="4">
        <f t="shared" si="232"/>
        <v>0</v>
      </c>
      <c r="AT84" s="72">
        <f>IF(SUM($S$3:AW$3)*$J84+SUM($S$4:AW$4)*$K84+SUM($S$5:AW$5)*$L84+SUM($S$6:AW$6)*$M84+SUM($S$7:AW$7)*$N84-SUM($O84:$Q84)&gt;0,SUM($S$3:AW$3)*$J84+SUM($S$4:AW$4)*$K84+SUM($S$5:AW$5)*$L84+SUM($S$6:AW$6)*$M84+SUM($S$7:AW$7)*$N84-SUM($O84:$Q84),0)</f>
        <v>6638</v>
      </c>
      <c r="AU84" s="4">
        <f t="shared" si="233"/>
        <v>5570</v>
      </c>
      <c r="AV84" s="72">
        <f>IF(SUM($S$3:AY$3)*$J84+SUM($S$4:AY$4)*$K84+SUM($S$5:AY$5)*$L84+SUM($S$6:AY$6)*$M84+SUM($S$7:AY$7)*$N84-SUM($O84:$Q84)&gt;0,SUM($S$3:AY$3)*$J84+SUM($S$4:AY$4)*$K84+SUM($S$5:AY$5)*$L84+SUM($S$6:AY$6)*$M84+SUM($S$7:AY$7)*$N84-SUM($O84:$Q84),0)</f>
        <v>9408</v>
      </c>
      <c r="AW84" s="4">
        <f t="shared" si="234"/>
        <v>2770</v>
      </c>
      <c r="AX84" s="72">
        <f>IF(SUM($S$3:BA$3)*$J84+SUM($S$4:BA$4)*$K84+SUM($S$5:BA$5)*$L84+SUM($S$6:BA$6)*$M84+SUM($S$7:BA$7)*$N84-SUM($O84:$Q84)&gt;0,SUM($S$3:BA$3)*$J84+SUM($S$4:BA$4)*$K84+SUM($S$5:BA$5)*$L84+SUM($S$6:BA$6)*$M84+SUM($S$7:BA$7)*$N84-SUM($O84:$Q84),0)</f>
        <v>12178</v>
      </c>
      <c r="AY84" s="7">
        <f t="shared" si="235"/>
        <v>2770</v>
      </c>
      <c r="AZ84" s="401">
        <f>IF(SUM($S$3:BC$3)*$J84+SUM($S$4:BC$4)*$K84+SUM($S$5:BC$5)*$L84+SUM($S$6:BC$6)*$M84+SUM($S$7:BC$7)*$N84-SUM($O84:$Q84)&gt;0,SUM($S$3:BC$3)*$J84+SUM($S$4:BC$4)*$K84+SUM($S$5:BC$5)*$L84+SUM($S$6:BC$6)*$M84+SUM($S$7:BC$7)*$N84-SUM($O84:$Q84),0)</f>
        <v>14668</v>
      </c>
      <c r="BA84" s="87">
        <f t="shared" si="236"/>
        <v>2490</v>
      </c>
      <c r="BB84" s="402">
        <f>IF(SUM($S$3:BD$3)*$J84+SUM($S$4:BD$4)*$K84+SUM($S$5:BD$5)*$L84+SUM($S$6:BD$6)*$M84+SUM($S$7:BD$7)*$N84-SUM($O84:$Q84)&gt;0,SUM($S$3:BD$3)*$J84+SUM($S$4:BD$4)*$K84+SUM($S$5:BD$5)*$L84+SUM($S$6:BD$6)*$M84+SUM($S$7:BD$7)*$N84-SUM($O84:$Q84),0)</f>
        <v>16785</v>
      </c>
      <c r="BC84" s="87">
        <f t="shared" si="237"/>
        <v>2117</v>
      </c>
      <c r="BG84" s="91">
        <f t="shared" si="267"/>
        <v>0</v>
      </c>
      <c r="BH84" s="91">
        <f t="shared" si="268"/>
        <v>0</v>
      </c>
      <c r="BI84" s="91">
        <f t="shared" si="269"/>
        <v>0</v>
      </c>
      <c r="BJ84" s="91">
        <f t="shared" si="270"/>
        <v>0</v>
      </c>
      <c r="BK84" s="91">
        <f t="shared" si="271"/>
        <v>0</v>
      </c>
      <c r="BL84" s="91">
        <f t="shared" si="272"/>
        <v>0</v>
      </c>
      <c r="BM84" s="91">
        <f t="shared" si="273"/>
        <v>0</v>
      </c>
      <c r="BN84" s="91">
        <f t="shared" si="274"/>
        <v>0</v>
      </c>
      <c r="BO84" s="91">
        <f t="shared" si="275"/>
        <v>286224</v>
      </c>
      <c r="BP84" s="91">
        <f t="shared" si="276"/>
        <v>570840</v>
      </c>
      <c r="BQ84" s="250">
        <f t="shared" si="277"/>
        <v>0</v>
      </c>
      <c r="BR84" s="157">
        <f t="shared" si="278"/>
        <v>1492760</v>
      </c>
      <c r="BS84" s="91">
        <f t="shared" si="279"/>
        <v>742360</v>
      </c>
      <c r="BT84" s="91">
        <f t="shared" si="280"/>
        <v>742360</v>
      </c>
      <c r="BU84" s="91">
        <f t="shared" si="281"/>
        <v>667320</v>
      </c>
      <c r="BV84" s="91">
        <f t="shared" ref="BV84:BV89" si="282">BC84*$H84</f>
        <v>567356</v>
      </c>
      <c r="BW84" s="158"/>
      <c r="BX84" s="153" t="s">
        <v>609</v>
      </c>
    </row>
    <row r="85" spans="1:76" s="86" customFormat="1" ht="25.5" customHeight="1" x14ac:dyDescent="0.25">
      <c r="A85" s="15" t="s">
        <v>53</v>
      </c>
      <c r="B85" s="15" t="s">
        <v>54</v>
      </c>
      <c r="C85" s="249" t="s">
        <v>10</v>
      </c>
      <c r="D85" s="274">
        <v>1</v>
      </c>
      <c r="E85" s="328">
        <v>254</v>
      </c>
      <c r="F85" s="342" t="s">
        <v>451</v>
      </c>
      <c r="G85" s="369">
        <v>1</v>
      </c>
      <c r="H85" s="370">
        <v>254</v>
      </c>
      <c r="I85" s="372" t="s">
        <v>451</v>
      </c>
      <c r="J85" s="300">
        <v>10</v>
      </c>
      <c r="K85" s="135">
        <v>8</v>
      </c>
      <c r="L85" s="122">
        <v>8</v>
      </c>
      <c r="M85" s="123">
        <v>8</v>
      </c>
      <c r="N85" s="120"/>
      <c r="O85" s="87">
        <v>200</v>
      </c>
      <c r="P85" s="121"/>
      <c r="Q85" s="292">
        <f>1100+760+1750+1800+3120+1320+1280+960+1440</f>
        <v>13530</v>
      </c>
      <c r="R85" s="72">
        <f>IF(SUM($S$3:U$3)*$J85+SUM($S$4:U$4)*$K85+SUM($S$5:U$5)*$L85+SUM($S$6:U$6)*$M85+SUM($S$7:U$7)*$N85-SUM($O85:$Q85)&gt;0,SUM($S$3:U$3)*$J85+SUM($S$4:U$4)*$K85+SUM($S$5:U$5)*$L85+SUM($S$6:U$6)*$M85+SUM($S$7:U$7)*$N85-SUM($O85:$Q85),0)</f>
        <v>0</v>
      </c>
      <c r="S85" s="73">
        <f t="shared" si="219"/>
        <v>0</v>
      </c>
      <c r="T85" s="72">
        <f>IF(SUM($S$3:W$3)*$J85+SUM($S$4:W$4)*$K85+SUM($S$5:W$5)*$L85+SUM($S$6:W$6)*$M85+SUM($S$7:W$7)*$N85-SUM($O85:$Q85)&gt;0,SUM($S$3:W$3)*$J85+SUM($S$4:W$4)*$K85+SUM($S$5:W$5)*$L85+SUM($S$6:W$6)*$M85+SUM($S$7:W$7)*$N85-SUM($O85:$Q85),0)</f>
        <v>0</v>
      </c>
      <c r="U85" s="4">
        <f t="shared" si="220"/>
        <v>0</v>
      </c>
      <c r="V85" s="72">
        <f>IF(SUM($S$3:Y$3)*$J85+SUM($S$4:Y$4)*$K85+SUM($S$5:Y$5)*$L85+SUM($S$6:Y$6)*$M85+SUM($S$7:Y$7)*$N85-SUM($O85:$Q85)&gt;0,SUM($S$3:Y$3)*$J85+SUM($S$4:Y$4)*$K85+SUM($S$5:Y$5)*$L85+SUM($S$6:Y$6)*$M85+SUM($S$7:Y$7)*$N85-SUM($O85:$Q85),0)</f>
        <v>0</v>
      </c>
      <c r="W85" s="4">
        <f t="shared" si="221"/>
        <v>0</v>
      </c>
      <c r="X85" s="72">
        <f>IF(SUM($S$3:AA$3)*$J85+SUM($S$4:AA$4)*$K85+SUM($S$5:AA$5)*$L85+SUM($S$6:AA$6)*$M85+SUM($S$7:AA$7)*$N85-SUM($O85:$Q85)&gt;0,SUM($S$3:AA$3)*$J85+SUM($S$4:AA$4)*$K85+SUM($S$5:AA$5)*$L85+SUM($S$6:AA$6)*$M85+SUM($S$7:AA$7)*$N85-SUM($O85:$Q85),0)</f>
        <v>0</v>
      </c>
      <c r="Y85" s="4">
        <f t="shared" si="222"/>
        <v>0</v>
      </c>
      <c r="Z85" s="72">
        <f>IF(SUM($S$3:AC$3)*$J85+SUM($S$4:AC$4)*$K85+SUM($S$5:AC$5)*$L85+SUM($S$6:AC$6)*$M85+SUM($S$7:AC$7)*$N85-SUM($O85:$Q85)&gt;0,SUM($S$3:AC$3)*$J85+SUM($S$4:AC$4)*$K85+SUM($S$5:AC$5)*$L85+SUM($S$6:AC$6)*$M85+SUM($S$7:AC$7)*$N85-SUM($O85:$Q85),0)</f>
        <v>0</v>
      </c>
      <c r="AA85" s="4">
        <f t="shared" si="223"/>
        <v>0</v>
      </c>
      <c r="AB85" s="72">
        <f>IF(SUM($S$3:AE$3)*$J85+SUM($S$4:AE$4)*$K85+SUM($S$5:AE$5)*$L85+SUM($S$6:AE$6)*$M85+SUM($S$7:AE$7)*$N85-SUM($O85:$Q85)&gt;0,SUM($S$3:AE$3)*$J85+SUM($S$4:AE$4)*$K85+SUM($S$5:AE$5)*$L85+SUM($S$6:AE$6)*$M85+SUM($S$7:AE$7)*$N85-SUM($O85:$Q85),0)</f>
        <v>0</v>
      </c>
      <c r="AC85" s="4">
        <f t="shared" si="224"/>
        <v>0</v>
      </c>
      <c r="AD85" s="72">
        <f>IF(SUM($S$3:AG$3)*$J85+SUM($S$4:AG$4)*$K85+SUM($S$5:AG$5)*$L85+SUM($S$6:AG$6)*$M85+SUM($S$7:AG$7)*$N85-SUM($O85:$Q85)&gt;0,SUM($S$3:AG$3)*$J85+SUM($S$4:AG$4)*$K85+SUM($S$5:AG$5)*$L85+SUM($S$6:AG$6)*$M85+SUM($S$7:AG$7)*$N85-SUM($O85:$Q85),0)</f>
        <v>0</v>
      </c>
      <c r="AE85" s="4">
        <f t="shared" si="225"/>
        <v>0</v>
      </c>
      <c r="AF85" s="72">
        <f>IF(SUM($S$3:AI$3)*$J85+SUM($S$4:AI$4)*$K85+SUM($S$5:AI$5)*$L85+SUM($S$6:AI$6)*$M85+SUM($S$7:AI$7)*$N85-SUM($O85:$Q85)&gt;0,SUM($S$3:AI$3)*$J85+SUM($S$4:AI$4)*$K85+SUM($S$5:AI$5)*$L85+SUM($S$6:AI$6)*$M85+SUM($S$7:AI$7)*$N85-SUM($O85:$Q85),0)</f>
        <v>0</v>
      </c>
      <c r="AG85" s="4">
        <f t="shared" si="226"/>
        <v>0</v>
      </c>
      <c r="AH85" s="72">
        <f>IF(SUM($S$3:AK$3)*$J85+SUM($S$4:AK$4)*$K85+SUM($S$5:AK$5)*$L85+SUM($S$6:AK$6)*$M85+SUM($S$7:AK$7)*$N85-SUM($O85:$Q85)&gt;0,SUM($S$3:AK$3)*$J85+SUM($S$4:AK$4)*$K85+SUM($S$5:AK$5)*$L85+SUM($S$6:AK$6)*$M85+SUM($S$7:AK$7)*$N85-SUM($O85:$Q85),0)</f>
        <v>0</v>
      </c>
      <c r="AI85" s="4">
        <f t="shared" si="227"/>
        <v>0</v>
      </c>
      <c r="AJ85" s="72">
        <f>IF(SUM($S$3:AM$3)*$J85+SUM($S$4:AQ$4)*$K85+SUM($S$5:AM$5)*$L85+SUM($S$6:AM$6)*$M85+SUM($S$7:AM$7)*$N85-SUM($O85:$Q85)&gt;0,SUM($S$3:AM$3)*$J85+SUM($S$4:AQ$4)*$K85+SUM($S$5:AM$5)*$L85+SUM($S$6:AM$6)*$M85+SUM($S$7:AM$7)*$N85-SUM($O85:$Q85),0)</f>
        <v>0</v>
      </c>
      <c r="AK85" s="4">
        <f t="shared" si="228"/>
        <v>0</v>
      </c>
      <c r="AL85" s="72">
        <f>IF(SUM($S$3:AO$3)*$J85+SUM($S$4:AS$4)*$K85+SUM($S$5:AO$5)*$L85+SUM($S$6:AO$6)*$M85+SUM($S$7:AO$7)*$N85-SUM($O85:$Q85)&gt;0,SUM($S$3:AO$3)*$J85+SUM($S$4:AS$4)*$K85+SUM($S$5:AO$5)*$L85+SUM($S$6:AO$6)*$M85+SUM($S$7:AO$7)*$N85-SUM($O85:$Q85),0)</f>
        <v>0</v>
      </c>
      <c r="AM85" s="4">
        <f t="shared" si="229"/>
        <v>0</v>
      </c>
      <c r="AN85" s="72">
        <f>IF(SUM($S$3:AQ$3)*$J85+SUM($S$4:AU$4)*$K85+SUM($S$5:AQ$5)*$L85+SUM($S$6:AQ$6)*$M85+SUM($S$7:AQ$7)*$N85-SUM($O85:$Q85)&gt;0,SUM($S$3:AQ$3)*$J85+SUM($S$4:AU$4)*$K85+SUM($S$5:AQ$5)*$L85+SUM($S$6:AQ$6)*$M85+SUM($S$7:AQ$7)*$N85-SUM($O85:$Q85),0)</f>
        <v>0</v>
      </c>
      <c r="AO85" s="4">
        <f t="shared" si="230"/>
        <v>0</v>
      </c>
      <c r="AP85" s="72">
        <f>IF(SUM($S$3:AS$3)*$J85+SUM($S$4:AW$4)*$K85+SUM($S$5:AS$5)*$L85+SUM($S$6:AS$6)*$M85+SUM($S$7:AS$7)*$N85-SUM($O85:$Q85)&gt;0,SUM($S$3:AS$3)*$J85+SUM($S$4:AW$4)*$K85+SUM($S$5:AS$5)*$L85+SUM($S$6:AS$6)*$M85+SUM($S$7:AS$7)*$N85-SUM($O85:$Q85),0)</f>
        <v>2098</v>
      </c>
      <c r="AQ85" s="4">
        <f t="shared" si="231"/>
        <v>2098</v>
      </c>
      <c r="AR85" s="72">
        <f>IF(SUM($S$3:AU$3)*$J85+SUM($S$4:AP$4)*$K85+SUM($S$5:AU$5)*$L85+SUM($S$6:AU$6)*$M85+SUM($S$7:AU$7)*$N85-SUM($O85:$Q85)&gt;0,SUM($S$3:AU$3)*$J85+SUM($S$4:AP$4)*$K85+SUM($S$5:AU$5)*$L85+SUM($S$6:AU$6)*$M85+SUM($S$7:AU$7)*$N85-SUM($O85:$Q85),0)</f>
        <v>0</v>
      </c>
      <c r="AS85" s="4">
        <f t="shared" si="232"/>
        <v>0</v>
      </c>
      <c r="AT85" s="72">
        <f>IF(SUM($S$3:AW$3)*$J85+SUM($S$4:AW$4)*$K85+SUM($S$5:AW$5)*$L85+SUM($S$6:AW$6)*$M85+SUM($S$7:AW$7)*$N85-SUM($O85:$Q85)&gt;0,SUM($S$3:AW$3)*$J85+SUM($S$4:AW$4)*$K85+SUM($S$5:AW$5)*$L85+SUM($S$6:AW$6)*$M85+SUM($S$7:AW$7)*$N85-SUM($O85:$Q85),0)</f>
        <v>5538</v>
      </c>
      <c r="AU85" s="4">
        <f t="shared" si="233"/>
        <v>5538</v>
      </c>
      <c r="AV85" s="72">
        <f>IF(SUM($S$3:AY$3)*$J85+SUM($S$4:AY$4)*$K85+SUM($S$5:AY$5)*$L85+SUM($S$6:AY$6)*$M85+SUM($S$7:AY$7)*$N85-SUM($O85:$Q85)&gt;0,SUM($S$3:AY$3)*$J85+SUM($S$4:AY$4)*$K85+SUM($S$5:AY$5)*$L85+SUM($S$6:AY$6)*$M85+SUM($S$7:AY$7)*$N85-SUM($O85:$Q85),0)</f>
        <v>8458</v>
      </c>
      <c r="AW85" s="4">
        <f t="shared" si="234"/>
        <v>2920</v>
      </c>
      <c r="AX85" s="72">
        <f>IF(SUM($S$3:BA$3)*$J85+SUM($S$4:BA$4)*$K85+SUM($S$5:BA$5)*$L85+SUM($S$6:BA$6)*$M85+SUM($S$7:BA$7)*$N85-SUM($O85:$Q85)&gt;0,SUM($S$3:BA$3)*$J85+SUM($S$4:BA$4)*$K85+SUM($S$5:BA$5)*$L85+SUM($S$6:BA$6)*$M85+SUM($S$7:BA$7)*$N85-SUM($O85:$Q85),0)</f>
        <v>11378</v>
      </c>
      <c r="AY85" s="7">
        <f t="shared" si="235"/>
        <v>2920</v>
      </c>
      <c r="AZ85" s="401">
        <f>IF(SUM($S$3:BC$3)*$J85+SUM($S$4:BC$4)*$K85+SUM($S$5:BC$5)*$L85+SUM($S$6:BC$6)*$M85+SUM($S$7:BC$7)*$N85-SUM($O85:$Q85)&gt;0,SUM($S$3:BC$3)*$J85+SUM($S$4:BC$4)*$K85+SUM($S$5:BC$5)*$L85+SUM($S$6:BC$6)*$M85+SUM($S$7:BC$7)*$N85-SUM($O85:$Q85),0)</f>
        <v>14018</v>
      </c>
      <c r="BA85" s="87">
        <f t="shared" si="236"/>
        <v>2640</v>
      </c>
      <c r="BB85" s="402">
        <f>IF(SUM($S$3:BD$3)*$J85+SUM($S$4:BD$4)*$K85+SUM($S$5:BD$5)*$L85+SUM($S$6:BD$6)*$M85+SUM($S$7:BD$7)*$N85-SUM($O85:$Q85)&gt;0,SUM($S$3:BD$3)*$J85+SUM($S$4:BD$4)*$K85+SUM($S$5:BD$5)*$L85+SUM($S$6:BD$6)*$M85+SUM($S$7:BD$7)*$N85-SUM($O85:$Q85),0)</f>
        <v>16282</v>
      </c>
      <c r="BC85" s="87">
        <f t="shared" si="237"/>
        <v>2264</v>
      </c>
      <c r="BG85" s="91">
        <f t="shared" si="267"/>
        <v>0</v>
      </c>
      <c r="BH85" s="91">
        <f t="shared" si="268"/>
        <v>0</v>
      </c>
      <c r="BI85" s="91">
        <f t="shared" si="269"/>
        <v>0</v>
      </c>
      <c r="BJ85" s="91">
        <f t="shared" si="270"/>
        <v>0</v>
      </c>
      <c r="BK85" s="91">
        <f t="shared" si="271"/>
        <v>0</v>
      </c>
      <c r="BL85" s="91">
        <f t="shared" si="272"/>
        <v>0</v>
      </c>
      <c r="BM85" s="91">
        <f t="shared" si="273"/>
        <v>0</v>
      </c>
      <c r="BN85" s="91">
        <f t="shared" si="274"/>
        <v>0</v>
      </c>
      <c r="BO85" s="91">
        <f t="shared" si="275"/>
        <v>0</v>
      </c>
      <c r="BP85" s="91">
        <f t="shared" si="276"/>
        <v>532892</v>
      </c>
      <c r="BQ85" s="250">
        <f t="shared" si="277"/>
        <v>0</v>
      </c>
      <c r="BR85" s="157">
        <f t="shared" si="278"/>
        <v>1406652</v>
      </c>
      <c r="BS85" s="91">
        <f t="shared" si="279"/>
        <v>741680</v>
      </c>
      <c r="BT85" s="91">
        <f t="shared" si="280"/>
        <v>741680</v>
      </c>
      <c r="BU85" s="91">
        <f t="shared" si="281"/>
        <v>670560</v>
      </c>
      <c r="BV85" s="91">
        <f t="shared" si="282"/>
        <v>575056</v>
      </c>
      <c r="BW85" s="158"/>
      <c r="BX85" s="153" t="s">
        <v>609</v>
      </c>
    </row>
    <row r="86" spans="1:76" s="86" customFormat="1" ht="12.75" customHeight="1" x14ac:dyDescent="0.25">
      <c r="A86" s="51" t="s">
        <v>259</v>
      </c>
      <c r="B86" s="51" t="s">
        <v>260</v>
      </c>
      <c r="C86" s="244" t="s">
        <v>10</v>
      </c>
      <c r="D86" s="274">
        <v>1</v>
      </c>
      <c r="E86" s="328">
        <v>302</v>
      </c>
      <c r="F86" s="342" t="s">
        <v>451</v>
      </c>
      <c r="G86" s="369">
        <v>1</v>
      </c>
      <c r="H86" s="370">
        <v>302</v>
      </c>
      <c r="I86" s="372" t="s">
        <v>451</v>
      </c>
      <c r="J86" s="300">
        <v>4</v>
      </c>
      <c r="K86" s="128"/>
      <c r="L86" s="122">
        <v>4</v>
      </c>
      <c r="M86" s="123">
        <v>4</v>
      </c>
      <c r="N86" s="120"/>
      <c r="O86" s="87"/>
      <c r="P86" s="121"/>
      <c r="Q86" s="292">
        <f>480+740+760+120+400+160+480+240</f>
        <v>3380</v>
      </c>
      <c r="R86" s="72">
        <f>IF(SUM($S$3:U$3)*$J86+SUM($S$4:U$4)*$K86+SUM($S$5:U$5)*$L86+SUM($S$6:U$6)*$M86+SUM($S$7:U$7)*$N86-SUM($O86:$Q86)&gt;0,SUM($S$3:U$3)*$J86+SUM($S$4:U$4)*$K86+SUM($S$5:U$5)*$L86+SUM($S$6:U$6)*$M86+SUM($S$7:U$7)*$N86-SUM($O86:$Q86),0)</f>
        <v>0</v>
      </c>
      <c r="S86" s="73">
        <f t="shared" si="219"/>
        <v>0</v>
      </c>
      <c r="T86" s="72">
        <f>IF(SUM($S$3:W$3)*$J86+SUM($S$4:W$4)*$K86+SUM($S$5:W$5)*$L86+SUM($S$6:W$6)*$M86+SUM($S$7:W$7)*$N86-SUM($O86:$Q86)&gt;0,SUM($S$3:W$3)*$J86+SUM($S$4:W$4)*$K86+SUM($S$5:W$5)*$L86+SUM($S$6:W$6)*$M86+SUM($S$7:W$7)*$N86-SUM($O86:$Q86),0)</f>
        <v>0</v>
      </c>
      <c r="U86" s="4">
        <f t="shared" si="220"/>
        <v>0</v>
      </c>
      <c r="V86" s="72">
        <f>IF(SUM($S$3:Y$3)*$J86+SUM($S$4:Y$4)*$K86+SUM($S$5:Y$5)*$L86+SUM($S$6:Y$6)*$M86+SUM($S$7:Y$7)*$N86-SUM($O86:$Q86)&gt;0,SUM($S$3:Y$3)*$J86+SUM($S$4:Y$4)*$K86+SUM($S$5:Y$5)*$L86+SUM($S$6:Y$6)*$M86+SUM($S$7:Y$7)*$N86-SUM($O86:$Q86),0)</f>
        <v>0</v>
      </c>
      <c r="W86" s="4">
        <f t="shared" si="221"/>
        <v>0</v>
      </c>
      <c r="X86" s="72">
        <f>IF(SUM($S$3:AA$3)*$J86+SUM($S$4:AA$4)*$K86+SUM($S$5:AA$5)*$L86+SUM($S$6:AA$6)*$M86+SUM($S$7:AA$7)*$N86-SUM($O86:$Q86)&gt;0,SUM($S$3:AA$3)*$J86+SUM($S$4:AA$4)*$K86+SUM($S$5:AA$5)*$L86+SUM($S$6:AA$6)*$M86+SUM($S$7:AA$7)*$N86-SUM($O86:$Q86),0)</f>
        <v>0</v>
      </c>
      <c r="Y86" s="4">
        <f t="shared" si="222"/>
        <v>0</v>
      </c>
      <c r="Z86" s="72">
        <f>IF(SUM($S$3:AC$3)*$J86+SUM($S$4:AC$4)*$K86+SUM($S$5:AC$5)*$L86+SUM($S$6:AC$6)*$M86+SUM($S$7:AC$7)*$N86-SUM($O86:$Q86)&gt;0,SUM($S$3:AC$3)*$J86+SUM($S$4:AC$4)*$K86+SUM($S$5:AC$5)*$L86+SUM($S$6:AC$6)*$M86+SUM($S$7:AC$7)*$N86-SUM($O86:$Q86),0)</f>
        <v>0</v>
      </c>
      <c r="AA86" s="4">
        <f t="shared" si="223"/>
        <v>0</v>
      </c>
      <c r="AB86" s="72">
        <f>IF(SUM($S$3:AE$3)*$J86+SUM($S$4:AE$4)*$K86+SUM($S$5:AE$5)*$L86+SUM($S$6:AE$6)*$M86+SUM($S$7:AE$7)*$N86-SUM($O86:$Q86)&gt;0,SUM($S$3:AE$3)*$J86+SUM($S$4:AE$4)*$K86+SUM($S$5:AE$5)*$L86+SUM($S$6:AE$6)*$M86+SUM($S$7:AE$7)*$N86-SUM($O86:$Q86),0)</f>
        <v>0</v>
      </c>
      <c r="AC86" s="4">
        <f t="shared" si="224"/>
        <v>0</v>
      </c>
      <c r="AD86" s="72">
        <f>IF(SUM($S$3:AG$3)*$J86+SUM($S$4:AG$4)*$K86+SUM($S$5:AG$5)*$L86+SUM($S$6:AG$6)*$M86+SUM($S$7:AG$7)*$N86-SUM($O86:$Q86)&gt;0,SUM($S$3:AG$3)*$J86+SUM($S$4:AG$4)*$K86+SUM($S$5:AG$5)*$L86+SUM($S$6:AG$6)*$M86+SUM($S$7:AG$7)*$N86-SUM($O86:$Q86),0)</f>
        <v>0</v>
      </c>
      <c r="AE86" s="4">
        <f t="shared" si="225"/>
        <v>0</v>
      </c>
      <c r="AF86" s="72">
        <f>IF(SUM($S$3:AI$3)*$J86+SUM($S$4:AI$4)*$K86+SUM($S$5:AI$5)*$L86+SUM($S$6:AI$6)*$M86+SUM($S$7:AI$7)*$N86-SUM($O86:$Q86)&gt;0,SUM($S$3:AI$3)*$J86+SUM($S$4:AI$4)*$K86+SUM($S$5:AI$5)*$L86+SUM($S$6:AI$6)*$M86+SUM($S$7:AI$7)*$N86-SUM($O86:$Q86),0)</f>
        <v>0</v>
      </c>
      <c r="AG86" s="4">
        <f t="shared" si="226"/>
        <v>0</v>
      </c>
      <c r="AH86" s="72">
        <f>IF(SUM($S$3:AK$3)*$J86+SUM($S$4:AK$4)*$K86+SUM($S$5:AK$5)*$L86+SUM($S$6:AK$6)*$M86+SUM($S$7:AK$7)*$N86-SUM($O86:$Q86)&gt;0,SUM($S$3:AK$3)*$J86+SUM($S$4:AK$4)*$K86+SUM($S$5:AK$5)*$L86+SUM($S$6:AK$6)*$M86+SUM($S$7:AK$7)*$N86-SUM($O86:$Q86),0)</f>
        <v>0</v>
      </c>
      <c r="AI86" s="4">
        <f t="shared" si="227"/>
        <v>0</v>
      </c>
      <c r="AJ86" s="72">
        <f>IF(SUM($S$3:AM$3)*$J86+SUM($S$4:AQ$4)*$K86+SUM($S$5:AM$5)*$L86+SUM($S$6:AM$6)*$M86+SUM($S$7:AM$7)*$N86-SUM($O86:$Q86)&gt;0,SUM($S$3:AM$3)*$J86+SUM($S$4:AQ$4)*$K86+SUM($S$5:AM$5)*$L86+SUM($S$6:AM$6)*$M86+SUM($S$7:AM$7)*$N86-SUM($O86:$Q86),0)</f>
        <v>0</v>
      </c>
      <c r="AK86" s="4">
        <f t="shared" si="228"/>
        <v>0</v>
      </c>
      <c r="AL86" s="72">
        <f>IF(SUM($S$3:AO$3)*$J86+SUM($S$4:AS$4)*$K86+SUM($S$5:AO$5)*$L86+SUM($S$6:AO$6)*$M86+SUM($S$7:AO$7)*$N86-SUM($O86:$Q86)&gt;0,SUM($S$3:AO$3)*$J86+SUM($S$4:AS$4)*$K86+SUM($S$5:AO$5)*$L86+SUM($S$6:AO$6)*$M86+SUM($S$7:AO$7)*$N86-SUM($O86:$Q86),0)</f>
        <v>0</v>
      </c>
      <c r="AM86" s="4">
        <f t="shared" si="229"/>
        <v>0</v>
      </c>
      <c r="AN86" s="72">
        <f>IF(SUM($S$3:AQ$3)*$J86+SUM($S$4:AU$4)*$K86+SUM($S$5:AQ$5)*$L86+SUM($S$6:AQ$6)*$M86+SUM($S$7:AQ$7)*$N86-SUM($O86:$Q86)&gt;0,SUM($S$3:AQ$3)*$J86+SUM($S$4:AU$4)*$K86+SUM($S$5:AQ$5)*$L86+SUM($S$6:AQ$6)*$M86+SUM($S$7:AQ$7)*$N86-SUM($O86:$Q86),0)</f>
        <v>0</v>
      </c>
      <c r="AO86" s="4">
        <f t="shared" si="230"/>
        <v>0</v>
      </c>
      <c r="AP86" s="72">
        <f>IF(SUM($S$3:AS$3)*$J86+SUM($S$4:AW$4)*$K86+SUM($S$5:AS$5)*$L86+SUM($S$6:AS$6)*$M86+SUM($S$7:AS$7)*$N86-SUM($O86:$Q86)&gt;0,SUM($S$3:AS$3)*$J86+SUM($S$4:AW$4)*$K86+SUM($S$5:AS$5)*$L86+SUM($S$6:AS$6)*$M86+SUM($S$7:AS$7)*$N86-SUM($O86:$Q86),0)</f>
        <v>0</v>
      </c>
      <c r="AQ86" s="4">
        <f t="shared" si="231"/>
        <v>0</v>
      </c>
      <c r="AR86" s="72">
        <f>IF(SUM($S$3:AU$3)*$J86+SUM($S$4:AP$4)*$K86+SUM($S$5:AU$5)*$L86+SUM($S$6:AU$6)*$M86+SUM($S$7:AU$7)*$N86-SUM($O86:$Q86)&gt;0,SUM($S$3:AU$3)*$J86+SUM($S$4:AP$4)*$K86+SUM($S$5:AU$5)*$L86+SUM($S$6:AU$6)*$M86+SUM($S$7:AU$7)*$N86-SUM($O86:$Q86),0)</f>
        <v>360</v>
      </c>
      <c r="AS86" s="4">
        <f t="shared" si="232"/>
        <v>360</v>
      </c>
      <c r="AT86" s="72">
        <f>IF(SUM($S$3:AW$3)*$J86+SUM($S$4:AW$4)*$K86+SUM($S$5:AW$5)*$L86+SUM($S$6:AW$6)*$M86+SUM($S$7:AW$7)*$N86-SUM($O86:$Q86)&gt;0,SUM($S$3:AW$3)*$J86+SUM($S$4:AW$4)*$K86+SUM($S$5:AW$5)*$L86+SUM($S$6:AW$6)*$M86+SUM($S$7:AW$7)*$N86-SUM($O86:$Q86),0)</f>
        <v>1220</v>
      </c>
      <c r="AU86" s="4">
        <f t="shared" si="233"/>
        <v>860</v>
      </c>
      <c r="AV86" s="72">
        <f>IF(SUM($S$3:AY$3)*$J86+SUM($S$4:AY$4)*$K86+SUM($S$5:AY$5)*$L86+SUM($S$6:AY$6)*$M86+SUM($S$7:AY$7)*$N86-SUM($O86:$Q86)&gt;0,SUM($S$3:AY$3)*$J86+SUM($S$4:AY$4)*$K86+SUM($S$5:AY$5)*$L86+SUM($S$6:AY$6)*$M86+SUM($S$7:AY$7)*$N86-SUM($O86:$Q86),0)</f>
        <v>2080</v>
      </c>
      <c r="AW86" s="4">
        <f t="shared" si="234"/>
        <v>860</v>
      </c>
      <c r="AX86" s="72">
        <f>IF(SUM($S$3:BA$3)*$J86+SUM($S$4:BA$4)*$K86+SUM($S$5:BA$5)*$L86+SUM($S$6:BA$6)*$M86+SUM($S$7:BA$7)*$N86-SUM($O86:$Q86)&gt;0,SUM($S$3:BA$3)*$J86+SUM($S$4:BA$4)*$K86+SUM($S$5:BA$5)*$L86+SUM($S$6:BA$6)*$M86+SUM($S$7:BA$7)*$N86-SUM($O86:$Q86),0)</f>
        <v>2940</v>
      </c>
      <c r="AY86" s="7">
        <f t="shared" si="235"/>
        <v>860</v>
      </c>
      <c r="AZ86" s="401">
        <f>IF(SUM($S$3:BC$3)*$J86+SUM($S$4:BC$4)*$K86+SUM($S$5:BC$5)*$L86+SUM($S$6:BC$6)*$M86+SUM($S$7:BC$7)*$N86-SUM($O86:$Q86)&gt;0,SUM($S$3:BC$3)*$J86+SUM($S$4:BC$4)*$K86+SUM($S$5:BC$5)*$L86+SUM($S$6:BC$6)*$M86+SUM($S$7:BC$7)*$N86-SUM($O86:$Q86),0)</f>
        <v>3660</v>
      </c>
      <c r="BA86" s="87">
        <f t="shared" si="236"/>
        <v>720</v>
      </c>
      <c r="BB86" s="402">
        <f>IF(SUM($S$3:BD$3)*$J86+SUM($S$4:BD$4)*$K86+SUM($S$5:BD$5)*$L86+SUM($S$6:BD$6)*$M86+SUM($S$7:BD$7)*$N86-SUM($O86:$Q86)&gt;0,SUM($S$3:BD$3)*$J86+SUM($S$4:BD$4)*$K86+SUM($S$5:BD$5)*$L86+SUM($S$6:BD$6)*$M86+SUM($S$7:BD$7)*$N86-SUM($O86:$Q86),0)</f>
        <v>4204</v>
      </c>
      <c r="BC86" s="87">
        <f t="shared" si="237"/>
        <v>544</v>
      </c>
      <c r="BG86" s="91">
        <f t="shared" si="267"/>
        <v>0</v>
      </c>
      <c r="BH86" s="91">
        <f t="shared" si="268"/>
        <v>0</v>
      </c>
      <c r="BI86" s="91">
        <f t="shared" si="269"/>
        <v>0</v>
      </c>
      <c r="BJ86" s="91">
        <f t="shared" si="270"/>
        <v>0</v>
      </c>
      <c r="BK86" s="91">
        <f t="shared" si="271"/>
        <v>0</v>
      </c>
      <c r="BL86" s="91">
        <f t="shared" si="272"/>
        <v>0</v>
      </c>
      <c r="BM86" s="91">
        <f t="shared" si="273"/>
        <v>0</v>
      </c>
      <c r="BN86" s="91">
        <f t="shared" si="274"/>
        <v>0</v>
      </c>
      <c r="BO86" s="91">
        <f t="shared" si="275"/>
        <v>0</v>
      </c>
      <c r="BP86" s="91">
        <f t="shared" si="276"/>
        <v>0</v>
      </c>
      <c r="BQ86" s="250">
        <f t="shared" si="277"/>
        <v>108720</v>
      </c>
      <c r="BR86" s="157">
        <f t="shared" si="278"/>
        <v>259720</v>
      </c>
      <c r="BS86" s="91">
        <f t="shared" si="279"/>
        <v>259720</v>
      </c>
      <c r="BT86" s="91">
        <f t="shared" si="280"/>
        <v>259720</v>
      </c>
      <c r="BU86" s="91">
        <f t="shared" si="281"/>
        <v>217440</v>
      </c>
      <c r="BV86" s="91">
        <f t="shared" si="282"/>
        <v>164288</v>
      </c>
      <c r="BW86" s="158"/>
      <c r="BX86" s="153" t="s">
        <v>609</v>
      </c>
    </row>
    <row r="87" spans="1:76" s="86" customFormat="1" ht="25.5" customHeight="1" x14ac:dyDescent="0.25">
      <c r="A87" s="15" t="s">
        <v>60</v>
      </c>
      <c r="B87" s="15" t="s">
        <v>51</v>
      </c>
      <c r="C87" s="244" t="s">
        <v>10</v>
      </c>
      <c r="D87" s="274">
        <v>1</v>
      </c>
      <c r="E87" s="328">
        <v>304</v>
      </c>
      <c r="F87" s="342" t="s">
        <v>451</v>
      </c>
      <c r="G87" s="369">
        <v>1</v>
      </c>
      <c r="H87" s="370">
        <v>304</v>
      </c>
      <c r="I87" s="372" t="s">
        <v>451</v>
      </c>
      <c r="J87" s="301"/>
      <c r="K87" s="135">
        <v>4</v>
      </c>
      <c r="L87" s="120"/>
      <c r="M87" s="120"/>
      <c r="N87" s="120"/>
      <c r="O87" s="87">
        <v>992</v>
      </c>
      <c r="P87" s="121"/>
      <c r="Q87" s="292">
        <f>48+540+480+1128+600</f>
        <v>2796</v>
      </c>
      <c r="R87" s="72">
        <f>IF(SUM($S$3:U$3)*$J87+SUM($S$4:U$4)*$K87+SUM($S$5:U$5)*$L87+SUM($S$6:U$6)*$M87+SUM($S$7:U$7)*$N87-SUM($O87:$Q87)&gt;0,SUM($S$3:U$3)*$J87+SUM($S$4:U$4)*$K87+SUM($S$5:U$5)*$L87+SUM($S$6:U$6)*$M87+SUM($S$7:U$7)*$N87-SUM($O87:$Q87),0)</f>
        <v>0</v>
      </c>
      <c r="S87" s="73">
        <f t="shared" si="219"/>
        <v>0</v>
      </c>
      <c r="T87" s="72">
        <f>IF(SUM($S$3:W$3)*$J87+SUM($S$4:W$4)*$K87+SUM($S$5:W$5)*$L87+SUM($S$6:W$6)*$M87+SUM($S$7:W$7)*$N87-SUM($O87:$Q87)&gt;0,SUM($S$3:W$3)*$J87+SUM($S$4:W$4)*$K87+SUM($S$5:W$5)*$L87+SUM($S$6:W$6)*$M87+SUM($S$7:W$7)*$N87-SUM($O87:$Q87),0)</f>
        <v>0</v>
      </c>
      <c r="U87" s="4">
        <f t="shared" si="220"/>
        <v>0</v>
      </c>
      <c r="V87" s="72">
        <f>IF(SUM($S$3:Y$3)*$J87+SUM($S$4:Y$4)*$K87+SUM($S$5:Y$5)*$L87+SUM($S$6:Y$6)*$M87+SUM($S$7:Y$7)*$N87-SUM($O87:$Q87)&gt;0,SUM($S$3:Y$3)*$J87+SUM($S$4:Y$4)*$K87+SUM($S$5:Y$5)*$L87+SUM($S$6:Y$6)*$M87+SUM($S$7:Y$7)*$N87-SUM($O87:$Q87),0)</f>
        <v>0</v>
      </c>
      <c r="W87" s="4">
        <f t="shared" si="221"/>
        <v>0</v>
      </c>
      <c r="X87" s="72">
        <f>IF(SUM($S$3:AA$3)*$J87+SUM($S$4:AA$4)*$K87+SUM($S$5:AA$5)*$L87+SUM($S$6:AA$6)*$M87+SUM($S$7:AA$7)*$N87-SUM($O87:$Q87)&gt;0,SUM($S$3:AA$3)*$J87+SUM($S$4:AA$4)*$K87+SUM($S$5:AA$5)*$L87+SUM($S$6:AA$6)*$M87+SUM($S$7:AA$7)*$N87-SUM($O87:$Q87),0)</f>
        <v>0</v>
      </c>
      <c r="Y87" s="4">
        <f t="shared" si="222"/>
        <v>0</v>
      </c>
      <c r="Z87" s="72">
        <f>IF(SUM($S$3:AC$3)*$J87+SUM($S$4:AC$4)*$K87+SUM($S$5:AC$5)*$L87+SUM($S$6:AC$6)*$M87+SUM($S$7:AC$7)*$N87-SUM($O87:$Q87)&gt;0,SUM($S$3:AC$3)*$J87+SUM($S$4:AC$4)*$K87+SUM($S$5:AC$5)*$L87+SUM($S$6:AC$6)*$M87+SUM($S$7:AC$7)*$N87-SUM($O87:$Q87),0)</f>
        <v>0</v>
      </c>
      <c r="AA87" s="4">
        <f t="shared" si="223"/>
        <v>0</v>
      </c>
      <c r="AB87" s="72">
        <f>IF(SUM($S$3:AE$3)*$J87+SUM($S$4:AE$4)*$K87+SUM($S$5:AE$5)*$L87+SUM($S$6:AE$6)*$M87+SUM($S$7:AE$7)*$N87-SUM($O87:$Q87)&gt;0,SUM($S$3:AE$3)*$J87+SUM($S$4:AE$4)*$K87+SUM($S$5:AE$5)*$L87+SUM($S$6:AE$6)*$M87+SUM($S$7:AE$7)*$N87-SUM($O87:$Q87),0)</f>
        <v>0</v>
      </c>
      <c r="AC87" s="4">
        <f t="shared" si="224"/>
        <v>0</v>
      </c>
      <c r="AD87" s="72">
        <f>IF(SUM($S$3:AG$3)*$J87+SUM($S$4:AG$4)*$K87+SUM($S$5:AG$5)*$L87+SUM($S$6:AG$6)*$M87+SUM($S$7:AG$7)*$N87-SUM($O87:$Q87)&gt;0,SUM($S$3:AG$3)*$J87+SUM($S$4:AG$4)*$K87+SUM($S$5:AG$5)*$L87+SUM($S$6:AG$6)*$M87+SUM($S$7:AG$7)*$N87-SUM($O87:$Q87),0)</f>
        <v>0</v>
      </c>
      <c r="AE87" s="4">
        <f t="shared" si="225"/>
        <v>0</v>
      </c>
      <c r="AF87" s="72">
        <f>IF(SUM($S$3:AI$3)*$J87+SUM($S$4:AI$4)*$K87+SUM($S$5:AI$5)*$L87+SUM($S$6:AI$6)*$M87+SUM($S$7:AI$7)*$N87-SUM($O87:$Q87)&gt;0,SUM($S$3:AI$3)*$J87+SUM($S$4:AI$4)*$K87+SUM($S$5:AI$5)*$L87+SUM($S$6:AI$6)*$M87+SUM($S$7:AI$7)*$N87-SUM($O87:$Q87),0)</f>
        <v>0</v>
      </c>
      <c r="AG87" s="4">
        <f t="shared" si="226"/>
        <v>0</v>
      </c>
      <c r="AH87" s="72">
        <f>IF(SUM($S$3:AK$3)*$J87+SUM($S$4:AK$4)*$K87+SUM($S$5:AK$5)*$L87+SUM($S$6:AK$6)*$M87+SUM($S$7:AK$7)*$N87-SUM($O87:$Q87)&gt;0,SUM($S$3:AK$3)*$J87+SUM($S$4:AK$4)*$K87+SUM($S$5:AK$5)*$L87+SUM($S$6:AK$6)*$M87+SUM($S$7:AK$7)*$N87-SUM($O87:$Q87),0)</f>
        <v>0</v>
      </c>
      <c r="AI87" s="4">
        <f t="shared" si="227"/>
        <v>0</v>
      </c>
      <c r="AJ87" s="72">
        <f>IF(SUM($S$3:AM$3)*$J87+SUM($S$4:AQ$4)*$K87+SUM($S$5:AM$5)*$L87+SUM($S$6:AM$6)*$M87+SUM($S$7:AM$7)*$N87-SUM($O87:$Q87)&gt;0,SUM($S$3:AM$3)*$J87+SUM($S$4:AQ$4)*$K87+SUM($S$5:AM$5)*$L87+SUM($S$6:AM$6)*$M87+SUM($S$7:AM$7)*$N87-SUM($O87:$Q87),0)</f>
        <v>0</v>
      </c>
      <c r="AK87" s="4">
        <f t="shared" si="228"/>
        <v>0</v>
      </c>
      <c r="AL87" s="72">
        <f>IF(SUM($S$3:AO$3)*$J87+SUM($S$4:AS$4)*$K87+SUM($S$5:AO$5)*$L87+SUM($S$6:AO$6)*$M87+SUM($S$7:AO$7)*$N87-SUM($O87:$Q87)&gt;0,SUM($S$3:AO$3)*$J87+SUM($S$4:AS$4)*$K87+SUM($S$5:AO$5)*$L87+SUM($S$6:AO$6)*$M87+SUM($S$7:AO$7)*$N87-SUM($O87:$Q87),0)</f>
        <v>0</v>
      </c>
      <c r="AM87" s="4">
        <f t="shared" si="229"/>
        <v>0</v>
      </c>
      <c r="AN87" s="72">
        <f>IF(SUM($S$3:AQ$3)*$J87+SUM($S$4:AU$4)*$K87+SUM($S$5:AQ$5)*$L87+SUM($S$6:AQ$6)*$M87+SUM($S$7:AQ$7)*$N87-SUM($O87:$Q87)&gt;0,SUM($S$3:AQ$3)*$J87+SUM($S$4:AU$4)*$K87+SUM($S$5:AQ$5)*$L87+SUM($S$6:AQ$6)*$M87+SUM($S$7:AQ$7)*$N87-SUM($O87:$Q87),0)</f>
        <v>476</v>
      </c>
      <c r="AO87" s="4">
        <f t="shared" si="230"/>
        <v>476</v>
      </c>
      <c r="AP87" s="72">
        <f>IF(SUM($S$3:AS$3)*$J87+SUM($S$4:AW$4)*$K87+SUM($S$5:AS$5)*$L87+SUM($S$6:AS$6)*$M87+SUM($S$7:AS$7)*$N87-SUM($O87:$Q87)&gt;0,SUM($S$3:AS$3)*$J87+SUM($S$4:AW$4)*$K87+SUM($S$5:AS$5)*$L87+SUM($S$6:AS$6)*$M87+SUM($S$7:AS$7)*$N87-SUM($O87:$Q87),0)</f>
        <v>1076</v>
      </c>
      <c r="AQ87" s="4">
        <f t="shared" si="231"/>
        <v>600</v>
      </c>
      <c r="AR87" s="72">
        <f>IF(SUM($S$3:AU$3)*$J87+SUM($S$4:AP$4)*$K87+SUM($S$5:AU$5)*$L87+SUM($S$6:AU$6)*$M87+SUM($S$7:AU$7)*$N87-SUM($O87:$Q87)&gt;0,SUM($S$3:AU$3)*$J87+SUM($S$4:AP$4)*$K87+SUM($S$5:AU$5)*$L87+SUM($S$6:AU$6)*$M87+SUM($S$7:AU$7)*$N87-SUM($O87:$Q87),0)</f>
        <v>0</v>
      </c>
      <c r="AS87" s="4">
        <f t="shared" si="232"/>
        <v>0</v>
      </c>
      <c r="AT87" s="72">
        <f>IF(SUM($S$3:AW$3)*$J87+SUM($S$4:AW$4)*$K87+SUM($S$5:AW$5)*$L87+SUM($S$6:AW$6)*$M87+SUM($S$7:AW$7)*$N87-SUM($O87:$Q87)&gt;0,SUM($S$3:AW$3)*$J87+SUM($S$4:AW$4)*$K87+SUM($S$5:AW$5)*$L87+SUM($S$6:AW$6)*$M87+SUM($S$7:AW$7)*$N87-SUM($O87:$Q87),0)</f>
        <v>1076</v>
      </c>
      <c r="AU87" s="4">
        <f t="shared" si="233"/>
        <v>1076</v>
      </c>
      <c r="AV87" s="72">
        <f>IF(SUM($S$3:AY$3)*$J87+SUM($S$4:AY$4)*$K87+SUM($S$5:AY$5)*$L87+SUM($S$6:AY$6)*$M87+SUM($S$7:AY$7)*$N87-SUM($O87:$Q87)&gt;0,SUM($S$3:AY$3)*$J87+SUM($S$4:AY$4)*$K87+SUM($S$5:AY$5)*$L87+SUM($S$6:AY$6)*$M87+SUM($S$7:AY$7)*$N87-SUM($O87:$Q87),0)</f>
        <v>1676</v>
      </c>
      <c r="AW87" s="4">
        <f t="shared" si="234"/>
        <v>600</v>
      </c>
      <c r="AX87" s="72">
        <f>IF(SUM($S$3:BA$3)*$J87+SUM($S$4:BA$4)*$K87+SUM($S$5:BA$5)*$L87+SUM($S$6:BA$6)*$M87+SUM($S$7:BA$7)*$N87-SUM($O87:$Q87)&gt;0,SUM($S$3:BA$3)*$J87+SUM($S$4:BA$4)*$K87+SUM($S$5:BA$5)*$L87+SUM($S$6:BA$6)*$M87+SUM($S$7:BA$7)*$N87-SUM($O87:$Q87),0)</f>
        <v>2276</v>
      </c>
      <c r="AY87" s="7">
        <f t="shared" si="235"/>
        <v>600</v>
      </c>
      <c r="AZ87" s="401">
        <f>IF(SUM($S$3:BC$3)*$J87+SUM($S$4:BC$4)*$K87+SUM($S$5:BC$5)*$L87+SUM($S$6:BC$6)*$M87+SUM($S$7:BC$7)*$N87-SUM($O87:$Q87)&gt;0,SUM($S$3:BC$3)*$J87+SUM($S$4:BC$4)*$K87+SUM($S$5:BC$5)*$L87+SUM($S$6:BC$6)*$M87+SUM($S$7:BC$7)*$N87-SUM($O87:$Q87),0)</f>
        <v>2876</v>
      </c>
      <c r="BA87" s="87">
        <f t="shared" si="236"/>
        <v>600</v>
      </c>
      <c r="BB87" s="402">
        <f>IF(SUM($S$3:BD$3)*$J87+SUM($S$4:BD$4)*$K87+SUM($S$5:BD$5)*$L87+SUM($S$6:BD$6)*$M87+SUM($S$7:BD$7)*$N87-SUM($O87:$Q87)&gt;0,SUM($S$3:BD$3)*$J87+SUM($S$4:BD$4)*$K87+SUM($S$5:BD$5)*$L87+SUM($S$6:BD$6)*$M87+SUM($S$7:BD$7)*$N87-SUM($O87:$Q87),0)</f>
        <v>3464</v>
      </c>
      <c r="BC87" s="87">
        <f t="shared" si="237"/>
        <v>588</v>
      </c>
      <c r="BG87" s="91">
        <f t="shared" si="267"/>
        <v>0</v>
      </c>
      <c r="BH87" s="91">
        <f t="shared" si="268"/>
        <v>0</v>
      </c>
      <c r="BI87" s="91">
        <f t="shared" si="269"/>
        <v>0</v>
      </c>
      <c r="BJ87" s="91">
        <f t="shared" si="270"/>
        <v>0</v>
      </c>
      <c r="BK87" s="91">
        <f t="shared" si="271"/>
        <v>0</v>
      </c>
      <c r="BL87" s="91">
        <f t="shared" si="272"/>
        <v>0</v>
      </c>
      <c r="BM87" s="91">
        <f t="shared" si="273"/>
        <v>0</v>
      </c>
      <c r="BN87" s="91">
        <f t="shared" si="274"/>
        <v>0</v>
      </c>
      <c r="BO87" s="91">
        <f t="shared" si="275"/>
        <v>144704</v>
      </c>
      <c r="BP87" s="91">
        <f t="shared" si="276"/>
        <v>182400</v>
      </c>
      <c r="BQ87" s="250">
        <f t="shared" si="277"/>
        <v>0</v>
      </c>
      <c r="BR87" s="157">
        <f t="shared" si="278"/>
        <v>327104</v>
      </c>
      <c r="BS87" s="91">
        <f t="shared" si="279"/>
        <v>182400</v>
      </c>
      <c r="BT87" s="91">
        <f t="shared" si="280"/>
        <v>182400</v>
      </c>
      <c r="BU87" s="91">
        <f t="shared" si="281"/>
        <v>182400</v>
      </c>
      <c r="BV87" s="91">
        <f t="shared" si="282"/>
        <v>178752</v>
      </c>
      <c r="BW87" s="158"/>
      <c r="BX87" s="153" t="s">
        <v>609</v>
      </c>
    </row>
    <row r="88" spans="1:76" s="86" customFormat="1" ht="15" customHeight="1" x14ac:dyDescent="0.25">
      <c r="A88" s="178" t="s">
        <v>272</v>
      </c>
      <c r="B88" s="51"/>
      <c r="C88" s="244" t="s">
        <v>10</v>
      </c>
      <c r="D88" s="274">
        <v>1</v>
      </c>
      <c r="E88" s="328">
        <v>279</v>
      </c>
      <c r="F88" s="342" t="s">
        <v>451</v>
      </c>
      <c r="G88" s="369">
        <v>1</v>
      </c>
      <c r="H88" s="370">
        <v>279</v>
      </c>
      <c r="I88" s="372" t="s">
        <v>451</v>
      </c>
      <c r="J88" s="300">
        <v>16</v>
      </c>
      <c r="K88" s="128"/>
      <c r="L88" s="122">
        <v>16</v>
      </c>
      <c r="M88" s="120"/>
      <c r="N88" s="120"/>
      <c r="O88" s="87"/>
      <c r="P88" s="121">
        <v>1024</v>
      </c>
      <c r="Q88" s="292">
        <f>1920+2960+3040+1920</f>
        <v>9840</v>
      </c>
      <c r="R88" s="72">
        <f>IF(SUM($S$3:U$3)*$J88+SUM($S$4:U$4)*$K88+SUM($S$5:U$5)*$L88+SUM($S$6:U$6)*$M88+SUM($S$7:U$7)*$N88-SUM($O88:$Q88)&gt;0,SUM($S$3:U$3)*$J88+SUM($S$4:U$4)*$K88+SUM($S$5:U$5)*$L88+SUM($S$6:U$6)*$M88+SUM($S$7:U$7)*$N88-SUM($O88:$Q88),0)</f>
        <v>0</v>
      </c>
      <c r="S88" s="73">
        <f t="shared" si="219"/>
        <v>0</v>
      </c>
      <c r="T88" s="72">
        <f>IF(SUM($S$3:W$3)*$J88+SUM($S$4:W$4)*$K88+SUM($S$5:W$5)*$L88+SUM($S$6:W$6)*$M88+SUM($S$7:W$7)*$N88-SUM($O88:$Q88)&gt;0,SUM($S$3:W$3)*$J88+SUM($S$4:W$4)*$K88+SUM($S$5:W$5)*$L88+SUM($S$6:W$6)*$M88+SUM($S$7:W$7)*$N88-SUM($O88:$Q88),0)</f>
        <v>0</v>
      </c>
      <c r="U88" s="4">
        <f t="shared" si="220"/>
        <v>0</v>
      </c>
      <c r="V88" s="72">
        <f>IF(SUM($S$3:Y$3)*$J88+SUM($S$4:Y$4)*$K88+SUM($S$5:Y$5)*$L88+SUM($S$6:Y$6)*$M88+SUM($S$7:Y$7)*$N88-SUM($O88:$Q88)&gt;0,SUM($S$3:Y$3)*$J88+SUM($S$4:Y$4)*$K88+SUM($S$5:Y$5)*$L88+SUM($S$6:Y$6)*$M88+SUM($S$7:Y$7)*$N88-SUM($O88:$Q88),0)</f>
        <v>0</v>
      </c>
      <c r="W88" s="4">
        <f t="shared" si="221"/>
        <v>0</v>
      </c>
      <c r="X88" s="72">
        <f>IF(SUM($S$3:AA$3)*$J88+SUM($S$4:AA$4)*$K88+SUM($S$5:AA$5)*$L88+SUM($S$6:AA$6)*$M88+SUM($S$7:AA$7)*$N88-SUM($O88:$Q88)&gt;0,SUM($S$3:AA$3)*$J88+SUM($S$4:AA$4)*$K88+SUM($S$5:AA$5)*$L88+SUM($S$6:AA$6)*$M88+SUM($S$7:AA$7)*$N88-SUM($O88:$Q88),0)</f>
        <v>0</v>
      </c>
      <c r="Y88" s="4">
        <f t="shared" si="222"/>
        <v>0</v>
      </c>
      <c r="Z88" s="72">
        <f>IF(SUM($S$3:AC$3)*$J88+SUM($S$4:AC$4)*$K88+SUM($S$5:AC$5)*$L88+SUM($S$6:AC$6)*$M88+SUM($S$7:AC$7)*$N88-SUM($O88:$Q88)&gt;0,SUM($S$3:AC$3)*$J88+SUM($S$4:AC$4)*$K88+SUM($S$5:AC$5)*$L88+SUM($S$6:AC$6)*$M88+SUM($S$7:AC$7)*$N88-SUM($O88:$Q88),0)</f>
        <v>0</v>
      </c>
      <c r="AA88" s="4">
        <f t="shared" si="223"/>
        <v>0</v>
      </c>
      <c r="AB88" s="72">
        <f>IF(SUM($S$3:AE$3)*$J88+SUM($S$4:AE$4)*$K88+SUM($S$5:AE$5)*$L88+SUM($S$6:AE$6)*$M88+SUM($S$7:AE$7)*$N88-SUM($O88:$Q88)&gt;0,SUM($S$3:AE$3)*$J88+SUM($S$4:AE$4)*$K88+SUM($S$5:AE$5)*$L88+SUM($S$6:AE$6)*$M88+SUM($S$7:AE$7)*$N88-SUM($O88:$Q88),0)</f>
        <v>0</v>
      </c>
      <c r="AC88" s="4">
        <f t="shared" si="224"/>
        <v>0</v>
      </c>
      <c r="AD88" s="72">
        <f>IF(SUM($S$3:AG$3)*$J88+SUM($S$4:AG$4)*$K88+SUM($S$5:AG$5)*$L88+SUM($S$6:AG$6)*$M88+SUM($S$7:AG$7)*$N88-SUM($O88:$Q88)&gt;0,SUM($S$3:AG$3)*$J88+SUM($S$4:AG$4)*$K88+SUM($S$5:AG$5)*$L88+SUM($S$6:AG$6)*$M88+SUM($S$7:AG$7)*$N88-SUM($O88:$Q88),0)</f>
        <v>0</v>
      </c>
      <c r="AE88" s="4">
        <f t="shared" si="225"/>
        <v>0</v>
      </c>
      <c r="AF88" s="72">
        <f>IF(SUM($S$3:AI$3)*$J88+SUM($S$4:AI$4)*$K88+SUM($S$5:AI$5)*$L88+SUM($S$6:AI$6)*$M88+SUM($S$7:AI$7)*$N88-SUM($O88:$Q88)&gt;0,SUM($S$3:AI$3)*$J88+SUM($S$4:AI$4)*$K88+SUM($S$5:AI$5)*$L88+SUM($S$6:AI$6)*$M88+SUM($S$7:AI$7)*$N88-SUM($O88:$Q88),0)</f>
        <v>0</v>
      </c>
      <c r="AG88" s="4">
        <f t="shared" si="226"/>
        <v>0</v>
      </c>
      <c r="AH88" s="72">
        <f>IF(SUM($S$3:AK$3)*$J88+SUM($S$4:AK$4)*$K88+SUM($S$5:AK$5)*$L88+SUM($S$6:AK$6)*$M88+SUM($S$7:AK$7)*$N88-SUM($O88:$Q88)&gt;0,SUM($S$3:AK$3)*$J88+SUM($S$4:AK$4)*$K88+SUM($S$5:AK$5)*$L88+SUM($S$6:AK$6)*$M88+SUM($S$7:AK$7)*$N88-SUM($O88:$Q88),0)</f>
        <v>0</v>
      </c>
      <c r="AI88" s="4">
        <f t="shared" si="227"/>
        <v>0</v>
      </c>
      <c r="AJ88" s="72">
        <f>IF(SUM($S$3:AM$3)*$J88+SUM($S$4:AQ$4)*$K88+SUM($S$5:AM$5)*$L88+SUM($S$6:AM$6)*$M88+SUM($S$7:AM$7)*$N88-SUM($O88:$Q88)&gt;0,SUM($S$3:AM$3)*$J88+SUM($S$4:AQ$4)*$K88+SUM($S$5:AM$5)*$L88+SUM($S$6:AM$6)*$M88+SUM($S$7:AM$7)*$N88-SUM($O88:$Q88),0)</f>
        <v>0</v>
      </c>
      <c r="AK88" s="4">
        <f t="shared" si="228"/>
        <v>0</v>
      </c>
      <c r="AL88" s="72">
        <f>IF(SUM($S$3:AO$3)*$J88+SUM($S$4:AS$4)*$K88+SUM($S$5:AO$5)*$L88+SUM($S$6:AO$6)*$M88+SUM($S$7:AO$7)*$N88-SUM($O88:$Q88)&gt;0,SUM($S$3:AO$3)*$J88+SUM($S$4:AS$4)*$K88+SUM($S$5:AO$5)*$L88+SUM($S$6:AO$6)*$M88+SUM($S$7:AO$7)*$N88-SUM($O88:$Q88),0)</f>
        <v>0</v>
      </c>
      <c r="AM88" s="4">
        <f t="shared" si="229"/>
        <v>0</v>
      </c>
      <c r="AN88" s="72">
        <f>IF(SUM($S$3:AQ$3)*$J88+SUM($S$4:AU$4)*$K88+SUM($S$5:AQ$5)*$L88+SUM($S$6:AQ$6)*$M88+SUM($S$7:AQ$7)*$N88-SUM($O88:$Q88)&gt;0,SUM($S$3:AQ$3)*$J88+SUM($S$4:AU$4)*$K88+SUM($S$5:AQ$5)*$L88+SUM($S$6:AQ$6)*$M88+SUM($S$7:AQ$7)*$N88-SUM($O88:$Q88),0)</f>
        <v>0</v>
      </c>
      <c r="AO88" s="4">
        <f t="shared" si="230"/>
        <v>0</v>
      </c>
      <c r="AP88" s="72">
        <f>IF(SUM($S$3:AS$3)*$J88+SUM($S$4:AW$4)*$K88+SUM($S$5:AS$5)*$L88+SUM($S$6:AS$6)*$M88+SUM($S$7:AS$7)*$N88-SUM($O88:$Q88)&gt;0,SUM($S$3:AS$3)*$J88+SUM($S$4:AW$4)*$K88+SUM($S$5:AS$5)*$L88+SUM($S$6:AS$6)*$M88+SUM($S$7:AS$7)*$N88-SUM($O88:$Q88),0)</f>
        <v>0</v>
      </c>
      <c r="AQ88" s="4">
        <f t="shared" si="231"/>
        <v>0</v>
      </c>
      <c r="AR88" s="72">
        <f>IF(SUM($S$3:AU$3)*$J88+SUM($S$4:AP$4)*$K88+SUM($S$5:AU$5)*$L88+SUM($S$6:AU$6)*$M88+SUM($S$7:AU$7)*$N88-SUM($O88:$Q88)&gt;0,SUM($S$3:AU$3)*$J88+SUM($S$4:AP$4)*$K88+SUM($S$5:AU$5)*$L88+SUM($S$6:AU$6)*$M88+SUM($S$7:AU$7)*$N88-SUM($O88:$Q88),0)</f>
        <v>2032</v>
      </c>
      <c r="AS88" s="4">
        <f t="shared" si="232"/>
        <v>2032</v>
      </c>
      <c r="AT88" s="72">
        <f>IF(SUM($S$3:AW$3)*$J88+SUM($S$4:AW$4)*$K88+SUM($S$5:AW$5)*$L88+SUM($S$6:AW$6)*$M88+SUM($S$7:AW$7)*$N88-SUM($O88:$Q88)&gt;0,SUM($S$3:AW$3)*$J88+SUM($S$4:AW$4)*$K88+SUM($S$5:AW$5)*$L88+SUM($S$6:AW$6)*$M88+SUM($S$7:AW$7)*$N88-SUM($O88:$Q88),0)</f>
        <v>4912</v>
      </c>
      <c r="AU88" s="4">
        <f t="shared" si="233"/>
        <v>2880</v>
      </c>
      <c r="AV88" s="72">
        <f>IF(SUM($S$3:AY$3)*$J88+SUM($S$4:AY$4)*$K88+SUM($S$5:AY$5)*$L88+SUM($S$6:AY$6)*$M88+SUM($S$7:AY$7)*$N88-SUM($O88:$Q88)&gt;0,SUM($S$3:AY$3)*$J88+SUM($S$4:AY$4)*$K88+SUM($S$5:AY$5)*$L88+SUM($S$6:AY$6)*$M88+SUM($S$7:AY$7)*$N88-SUM($O88:$Q88),0)</f>
        <v>7792</v>
      </c>
      <c r="AW88" s="4">
        <f t="shared" si="234"/>
        <v>2880</v>
      </c>
      <c r="AX88" s="72">
        <f>IF(SUM($S$3:BA$3)*$J88+SUM($S$4:BA$4)*$K88+SUM($S$5:BA$5)*$L88+SUM($S$6:BA$6)*$M88+SUM($S$7:BA$7)*$N88-SUM($O88:$Q88)&gt;0,SUM($S$3:BA$3)*$J88+SUM($S$4:BA$4)*$K88+SUM($S$5:BA$5)*$L88+SUM($S$6:BA$6)*$M88+SUM($S$7:BA$7)*$N88-SUM($O88:$Q88),0)</f>
        <v>10672</v>
      </c>
      <c r="AY88" s="7">
        <f t="shared" si="235"/>
        <v>2880</v>
      </c>
      <c r="AZ88" s="401">
        <f>IF(SUM($S$3:BC$3)*$J88+SUM($S$4:BC$4)*$K88+SUM($S$5:BC$5)*$L88+SUM($S$6:BC$6)*$M88+SUM($S$7:BC$7)*$N88-SUM($O88:$Q88)&gt;0,SUM($S$3:BC$3)*$J88+SUM($S$4:BC$4)*$K88+SUM($S$5:BC$5)*$L88+SUM($S$6:BC$6)*$M88+SUM($S$7:BC$7)*$N88-SUM($O88:$Q88),0)</f>
        <v>13552</v>
      </c>
      <c r="BA88" s="87">
        <f t="shared" si="236"/>
        <v>2880</v>
      </c>
      <c r="BB88" s="402">
        <f>IF(SUM($S$3:BD$3)*$J88+SUM($S$4:BD$4)*$K88+SUM($S$5:BD$5)*$L88+SUM($S$6:BD$6)*$M88+SUM($S$7:BD$7)*$N88-SUM($O88:$Q88)&gt;0,SUM($S$3:BD$3)*$J88+SUM($S$4:BD$4)*$K88+SUM($S$5:BD$5)*$L88+SUM($S$6:BD$6)*$M88+SUM($S$7:BD$7)*$N88-SUM($O88:$Q88),0)</f>
        <v>15728</v>
      </c>
      <c r="BC88" s="87">
        <f t="shared" si="237"/>
        <v>2176</v>
      </c>
      <c r="BG88" s="91">
        <f t="shared" si="267"/>
        <v>0</v>
      </c>
      <c r="BH88" s="91">
        <f t="shared" si="268"/>
        <v>0</v>
      </c>
      <c r="BI88" s="91">
        <f t="shared" si="269"/>
        <v>0</v>
      </c>
      <c r="BJ88" s="91">
        <f t="shared" si="270"/>
        <v>0</v>
      </c>
      <c r="BK88" s="91">
        <f t="shared" si="271"/>
        <v>0</v>
      </c>
      <c r="BL88" s="91">
        <f t="shared" si="272"/>
        <v>0</v>
      </c>
      <c r="BM88" s="91">
        <f t="shared" si="273"/>
        <v>0</v>
      </c>
      <c r="BN88" s="91">
        <f t="shared" si="274"/>
        <v>0</v>
      </c>
      <c r="BO88" s="91">
        <f t="shared" si="275"/>
        <v>0</v>
      </c>
      <c r="BP88" s="91">
        <f t="shared" si="276"/>
        <v>0</v>
      </c>
      <c r="BQ88" s="250">
        <f t="shared" si="277"/>
        <v>566928</v>
      </c>
      <c r="BR88" s="157">
        <f t="shared" si="278"/>
        <v>803520</v>
      </c>
      <c r="BS88" s="91">
        <f t="shared" si="279"/>
        <v>803520</v>
      </c>
      <c r="BT88" s="91">
        <f t="shared" si="280"/>
        <v>803520</v>
      </c>
      <c r="BU88" s="91">
        <f t="shared" si="281"/>
        <v>803520</v>
      </c>
      <c r="BV88" s="91">
        <f t="shared" si="282"/>
        <v>607104</v>
      </c>
      <c r="BW88" s="158"/>
      <c r="BX88" s="153" t="s">
        <v>609</v>
      </c>
    </row>
    <row r="89" spans="1:76" s="86" customFormat="1" ht="15" customHeight="1" x14ac:dyDescent="0.25">
      <c r="A89" s="178" t="s">
        <v>273</v>
      </c>
      <c r="B89" s="51"/>
      <c r="C89" s="244" t="s">
        <v>10</v>
      </c>
      <c r="D89" s="274">
        <v>1</v>
      </c>
      <c r="E89" s="328">
        <v>358</v>
      </c>
      <c r="F89" s="342" t="s">
        <v>451</v>
      </c>
      <c r="G89" s="369">
        <v>1</v>
      </c>
      <c r="H89" s="370">
        <v>358</v>
      </c>
      <c r="I89" s="372" t="s">
        <v>451</v>
      </c>
      <c r="J89" s="300">
        <v>12</v>
      </c>
      <c r="K89" s="128">
        <v>4</v>
      </c>
      <c r="L89" s="122">
        <v>12</v>
      </c>
      <c r="M89" s="120">
        <v>4</v>
      </c>
      <c r="N89" s="120"/>
      <c r="O89" s="87"/>
      <c r="P89" s="121">
        <v>4120</v>
      </c>
      <c r="Q89" s="292">
        <f>1440+480+1820+550+660+576+640+1440+720</f>
        <v>8326</v>
      </c>
      <c r="R89" s="72">
        <f>IF(SUM($S$3:U$3)*$J89+SUM($S$4:U$4)*$K89+SUM($S$5:U$5)*$L89+SUM($S$6:U$6)*$M89+SUM($S$7:U$7)*$N89-SUM($O89:$Q89)&gt;0,SUM($S$3:U$3)*$J89+SUM($S$4:U$4)*$K89+SUM($S$5:U$5)*$L89+SUM($S$6:U$6)*$M89+SUM($S$7:U$7)*$N89-SUM($O89:$Q89),0)</f>
        <v>0</v>
      </c>
      <c r="S89" s="73">
        <f t="shared" si="219"/>
        <v>0</v>
      </c>
      <c r="T89" s="72">
        <f>IF(SUM($S$3:W$3)*$J89+SUM($S$4:W$4)*$K89+SUM($S$5:W$5)*$L89+SUM($S$6:W$6)*$M89+SUM($S$7:W$7)*$N89-SUM($O89:$Q89)&gt;0,SUM($S$3:W$3)*$J89+SUM($S$4:W$4)*$K89+SUM($S$5:W$5)*$L89+SUM($S$6:W$6)*$M89+SUM($S$7:W$7)*$N89-SUM($O89:$Q89),0)</f>
        <v>0</v>
      </c>
      <c r="U89" s="4">
        <f t="shared" si="220"/>
        <v>0</v>
      </c>
      <c r="V89" s="72">
        <f>IF(SUM($S$3:Y$3)*$J89+SUM($S$4:Y$4)*$K89+SUM($S$5:Y$5)*$L89+SUM($S$6:Y$6)*$M89+SUM($S$7:Y$7)*$N89-SUM($O89:$Q89)&gt;0,SUM($S$3:Y$3)*$J89+SUM($S$4:Y$4)*$K89+SUM($S$5:Y$5)*$L89+SUM($S$6:Y$6)*$M89+SUM($S$7:Y$7)*$N89-SUM($O89:$Q89),0)</f>
        <v>0</v>
      </c>
      <c r="W89" s="4">
        <f t="shared" si="221"/>
        <v>0</v>
      </c>
      <c r="X89" s="72">
        <f>IF(SUM($S$3:AA$3)*$J89+SUM($S$4:AA$4)*$K89+SUM($S$5:AA$5)*$L89+SUM($S$6:AA$6)*$M89+SUM($S$7:AA$7)*$N89-SUM($O89:$Q89)&gt;0,SUM($S$3:AA$3)*$J89+SUM($S$4:AA$4)*$K89+SUM($S$5:AA$5)*$L89+SUM($S$6:AA$6)*$M89+SUM($S$7:AA$7)*$N89-SUM($O89:$Q89),0)</f>
        <v>0</v>
      </c>
      <c r="Y89" s="4">
        <f t="shared" si="222"/>
        <v>0</v>
      </c>
      <c r="Z89" s="72">
        <f>IF(SUM($S$3:AC$3)*$J89+SUM($S$4:AC$4)*$K89+SUM($S$5:AC$5)*$L89+SUM($S$6:AC$6)*$M89+SUM($S$7:AC$7)*$N89-SUM($O89:$Q89)&gt;0,SUM($S$3:AC$3)*$J89+SUM($S$4:AC$4)*$K89+SUM($S$5:AC$5)*$L89+SUM($S$6:AC$6)*$M89+SUM($S$7:AC$7)*$N89-SUM($O89:$Q89),0)</f>
        <v>0</v>
      </c>
      <c r="AA89" s="4">
        <f t="shared" si="223"/>
        <v>0</v>
      </c>
      <c r="AB89" s="72">
        <f>IF(SUM($S$3:AE$3)*$J89+SUM($S$4:AE$4)*$K89+SUM($S$5:AE$5)*$L89+SUM($S$6:AE$6)*$M89+SUM($S$7:AE$7)*$N89-SUM($O89:$Q89)&gt;0,SUM($S$3:AE$3)*$J89+SUM($S$4:AE$4)*$K89+SUM($S$5:AE$5)*$L89+SUM($S$6:AE$6)*$M89+SUM($S$7:AE$7)*$N89-SUM($O89:$Q89),0)</f>
        <v>0</v>
      </c>
      <c r="AC89" s="4">
        <f t="shared" si="224"/>
        <v>0</v>
      </c>
      <c r="AD89" s="72">
        <f>IF(SUM($S$3:AG$3)*$J89+SUM($S$4:AG$4)*$K89+SUM($S$5:AG$5)*$L89+SUM($S$6:AG$6)*$M89+SUM($S$7:AG$7)*$N89-SUM($O89:$Q89)&gt;0,SUM($S$3:AG$3)*$J89+SUM($S$4:AG$4)*$K89+SUM($S$5:AG$5)*$L89+SUM($S$6:AG$6)*$M89+SUM($S$7:AG$7)*$N89-SUM($O89:$Q89),0)</f>
        <v>0</v>
      </c>
      <c r="AE89" s="4">
        <f t="shared" si="225"/>
        <v>0</v>
      </c>
      <c r="AF89" s="72">
        <f>IF(SUM($S$3:AI$3)*$J89+SUM($S$4:AI$4)*$K89+SUM($S$5:AI$5)*$L89+SUM($S$6:AI$6)*$M89+SUM($S$7:AI$7)*$N89-SUM($O89:$Q89)&gt;0,SUM($S$3:AI$3)*$J89+SUM($S$4:AI$4)*$K89+SUM($S$5:AI$5)*$L89+SUM($S$6:AI$6)*$M89+SUM($S$7:AI$7)*$N89-SUM($O89:$Q89),0)</f>
        <v>0</v>
      </c>
      <c r="AG89" s="4">
        <f t="shared" si="226"/>
        <v>0</v>
      </c>
      <c r="AH89" s="72">
        <f>IF(SUM($S$3:AK$3)*$J89+SUM($S$4:AK$4)*$K89+SUM($S$5:AK$5)*$L89+SUM($S$6:AK$6)*$M89+SUM($S$7:AK$7)*$N89-SUM($O89:$Q89)&gt;0,SUM($S$3:AK$3)*$J89+SUM($S$4:AK$4)*$K89+SUM($S$5:AK$5)*$L89+SUM($S$6:AK$6)*$M89+SUM($S$7:AK$7)*$N89-SUM($O89:$Q89),0)</f>
        <v>0</v>
      </c>
      <c r="AI89" s="4">
        <f t="shared" si="227"/>
        <v>0</v>
      </c>
      <c r="AJ89" s="72">
        <f>IF(SUM($S$3:AM$3)*$J89+SUM($S$4:AQ$4)*$K89+SUM($S$5:AM$5)*$L89+SUM($S$6:AM$6)*$M89+SUM($S$7:AM$7)*$N89-SUM($O89:$Q89)&gt;0,SUM($S$3:AM$3)*$J89+SUM($S$4:AQ$4)*$K89+SUM($S$5:AM$5)*$L89+SUM($S$6:AM$6)*$M89+SUM($S$7:AM$7)*$N89-SUM($O89:$Q89),0)</f>
        <v>0</v>
      </c>
      <c r="AK89" s="4">
        <f t="shared" si="228"/>
        <v>0</v>
      </c>
      <c r="AL89" s="72">
        <f>IF(SUM($S$3:AO$3)*$J89+SUM($S$4:AS$4)*$K89+SUM($S$5:AO$5)*$L89+SUM($S$6:AO$6)*$M89+SUM($S$7:AO$7)*$N89-SUM($O89:$Q89)&gt;0,SUM($S$3:AO$3)*$J89+SUM($S$4:AS$4)*$K89+SUM($S$5:AO$5)*$L89+SUM($S$6:AO$6)*$M89+SUM($S$7:AO$7)*$N89-SUM($O89:$Q89),0)</f>
        <v>0</v>
      </c>
      <c r="AM89" s="4">
        <f t="shared" si="229"/>
        <v>0</v>
      </c>
      <c r="AN89" s="72">
        <f>IF(SUM($S$3:AQ$3)*$J89+SUM($S$4:AU$4)*$K89+SUM($S$5:AQ$5)*$L89+SUM($S$6:AQ$6)*$M89+SUM($S$7:AQ$7)*$N89-SUM($O89:$Q89)&gt;0,SUM($S$3:AQ$3)*$J89+SUM($S$4:AU$4)*$K89+SUM($S$5:AQ$5)*$L89+SUM($S$6:AQ$6)*$M89+SUM($S$7:AQ$7)*$N89-SUM($O89:$Q89),0)</f>
        <v>0</v>
      </c>
      <c r="AO89" s="4">
        <f t="shared" si="230"/>
        <v>0</v>
      </c>
      <c r="AP89" s="72">
        <f>IF(SUM($S$3:AS$3)*$J89+SUM($S$4:AW$4)*$K89+SUM($S$5:AS$5)*$L89+SUM($S$6:AS$6)*$M89+SUM($S$7:AS$7)*$N89-SUM($O89:$Q89)&gt;0,SUM($S$3:AS$3)*$J89+SUM($S$4:AW$4)*$K89+SUM($S$5:AS$5)*$L89+SUM($S$6:AS$6)*$M89+SUM($S$7:AS$7)*$N89-SUM($O89:$Q89),0)</f>
        <v>306</v>
      </c>
      <c r="AQ89" s="4">
        <f t="shared" si="231"/>
        <v>306</v>
      </c>
      <c r="AR89" s="72">
        <f>IF(SUM($S$3:AU$3)*$J89+SUM($S$4:AP$4)*$K89+SUM($S$5:AU$5)*$L89+SUM($S$6:AU$6)*$M89+SUM($S$7:AU$7)*$N89-SUM($O89:$Q89)&gt;0,SUM($S$3:AU$3)*$J89+SUM($S$4:AP$4)*$K89+SUM($S$5:AU$5)*$L89+SUM($S$6:AU$6)*$M89+SUM($S$7:AU$7)*$N89-SUM($O89:$Q89),0)</f>
        <v>406</v>
      </c>
      <c r="AS89" s="4">
        <f t="shared" si="232"/>
        <v>100</v>
      </c>
      <c r="AT89" s="72">
        <f>IF(SUM($S$3:AW$3)*$J89+SUM($S$4:AW$4)*$K89+SUM($S$5:AW$5)*$L89+SUM($S$6:AW$6)*$M89+SUM($S$7:AW$7)*$N89-SUM($O89:$Q89)&gt;0,SUM($S$3:AW$3)*$J89+SUM($S$4:AW$4)*$K89+SUM($S$5:AW$5)*$L89+SUM($S$6:AW$6)*$M89+SUM($S$7:AW$7)*$N89-SUM($O89:$Q89),0)</f>
        <v>4906</v>
      </c>
      <c r="AU89" s="4">
        <f t="shared" si="233"/>
        <v>4500</v>
      </c>
      <c r="AV89" s="72">
        <f>IF(SUM($S$3:AY$3)*$J89+SUM($S$4:AY$4)*$K89+SUM($S$5:AY$5)*$L89+SUM($S$6:AY$6)*$M89+SUM($S$7:AY$7)*$N89-SUM($O89:$Q89)&gt;0,SUM($S$3:AY$3)*$J89+SUM($S$4:AY$4)*$K89+SUM($S$5:AY$5)*$L89+SUM($S$6:AY$6)*$M89+SUM($S$7:AY$7)*$N89-SUM($O89:$Q89),0)</f>
        <v>7806</v>
      </c>
      <c r="AW89" s="4">
        <f t="shared" si="234"/>
        <v>2900</v>
      </c>
      <c r="AX89" s="72">
        <f>IF(SUM($S$3:BA$3)*$J89+SUM($S$4:BA$4)*$K89+SUM($S$5:BA$5)*$L89+SUM($S$6:BA$6)*$M89+SUM($S$7:BA$7)*$N89-SUM($O89:$Q89)&gt;0,SUM($S$3:BA$3)*$J89+SUM($S$4:BA$4)*$K89+SUM($S$5:BA$5)*$L89+SUM($S$6:BA$6)*$M89+SUM($S$7:BA$7)*$N89-SUM($O89:$Q89),0)</f>
        <v>10706</v>
      </c>
      <c r="AY89" s="7">
        <f t="shared" si="235"/>
        <v>2900</v>
      </c>
      <c r="AZ89" s="401">
        <f>IF(SUM($S$3:BC$3)*$J89+SUM($S$4:BC$4)*$K89+SUM($S$5:BC$5)*$L89+SUM($S$6:BC$6)*$M89+SUM($S$7:BC$7)*$N89-SUM($O89:$Q89)&gt;0,SUM($S$3:BC$3)*$J89+SUM($S$4:BC$4)*$K89+SUM($S$5:BC$5)*$L89+SUM($S$6:BC$6)*$M89+SUM($S$7:BC$7)*$N89-SUM($O89:$Q89),0)</f>
        <v>13466</v>
      </c>
      <c r="BA89" s="87">
        <f t="shared" si="236"/>
        <v>2760</v>
      </c>
      <c r="BB89" s="402">
        <f>IF(SUM($S$3:BD$3)*$J89+SUM($S$4:BD$4)*$K89+SUM($S$5:BD$5)*$L89+SUM($S$6:BD$6)*$M89+SUM($S$7:BD$7)*$N89-SUM($O89:$Q89)&gt;0,SUM($S$3:BD$3)*$J89+SUM($S$4:BD$4)*$K89+SUM($S$5:BD$5)*$L89+SUM($S$6:BD$6)*$M89+SUM($S$7:BD$7)*$N89-SUM($O89:$Q89),0)</f>
        <v>15686</v>
      </c>
      <c r="BC89" s="87">
        <f t="shared" si="237"/>
        <v>2220</v>
      </c>
      <c r="BG89" s="91">
        <f t="shared" si="267"/>
        <v>0</v>
      </c>
      <c r="BH89" s="91">
        <f t="shared" si="268"/>
        <v>0</v>
      </c>
      <c r="BI89" s="91">
        <f t="shared" si="269"/>
        <v>0</v>
      </c>
      <c r="BJ89" s="91">
        <f t="shared" si="270"/>
        <v>0</v>
      </c>
      <c r="BK89" s="91">
        <f t="shared" si="271"/>
        <v>0</v>
      </c>
      <c r="BL89" s="91">
        <f t="shared" si="272"/>
        <v>0</v>
      </c>
      <c r="BM89" s="91">
        <f t="shared" si="273"/>
        <v>0</v>
      </c>
      <c r="BN89" s="91">
        <f t="shared" si="274"/>
        <v>0</v>
      </c>
      <c r="BO89" s="91">
        <f t="shared" si="275"/>
        <v>0</v>
      </c>
      <c r="BP89" s="91">
        <f t="shared" si="276"/>
        <v>109548</v>
      </c>
      <c r="BQ89" s="250">
        <f t="shared" si="277"/>
        <v>35800</v>
      </c>
      <c r="BR89" s="157">
        <f t="shared" si="278"/>
        <v>1611000</v>
      </c>
      <c r="BS89" s="91">
        <f t="shared" si="279"/>
        <v>1038200</v>
      </c>
      <c r="BT89" s="91">
        <f t="shared" si="280"/>
        <v>1038200</v>
      </c>
      <c r="BU89" s="91">
        <f t="shared" si="281"/>
        <v>988080</v>
      </c>
      <c r="BV89" s="91">
        <f t="shared" si="282"/>
        <v>794760</v>
      </c>
      <c r="BW89" s="158"/>
      <c r="BX89" s="153" t="s">
        <v>609</v>
      </c>
    </row>
    <row r="90" spans="1:76" s="86" customFormat="1" ht="12.75" customHeight="1" x14ac:dyDescent="0.25">
      <c r="A90" s="15" t="s">
        <v>55</v>
      </c>
      <c r="B90" s="15" t="s">
        <v>56</v>
      </c>
      <c r="C90" s="250" t="s">
        <v>10</v>
      </c>
      <c r="D90" s="274">
        <v>2</v>
      </c>
      <c r="E90" s="328">
        <v>685</v>
      </c>
      <c r="F90" s="342" t="s">
        <v>442</v>
      </c>
      <c r="G90" s="369">
        <v>2</v>
      </c>
      <c r="H90" s="370">
        <v>685</v>
      </c>
      <c r="I90" s="372" t="s">
        <v>442</v>
      </c>
      <c r="J90" s="306"/>
      <c r="K90" s="135">
        <v>1</v>
      </c>
      <c r="L90" s="130"/>
      <c r="M90" s="124"/>
      <c r="N90" s="120"/>
      <c r="O90" s="87">
        <v>246</v>
      </c>
      <c r="P90" s="132"/>
      <c r="Q90" s="292">
        <f>14+135+120+120+162</f>
        <v>551</v>
      </c>
      <c r="R90" s="72">
        <f>IF(SUM($S$3:U$3)*$J90+SUM($S$4:U$4)*$K90+SUM($S$5:U$5)*$L90+SUM($S$6:U$6)*$M90+SUM($S$7:U$7)*$N90-SUM($O90:$Q90)&gt;0,SUM($S$3:U$3)*$J90+SUM($S$4:U$4)*$K90+SUM($S$5:U$5)*$L90+SUM($S$6:U$6)*$M90+SUM($S$7:U$7)*$N90-SUM($O90:$Q90),0)</f>
        <v>0</v>
      </c>
      <c r="S90" s="73">
        <f t="shared" si="219"/>
        <v>0</v>
      </c>
      <c r="T90" s="72">
        <f>IF(SUM($S$3:W$3)*$J90+SUM($S$4:W$4)*$K90+SUM($S$5:W$5)*$L90+SUM($S$6:W$6)*$M90+SUM($S$7:W$7)*$N90-SUM($O90:$Q90)&gt;0,SUM($S$3:W$3)*$J90+SUM($S$4:W$4)*$K90+SUM($S$5:W$5)*$L90+SUM($S$6:W$6)*$M90+SUM($S$7:W$7)*$N90-SUM($O90:$Q90),0)</f>
        <v>0</v>
      </c>
      <c r="U90" s="4">
        <f t="shared" si="220"/>
        <v>0</v>
      </c>
      <c r="V90" s="72">
        <f>IF(SUM($S$3:Y$3)*$J90+SUM($S$4:Y$4)*$K90+SUM($S$5:Y$5)*$L90+SUM($S$6:Y$6)*$M90+SUM($S$7:Y$7)*$N90-SUM($O90:$Q90)&gt;0,SUM($S$3:Y$3)*$J90+SUM($S$4:Y$4)*$K90+SUM($S$5:Y$5)*$L90+SUM($S$6:Y$6)*$M90+SUM($S$7:Y$7)*$N90-SUM($O90:$Q90),0)</f>
        <v>0</v>
      </c>
      <c r="W90" s="4">
        <f t="shared" si="221"/>
        <v>0</v>
      </c>
      <c r="X90" s="72">
        <f>IF(SUM($S$3:AA$3)*$J90+SUM($S$4:AA$4)*$K90+SUM($S$5:AA$5)*$L90+SUM($S$6:AA$6)*$M90+SUM($S$7:AA$7)*$N90-SUM($O90:$Q90)&gt;0,SUM($S$3:AA$3)*$J90+SUM($S$4:AA$4)*$K90+SUM($S$5:AA$5)*$L90+SUM($S$6:AA$6)*$M90+SUM($S$7:AA$7)*$N90-SUM($O90:$Q90),0)</f>
        <v>0</v>
      </c>
      <c r="Y90" s="4">
        <f t="shared" si="222"/>
        <v>0</v>
      </c>
      <c r="Z90" s="72">
        <f>IF(SUM($S$3:AC$3)*$J90+SUM($S$4:AC$4)*$K90+SUM($S$5:AC$5)*$L90+SUM($S$6:AC$6)*$M90+SUM($S$7:AC$7)*$N90-SUM($O90:$Q90)&gt;0,SUM($S$3:AC$3)*$J90+SUM($S$4:AC$4)*$K90+SUM($S$5:AC$5)*$L90+SUM($S$6:AC$6)*$M90+SUM($S$7:AC$7)*$N90-SUM($O90:$Q90),0)</f>
        <v>0</v>
      </c>
      <c r="AA90" s="4">
        <f t="shared" si="223"/>
        <v>0</v>
      </c>
      <c r="AB90" s="72">
        <f>IF(SUM($S$3:AE$3)*$J90+SUM($S$4:AE$4)*$K90+SUM($S$5:AE$5)*$L90+SUM($S$6:AE$6)*$M90+SUM($S$7:AE$7)*$N90-SUM($O90:$Q90)&gt;0,SUM($S$3:AE$3)*$J90+SUM($S$4:AE$4)*$K90+SUM($S$5:AE$5)*$L90+SUM($S$6:AE$6)*$M90+SUM($S$7:AE$7)*$N90-SUM($O90:$Q90),0)</f>
        <v>0</v>
      </c>
      <c r="AC90" s="4">
        <f t="shared" si="224"/>
        <v>0</v>
      </c>
      <c r="AD90" s="72">
        <f>IF(SUM($S$3:AG$3)*$J90+SUM($S$4:AG$4)*$K90+SUM($S$5:AG$5)*$L90+SUM($S$6:AG$6)*$M90+SUM($S$7:AG$7)*$N90-SUM($O90:$Q90)&gt;0,SUM($S$3:AG$3)*$J90+SUM($S$4:AG$4)*$K90+SUM($S$5:AG$5)*$L90+SUM($S$6:AG$6)*$M90+SUM($S$7:AG$7)*$N90-SUM($O90:$Q90),0)</f>
        <v>0</v>
      </c>
      <c r="AE90" s="4">
        <f t="shared" si="225"/>
        <v>0</v>
      </c>
      <c r="AF90" s="72">
        <f>IF(SUM($S$3:AI$3)*$J90+SUM($S$4:AI$4)*$K90+SUM($S$5:AI$5)*$L90+SUM($S$6:AI$6)*$M90+SUM($S$7:AI$7)*$N90-SUM($O90:$Q90)&gt;0,SUM($S$3:AI$3)*$J90+SUM($S$4:AI$4)*$K90+SUM($S$5:AI$5)*$L90+SUM($S$6:AI$6)*$M90+SUM($S$7:AI$7)*$N90-SUM($O90:$Q90),0)</f>
        <v>0</v>
      </c>
      <c r="AG90" s="4">
        <f t="shared" si="226"/>
        <v>0</v>
      </c>
      <c r="AH90" s="72">
        <f>IF(SUM($S$3:AK$3)*$J90+SUM($S$4:AK$4)*$K90+SUM($S$5:AK$5)*$L90+SUM($S$6:AK$6)*$M90+SUM($S$7:AK$7)*$N90-SUM($O90:$Q90)&gt;0,SUM($S$3:AK$3)*$J90+SUM($S$4:AK$4)*$K90+SUM($S$5:AK$5)*$L90+SUM($S$6:AK$6)*$M90+SUM($S$7:AK$7)*$N90-SUM($O90:$Q90),0)</f>
        <v>0</v>
      </c>
      <c r="AI90" s="4">
        <f t="shared" si="227"/>
        <v>0</v>
      </c>
      <c r="AJ90" s="72">
        <f>IF(SUM($S$3:AM$3)*$J90+SUM($S$4:AQ$4)*$K90+SUM($S$5:AM$5)*$L90+SUM($S$6:AM$6)*$M90+SUM($S$7:AM$7)*$N90-SUM($O90:$Q90)&gt;0,SUM($S$3:AM$3)*$J90+SUM($S$4:AQ$4)*$K90+SUM($S$5:AM$5)*$L90+SUM($S$6:AM$6)*$M90+SUM($S$7:AM$7)*$N90-SUM($O90:$Q90),0)</f>
        <v>0</v>
      </c>
      <c r="AK90" s="4">
        <f t="shared" si="228"/>
        <v>0</v>
      </c>
      <c r="AL90" s="72">
        <f>IF(SUM($S$3:AO$3)*$J90+SUM($S$4:AS$4)*$K90+SUM($S$5:AO$5)*$L90+SUM($S$6:AO$6)*$M90+SUM($S$7:AO$7)*$N90-SUM($O90:$Q90)&gt;0,SUM($S$3:AO$3)*$J90+SUM($S$4:AS$4)*$K90+SUM($S$5:AO$5)*$L90+SUM($S$6:AO$6)*$M90+SUM($S$7:AO$7)*$N90-SUM($O90:$Q90),0)</f>
        <v>119</v>
      </c>
      <c r="AM90" s="4">
        <f t="shared" si="229"/>
        <v>119</v>
      </c>
      <c r="AN90" s="72">
        <f>IF(SUM($S$3:AQ$3)*$J90+SUM($S$4:AU$4)*$K90+SUM($S$5:AQ$5)*$L90+SUM($S$6:AQ$6)*$M90+SUM($S$7:AQ$7)*$N90-SUM($O90:$Q90)&gt;0,SUM($S$3:AQ$3)*$J90+SUM($S$4:AU$4)*$K90+SUM($S$5:AQ$5)*$L90+SUM($S$6:AQ$6)*$M90+SUM($S$7:AQ$7)*$N90-SUM($O90:$Q90),0)</f>
        <v>269</v>
      </c>
      <c r="AO90" s="4">
        <f t="shared" si="230"/>
        <v>150</v>
      </c>
      <c r="AP90" s="72">
        <f>IF(SUM($S$3:AS$3)*$J90+SUM($S$4:AW$4)*$K90+SUM($S$5:AS$5)*$L90+SUM($S$6:AS$6)*$M90+SUM($S$7:AS$7)*$N90-SUM($O90:$Q90)&gt;0,SUM($S$3:AS$3)*$J90+SUM($S$4:AW$4)*$K90+SUM($S$5:AS$5)*$L90+SUM($S$6:AS$6)*$M90+SUM($S$7:AS$7)*$N90-SUM($O90:$Q90),0)</f>
        <v>419</v>
      </c>
      <c r="AQ90" s="4">
        <f t="shared" si="231"/>
        <v>150</v>
      </c>
      <c r="AR90" s="72">
        <f>IF(SUM($S$3:AU$3)*$J90+SUM($S$4:AP$4)*$K90+SUM($S$5:AU$5)*$L90+SUM($S$6:AU$6)*$M90+SUM($S$7:AU$7)*$N90-SUM($O90:$Q90)&gt;0,SUM($S$3:AU$3)*$J90+SUM($S$4:AP$4)*$K90+SUM($S$5:AU$5)*$L90+SUM($S$6:AU$6)*$M90+SUM($S$7:AU$7)*$N90-SUM($O90:$Q90),0)</f>
        <v>0</v>
      </c>
      <c r="AS90" s="4">
        <f t="shared" si="232"/>
        <v>0</v>
      </c>
      <c r="AT90" s="72">
        <f>IF(SUM($S$3:AW$3)*$J90+SUM($S$4:AW$4)*$K90+SUM($S$5:AW$5)*$L90+SUM($S$6:AW$6)*$M90+SUM($S$7:AW$7)*$N90-SUM($O90:$Q90)&gt;0,SUM($S$3:AW$3)*$J90+SUM($S$4:AW$4)*$K90+SUM($S$5:AW$5)*$L90+SUM($S$6:AW$6)*$M90+SUM($S$7:AW$7)*$N90-SUM($O90:$Q90),0)</f>
        <v>419</v>
      </c>
      <c r="AU90" s="4">
        <f t="shared" si="233"/>
        <v>419</v>
      </c>
      <c r="AV90" s="72">
        <f>IF(SUM($S$3:AY$3)*$J90+SUM($S$4:AY$4)*$K90+SUM($S$5:AY$5)*$L90+SUM($S$6:AY$6)*$M90+SUM($S$7:AY$7)*$N90-SUM($O90:$Q90)&gt;0,SUM($S$3:AY$3)*$J90+SUM($S$4:AY$4)*$K90+SUM($S$5:AY$5)*$L90+SUM($S$6:AY$6)*$M90+SUM($S$7:AY$7)*$N90-SUM($O90:$Q90),0)</f>
        <v>569</v>
      </c>
      <c r="AW90" s="4">
        <f t="shared" si="234"/>
        <v>150</v>
      </c>
      <c r="AX90" s="72">
        <f>IF(SUM($S$3:BA$3)*$J90+SUM($S$4:BA$4)*$K90+SUM($S$5:BA$5)*$L90+SUM($S$6:BA$6)*$M90+SUM($S$7:BA$7)*$N90-SUM($O90:$Q90)&gt;0,SUM($S$3:BA$3)*$J90+SUM($S$4:BA$4)*$K90+SUM($S$5:BA$5)*$L90+SUM($S$6:BA$6)*$M90+SUM($S$7:BA$7)*$N90-SUM($O90:$Q90),0)</f>
        <v>719</v>
      </c>
      <c r="AY90" s="7">
        <f t="shared" si="235"/>
        <v>150</v>
      </c>
      <c r="AZ90" s="401">
        <f>IF(SUM($S$3:BC$3)*$J90+SUM($S$4:BC$4)*$K90+SUM($S$5:BC$5)*$L90+SUM($S$6:BC$6)*$M90+SUM($S$7:BC$7)*$N90-SUM($O90:$Q90)&gt;0,SUM($S$3:BC$3)*$J90+SUM($S$4:BC$4)*$K90+SUM($S$5:BC$5)*$L90+SUM($S$6:BC$6)*$M90+SUM($S$7:BC$7)*$N90-SUM($O90:$Q90),0)</f>
        <v>869</v>
      </c>
      <c r="BA90" s="87">
        <f t="shared" si="236"/>
        <v>150</v>
      </c>
      <c r="BB90" s="402">
        <f>IF(SUM($S$3:BD$3)*$J90+SUM($S$4:BD$4)*$K90+SUM($S$5:BD$5)*$L90+SUM($S$6:BD$6)*$M90+SUM($S$7:BD$7)*$N90-SUM($O90:$Q90)&gt;0,SUM($S$3:BD$3)*$J90+SUM($S$4:BD$4)*$K90+SUM($S$5:BD$5)*$L90+SUM($S$6:BD$6)*$M90+SUM($S$7:BD$7)*$N90-SUM($O90:$Q90),0)</f>
        <v>1016</v>
      </c>
      <c r="BC90" s="87">
        <f t="shared" si="237"/>
        <v>147</v>
      </c>
      <c r="BG90" s="87">
        <f>IF($G90=2,$H90*AC90*$I$2,$H90*AC90)</f>
        <v>0</v>
      </c>
      <c r="BH90" s="87">
        <f>IF($G90=2,$H90*AE90*$I$2,$H90*AE90)</f>
        <v>0</v>
      </c>
      <c r="BI90" s="87">
        <f>IF($G90=2,$H90*AG90*$I$2,$H90*AG90)</f>
        <v>0</v>
      </c>
      <c r="BJ90" s="87">
        <f>IF($G90=2,$H90*AI90*$I$2,$H90*AI90)</f>
        <v>0</v>
      </c>
      <c r="BK90" s="87">
        <f>IF($G90=2,$H90*AK90*$I$2,$H90*AK90)</f>
        <v>0</v>
      </c>
      <c r="BL90" s="87">
        <f>IF($G90=2,$H90*AM90*$I$2,$H90*AM90)</f>
        <v>464635.5</v>
      </c>
      <c r="BM90" s="87">
        <f>IF($G90=2,$H90*AO90*$I$2,$H90*AO90)</f>
        <v>585675</v>
      </c>
      <c r="BN90" s="87">
        <f>IF($G90=2,$H90*AQ90*$I$2,$H90*AQ90)</f>
        <v>585675</v>
      </c>
      <c r="BO90" s="87">
        <f>IF($G90=2,$H90*AS90*$I$2,$H90*AS90)</f>
        <v>0</v>
      </c>
      <c r="BP90" s="87">
        <f>IF($G90=2,$H90*AU90*$I$2,$H90*AU90)</f>
        <v>1635985.5</v>
      </c>
      <c r="BQ90" s="244">
        <f>IF($G90=2,$H90*AW90*$I$2,$H90*AW90)</f>
        <v>585675</v>
      </c>
      <c r="BR90" s="151">
        <f>IF($G90=2,$H90*AY90*$I$2,$H90*AY90)</f>
        <v>585675</v>
      </c>
      <c r="BS90" s="87">
        <f>IF($G90=2,$H90*BA90*$I$2,$H90*BA90)</f>
        <v>585675</v>
      </c>
      <c r="BT90" s="87">
        <f>IF($G90=2,$H90*BC90*$I$2,$H90*BC90)</f>
        <v>573961.5</v>
      </c>
      <c r="BU90" s="87"/>
      <c r="BV90" s="87"/>
      <c r="BW90" s="159"/>
      <c r="BX90" s="154" t="s">
        <v>607</v>
      </c>
    </row>
    <row r="91" spans="1:76" s="86" customFormat="1" ht="12.75" customHeight="1" x14ac:dyDescent="0.25">
      <c r="A91" s="15" t="s">
        <v>64</v>
      </c>
      <c r="B91" s="15" t="s">
        <v>784</v>
      </c>
      <c r="C91" s="244" t="s">
        <v>10</v>
      </c>
      <c r="D91" s="274">
        <v>2</v>
      </c>
      <c r="E91" s="328">
        <v>7</v>
      </c>
      <c r="F91" s="342" t="s">
        <v>537</v>
      </c>
      <c r="G91" s="369">
        <v>2</v>
      </c>
      <c r="H91" s="370">
        <v>7</v>
      </c>
      <c r="I91" s="372" t="s">
        <v>537</v>
      </c>
      <c r="J91" s="301"/>
      <c r="K91" s="135">
        <v>2</v>
      </c>
      <c r="L91" s="120"/>
      <c r="M91" s="120"/>
      <c r="N91" s="120"/>
      <c r="O91" s="87">
        <v>496</v>
      </c>
      <c r="P91" s="131"/>
      <c r="Q91" s="292">
        <v>1714</v>
      </c>
      <c r="R91" s="72">
        <f>IF(SUM($S$3:U$3)*$J91+SUM($S$4:U$4)*$K91+SUM($S$5:U$5)*$L91+SUM($S$6:U$6)*$M91+SUM($S$7:U$7)*$N91-SUM($O91:$Q91)&gt;0,SUM($S$3:U$3)*$J91+SUM($S$4:U$4)*$K91+SUM($S$5:U$5)*$L91+SUM($S$6:U$6)*$M91+SUM($S$7:U$7)*$N91-SUM($O91:$Q91),0)</f>
        <v>0</v>
      </c>
      <c r="S91" s="73">
        <f t="shared" si="219"/>
        <v>0</v>
      </c>
      <c r="T91" s="72">
        <f>IF(SUM($S$3:W$3)*$J91+SUM($S$4:W$4)*$K91+SUM($S$5:W$5)*$L91+SUM($S$6:W$6)*$M91+SUM($S$7:W$7)*$N91-SUM($O91:$Q91)&gt;0,SUM($S$3:W$3)*$J91+SUM($S$4:W$4)*$K91+SUM($S$5:W$5)*$L91+SUM($S$6:W$6)*$M91+SUM($S$7:W$7)*$N91-SUM($O91:$Q91),0)</f>
        <v>0</v>
      </c>
      <c r="U91" s="4">
        <f t="shared" si="220"/>
        <v>0</v>
      </c>
      <c r="V91" s="72">
        <f>IF(SUM($S$3:Y$3)*$J91+SUM($S$4:Y$4)*$K91+SUM($S$5:Y$5)*$L91+SUM($S$6:Y$6)*$M91+SUM($S$7:Y$7)*$N91-SUM($O91:$Q91)&gt;0,SUM($S$3:Y$3)*$J91+SUM($S$4:Y$4)*$K91+SUM($S$5:Y$5)*$L91+SUM($S$6:Y$6)*$M91+SUM($S$7:Y$7)*$N91-SUM($O91:$Q91),0)</f>
        <v>0</v>
      </c>
      <c r="W91" s="4">
        <f t="shared" si="221"/>
        <v>0</v>
      </c>
      <c r="X91" s="72">
        <f>IF(SUM($S$3:AA$3)*$J91+SUM($S$4:AA$4)*$K91+SUM($S$5:AA$5)*$L91+SUM($S$6:AA$6)*$M91+SUM($S$7:AA$7)*$N91-SUM($O91:$Q91)&gt;0,SUM($S$3:AA$3)*$J91+SUM($S$4:AA$4)*$K91+SUM($S$5:AA$5)*$L91+SUM($S$6:AA$6)*$M91+SUM($S$7:AA$7)*$N91-SUM($O91:$Q91),0)</f>
        <v>0</v>
      </c>
      <c r="Y91" s="4">
        <f t="shared" si="222"/>
        <v>0</v>
      </c>
      <c r="Z91" s="72">
        <f>IF(SUM($S$3:AC$3)*$J91+SUM($S$4:AC$4)*$K91+SUM($S$5:AC$5)*$L91+SUM($S$6:AC$6)*$M91+SUM($S$7:AC$7)*$N91-SUM($O91:$Q91)&gt;0,SUM($S$3:AC$3)*$J91+SUM($S$4:AC$4)*$K91+SUM($S$5:AC$5)*$L91+SUM($S$6:AC$6)*$M91+SUM($S$7:AC$7)*$N91-SUM($O91:$Q91),0)</f>
        <v>0</v>
      </c>
      <c r="AA91" s="4">
        <f t="shared" si="223"/>
        <v>0</v>
      </c>
      <c r="AB91" s="72">
        <f>IF(SUM($S$3:AE$3)*$J91+SUM($S$4:AE$4)*$K91+SUM($S$5:AE$5)*$L91+SUM($S$6:AE$6)*$M91+SUM($S$7:AE$7)*$N91-SUM($O91:$Q91)&gt;0,SUM($S$3:AE$3)*$J91+SUM($S$4:AE$4)*$K91+SUM($S$5:AE$5)*$L91+SUM($S$6:AE$6)*$M91+SUM($S$7:AE$7)*$N91-SUM($O91:$Q91),0)</f>
        <v>0</v>
      </c>
      <c r="AC91" s="4">
        <f t="shared" si="224"/>
        <v>0</v>
      </c>
      <c r="AD91" s="72">
        <f>IF(SUM($S$3:AG$3)*$J91+SUM($S$4:AG$4)*$K91+SUM($S$5:AG$5)*$L91+SUM($S$6:AG$6)*$M91+SUM($S$7:AG$7)*$N91-SUM($O91:$Q91)&gt;0,SUM($S$3:AG$3)*$J91+SUM($S$4:AG$4)*$K91+SUM($S$5:AG$5)*$L91+SUM($S$6:AG$6)*$M91+SUM($S$7:AG$7)*$N91-SUM($O91:$Q91),0)</f>
        <v>0</v>
      </c>
      <c r="AE91" s="4">
        <f t="shared" si="225"/>
        <v>0</v>
      </c>
      <c r="AF91" s="72">
        <f>IF(SUM($S$3:AI$3)*$J91+SUM($S$4:AI$4)*$K91+SUM($S$5:AI$5)*$L91+SUM($S$6:AI$6)*$M91+SUM($S$7:AI$7)*$N91-SUM($O91:$Q91)&gt;0,SUM($S$3:AI$3)*$J91+SUM($S$4:AI$4)*$K91+SUM($S$5:AI$5)*$L91+SUM($S$6:AI$6)*$M91+SUM($S$7:AI$7)*$N91-SUM($O91:$Q91),0)</f>
        <v>0</v>
      </c>
      <c r="AG91" s="4">
        <f t="shared" si="226"/>
        <v>0</v>
      </c>
      <c r="AH91" s="72">
        <f>IF(SUM($S$3:AK$3)*$J91+SUM($S$4:AK$4)*$K91+SUM($S$5:AK$5)*$L91+SUM($S$6:AK$6)*$M91+SUM($S$7:AK$7)*$N91-SUM($O91:$Q91)&gt;0,SUM($S$3:AK$3)*$J91+SUM($S$4:AK$4)*$K91+SUM($S$5:AK$5)*$L91+SUM($S$6:AK$6)*$M91+SUM($S$7:AK$7)*$N91-SUM($O91:$Q91),0)</f>
        <v>0</v>
      </c>
      <c r="AI91" s="4">
        <f t="shared" si="227"/>
        <v>0</v>
      </c>
      <c r="AJ91" s="72">
        <f>IF(SUM($S$3:AM$3)*$J91+SUM($S$4:AQ$4)*$K91+SUM($S$5:AM$5)*$L91+SUM($S$6:AM$6)*$M91+SUM($S$7:AM$7)*$N91-SUM($O91:$Q91)&gt;0,SUM($S$3:AM$3)*$J91+SUM($S$4:AQ$4)*$K91+SUM($S$5:AM$5)*$L91+SUM($S$6:AM$6)*$M91+SUM($S$7:AM$7)*$N91-SUM($O91:$Q91),0)</f>
        <v>0</v>
      </c>
      <c r="AK91" s="4">
        <f t="shared" si="228"/>
        <v>0</v>
      </c>
      <c r="AL91" s="72">
        <f>IF(SUM($S$3:AO$3)*$J91+SUM($S$4:AS$4)*$K91+SUM($S$5:AO$5)*$L91+SUM($S$6:AO$6)*$M91+SUM($S$7:AO$7)*$N91-SUM($O91:$Q91)&gt;0,SUM($S$3:AO$3)*$J91+SUM($S$4:AS$4)*$K91+SUM($S$5:AO$5)*$L91+SUM($S$6:AO$6)*$M91+SUM($S$7:AO$7)*$N91-SUM($O91:$Q91),0)</f>
        <v>0</v>
      </c>
      <c r="AM91" s="4">
        <f t="shared" si="229"/>
        <v>0</v>
      </c>
      <c r="AN91" s="72">
        <f>IF(SUM($S$3:AQ$3)*$J91+SUM($S$4:AU$4)*$K91+SUM($S$5:AQ$5)*$L91+SUM($S$6:AQ$6)*$M91+SUM($S$7:AQ$7)*$N91-SUM($O91:$Q91)&gt;0,SUM($S$3:AQ$3)*$J91+SUM($S$4:AU$4)*$K91+SUM($S$5:AQ$5)*$L91+SUM($S$6:AQ$6)*$M91+SUM($S$7:AQ$7)*$N91-SUM($O91:$Q91),0)</f>
        <v>0</v>
      </c>
      <c r="AO91" s="4">
        <f t="shared" si="230"/>
        <v>0</v>
      </c>
      <c r="AP91" s="72">
        <f>IF(SUM($S$3:AS$3)*$J91+SUM($S$4:AW$4)*$K91+SUM($S$5:AS$5)*$L91+SUM($S$6:AS$6)*$M91+SUM($S$7:AS$7)*$N91-SUM($O91:$Q91)&gt;0,SUM($S$3:AS$3)*$J91+SUM($S$4:AW$4)*$K91+SUM($S$5:AS$5)*$L91+SUM($S$6:AS$6)*$M91+SUM($S$7:AS$7)*$N91-SUM($O91:$Q91),0)</f>
        <v>222</v>
      </c>
      <c r="AQ91" s="4">
        <f t="shared" si="231"/>
        <v>222</v>
      </c>
      <c r="AR91" s="72">
        <f>IF(SUM($S$3:AU$3)*$J91+SUM($S$4:AP$4)*$K91+SUM($S$5:AU$5)*$L91+SUM($S$6:AU$6)*$M91+SUM($S$7:AU$7)*$N91-SUM($O91:$Q91)&gt;0,SUM($S$3:AU$3)*$J91+SUM($S$4:AP$4)*$K91+SUM($S$5:AU$5)*$L91+SUM($S$6:AU$6)*$M91+SUM($S$7:AU$7)*$N91-SUM($O91:$Q91),0)</f>
        <v>0</v>
      </c>
      <c r="AS91" s="4">
        <f t="shared" si="232"/>
        <v>0</v>
      </c>
      <c r="AT91" s="72">
        <f>IF(SUM($S$3:AW$3)*$J91+SUM($S$4:AW$4)*$K91+SUM($S$5:AW$5)*$L91+SUM($S$6:AW$6)*$M91+SUM($S$7:AW$7)*$N91-SUM($O91:$Q91)&gt;0,SUM($S$3:AW$3)*$J91+SUM($S$4:AW$4)*$K91+SUM($S$5:AW$5)*$L91+SUM($S$6:AW$6)*$M91+SUM($S$7:AW$7)*$N91-SUM($O91:$Q91),0)</f>
        <v>222</v>
      </c>
      <c r="AU91" s="4">
        <f t="shared" si="233"/>
        <v>222</v>
      </c>
      <c r="AV91" s="72">
        <f>IF(SUM($S$3:AY$3)*$J91+SUM($S$4:AY$4)*$K91+SUM($S$5:AY$5)*$L91+SUM($S$6:AY$6)*$M91+SUM($S$7:AY$7)*$N91-SUM($O91:$Q91)&gt;0,SUM($S$3:AY$3)*$J91+SUM($S$4:AY$4)*$K91+SUM($S$5:AY$5)*$L91+SUM($S$6:AY$6)*$M91+SUM($S$7:AY$7)*$N91-SUM($O91:$Q91),0)</f>
        <v>522</v>
      </c>
      <c r="AW91" s="4">
        <f t="shared" si="234"/>
        <v>300</v>
      </c>
      <c r="AX91" s="72">
        <f>IF(SUM($S$3:BA$3)*$J91+SUM($S$4:BA$4)*$K91+SUM($S$5:BA$5)*$L91+SUM($S$6:BA$6)*$M91+SUM($S$7:BA$7)*$N91-SUM($O91:$Q91)&gt;0,SUM($S$3:BA$3)*$J91+SUM($S$4:BA$4)*$K91+SUM($S$5:BA$5)*$L91+SUM($S$6:BA$6)*$M91+SUM($S$7:BA$7)*$N91-SUM($O91:$Q91),0)</f>
        <v>822</v>
      </c>
      <c r="AY91" s="7">
        <f t="shared" si="235"/>
        <v>300</v>
      </c>
      <c r="AZ91" s="401">
        <f>IF(SUM($S$3:BC$3)*$J91+SUM($S$4:BC$4)*$K91+SUM($S$5:BC$5)*$L91+SUM($S$6:BC$6)*$M91+SUM($S$7:BC$7)*$N91-SUM($O91:$Q91)&gt;0,SUM($S$3:BC$3)*$J91+SUM($S$4:BC$4)*$K91+SUM($S$5:BC$5)*$L91+SUM($S$6:BC$6)*$M91+SUM($S$7:BC$7)*$N91-SUM($O91:$Q91),0)</f>
        <v>1122</v>
      </c>
      <c r="BA91" s="87">
        <f t="shared" si="236"/>
        <v>300</v>
      </c>
      <c r="BB91" s="402">
        <f>IF(SUM($S$3:BD$3)*$J91+SUM($S$4:BD$4)*$K91+SUM($S$5:BD$5)*$L91+SUM($S$6:BD$6)*$M91+SUM($S$7:BD$7)*$N91-SUM($O91:$Q91)&gt;0,SUM($S$3:BD$3)*$J91+SUM($S$4:BD$4)*$K91+SUM($S$5:BD$5)*$L91+SUM($S$6:BD$6)*$M91+SUM($S$7:BD$7)*$N91-SUM($O91:$Q91),0)</f>
        <v>1416</v>
      </c>
      <c r="BC91" s="87">
        <f t="shared" si="237"/>
        <v>294</v>
      </c>
      <c r="BG91" s="91">
        <f t="shared" ref="BG91:BG92" si="283">IF($G91=2,$H91*AC91*$I$2,$H91*AC91)</f>
        <v>0</v>
      </c>
      <c r="BH91" s="91">
        <f t="shared" ref="BH91:BH92" si="284">IF($G91=2,$H91*AE91*$I$2,$H91*AE91)</f>
        <v>0</v>
      </c>
      <c r="BI91" s="91">
        <f t="shared" ref="BI91:BI92" si="285">IF($G91=2,$H91*AG91*$I$2,$H91*AG91)</f>
        <v>0</v>
      </c>
      <c r="BJ91" s="91">
        <f t="shared" ref="BJ91:BJ92" si="286">IF($G91=2,$H91*AI91*$I$2,$H91*AI91)</f>
        <v>0</v>
      </c>
      <c r="BK91" s="91">
        <f t="shared" ref="BK91:BK92" si="287">IF($G91=2,$H91*AK91*$I$2,$H91*AK91)</f>
        <v>0</v>
      </c>
      <c r="BL91" s="91">
        <f t="shared" ref="BL91:BL92" si="288">IF($G91=2,$H91*AM91*$I$2,$H91*AM91)</f>
        <v>0</v>
      </c>
      <c r="BM91" s="91">
        <f t="shared" ref="BM91:BM92" si="289">IF($G91=2,$H91*AO91*$I$2,$H91*AO91)</f>
        <v>0</v>
      </c>
      <c r="BN91" s="91">
        <f t="shared" ref="BN91:BN92" si="290">IF($G91=2,$H91*AQ91*$I$2,$H91*AQ91)</f>
        <v>8857.8000000000011</v>
      </c>
      <c r="BO91" s="91">
        <f t="shared" ref="BO91:BO92" si="291">IF($G91=2,$H91*AS91*$I$2,$H91*AS91)</f>
        <v>0</v>
      </c>
      <c r="BP91" s="91">
        <f t="shared" ref="BP91:BP92" si="292">IF($G91=2,$H91*AU91*$I$2,$H91*AU91)</f>
        <v>8857.8000000000011</v>
      </c>
      <c r="BQ91" s="250">
        <f t="shared" ref="BQ91:BQ92" si="293">IF($G91=2,$H91*AW91*$I$2,$H91*AW91)</f>
        <v>11970</v>
      </c>
      <c r="BR91" s="157">
        <f t="shared" ref="BR91:BR92" si="294">IF($G91=2,$H91*AY91*$I$2,$H91*AY91)</f>
        <v>11970</v>
      </c>
      <c r="BS91" s="91">
        <f t="shared" ref="BS91:BS92" si="295">IF($G91=2,$H91*BA91*$I$2,$H91*BA91)</f>
        <v>11970</v>
      </c>
      <c r="BT91" s="91">
        <f t="shared" ref="BT91:BT92" si="296">IF($G91=2,$H91*BC91*$I$2,$H91*BC91)</f>
        <v>11730.6</v>
      </c>
      <c r="BU91" s="91"/>
      <c r="BV91" s="91"/>
      <c r="BW91" s="158"/>
      <c r="BX91" s="153" t="s">
        <v>607</v>
      </c>
    </row>
    <row r="92" spans="1:76" s="86" customFormat="1" ht="12.75" customHeight="1" x14ac:dyDescent="0.25">
      <c r="A92" s="15" t="s">
        <v>64</v>
      </c>
      <c r="B92" s="15" t="s">
        <v>65</v>
      </c>
      <c r="C92" s="244" t="s">
        <v>10</v>
      </c>
      <c r="D92" s="274">
        <v>2</v>
      </c>
      <c r="E92" s="328">
        <v>10</v>
      </c>
      <c r="F92" s="342" t="s">
        <v>537</v>
      </c>
      <c r="G92" s="369">
        <v>2</v>
      </c>
      <c r="H92" s="370">
        <v>10</v>
      </c>
      <c r="I92" s="372" t="s">
        <v>537</v>
      </c>
      <c r="J92" s="301"/>
      <c r="K92" s="135">
        <v>8</v>
      </c>
      <c r="L92" s="120"/>
      <c r="M92" s="120"/>
      <c r="N92" s="120"/>
      <c r="O92" s="87">
        <v>1984</v>
      </c>
      <c r="P92" s="131"/>
      <c r="Q92" s="292">
        <v>6856</v>
      </c>
      <c r="R92" s="72">
        <f>IF(SUM($S$3:U$3)*$J92+SUM($S$4:U$4)*$K92+SUM($S$5:U$5)*$L92+SUM($S$6:U$6)*$M92+SUM($S$7:U$7)*$N92-SUM($O92:$Q92)&gt;0,SUM($S$3:U$3)*$J92+SUM($S$4:U$4)*$K92+SUM($S$5:U$5)*$L92+SUM($S$6:U$6)*$M92+SUM($S$7:U$7)*$N92-SUM($O92:$Q92),0)</f>
        <v>0</v>
      </c>
      <c r="S92" s="73">
        <f t="shared" si="219"/>
        <v>0</v>
      </c>
      <c r="T92" s="72">
        <f>IF(SUM($S$3:W$3)*$J92+SUM($S$4:W$4)*$K92+SUM($S$5:W$5)*$L92+SUM($S$6:W$6)*$M92+SUM($S$7:W$7)*$N92-SUM($O92:$Q92)&gt;0,SUM($S$3:W$3)*$J92+SUM($S$4:W$4)*$K92+SUM($S$5:W$5)*$L92+SUM($S$6:W$6)*$M92+SUM($S$7:W$7)*$N92-SUM($O92:$Q92),0)</f>
        <v>0</v>
      </c>
      <c r="U92" s="4">
        <f t="shared" si="220"/>
        <v>0</v>
      </c>
      <c r="V92" s="72">
        <f>IF(SUM($S$3:Y$3)*$J92+SUM($S$4:Y$4)*$K92+SUM($S$5:Y$5)*$L92+SUM($S$6:Y$6)*$M92+SUM($S$7:Y$7)*$N92-SUM($O92:$Q92)&gt;0,SUM($S$3:Y$3)*$J92+SUM($S$4:Y$4)*$K92+SUM($S$5:Y$5)*$L92+SUM($S$6:Y$6)*$M92+SUM($S$7:Y$7)*$N92-SUM($O92:$Q92),0)</f>
        <v>0</v>
      </c>
      <c r="W92" s="4">
        <f t="shared" si="221"/>
        <v>0</v>
      </c>
      <c r="X92" s="72">
        <f>IF(SUM($S$3:AA$3)*$J92+SUM($S$4:AA$4)*$K92+SUM($S$5:AA$5)*$L92+SUM($S$6:AA$6)*$M92+SUM($S$7:AA$7)*$N92-SUM($O92:$Q92)&gt;0,SUM($S$3:AA$3)*$J92+SUM($S$4:AA$4)*$K92+SUM($S$5:AA$5)*$L92+SUM($S$6:AA$6)*$M92+SUM($S$7:AA$7)*$N92-SUM($O92:$Q92),0)</f>
        <v>0</v>
      </c>
      <c r="Y92" s="4">
        <f t="shared" si="222"/>
        <v>0</v>
      </c>
      <c r="Z92" s="72">
        <f>IF(SUM($S$3:AC$3)*$J92+SUM($S$4:AC$4)*$K92+SUM($S$5:AC$5)*$L92+SUM($S$6:AC$6)*$M92+SUM($S$7:AC$7)*$N92-SUM($O92:$Q92)&gt;0,SUM($S$3:AC$3)*$J92+SUM($S$4:AC$4)*$K92+SUM($S$5:AC$5)*$L92+SUM($S$6:AC$6)*$M92+SUM($S$7:AC$7)*$N92-SUM($O92:$Q92),0)</f>
        <v>0</v>
      </c>
      <c r="AA92" s="4">
        <f t="shared" si="223"/>
        <v>0</v>
      </c>
      <c r="AB92" s="72">
        <f>IF(SUM($S$3:AE$3)*$J92+SUM($S$4:AE$4)*$K92+SUM($S$5:AE$5)*$L92+SUM($S$6:AE$6)*$M92+SUM($S$7:AE$7)*$N92-SUM($O92:$Q92)&gt;0,SUM($S$3:AE$3)*$J92+SUM($S$4:AE$4)*$K92+SUM($S$5:AE$5)*$L92+SUM($S$6:AE$6)*$M92+SUM($S$7:AE$7)*$N92-SUM($O92:$Q92),0)</f>
        <v>0</v>
      </c>
      <c r="AC92" s="4">
        <f t="shared" si="224"/>
        <v>0</v>
      </c>
      <c r="AD92" s="72">
        <f>IF(SUM($S$3:AG$3)*$J92+SUM($S$4:AG$4)*$K92+SUM($S$5:AG$5)*$L92+SUM($S$6:AG$6)*$M92+SUM($S$7:AG$7)*$N92-SUM($O92:$Q92)&gt;0,SUM($S$3:AG$3)*$J92+SUM($S$4:AG$4)*$K92+SUM($S$5:AG$5)*$L92+SUM($S$6:AG$6)*$M92+SUM($S$7:AG$7)*$N92-SUM($O92:$Q92),0)</f>
        <v>0</v>
      </c>
      <c r="AE92" s="4">
        <f t="shared" si="225"/>
        <v>0</v>
      </c>
      <c r="AF92" s="72">
        <f>IF(SUM($S$3:AI$3)*$J92+SUM($S$4:AI$4)*$K92+SUM($S$5:AI$5)*$L92+SUM($S$6:AI$6)*$M92+SUM($S$7:AI$7)*$N92-SUM($O92:$Q92)&gt;0,SUM($S$3:AI$3)*$J92+SUM($S$4:AI$4)*$K92+SUM($S$5:AI$5)*$L92+SUM($S$6:AI$6)*$M92+SUM($S$7:AI$7)*$N92-SUM($O92:$Q92),0)</f>
        <v>0</v>
      </c>
      <c r="AG92" s="4">
        <f t="shared" si="226"/>
        <v>0</v>
      </c>
      <c r="AH92" s="72">
        <f>IF(SUM($S$3:AK$3)*$J92+SUM($S$4:AK$4)*$K92+SUM($S$5:AK$5)*$L92+SUM($S$6:AK$6)*$M92+SUM($S$7:AK$7)*$N92-SUM($O92:$Q92)&gt;0,SUM($S$3:AK$3)*$J92+SUM($S$4:AK$4)*$K92+SUM($S$5:AK$5)*$L92+SUM($S$6:AK$6)*$M92+SUM($S$7:AK$7)*$N92-SUM($O92:$Q92),0)</f>
        <v>0</v>
      </c>
      <c r="AI92" s="4">
        <f t="shared" si="227"/>
        <v>0</v>
      </c>
      <c r="AJ92" s="72">
        <f>IF(SUM($S$3:AM$3)*$J92+SUM($S$4:AQ$4)*$K92+SUM($S$5:AM$5)*$L92+SUM($S$6:AM$6)*$M92+SUM($S$7:AM$7)*$N92-SUM($O92:$Q92)&gt;0,SUM($S$3:AM$3)*$J92+SUM($S$4:AQ$4)*$K92+SUM($S$5:AM$5)*$L92+SUM($S$6:AM$6)*$M92+SUM($S$7:AM$7)*$N92-SUM($O92:$Q92),0)</f>
        <v>0</v>
      </c>
      <c r="AK92" s="4">
        <f t="shared" si="228"/>
        <v>0</v>
      </c>
      <c r="AL92" s="72">
        <f>IF(SUM($S$3:AO$3)*$J92+SUM($S$4:AS$4)*$K92+SUM($S$5:AO$5)*$L92+SUM($S$6:AO$6)*$M92+SUM($S$7:AO$7)*$N92-SUM($O92:$Q92)&gt;0,SUM($S$3:AO$3)*$J92+SUM($S$4:AS$4)*$K92+SUM($S$5:AO$5)*$L92+SUM($S$6:AO$6)*$M92+SUM($S$7:AO$7)*$N92-SUM($O92:$Q92),0)</f>
        <v>0</v>
      </c>
      <c r="AM92" s="4">
        <f t="shared" si="229"/>
        <v>0</v>
      </c>
      <c r="AN92" s="72">
        <f>IF(SUM($S$3:AQ$3)*$J92+SUM($S$4:AU$4)*$K92+SUM($S$5:AQ$5)*$L92+SUM($S$6:AQ$6)*$M92+SUM($S$7:AQ$7)*$N92-SUM($O92:$Q92)&gt;0,SUM($S$3:AQ$3)*$J92+SUM($S$4:AU$4)*$K92+SUM($S$5:AQ$5)*$L92+SUM($S$6:AQ$6)*$M92+SUM($S$7:AQ$7)*$N92-SUM($O92:$Q92),0)</f>
        <v>0</v>
      </c>
      <c r="AO92" s="4">
        <f t="shared" si="230"/>
        <v>0</v>
      </c>
      <c r="AP92" s="72">
        <f>IF(SUM($S$3:AS$3)*$J92+SUM($S$4:AW$4)*$K92+SUM($S$5:AS$5)*$L92+SUM($S$6:AS$6)*$M92+SUM($S$7:AS$7)*$N92-SUM($O92:$Q92)&gt;0,SUM($S$3:AS$3)*$J92+SUM($S$4:AW$4)*$K92+SUM($S$5:AS$5)*$L92+SUM($S$6:AS$6)*$M92+SUM($S$7:AS$7)*$N92-SUM($O92:$Q92),0)</f>
        <v>888</v>
      </c>
      <c r="AQ92" s="4">
        <f t="shared" si="231"/>
        <v>888</v>
      </c>
      <c r="AR92" s="72">
        <f>IF(SUM($S$3:AU$3)*$J92+SUM($S$4:AP$4)*$K92+SUM($S$5:AU$5)*$L92+SUM($S$6:AU$6)*$M92+SUM($S$7:AU$7)*$N92-SUM($O92:$Q92)&gt;0,SUM($S$3:AU$3)*$J92+SUM($S$4:AP$4)*$K92+SUM($S$5:AU$5)*$L92+SUM($S$6:AU$6)*$M92+SUM($S$7:AU$7)*$N92-SUM($O92:$Q92),0)</f>
        <v>0</v>
      </c>
      <c r="AS92" s="4">
        <f t="shared" si="232"/>
        <v>0</v>
      </c>
      <c r="AT92" s="72">
        <f>IF(SUM($S$3:AW$3)*$J92+SUM($S$4:AW$4)*$K92+SUM($S$5:AW$5)*$L92+SUM($S$6:AW$6)*$M92+SUM($S$7:AW$7)*$N92-SUM($O92:$Q92)&gt;0,SUM($S$3:AW$3)*$J92+SUM($S$4:AW$4)*$K92+SUM($S$5:AW$5)*$L92+SUM($S$6:AW$6)*$M92+SUM($S$7:AW$7)*$N92-SUM($O92:$Q92),0)</f>
        <v>888</v>
      </c>
      <c r="AU92" s="4">
        <f t="shared" si="233"/>
        <v>888</v>
      </c>
      <c r="AV92" s="72">
        <f>IF(SUM($S$3:AY$3)*$J92+SUM($S$4:AY$4)*$K92+SUM($S$5:AY$5)*$L92+SUM($S$6:AY$6)*$M92+SUM($S$7:AY$7)*$N92-SUM($O92:$Q92)&gt;0,SUM($S$3:AY$3)*$J92+SUM($S$4:AY$4)*$K92+SUM($S$5:AY$5)*$L92+SUM($S$6:AY$6)*$M92+SUM($S$7:AY$7)*$N92-SUM($O92:$Q92),0)</f>
        <v>2088</v>
      </c>
      <c r="AW92" s="4">
        <f t="shared" si="234"/>
        <v>1200</v>
      </c>
      <c r="AX92" s="72">
        <f>IF(SUM($S$3:BA$3)*$J92+SUM($S$4:BA$4)*$K92+SUM($S$5:BA$5)*$L92+SUM($S$6:BA$6)*$M92+SUM($S$7:BA$7)*$N92-SUM($O92:$Q92)&gt;0,SUM($S$3:BA$3)*$J92+SUM($S$4:BA$4)*$K92+SUM($S$5:BA$5)*$L92+SUM($S$6:BA$6)*$M92+SUM($S$7:BA$7)*$N92-SUM($O92:$Q92),0)</f>
        <v>3288</v>
      </c>
      <c r="AY92" s="7">
        <f t="shared" si="235"/>
        <v>1200</v>
      </c>
      <c r="AZ92" s="401">
        <f>IF(SUM($S$3:BC$3)*$J92+SUM($S$4:BC$4)*$K92+SUM($S$5:BC$5)*$L92+SUM($S$6:BC$6)*$M92+SUM($S$7:BC$7)*$N92-SUM($O92:$Q92)&gt;0,SUM($S$3:BC$3)*$J92+SUM($S$4:BC$4)*$K92+SUM($S$5:BC$5)*$L92+SUM($S$6:BC$6)*$M92+SUM($S$7:BC$7)*$N92-SUM($O92:$Q92),0)</f>
        <v>4488</v>
      </c>
      <c r="BA92" s="87">
        <f t="shared" si="236"/>
        <v>1200</v>
      </c>
      <c r="BB92" s="402">
        <f>IF(SUM($S$3:BD$3)*$J92+SUM($S$4:BD$4)*$K92+SUM($S$5:BD$5)*$L92+SUM($S$6:BD$6)*$M92+SUM($S$7:BD$7)*$N92-SUM($O92:$Q92)&gt;0,SUM($S$3:BD$3)*$J92+SUM($S$4:BD$4)*$K92+SUM($S$5:BD$5)*$L92+SUM($S$6:BD$6)*$M92+SUM($S$7:BD$7)*$N92-SUM($O92:$Q92),0)</f>
        <v>5664</v>
      </c>
      <c r="BC92" s="87">
        <f t="shared" si="237"/>
        <v>1176</v>
      </c>
      <c r="BG92" s="91">
        <f t="shared" si="283"/>
        <v>0</v>
      </c>
      <c r="BH92" s="91">
        <f t="shared" si="284"/>
        <v>0</v>
      </c>
      <c r="BI92" s="91">
        <f t="shared" si="285"/>
        <v>0</v>
      </c>
      <c r="BJ92" s="91">
        <f t="shared" si="286"/>
        <v>0</v>
      </c>
      <c r="BK92" s="91">
        <f t="shared" si="287"/>
        <v>0</v>
      </c>
      <c r="BL92" s="91">
        <f t="shared" si="288"/>
        <v>0</v>
      </c>
      <c r="BM92" s="91">
        <f t="shared" si="289"/>
        <v>0</v>
      </c>
      <c r="BN92" s="91">
        <f t="shared" si="290"/>
        <v>50616</v>
      </c>
      <c r="BO92" s="91">
        <f t="shared" si="291"/>
        <v>0</v>
      </c>
      <c r="BP92" s="91">
        <f t="shared" si="292"/>
        <v>50616</v>
      </c>
      <c r="BQ92" s="250">
        <f t="shared" si="293"/>
        <v>68400</v>
      </c>
      <c r="BR92" s="157">
        <f t="shared" si="294"/>
        <v>68400</v>
      </c>
      <c r="BS92" s="91">
        <f t="shared" si="295"/>
        <v>68400</v>
      </c>
      <c r="BT92" s="91">
        <f t="shared" si="296"/>
        <v>67032</v>
      </c>
      <c r="BU92" s="91"/>
      <c r="BV92" s="91"/>
      <c r="BW92" s="158"/>
      <c r="BX92" s="153" t="s">
        <v>607</v>
      </c>
    </row>
    <row r="93" spans="1:76" s="86" customFormat="1" ht="12.75" customHeight="1" x14ac:dyDescent="0.25">
      <c r="A93" s="15" t="s">
        <v>64</v>
      </c>
      <c r="B93" s="15" t="s">
        <v>785</v>
      </c>
      <c r="C93" s="244" t="s">
        <v>10</v>
      </c>
      <c r="D93" s="274">
        <v>1</v>
      </c>
      <c r="E93" s="328">
        <v>270</v>
      </c>
      <c r="F93" s="342" t="s">
        <v>614</v>
      </c>
      <c r="G93" s="369">
        <v>1</v>
      </c>
      <c r="H93" s="370">
        <v>270</v>
      </c>
      <c r="I93" s="372" t="s">
        <v>614</v>
      </c>
      <c r="J93" s="301"/>
      <c r="K93" s="135">
        <v>2</v>
      </c>
      <c r="L93" s="120"/>
      <c r="M93" s="120"/>
      <c r="N93" s="120"/>
      <c r="O93" s="87">
        <v>496</v>
      </c>
      <c r="P93" s="131"/>
      <c r="Q93" s="292">
        <f>50+260+300+72+965</f>
        <v>1647</v>
      </c>
      <c r="R93" s="72">
        <f>IF(SUM($S$3:U$3)*$J93+SUM($S$4:U$4)*$K93+SUM($S$5:U$5)*$L93+SUM($S$6:U$6)*$M93+SUM($S$7:U$7)*$N93-SUM($O93:$Q93)&gt;0,SUM($S$3:U$3)*$J93+SUM($S$4:U$4)*$K93+SUM($S$5:U$5)*$L93+SUM($S$6:U$6)*$M93+SUM($S$7:U$7)*$N93-SUM($O93:$Q93),0)</f>
        <v>0</v>
      </c>
      <c r="S93" s="73">
        <f t="shared" si="219"/>
        <v>0</v>
      </c>
      <c r="T93" s="72">
        <f>IF(SUM($S$3:W$3)*$J93+SUM($S$4:W$4)*$K93+SUM($S$5:W$5)*$L93+SUM($S$6:W$6)*$M93+SUM($S$7:W$7)*$N93-SUM($O93:$Q93)&gt;0,SUM($S$3:W$3)*$J93+SUM($S$4:W$4)*$K93+SUM($S$5:W$5)*$L93+SUM($S$6:W$6)*$M93+SUM($S$7:W$7)*$N93-SUM($O93:$Q93),0)</f>
        <v>0</v>
      </c>
      <c r="U93" s="4">
        <f t="shared" si="220"/>
        <v>0</v>
      </c>
      <c r="V93" s="72">
        <f>IF(SUM($S$3:Y$3)*$J93+SUM($S$4:Y$4)*$K93+SUM($S$5:Y$5)*$L93+SUM($S$6:Y$6)*$M93+SUM($S$7:Y$7)*$N93-SUM($O93:$Q93)&gt;0,SUM($S$3:Y$3)*$J93+SUM($S$4:Y$4)*$K93+SUM($S$5:Y$5)*$L93+SUM($S$6:Y$6)*$M93+SUM($S$7:Y$7)*$N93-SUM($O93:$Q93),0)</f>
        <v>0</v>
      </c>
      <c r="W93" s="4">
        <f t="shared" si="221"/>
        <v>0</v>
      </c>
      <c r="X93" s="72">
        <f>IF(SUM($S$3:AA$3)*$J93+SUM($S$4:AA$4)*$K93+SUM($S$5:AA$5)*$L93+SUM($S$6:AA$6)*$M93+SUM($S$7:AA$7)*$N93-SUM($O93:$Q93)&gt;0,SUM($S$3:AA$3)*$J93+SUM($S$4:AA$4)*$K93+SUM($S$5:AA$5)*$L93+SUM($S$6:AA$6)*$M93+SUM($S$7:AA$7)*$N93-SUM($O93:$Q93),0)</f>
        <v>0</v>
      </c>
      <c r="Y93" s="4">
        <f t="shared" si="222"/>
        <v>0</v>
      </c>
      <c r="Z93" s="72">
        <f>IF(SUM($S$3:AC$3)*$J93+SUM($S$4:AC$4)*$K93+SUM($S$5:AC$5)*$L93+SUM($S$6:AC$6)*$M93+SUM($S$7:AC$7)*$N93-SUM($O93:$Q93)&gt;0,SUM($S$3:AC$3)*$J93+SUM($S$4:AC$4)*$K93+SUM($S$5:AC$5)*$L93+SUM($S$6:AC$6)*$M93+SUM($S$7:AC$7)*$N93-SUM($O93:$Q93),0)</f>
        <v>0</v>
      </c>
      <c r="AA93" s="4">
        <f t="shared" si="223"/>
        <v>0</v>
      </c>
      <c r="AB93" s="72">
        <f>IF(SUM($S$3:AE$3)*$J93+SUM($S$4:AE$4)*$K93+SUM($S$5:AE$5)*$L93+SUM($S$6:AE$6)*$M93+SUM($S$7:AE$7)*$N93-SUM($O93:$Q93)&gt;0,SUM($S$3:AE$3)*$J93+SUM($S$4:AE$4)*$K93+SUM($S$5:AE$5)*$L93+SUM($S$6:AE$6)*$M93+SUM($S$7:AE$7)*$N93-SUM($O93:$Q93),0)</f>
        <v>0</v>
      </c>
      <c r="AC93" s="4">
        <f t="shared" si="224"/>
        <v>0</v>
      </c>
      <c r="AD93" s="72">
        <f>IF(SUM($S$3:AG$3)*$J93+SUM($S$4:AG$4)*$K93+SUM($S$5:AG$5)*$L93+SUM($S$6:AG$6)*$M93+SUM($S$7:AG$7)*$N93-SUM($O93:$Q93)&gt;0,SUM($S$3:AG$3)*$J93+SUM($S$4:AG$4)*$K93+SUM($S$5:AG$5)*$L93+SUM($S$6:AG$6)*$M93+SUM($S$7:AG$7)*$N93-SUM($O93:$Q93),0)</f>
        <v>0</v>
      </c>
      <c r="AE93" s="4">
        <f t="shared" si="225"/>
        <v>0</v>
      </c>
      <c r="AF93" s="72">
        <f>IF(SUM($S$3:AI$3)*$J93+SUM($S$4:AI$4)*$K93+SUM($S$5:AI$5)*$L93+SUM($S$6:AI$6)*$M93+SUM($S$7:AI$7)*$N93-SUM($O93:$Q93)&gt;0,SUM($S$3:AI$3)*$J93+SUM($S$4:AI$4)*$K93+SUM($S$5:AI$5)*$L93+SUM($S$6:AI$6)*$M93+SUM($S$7:AI$7)*$N93-SUM($O93:$Q93),0)</f>
        <v>0</v>
      </c>
      <c r="AG93" s="4">
        <f t="shared" si="226"/>
        <v>0</v>
      </c>
      <c r="AH93" s="72">
        <f>IF(SUM($S$3:AK$3)*$J93+SUM($S$4:AK$4)*$K93+SUM($S$5:AK$5)*$L93+SUM($S$6:AK$6)*$M93+SUM($S$7:AK$7)*$N93-SUM($O93:$Q93)&gt;0,SUM($S$3:AK$3)*$J93+SUM($S$4:AK$4)*$K93+SUM($S$5:AK$5)*$L93+SUM($S$6:AK$6)*$M93+SUM($S$7:AK$7)*$N93-SUM($O93:$Q93),0)</f>
        <v>0</v>
      </c>
      <c r="AI93" s="4">
        <f t="shared" si="227"/>
        <v>0</v>
      </c>
      <c r="AJ93" s="72">
        <f>IF(SUM($S$3:AM$3)*$J93+SUM($S$4:AQ$4)*$K93+SUM($S$5:AM$5)*$L93+SUM($S$6:AM$6)*$M93+SUM($S$7:AM$7)*$N93-SUM($O93:$Q93)&gt;0,SUM($S$3:AM$3)*$J93+SUM($S$4:AQ$4)*$K93+SUM($S$5:AM$5)*$L93+SUM($S$6:AM$6)*$M93+SUM($S$7:AM$7)*$N93-SUM($O93:$Q93),0)</f>
        <v>0</v>
      </c>
      <c r="AK93" s="4">
        <f t="shared" si="228"/>
        <v>0</v>
      </c>
      <c r="AL93" s="72">
        <f>IF(SUM($S$3:AO$3)*$J93+SUM($S$4:AS$4)*$K93+SUM($S$5:AO$5)*$L93+SUM($S$6:AO$6)*$M93+SUM($S$7:AO$7)*$N93-SUM($O93:$Q93)&gt;0,SUM($S$3:AO$3)*$J93+SUM($S$4:AS$4)*$K93+SUM($S$5:AO$5)*$L93+SUM($S$6:AO$6)*$M93+SUM($S$7:AO$7)*$N93-SUM($O93:$Q93),0)</f>
        <v>0</v>
      </c>
      <c r="AM93" s="4">
        <f t="shared" si="229"/>
        <v>0</v>
      </c>
      <c r="AN93" s="72">
        <f>IF(SUM($S$3:AQ$3)*$J93+SUM($S$4:AU$4)*$K93+SUM($S$5:AQ$5)*$L93+SUM($S$6:AQ$6)*$M93+SUM($S$7:AQ$7)*$N93-SUM($O93:$Q93)&gt;0,SUM($S$3:AQ$3)*$J93+SUM($S$4:AU$4)*$K93+SUM($S$5:AQ$5)*$L93+SUM($S$6:AQ$6)*$M93+SUM($S$7:AQ$7)*$N93-SUM($O93:$Q93),0)</f>
        <v>0</v>
      </c>
      <c r="AO93" s="4">
        <f t="shared" si="230"/>
        <v>0</v>
      </c>
      <c r="AP93" s="72">
        <f>IF(SUM($S$3:AS$3)*$J93+SUM($S$4:AW$4)*$K93+SUM($S$5:AS$5)*$L93+SUM($S$6:AS$6)*$M93+SUM($S$7:AS$7)*$N93-SUM($O93:$Q93)&gt;0,SUM($S$3:AS$3)*$J93+SUM($S$4:AW$4)*$K93+SUM($S$5:AS$5)*$L93+SUM($S$6:AS$6)*$M93+SUM($S$7:AS$7)*$N93-SUM($O93:$Q93),0)</f>
        <v>289</v>
      </c>
      <c r="AQ93" s="4">
        <f t="shared" si="231"/>
        <v>289</v>
      </c>
      <c r="AR93" s="72">
        <f>IF(SUM($S$3:AU$3)*$J93+SUM($S$4:AP$4)*$K93+SUM($S$5:AU$5)*$L93+SUM($S$6:AU$6)*$M93+SUM($S$7:AU$7)*$N93-SUM($O93:$Q93)&gt;0,SUM($S$3:AU$3)*$J93+SUM($S$4:AP$4)*$K93+SUM($S$5:AU$5)*$L93+SUM($S$6:AU$6)*$M93+SUM($S$7:AU$7)*$N93-SUM($O93:$Q93),0)</f>
        <v>0</v>
      </c>
      <c r="AS93" s="4">
        <f t="shared" si="232"/>
        <v>0</v>
      </c>
      <c r="AT93" s="72">
        <f>IF(SUM($S$3:AW$3)*$J93+SUM($S$4:AW$4)*$K93+SUM($S$5:AW$5)*$L93+SUM($S$6:AW$6)*$M93+SUM($S$7:AW$7)*$N93-SUM($O93:$Q93)&gt;0,SUM($S$3:AW$3)*$J93+SUM($S$4:AW$4)*$K93+SUM($S$5:AW$5)*$L93+SUM($S$6:AW$6)*$M93+SUM($S$7:AW$7)*$N93-SUM($O93:$Q93),0)</f>
        <v>289</v>
      </c>
      <c r="AU93" s="4">
        <f t="shared" si="233"/>
        <v>289</v>
      </c>
      <c r="AV93" s="72">
        <f>IF(SUM($S$3:AY$3)*$J93+SUM($S$4:AY$4)*$K93+SUM($S$5:AY$5)*$L93+SUM($S$6:AY$6)*$M93+SUM($S$7:AY$7)*$N93-SUM($O93:$Q93)&gt;0,SUM($S$3:AY$3)*$J93+SUM($S$4:AY$4)*$K93+SUM($S$5:AY$5)*$L93+SUM($S$6:AY$6)*$M93+SUM($S$7:AY$7)*$N93-SUM($O93:$Q93),0)</f>
        <v>589</v>
      </c>
      <c r="AW93" s="4">
        <f t="shared" si="234"/>
        <v>300</v>
      </c>
      <c r="AX93" s="72">
        <f>IF(SUM($S$3:BA$3)*$J93+SUM($S$4:BA$4)*$K93+SUM($S$5:BA$5)*$L93+SUM($S$6:BA$6)*$M93+SUM($S$7:BA$7)*$N93-SUM($O93:$Q93)&gt;0,SUM($S$3:BA$3)*$J93+SUM($S$4:BA$4)*$K93+SUM($S$5:BA$5)*$L93+SUM($S$6:BA$6)*$M93+SUM($S$7:BA$7)*$N93-SUM($O93:$Q93),0)</f>
        <v>889</v>
      </c>
      <c r="AY93" s="7">
        <f t="shared" si="235"/>
        <v>300</v>
      </c>
      <c r="AZ93" s="401">
        <f>IF(SUM($S$3:BC$3)*$J93+SUM($S$4:BC$4)*$K93+SUM($S$5:BC$5)*$L93+SUM($S$6:BC$6)*$M93+SUM($S$7:BC$7)*$N93-SUM($O93:$Q93)&gt;0,SUM($S$3:BC$3)*$J93+SUM($S$4:BC$4)*$K93+SUM($S$5:BC$5)*$L93+SUM($S$6:BC$6)*$M93+SUM($S$7:BC$7)*$N93-SUM($O93:$Q93),0)</f>
        <v>1189</v>
      </c>
      <c r="BA93" s="87">
        <f t="shared" si="236"/>
        <v>300</v>
      </c>
      <c r="BB93" s="402">
        <f>IF(SUM($S$3:BD$3)*$J93+SUM($S$4:BD$4)*$K93+SUM($S$5:BD$5)*$L93+SUM($S$6:BD$6)*$M93+SUM($S$7:BD$7)*$N93-SUM($O93:$Q93)&gt;0,SUM($S$3:BD$3)*$J93+SUM($S$4:BD$4)*$K93+SUM($S$5:BD$5)*$L93+SUM($S$6:BD$6)*$M93+SUM($S$7:BD$7)*$N93-SUM($O93:$Q93),0)</f>
        <v>1483</v>
      </c>
      <c r="BC93" s="87">
        <f t="shared" si="237"/>
        <v>294</v>
      </c>
      <c r="BG93" s="91">
        <f t="shared" ref="BG93:BG94" si="297">Y93*$H93</f>
        <v>0</v>
      </c>
      <c r="BH93" s="91">
        <f t="shared" ref="BH93:BH94" si="298">AA93*$H93</f>
        <v>0</v>
      </c>
      <c r="BI93" s="91">
        <f t="shared" ref="BI93:BI94" si="299">AC93*$H93</f>
        <v>0</v>
      </c>
      <c r="BJ93" s="91">
        <f t="shared" ref="BJ93:BJ94" si="300">AE93*$H93</f>
        <v>0</v>
      </c>
      <c r="BK93" s="91">
        <f t="shared" ref="BK93:BK94" si="301">AG93*$H93</f>
        <v>0</v>
      </c>
      <c r="BL93" s="91">
        <f t="shared" ref="BL93:BL94" si="302">AI93*$H93</f>
        <v>0</v>
      </c>
      <c r="BM93" s="91">
        <f t="shared" ref="BM93:BM94" si="303">AK93*$H93</f>
        <v>0</v>
      </c>
      <c r="BN93" s="91">
        <f t="shared" ref="BN93:BN94" si="304">AM93*$H93</f>
        <v>0</v>
      </c>
      <c r="BO93" s="91">
        <f t="shared" ref="BO93:BO94" si="305">AO93*$H93</f>
        <v>0</v>
      </c>
      <c r="BP93" s="91">
        <f t="shared" ref="BP93:BP94" si="306">AQ93*$H93</f>
        <v>78030</v>
      </c>
      <c r="BQ93" s="250">
        <f t="shared" ref="BQ93:BQ94" si="307">AS93*$H93</f>
        <v>0</v>
      </c>
      <c r="BR93" s="157">
        <f t="shared" ref="BR93:BR94" si="308">AU93*$H93</f>
        <v>78030</v>
      </c>
      <c r="BS93" s="91">
        <f t="shared" ref="BS93:BS94" si="309">AW93*$H93</f>
        <v>81000</v>
      </c>
      <c r="BT93" s="91">
        <f t="shared" ref="BT93:BT94" si="310">AY93*$H93</f>
        <v>81000</v>
      </c>
      <c r="BU93" s="91">
        <f t="shared" ref="BU93:BU94" si="311">BA93*$H93</f>
        <v>81000</v>
      </c>
      <c r="BV93" s="91">
        <f t="shared" ref="BV93:BV94" si="312">BC93*$H93</f>
        <v>79380</v>
      </c>
      <c r="BW93" s="158"/>
      <c r="BX93" s="153" t="s">
        <v>609</v>
      </c>
    </row>
    <row r="94" spans="1:76" s="86" customFormat="1" ht="12.75" customHeight="1" x14ac:dyDescent="0.25">
      <c r="A94" s="15" t="s">
        <v>64</v>
      </c>
      <c r="B94" s="15" t="s">
        <v>786</v>
      </c>
      <c r="C94" s="244" t="s">
        <v>10</v>
      </c>
      <c r="D94" s="274">
        <v>1</v>
      </c>
      <c r="E94" s="328">
        <v>209</v>
      </c>
      <c r="F94" s="342" t="s">
        <v>614</v>
      </c>
      <c r="G94" s="369">
        <v>1</v>
      </c>
      <c r="H94" s="370">
        <v>209</v>
      </c>
      <c r="I94" s="372" t="s">
        <v>614</v>
      </c>
      <c r="J94" s="301"/>
      <c r="K94" s="135">
        <v>2</v>
      </c>
      <c r="L94" s="120"/>
      <c r="M94" s="120"/>
      <c r="N94" s="120"/>
      <c r="O94" s="87">
        <v>496</v>
      </c>
      <c r="P94" s="131"/>
      <c r="Q94" s="292">
        <f>70+430+200+44+325</f>
        <v>1069</v>
      </c>
      <c r="R94" s="72">
        <f>IF(SUM($S$3:U$3)*$J94+SUM($S$4:U$4)*$K94+SUM($S$5:U$5)*$L94+SUM($S$6:U$6)*$M94+SUM($S$7:U$7)*$N94-SUM($O94:$Q94)&gt;0,SUM($S$3:U$3)*$J94+SUM($S$4:U$4)*$K94+SUM($S$5:U$5)*$L94+SUM($S$6:U$6)*$M94+SUM($S$7:U$7)*$N94-SUM($O94:$Q94),0)</f>
        <v>0</v>
      </c>
      <c r="S94" s="73">
        <f t="shared" si="219"/>
        <v>0</v>
      </c>
      <c r="T94" s="72">
        <f>IF(SUM($S$3:W$3)*$J94+SUM($S$4:W$4)*$K94+SUM($S$5:W$5)*$L94+SUM($S$6:W$6)*$M94+SUM($S$7:W$7)*$N94-SUM($O94:$Q94)&gt;0,SUM($S$3:W$3)*$J94+SUM($S$4:W$4)*$K94+SUM($S$5:W$5)*$L94+SUM($S$6:W$6)*$M94+SUM($S$7:W$7)*$N94-SUM($O94:$Q94),0)</f>
        <v>0</v>
      </c>
      <c r="U94" s="4">
        <f t="shared" si="220"/>
        <v>0</v>
      </c>
      <c r="V94" s="72">
        <f>IF(SUM($S$3:Y$3)*$J94+SUM($S$4:Y$4)*$K94+SUM($S$5:Y$5)*$L94+SUM($S$6:Y$6)*$M94+SUM($S$7:Y$7)*$N94-SUM($O94:$Q94)&gt;0,SUM($S$3:Y$3)*$J94+SUM($S$4:Y$4)*$K94+SUM($S$5:Y$5)*$L94+SUM($S$6:Y$6)*$M94+SUM($S$7:Y$7)*$N94-SUM($O94:$Q94),0)</f>
        <v>0</v>
      </c>
      <c r="W94" s="4">
        <f t="shared" si="221"/>
        <v>0</v>
      </c>
      <c r="X94" s="72">
        <f>IF(SUM($S$3:AA$3)*$J94+SUM($S$4:AA$4)*$K94+SUM($S$5:AA$5)*$L94+SUM($S$6:AA$6)*$M94+SUM($S$7:AA$7)*$N94-SUM($O94:$Q94)&gt;0,SUM($S$3:AA$3)*$J94+SUM($S$4:AA$4)*$K94+SUM($S$5:AA$5)*$L94+SUM($S$6:AA$6)*$M94+SUM($S$7:AA$7)*$N94-SUM($O94:$Q94),0)</f>
        <v>0</v>
      </c>
      <c r="Y94" s="4">
        <f t="shared" si="222"/>
        <v>0</v>
      </c>
      <c r="Z94" s="72">
        <f>IF(SUM($S$3:AC$3)*$J94+SUM($S$4:AC$4)*$K94+SUM($S$5:AC$5)*$L94+SUM($S$6:AC$6)*$M94+SUM($S$7:AC$7)*$N94-SUM($O94:$Q94)&gt;0,SUM($S$3:AC$3)*$J94+SUM($S$4:AC$4)*$K94+SUM($S$5:AC$5)*$L94+SUM($S$6:AC$6)*$M94+SUM($S$7:AC$7)*$N94-SUM($O94:$Q94),0)</f>
        <v>0</v>
      </c>
      <c r="AA94" s="4">
        <f t="shared" si="223"/>
        <v>0</v>
      </c>
      <c r="AB94" s="72">
        <f>IF(SUM($S$3:AE$3)*$J94+SUM($S$4:AE$4)*$K94+SUM($S$5:AE$5)*$L94+SUM($S$6:AE$6)*$M94+SUM($S$7:AE$7)*$N94-SUM($O94:$Q94)&gt;0,SUM($S$3:AE$3)*$J94+SUM($S$4:AE$4)*$K94+SUM($S$5:AE$5)*$L94+SUM($S$6:AE$6)*$M94+SUM($S$7:AE$7)*$N94-SUM($O94:$Q94),0)</f>
        <v>0</v>
      </c>
      <c r="AC94" s="4">
        <f t="shared" si="224"/>
        <v>0</v>
      </c>
      <c r="AD94" s="72">
        <f>IF(SUM($S$3:AG$3)*$J94+SUM($S$4:AG$4)*$K94+SUM($S$5:AG$5)*$L94+SUM($S$6:AG$6)*$M94+SUM($S$7:AG$7)*$N94-SUM($O94:$Q94)&gt;0,SUM($S$3:AG$3)*$J94+SUM($S$4:AG$4)*$K94+SUM($S$5:AG$5)*$L94+SUM($S$6:AG$6)*$M94+SUM($S$7:AG$7)*$N94-SUM($O94:$Q94),0)</f>
        <v>0</v>
      </c>
      <c r="AE94" s="4">
        <f t="shared" si="225"/>
        <v>0</v>
      </c>
      <c r="AF94" s="72">
        <f>IF(SUM($S$3:AI$3)*$J94+SUM($S$4:AI$4)*$K94+SUM($S$5:AI$5)*$L94+SUM($S$6:AI$6)*$M94+SUM($S$7:AI$7)*$N94-SUM($O94:$Q94)&gt;0,SUM($S$3:AI$3)*$J94+SUM($S$4:AI$4)*$K94+SUM($S$5:AI$5)*$L94+SUM($S$6:AI$6)*$M94+SUM($S$7:AI$7)*$N94-SUM($O94:$Q94),0)</f>
        <v>0</v>
      </c>
      <c r="AG94" s="4">
        <f t="shared" si="226"/>
        <v>0</v>
      </c>
      <c r="AH94" s="72">
        <f>IF(SUM($S$3:AK$3)*$J94+SUM($S$4:AK$4)*$K94+SUM($S$5:AK$5)*$L94+SUM($S$6:AK$6)*$M94+SUM($S$7:AK$7)*$N94-SUM($O94:$Q94)&gt;0,SUM($S$3:AK$3)*$J94+SUM($S$4:AK$4)*$K94+SUM($S$5:AK$5)*$L94+SUM($S$6:AK$6)*$M94+SUM($S$7:AK$7)*$N94-SUM($O94:$Q94),0)</f>
        <v>0</v>
      </c>
      <c r="AI94" s="4">
        <f t="shared" si="227"/>
        <v>0</v>
      </c>
      <c r="AJ94" s="72">
        <f>IF(SUM($S$3:AM$3)*$J94+SUM($S$4:AQ$4)*$K94+SUM($S$5:AM$5)*$L94+SUM($S$6:AM$6)*$M94+SUM($S$7:AM$7)*$N94-SUM($O94:$Q94)&gt;0,SUM($S$3:AM$3)*$J94+SUM($S$4:AQ$4)*$K94+SUM($S$5:AM$5)*$L94+SUM($S$6:AM$6)*$M94+SUM($S$7:AM$7)*$N94-SUM($O94:$Q94),0)</f>
        <v>0</v>
      </c>
      <c r="AK94" s="4">
        <f t="shared" si="228"/>
        <v>0</v>
      </c>
      <c r="AL94" s="72">
        <f>IF(SUM($S$3:AO$3)*$J94+SUM($S$4:AS$4)*$K94+SUM($S$5:AO$5)*$L94+SUM($S$6:AO$6)*$M94+SUM($S$7:AO$7)*$N94-SUM($O94:$Q94)&gt;0,SUM($S$3:AO$3)*$J94+SUM($S$4:AS$4)*$K94+SUM($S$5:AO$5)*$L94+SUM($S$6:AO$6)*$M94+SUM($S$7:AO$7)*$N94-SUM($O94:$Q94),0)</f>
        <v>267</v>
      </c>
      <c r="AM94" s="4">
        <f t="shared" si="229"/>
        <v>267</v>
      </c>
      <c r="AN94" s="72">
        <f>IF(SUM($S$3:AQ$3)*$J94+SUM($S$4:AU$4)*$K94+SUM($S$5:AQ$5)*$L94+SUM($S$6:AQ$6)*$M94+SUM($S$7:AQ$7)*$N94-SUM($O94:$Q94)&gt;0,SUM($S$3:AQ$3)*$J94+SUM($S$4:AU$4)*$K94+SUM($S$5:AQ$5)*$L94+SUM($S$6:AQ$6)*$M94+SUM($S$7:AQ$7)*$N94-SUM($O94:$Q94),0)</f>
        <v>567</v>
      </c>
      <c r="AO94" s="4">
        <f t="shared" si="230"/>
        <v>300</v>
      </c>
      <c r="AP94" s="72">
        <f>IF(SUM($S$3:AS$3)*$J94+SUM($S$4:AW$4)*$K94+SUM($S$5:AS$5)*$L94+SUM($S$6:AS$6)*$M94+SUM($S$7:AS$7)*$N94-SUM($O94:$Q94)&gt;0,SUM($S$3:AS$3)*$J94+SUM($S$4:AW$4)*$K94+SUM($S$5:AS$5)*$L94+SUM($S$6:AS$6)*$M94+SUM($S$7:AS$7)*$N94-SUM($O94:$Q94),0)</f>
        <v>867</v>
      </c>
      <c r="AQ94" s="4">
        <f t="shared" si="231"/>
        <v>300</v>
      </c>
      <c r="AR94" s="72">
        <f>IF(SUM($S$3:AU$3)*$J94+SUM($S$4:AP$4)*$K94+SUM($S$5:AU$5)*$L94+SUM($S$6:AU$6)*$M94+SUM($S$7:AU$7)*$N94-SUM($O94:$Q94)&gt;0,SUM($S$3:AU$3)*$J94+SUM($S$4:AP$4)*$K94+SUM($S$5:AU$5)*$L94+SUM($S$6:AU$6)*$M94+SUM($S$7:AU$7)*$N94-SUM($O94:$Q94),0)</f>
        <v>0</v>
      </c>
      <c r="AS94" s="4">
        <f t="shared" si="232"/>
        <v>0</v>
      </c>
      <c r="AT94" s="72">
        <f>IF(SUM($S$3:AW$3)*$J94+SUM($S$4:AW$4)*$K94+SUM($S$5:AW$5)*$L94+SUM($S$6:AW$6)*$M94+SUM($S$7:AW$7)*$N94-SUM($O94:$Q94)&gt;0,SUM($S$3:AW$3)*$J94+SUM($S$4:AW$4)*$K94+SUM($S$5:AW$5)*$L94+SUM($S$6:AW$6)*$M94+SUM($S$7:AW$7)*$N94-SUM($O94:$Q94),0)</f>
        <v>867</v>
      </c>
      <c r="AU94" s="4">
        <f t="shared" si="233"/>
        <v>867</v>
      </c>
      <c r="AV94" s="72">
        <f>IF(SUM($S$3:AY$3)*$J94+SUM($S$4:AY$4)*$K94+SUM($S$5:AY$5)*$L94+SUM($S$6:AY$6)*$M94+SUM($S$7:AY$7)*$N94-SUM($O94:$Q94)&gt;0,SUM($S$3:AY$3)*$J94+SUM($S$4:AY$4)*$K94+SUM($S$5:AY$5)*$L94+SUM($S$6:AY$6)*$M94+SUM($S$7:AY$7)*$N94-SUM($O94:$Q94),0)</f>
        <v>1167</v>
      </c>
      <c r="AW94" s="4">
        <f t="shared" si="234"/>
        <v>300</v>
      </c>
      <c r="AX94" s="72">
        <f>IF(SUM($S$3:BA$3)*$J94+SUM($S$4:BA$4)*$K94+SUM($S$5:BA$5)*$L94+SUM($S$6:BA$6)*$M94+SUM($S$7:BA$7)*$N94-SUM($O94:$Q94)&gt;0,SUM($S$3:BA$3)*$J94+SUM($S$4:BA$4)*$K94+SUM($S$5:BA$5)*$L94+SUM($S$6:BA$6)*$M94+SUM($S$7:BA$7)*$N94-SUM($O94:$Q94),0)</f>
        <v>1467</v>
      </c>
      <c r="AY94" s="7">
        <f t="shared" si="235"/>
        <v>300</v>
      </c>
      <c r="AZ94" s="401">
        <f>IF(SUM($S$3:BC$3)*$J94+SUM($S$4:BC$4)*$K94+SUM($S$5:BC$5)*$L94+SUM($S$6:BC$6)*$M94+SUM($S$7:BC$7)*$N94-SUM($O94:$Q94)&gt;0,SUM($S$3:BC$3)*$J94+SUM($S$4:BC$4)*$K94+SUM($S$5:BC$5)*$L94+SUM($S$6:BC$6)*$M94+SUM($S$7:BC$7)*$N94-SUM($O94:$Q94),0)</f>
        <v>1767</v>
      </c>
      <c r="BA94" s="87">
        <f t="shared" si="236"/>
        <v>300</v>
      </c>
      <c r="BB94" s="402">
        <f>IF(SUM($S$3:BD$3)*$J94+SUM($S$4:BD$4)*$K94+SUM($S$5:BD$5)*$L94+SUM($S$6:BD$6)*$M94+SUM($S$7:BD$7)*$N94-SUM($O94:$Q94)&gt;0,SUM($S$3:BD$3)*$J94+SUM($S$4:BD$4)*$K94+SUM($S$5:BD$5)*$L94+SUM($S$6:BD$6)*$M94+SUM($S$7:BD$7)*$N94-SUM($O94:$Q94),0)</f>
        <v>2061</v>
      </c>
      <c r="BC94" s="87">
        <f t="shared" si="237"/>
        <v>294</v>
      </c>
      <c r="BG94" s="91">
        <f t="shared" si="297"/>
        <v>0</v>
      </c>
      <c r="BH94" s="91">
        <f t="shared" si="298"/>
        <v>0</v>
      </c>
      <c r="BI94" s="91">
        <f t="shared" si="299"/>
        <v>0</v>
      </c>
      <c r="BJ94" s="91">
        <f t="shared" si="300"/>
        <v>0</v>
      </c>
      <c r="BK94" s="91">
        <f t="shared" si="301"/>
        <v>0</v>
      </c>
      <c r="BL94" s="91">
        <f t="shared" si="302"/>
        <v>0</v>
      </c>
      <c r="BM94" s="91">
        <f t="shared" si="303"/>
        <v>0</v>
      </c>
      <c r="BN94" s="91">
        <f t="shared" si="304"/>
        <v>55803</v>
      </c>
      <c r="BO94" s="91">
        <f t="shared" si="305"/>
        <v>62700</v>
      </c>
      <c r="BP94" s="91">
        <f t="shared" si="306"/>
        <v>62700</v>
      </c>
      <c r="BQ94" s="250">
        <f t="shared" si="307"/>
        <v>0</v>
      </c>
      <c r="BR94" s="157">
        <f t="shared" si="308"/>
        <v>181203</v>
      </c>
      <c r="BS94" s="91">
        <f t="shared" si="309"/>
        <v>62700</v>
      </c>
      <c r="BT94" s="91">
        <f t="shared" si="310"/>
        <v>62700</v>
      </c>
      <c r="BU94" s="91">
        <f t="shared" si="311"/>
        <v>62700</v>
      </c>
      <c r="BV94" s="91">
        <f t="shared" si="312"/>
        <v>61446</v>
      </c>
      <c r="BW94" s="158"/>
      <c r="BX94" s="153" t="s">
        <v>609</v>
      </c>
    </row>
    <row r="95" spans="1:76" s="86" customFormat="1" ht="12.75" customHeight="1" x14ac:dyDescent="0.25">
      <c r="A95" s="15" t="s">
        <v>64</v>
      </c>
      <c r="B95" s="15" t="s">
        <v>787</v>
      </c>
      <c r="C95" s="244" t="s">
        <v>10</v>
      </c>
      <c r="D95" s="274">
        <v>1</v>
      </c>
      <c r="E95" s="328">
        <v>250</v>
      </c>
      <c r="F95" s="342" t="s">
        <v>772</v>
      </c>
      <c r="G95" s="369">
        <v>1</v>
      </c>
      <c r="H95" s="370">
        <v>250</v>
      </c>
      <c r="I95" s="372" t="s">
        <v>772</v>
      </c>
      <c r="J95" s="301"/>
      <c r="K95" s="135">
        <v>1</v>
      </c>
      <c r="L95" s="120"/>
      <c r="M95" s="120"/>
      <c r="N95" s="120"/>
      <c r="O95" s="87">
        <v>4182</v>
      </c>
      <c r="P95" s="131"/>
      <c r="Q95" s="292">
        <f>5100</f>
        <v>5100</v>
      </c>
      <c r="R95" s="72">
        <f>IF(SUM($S$3:U$3)*$J95+SUM($S$4:U$4)*$K95+SUM($S$5:U$5)*$L95+SUM($S$6:U$6)*$M95+SUM($S$7:U$7)*$N95-SUM($O95:$Q95)&gt;0,SUM($S$3:U$3)*$J95+SUM($S$4:U$4)*$K95+SUM($S$5:U$5)*$L95+SUM($S$6:U$6)*$M95+SUM($S$7:U$7)*$N95-SUM($O95:$Q95),0)</f>
        <v>0</v>
      </c>
      <c r="S95" s="73">
        <f t="shared" si="219"/>
        <v>0</v>
      </c>
      <c r="T95" s="72">
        <f>IF(SUM($S$3:W$3)*$J95+SUM($S$4:W$4)*$K95+SUM($S$5:W$5)*$L95+SUM($S$6:W$6)*$M95+SUM($S$7:W$7)*$N95-SUM($O95:$Q95)&gt;0,SUM($S$3:W$3)*$J95+SUM($S$4:W$4)*$K95+SUM($S$5:W$5)*$L95+SUM($S$6:W$6)*$M95+SUM($S$7:W$7)*$N95-SUM($O95:$Q95),0)</f>
        <v>0</v>
      </c>
      <c r="U95" s="4">
        <f t="shared" si="220"/>
        <v>0</v>
      </c>
      <c r="V95" s="72">
        <f>IF(SUM($S$3:Y$3)*$J95+SUM($S$4:Y$4)*$K95+SUM($S$5:Y$5)*$L95+SUM($S$6:Y$6)*$M95+SUM($S$7:Y$7)*$N95-SUM($O95:$Q95)&gt;0,SUM($S$3:Y$3)*$J95+SUM($S$4:Y$4)*$K95+SUM($S$5:Y$5)*$L95+SUM($S$6:Y$6)*$M95+SUM($S$7:Y$7)*$N95-SUM($O95:$Q95),0)</f>
        <v>0</v>
      </c>
      <c r="W95" s="4">
        <f t="shared" si="221"/>
        <v>0</v>
      </c>
      <c r="X95" s="72">
        <f>IF(SUM($S$3:AA$3)*$J95+SUM($S$4:AA$4)*$K95+SUM($S$5:AA$5)*$L95+SUM($S$6:AA$6)*$M95+SUM($S$7:AA$7)*$N95-SUM($O95:$Q95)&gt;0,SUM($S$3:AA$3)*$J95+SUM($S$4:AA$4)*$K95+SUM($S$5:AA$5)*$L95+SUM($S$6:AA$6)*$M95+SUM($S$7:AA$7)*$N95-SUM($O95:$Q95),0)</f>
        <v>0</v>
      </c>
      <c r="Y95" s="4">
        <f t="shared" si="222"/>
        <v>0</v>
      </c>
      <c r="Z95" s="72">
        <f>IF(SUM($S$3:AC$3)*$J95+SUM($S$4:AC$4)*$K95+SUM($S$5:AC$5)*$L95+SUM($S$6:AC$6)*$M95+SUM($S$7:AC$7)*$N95-SUM($O95:$Q95)&gt;0,SUM($S$3:AC$3)*$J95+SUM($S$4:AC$4)*$K95+SUM($S$5:AC$5)*$L95+SUM($S$6:AC$6)*$M95+SUM($S$7:AC$7)*$N95-SUM($O95:$Q95),0)</f>
        <v>0</v>
      </c>
      <c r="AA95" s="4">
        <f t="shared" si="223"/>
        <v>0</v>
      </c>
      <c r="AB95" s="72">
        <f>IF(SUM($S$3:AE$3)*$J95+SUM($S$4:AE$4)*$K95+SUM($S$5:AE$5)*$L95+SUM($S$6:AE$6)*$M95+SUM($S$7:AE$7)*$N95-SUM($O95:$Q95)&gt;0,SUM($S$3:AE$3)*$J95+SUM($S$4:AE$4)*$K95+SUM($S$5:AE$5)*$L95+SUM($S$6:AE$6)*$M95+SUM($S$7:AE$7)*$N95-SUM($O95:$Q95),0)</f>
        <v>0</v>
      </c>
      <c r="AC95" s="4">
        <f t="shared" si="224"/>
        <v>0</v>
      </c>
      <c r="AD95" s="72">
        <f>IF(SUM($S$3:AG$3)*$J95+SUM($S$4:AG$4)*$K95+SUM($S$5:AG$5)*$L95+SUM($S$6:AG$6)*$M95+SUM($S$7:AG$7)*$N95-SUM($O95:$Q95)&gt;0,SUM($S$3:AG$3)*$J95+SUM($S$4:AG$4)*$K95+SUM($S$5:AG$5)*$L95+SUM($S$6:AG$6)*$M95+SUM($S$7:AG$7)*$N95-SUM($O95:$Q95),0)</f>
        <v>0</v>
      </c>
      <c r="AE95" s="4">
        <f t="shared" si="225"/>
        <v>0</v>
      </c>
      <c r="AF95" s="72">
        <f>IF(SUM($S$3:AI$3)*$J95+SUM($S$4:AI$4)*$K95+SUM($S$5:AI$5)*$L95+SUM($S$6:AI$6)*$M95+SUM($S$7:AI$7)*$N95-SUM($O95:$Q95)&gt;0,SUM($S$3:AI$3)*$J95+SUM($S$4:AI$4)*$K95+SUM($S$5:AI$5)*$L95+SUM($S$6:AI$6)*$M95+SUM($S$7:AI$7)*$N95-SUM($O95:$Q95),0)</f>
        <v>0</v>
      </c>
      <c r="AG95" s="4">
        <f t="shared" si="226"/>
        <v>0</v>
      </c>
      <c r="AH95" s="72">
        <f>IF(SUM($S$3:AK$3)*$J95+SUM($S$4:AK$4)*$K95+SUM($S$5:AK$5)*$L95+SUM($S$6:AK$6)*$M95+SUM($S$7:AK$7)*$N95-SUM($O95:$Q95)&gt;0,SUM($S$3:AK$3)*$J95+SUM($S$4:AK$4)*$K95+SUM($S$5:AK$5)*$L95+SUM($S$6:AK$6)*$M95+SUM($S$7:AK$7)*$N95-SUM($O95:$Q95),0)</f>
        <v>0</v>
      </c>
      <c r="AI95" s="4">
        <f t="shared" si="227"/>
        <v>0</v>
      </c>
      <c r="AJ95" s="72">
        <f>IF(SUM($S$3:AM$3)*$J95+SUM($S$4:AQ$4)*$K95+SUM($S$5:AM$5)*$L95+SUM($S$6:AM$6)*$M95+SUM($S$7:AM$7)*$N95-SUM($O95:$Q95)&gt;0,SUM($S$3:AM$3)*$J95+SUM($S$4:AQ$4)*$K95+SUM($S$5:AM$5)*$L95+SUM($S$6:AM$6)*$M95+SUM($S$7:AM$7)*$N95-SUM($O95:$Q95),0)</f>
        <v>0</v>
      </c>
      <c r="AK95" s="4">
        <f t="shared" si="228"/>
        <v>0</v>
      </c>
      <c r="AL95" s="72">
        <f>IF(SUM($S$3:AO$3)*$J95+SUM($S$4:AS$4)*$K95+SUM($S$5:AO$5)*$L95+SUM($S$6:AO$6)*$M95+SUM($S$7:AO$7)*$N95-SUM($O95:$Q95)&gt;0,SUM($S$3:AO$3)*$J95+SUM($S$4:AS$4)*$K95+SUM($S$5:AO$5)*$L95+SUM($S$6:AO$6)*$M95+SUM($S$7:AO$7)*$N95-SUM($O95:$Q95),0)</f>
        <v>0</v>
      </c>
      <c r="AM95" s="4">
        <f t="shared" si="229"/>
        <v>0</v>
      </c>
      <c r="AN95" s="72">
        <f>IF(SUM($S$3:AQ$3)*$J95+SUM($S$4:AU$4)*$K95+SUM($S$5:AQ$5)*$L95+SUM($S$6:AQ$6)*$M95+SUM($S$7:AQ$7)*$N95-SUM($O95:$Q95)&gt;0,SUM($S$3:AQ$3)*$J95+SUM($S$4:AU$4)*$K95+SUM($S$5:AQ$5)*$L95+SUM($S$6:AQ$6)*$M95+SUM($S$7:AQ$7)*$N95-SUM($O95:$Q95),0)</f>
        <v>0</v>
      </c>
      <c r="AO95" s="4">
        <f t="shared" si="230"/>
        <v>0</v>
      </c>
      <c r="AP95" s="72">
        <f>IF(SUM($S$3:AS$3)*$J95+SUM($S$4:AW$4)*$K95+SUM($S$5:AS$5)*$L95+SUM($S$6:AS$6)*$M95+SUM($S$7:AS$7)*$N95-SUM($O95:$Q95)&gt;0,SUM($S$3:AS$3)*$J95+SUM($S$4:AW$4)*$K95+SUM($S$5:AS$5)*$L95+SUM($S$6:AS$6)*$M95+SUM($S$7:AS$7)*$N95-SUM($O95:$Q95),0)</f>
        <v>0</v>
      </c>
      <c r="AQ95" s="4">
        <f t="shared" si="231"/>
        <v>0</v>
      </c>
      <c r="AR95" s="72">
        <f>IF(SUM($S$3:AU$3)*$J95+SUM($S$4:AP$4)*$K95+SUM($S$5:AU$5)*$L95+SUM($S$6:AU$6)*$M95+SUM($S$7:AU$7)*$N95-SUM($O95:$Q95)&gt;0,SUM($S$3:AU$3)*$J95+SUM($S$4:AP$4)*$K95+SUM($S$5:AU$5)*$L95+SUM($S$6:AU$6)*$M95+SUM($S$7:AU$7)*$N95-SUM($O95:$Q95),0)</f>
        <v>0</v>
      </c>
      <c r="AS95" s="4">
        <f t="shared" si="232"/>
        <v>0</v>
      </c>
      <c r="AT95" s="72">
        <f>IF(SUM($S$3:AW$3)*$J95+SUM($S$4:AW$4)*$K95+SUM($S$5:AW$5)*$L95+SUM($S$6:AW$6)*$M95+SUM($S$7:AW$7)*$N95-SUM($O95:$Q95)&gt;0,SUM($S$3:AW$3)*$J95+SUM($S$4:AW$4)*$K95+SUM($S$5:AW$5)*$L95+SUM($S$6:AW$6)*$M95+SUM($S$7:AW$7)*$N95-SUM($O95:$Q95),0)</f>
        <v>0</v>
      </c>
      <c r="AU95" s="4">
        <f t="shared" si="233"/>
        <v>0</v>
      </c>
      <c r="AV95" s="72">
        <f>IF(SUM($S$3:AY$3)*$J95+SUM($S$4:AY$4)*$K95+SUM($S$5:AY$5)*$L95+SUM($S$6:AY$6)*$M95+SUM($S$7:AY$7)*$N95-SUM($O95:$Q95)&gt;0,SUM($S$3:AY$3)*$J95+SUM($S$4:AY$4)*$K95+SUM($S$5:AY$5)*$L95+SUM($S$6:AY$6)*$M95+SUM($S$7:AY$7)*$N95-SUM($O95:$Q95),0)</f>
        <v>0</v>
      </c>
      <c r="AW95" s="4">
        <f t="shared" si="234"/>
        <v>0</v>
      </c>
      <c r="AX95" s="72">
        <f>IF(SUM($S$3:BA$3)*$J95+SUM($S$4:BA$4)*$K95+SUM($S$5:BA$5)*$L95+SUM($S$6:BA$6)*$M95+SUM($S$7:BA$7)*$N95-SUM($O95:$Q95)&gt;0,SUM($S$3:BA$3)*$J95+SUM($S$4:BA$4)*$K95+SUM($S$5:BA$5)*$L95+SUM($S$6:BA$6)*$M95+SUM($S$7:BA$7)*$N95-SUM($O95:$Q95),0)</f>
        <v>0</v>
      </c>
      <c r="AY95" s="7">
        <f t="shared" si="235"/>
        <v>0</v>
      </c>
      <c r="AZ95" s="401">
        <f>IF(SUM($S$3:BC$3)*$J95+SUM($S$4:BC$4)*$K95+SUM($S$5:BC$5)*$L95+SUM($S$6:BC$6)*$M95+SUM($S$7:BC$7)*$N95-SUM($O95:$Q95)&gt;0,SUM($S$3:BC$3)*$J95+SUM($S$4:BC$4)*$K95+SUM($S$5:BC$5)*$L95+SUM($S$6:BC$6)*$M95+SUM($S$7:BC$7)*$N95-SUM($O95:$Q95),0)</f>
        <v>0</v>
      </c>
      <c r="BA95" s="87">
        <f t="shared" si="236"/>
        <v>0</v>
      </c>
      <c r="BB95" s="402">
        <f>IF(SUM($S$3:BD$3)*$J95+SUM($S$4:BD$4)*$K95+SUM($S$5:BD$5)*$L95+SUM($S$6:BD$6)*$M95+SUM($S$7:BD$7)*$N95-SUM($O95:$Q95)&gt;0,SUM($S$3:BD$3)*$J95+SUM($S$4:BD$4)*$K95+SUM($S$5:BD$5)*$L95+SUM($S$6:BD$6)*$M95+SUM($S$7:BD$7)*$N95-SUM($O95:$Q95),0)</f>
        <v>0</v>
      </c>
      <c r="BC95" s="87">
        <f t="shared" si="237"/>
        <v>0</v>
      </c>
      <c r="BG95" s="91">
        <f t="shared" ref="BG95:BG98" si="313">Y95*$H95</f>
        <v>0</v>
      </c>
      <c r="BH95" s="91">
        <f t="shared" ref="BH95:BH98" si="314">AA95*$H95</f>
        <v>0</v>
      </c>
      <c r="BI95" s="91">
        <f t="shared" ref="BI95:BI98" si="315">AC95*$H95</f>
        <v>0</v>
      </c>
      <c r="BJ95" s="91">
        <f t="shared" ref="BJ95:BJ101" si="316">AG95*$H95</f>
        <v>0</v>
      </c>
      <c r="BK95" s="91">
        <f t="shared" ref="BK95:BK101" si="317">AI95*$H95</f>
        <v>0</v>
      </c>
      <c r="BL95" s="91">
        <f t="shared" ref="BL95:BL101" si="318">AK95*$H95</f>
        <v>0</v>
      </c>
      <c r="BM95" s="91">
        <f t="shared" ref="BM95:BM101" si="319">AM95*$H95</f>
        <v>0</v>
      </c>
      <c r="BN95" s="91">
        <f t="shared" ref="BN95:BN101" si="320">AO95*$H95</f>
        <v>0</v>
      </c>
      <c r="BO95" s="91">
        <f t="shared" ref="BO95:BO101" si="321">AQ95*$H95</f>
        <v>0</v>
      </c>
      <c r="BP95" s="91">
        <f t="shared" ref="BP95:BP101" si="322">AS95*$H95</f>
        <v>0</v>
      </c>
      <c r="BQ95" s="250">
        <f t="shared" ref="BQ95:BQ101" si="323">AU95*$H95</f>
        <v>0</v>
      </c>
      <c r="BR95" s="157">
        <f t="shared" ref="BR95:BR101" si="324">AW95*$H95</f>
        <v>0</v>
      </c>
      <c r="BS95" s="91">
        <f t="shared" ref="BS95:BS101" si="325">AY95*$H95</f>
        <v>0</v>
      </c>
      <c r="BT95" s="91">
        <f t="shared" ref="BT95:BT101" si="326">BA95*$H95</f>
        <v>0</v>
      </c>
      <c r="BU95" s="91">
        <f t="shared" ref="BU95:BU101" si="327">BC95*$H95</f>
        <v>0</v>
      </c>
      <c r="BV95" s="91"/>
      <c r="BW95" s="158"/>
      <c r="BX95" s="153" t="s">
        <v>610</v>
      </c>
    </row>
    <row r="96" spans="1:76" s="86" customFormat="1" ht="12.75" customHeight="1" x14ac:dyDescent="0.25">
      <c r="A96" s="15" t="s">
        <v>64</v>
      </c>
      <c r="B96" s="15" t="s">
        <v>788</v>
      </c>
      <c r="C96" s="244" t="s">
        <v>10</v>
      </c>
      <c r="D96" s="274">
        <v>1</v>
      </c>
      <c r="E96" s="328">
        <v>250</v>
      </c>
      <c r="F96" s="342" t="s">
        <v>772</v>
      </c>
      <c r="G96" s="369">
        <v>1</v>
      </c>
      <c r="H96" s="370">
        <v>250</v>
      </c>
      <c r="I96" s="372" t="s">
        <v>772</v>
      </c>
      <c r="J96" s="301"/>
      <c r="K96" s="128"/>
      <c r="L96" s="120"/>
      <c r="M96" s="123">
        <v>2</v>
      </c>
      <c r="N96" s="120"/>
      <c r="O96" s="87">
        <v>0</v>
      </c>
      <c r="P96" s="131"/>
      <c r="Q96" s="292">
        <f>540</f>
        <v>540</v>
      </c>
      <c r="R96" s="72">
        <f>IF(SUM($S$3:U$3)*$J96+SUM($S$4:U$4)*$K96+SUM($S$5:U$5)*$L96+SUM($S$6:U$6)*$M96+SUM($S$7:U$7)*$N96-SUM($O96:$Q96)&gt;0,SUM($S$3:U$3)*$J96+SUM($S$4:U$4)*$K96+SUM($S$5:U$5)*$L96+SUM($S$6:U$6)*$M96+SUM($S$7:U$7)*$N96-SUM($O96:$Q96),0)</f>
        <v>0</v>
      </c>
      <c r="S96" s="73">
        <f t="shared" si="219"/>
        <v>0</v>
      </c>
      <c r="T96" s="72">
        <f>IF(SUM($S$3:W$3)*$J96+SUM($S$4:W$4)*$K96+SUM($S$5:W$5)*$L96+SUM($S$6:W$6)*$M96+SUM($S$7:W$7)*$N96-SUM($O96:$Q96)&gt;0,SUM($S$3:W$3)*$J96+SUM($S$4:W$4)*$K96+SUM($S$5:W$5)*$L96+SUM($S$6:W$6)*$M96+SUM($S$7:W$7)*$N96-SUM($O96:$Q96),0)</f>
        <v>0</v>
      </c>
      <c r="U96" s="4">
        <f t="shared" si="220"/>
        <v>0</v>
      </c>
      <c r="V96" s="72">
        <f>IF(SUM($S$3:Y$3)*$J96+SUM($S$4:Y$4)*$K96+SUM($S$5:Y$5)*$L96+SUM($S$6:Y$6)*$M96+SUM($S$7:Y$7)*$N96-SUM($O96:$Q96)&gt;0,SUM($S$3:Y$3)*$J96+SUM($S$4:Y$4)*$K96+SUM($S$5:Y$5)*$L96+SUM($S$6:Y$6)*$M96+SUM($S$7:Y$7)*$N96-SUM($O96:$Q96),0)</f>
        <v>0</v>
      </c>
      <c r="W96" s="4">
        <f t="shared" si="221"/>
        <v>0</v>
      </c>
      <c r="X96" s="72">
        <f>IF(SUM($S$3:AA$3)*$J96+SUM($S$4:AA$4)*$K96+SUM($S$5:AA$5)*$L96+SUM($S$6:AA$6)*$M96+SUM($S$7:AA$7)*$N96-SUM($O96:$Q96)&gt;0,SUM($S$3:AA$3)*$J96+SUM($S$4:AA$4)*$K96+SUM($S$5:AA$5)*$L96+SUM($S$6:AA$6)*$M96+SUM($S$7:AA$7)*$N96-SUM($O96:$Q96),0)</f>
        <v>0</v>
      </c>
      <c r="Y96" s="4">
        <f t="shared" si="222"/>
        <v>0</v>
      </c>
      <c r="Z96" s="72">
        <f>IF(SUM($S$3:AC$3)*$J96+SUM($S$4:AC$4)*$K96+SUM($S$5:AC$5)*$L96+SUM($S$6:AC$6)*$M96+SUM($S$7:AC$7)*$N96-SUM($O96:$Q96)&gt;0,SUM($S$3:AC$3)*$J96+SUM($S$4:AC$4)*$K96+SUM($S$5:AC$5)*$L96+SUM($S$6:AC$6)*$M96+SUM($S$7:AC$7)*$N96-SUM($O96:$Q96),0)</f>
        <v>0</v>
      </c>
      <c r="AA96" s="4">
        <f t="shared" si="223"/>
        <v>0</v>
      </c>
      <c r="AB96" s="72">
        <f>IF(SUM($S$3:AE$3)*$J96+SUM($S$4:AE$4)*$K96+SUM($S$5:AE$5)*$L96+SUM($S$6:AE$6)*$M96+SUM($S$7:AE$7)*$N96-SUM($O96:$Q96)&gt;0,SUM($S$3:AE$3)*$J96+SUM($S$4:AE$4)*$K96+SUM($S$5:AE$5)*$L96+SUM($S$6:AE$6)*$M96+SUM($S$7:AE$7)*$N96-SUM($O96:$Q96),0)</f>
        <v>0</v>
      </c>
      <c r="AC96" s="4">
        <f t="shared" si="224"/>
        <v>0</v>
      </c>
      <c r="AD96" s="72">
        <f>IF(SUM($S$3:AG$3)*$J96+SUM($S$4:AG$4)*$K96+SUM($S$5:AG$5)*$L96+SUM($S$6:AG$6)*$M96+SUM($S$7:AG$7)*$N96-SUM($O96:$Q96)&gt;0,SUM($S$3:AG$3)*$J96+SUM($S$4:AG$4)*$K96+SUM($S$5:AG$5)*$L96+SUM($S$6:AG$6)*$M96+SUM($S$7:AG$7)*$N96-SUM($O96:$Q96),0)</f>
        <v>0</v>
      </c>
      <c r="AE96" s="4">
        <f t="shared" si="225"/>
        <v>0</v>
      </c>
      <c r="AF96" s="72">
        <f>IF(SUM($S$3:AI$3)*$J96+SUM($S$4:AI$4)*$K96+SUM($S$5:AI$5)*$L96+SUM($S$6:AI$6)*$M96+SUM($S$7:AI$7)*$N96-SUM($O96:$Q96)&gt;0,SUM($S$3:AI$3)*$J96+SUM($S$4:AI$4)*$K96+SUM($S$5:AI$5)*$L96+SUM($S$6:AI$6)*$M96+SUM($S$7:AI$7)*$N96-SUM($O96:$Q96),0)</f>
        <v>0</v>
      </c>
      <c r="AG96" s="4">
        <f t="shared" si="226"/>
        <v>0</v>
      </c>
      <c r="AH96" s="72">
        <f>IF(SUM($S$3:AK$3)*$J96+SUM($S$4:AK$4)*$K96+SUM($S$5:AK$5)*$L96+SUM($S$6:AK$6)*$M96+SUM($S$7:AK$7)*$N96-SUM($O96:$Q96)&gt;0,SUM($S$3:AK$3)*$J96+SUM($S$4:AK$4)*$K96+SUM($S$5:AK$5)*$L96+SUM($S$6:AK$6)*$M96+SUM($S$7:AK$7)*$N96-SUM($O96:$Q96),0)</f>
        <v>0</v>
      </c>
      <c r="AI96" s="4">
        <f t="shared" si="227"/>
        <v>0</v>
      </c>
      <c r="AJ96" s="72">
        <f>IF(SUM($S$3:AM$3)*$J96+SUM($S$4:AQ$4)*$K96+SUM($S$5:AM$5)*$L96+SUM($S$6:AM$6)*$M96+SUM($S$7:AM$7)*$N96-SUM($O96:$Q96)&gt;0,SUM($S$3:AM$3)*$J96+SUM($S$4:AQ$4)*$K96+SUM($S$5:AM$5)*$L96+SUM($S$6:AM$6)*$M96+SUM($S$7:AM$7)*$N96-SUM($O96:$Q96),0)</f>
        <v>0</v>
      </c>
      <c r="AK96" s="4">
        <f t="shared" si="228"/>
        <v>0</v>
      </c>
      <c r="AL96" s="72">
        <f>IF(SUM($S$3:AO$3)*$J96+SUM($S$4:AS$4)*$K96+SUM($S$5:AO$5)*$L96+SUM($S$6:AO$6)*$M96+SUM($S$7:AO$7)*$N96-SUM($O96:$Q96)&gt;0,SUM($S$3:AO$3)*$J96+SUM($S$4:AS$4)*$K96+SUM($S$5:AO$5)*$L96+SUM($S$6:AO$6)*$M96+SUM($S$7:AO$7)*$N96-SUM($O96:$Q96),0)</f>
        <v>0</v>
      </c>
      <c r="AM96" s="4">
        <f t="shared" si="229"/>
        <v>0</v>
      </c>
      <c r="AN96" s="72">
        <f>IF(SUM($S$3:AQ$3)*$J96+SUM($S$4:AU$4)*$K96+SUM($S$5:AQ$5)*$L96+SUM($S$6:AQ$6)*$M96+SUM($S$7:AQ$7)*$N96-SUM($O96:$Q96)&gt;0,SUM($S$3:AQ$3)*$J96+SUM($S$4:AU$4)*$K96+SUM($S$5:AQ$5)*$L96+SUM($S$6:AQ$6)*$M96+SUM($S$7:AQ$7)*$N96-SUM($O96:$Q96),0)</f>
        <v>0</v>
      </c>
      <c r="AO96" s="4">
        <f t="shared" si="230"/>
        <v>0</v>
      </c>
      <c r="AP96" s="72">
        <f>IF(SUM($S$3:AS$3)*$J96+SUM($S$4:AW$4)*$K96+SUM($S$5:AS$5)*$L96+SUM($S$6:AS$6)*$M96+SUM($S$7:AS$7)*$N96-SUM($O96:$Q96)&gt;0,SUM($S$3:AS$3)*$J96+SUM($S$4:AW$4)*$K96+SUM($S$5:AS$5)*$L96+SUM($S$6:AS$6)*$M96+SUM($S$7:AS$7)*$N96-SUM($O96:$Q96),0)</f>
        <v>0</v>
      </c>
      <c r="AQ96" s="4">
        <f t="shared" si="231"/>
        <v>0</v>
      </c>
      <c r="AR96" s="72">
        <f>IF(SUM($S$3:AU$3)*$J96+SUM($S$4:AP$4)*$K96+SUM($S$5:AU$5)*$L96+SUM($S$6:AU$6)*$M96+SUM($S$7:AU$7)*$N96-SUM($O96:$Q96)&gt;0,SUM($S$3:AU$3)*$J96+SUM($S$4:AP$4)*$K96+SUM($S$5:AU$5)*$L96+SUM($S$6:AU$6)*$M96+SUM($S$7:AU$7)*$N96-SUM($O96:$Q96),0)</f>
        <v>0</v>
      </c>
      <c r="AS96" s="4">
        <f t="shared" si="232"/>
        <v>0</v>
      </c>
      <c r="AT96" s="72">
        <f>IF(SUM($S$3:AW$3)*$J96+SUM($S$4:AW$4)*$K96+SUM($S$5:AW$5)*$L96+SUM($S$6:AW$6)*$M96+SUM($S$7:AW$7)*$N96-SUM($O96:$Q96)&gt;0,SUM($S$3:AW$3)*$J96+SUM($S$4:AW$4)*$K96+SUM($S$5:AW$5)*$L96+SUM($S$6:AW$6)*$M96+SUM($S$7:AW$7)*$N96-SUM($O96:$Q96),0)</f>
        <v>0</v>
      </c>
      <c r="AU96" s="4">
        <f t="shared" si="233"/>
        <v>0</v>
      </c>
      <c r="AV96" s="72">
        <f>IF(SUM($S$3:AY$3)*$J96+SUM($S$4:AY$4)*$K96+SUM($S$5:AY$5)*$L96+SUM($S$6:AY$6)*$M96+SUM($S$7:AY$7)*$N96-SUM($O96:$Q96)&gt;0,SUM($S$3:AY$3)*$J96+SUM($S$4:AY$4)*$K96+SUM($S$5:AY$5)*$L96+SUM($S$6:AY$6)*$M96+SUM($S$7:AY$7)*$N96-SUM($O96:$Q96),0)</f>
        <v>0</v>
      </c>
      <c r="AW96" s="4">
        <f t="shared" si="234"/>
        <v>0</v>
      </c>
      <c r="AX96" s="72">
        <f>IF(SUM($S$3:BA$3)*$J96+SUM($S$4:BA$4)*$K96+SUM($S$5:BA$5)*$L96+SUM($S$6:BA$6)*$M96+SUM($S$7:BA$7)*$N96-SUM($O96:$Q96)&gt;0,SUM($S$3:BA$3)*$J96+SUM($S$4:BA$4)*$K96+SUM($S$5:BA$5)*$L96+SUM($S$6:BA$6)*$M96+SUM($S$7:BA$7)*$N96-SUM($O96:$Q96),0)</f>
        <v>0</v>
      </c>
      <c r="AY96" s="7">
        <f t="shared" si="235"/>
        <v>0</v>
      </c>
      <c r="AZ96" s="401">
        <f>IF(SUM($S$3:BC$3)*$J96+SUM($S$4:BC$4)*$K96+SUM($S$5:BC$5)*$L96+SUM($S$6:BC$6)*$M96+SUM($S$7:BC$7)*$N96-SUM($O96:$Q96)&gt;0,SUM($S$3:BC$3)*$J96+SUM($S$4:BC$4)*$K96+SUM($S$5:BC$5)*$L96+SUM($S$6:BC$6)*$M96+SUM($S$7:BC$7)*$N96-SUM($O96:$Q96),0)</f>
        <v>0</v>
      </c>
      <c r="BA96" s="87">
        <f t="shared" si="236"/>
        <v>0</v>
      </c>
      <c r="BB96" s="402">
        <f>IF(SUM($S$3:BD$3)*$J96+SUM($S$4:BD$4)*$K96+SUM($S$5:BD$5)*$L96+SUM($S$6:BD$6)*$M96+SUM($S$7:BD$7)*$N96-SUM($O96:$Q96)&gt;0,SUM($S$3:BD$3)*$J96+SUM($S$4:BD$4)*$K96+SUM($S$5:BD$5)*$L96+SUM($S$6:BD$6)*$M96+SUM($S$7:BD$7)*$N96-SUM($O96:$Q96),0)</f>
        <v>0</v>
      </c>
      <c r="BC96" s="87">
        <f t="shared" si="237"/>
        <v>0</v>
      </c>
      <c r="BG96" s="91">
        <f t="shared" si="313"/>
        <v>0</v>
      </c>
      <c r="BH96" s="91">
        <f t="shared" si="314"/>
        <v>0</v>
      </c>
      <c r="BI96" s="91">
        <f t="shared" si="315"/>
        <v>0</v>
      </c>
      <c r="BJ96" s="91">
        <f t="shared" si="316"/>
        <v>0</v>
      </c>
      <c r="BK96" s="91">
        <f t="shared" si="317"/>
        <v>0</v>
      </c>
      <c r="BL96" s="91">
        <f t="shared" si="318"/>
        <v>0</v>
      </c>
      <c r="BM96" s="91">
        <f t="shared" si="319"/>
        <v>0</v>
      </c>
      <c r="BN96" s="91">
        <f t="shared" si="320"/>
        <v>0</v>
      </c>
      <c r="BO96" s="91">
        <f t="shared" si="321"/>
        <v>0</v>
      </c>
      <c r="BP96" s="91">
        <f t="shared" si="322"/>
        <v>0</v>
      </c>
      <c r="BQ96" s="250">
        <f t="shared" si="323"/>
        <v>0</v>
      </c>
      <c r="BR96" s="157">
        <f t="shared" si="324"/>
        <v>0</v>
      </c>
      <c r="BS96" s="91">
        <f t="shared" si="325"/>
        <v>0</v>
      </c>
      <c r="BT96" s="91">
        <f t="shared" si="326"/>
        <v>0</v>
      </c>
      <c r="BU96" s="91">
        <f t="shared" si="327"/>
        <v>0</v>
      </c>
      <c r="BV96" s="91"/>
      <c r="BW96" s="158"/>
      <c r="BX96" s="153" t="s">
        <v>610</v>
      </c>
    </row>
    <row r="97" spans="1:76" s="86" customFormat="1" ht="12.75" customHeight="1" x14ac:dyDescent="0.25">
      <c r="A97" s="15" t="s">
        <v>64</v>
      </c>
      <c r="B97" s="51" t="s">
        <v>789</v>
      </c>
      <c r="C97" s="244" t="s">
        <v>10</v>
      </c>
      <c r="D97" s="274">
        <v>1</v>
      </c>
      <c r="E97" s="328">
        <v>235</v>
      </c>
      <c r="F97" s="342" t="s">
        <v>772</v>
      </c>
      <c r="G97" s="369">
        <v>1</v>
      </c>
      <c r="H97" s="370">
        <v>235</v>
      </c>
      <c r="I97" s="372" t="s">
        <v>772</v>
      </c>
      <c r="J97" s="301"/>
      <c r="K97" s="128"/>
      <c r="L97" s="120"/>
      <c r="M97" s="123">
        <v>7</v>
      </c>
      <c r="N97" s="120"/>
      <c r="O97" s="87">
        <v>0</v>
      </c>
      <c r="P97" s="131"/>
      <c r="Q97" s="292">
        <f>1890</f>
        <v>1890</v>
      </c>
      <c r="R97" s="72">
        <f>IF(SUM($S$3:U$3)*$J97+SUM($S$4:U$4)*$K97+SUM($S$5:U$5)*$L97+SUM($S$6:U$6)*$M97+SUM($S$7:U$7)*$N97-SUM($O97:$Q97)&gt;0,SUM($S$3:U$3)*$J97+SUM($S$4:U$4)*$K97+SUM($S$5:U$5)*$L97+SUM($S$6:U$6)*$M97+SUM($S$7:U$7)*$N97-SUM($O97:$Q97),0)</f>
        <v>0</v>
      </c>
      <c r="S97" s="73">
        <f t="shared" si="219"/>
        <v>0</v>
      </c>
      <c r="T97" s="72">
        <f>IF(SUM($S$3:W$3)*$J97+SUM($S$4:W$4)*$K97+SUM($S$5:W$5)*$L97+SUM($S$6:W$6)*$M97+SUM($S$7:W$7)*$N97-SUM($O97:$Q97)&gt;0,SUM($S$3:W$3)*$J97+SUM($S$4:W$4)*$K97+SUM($S$5:W$5)*$L97+SUM($S$6:W$6)*$M97+SUM($S$7:W$7)*$N97-SUM($O97:$Q97),0)</f>
        <v>0</v>
      </c>
      <c r="U97" s="4">
        <f t="shared" si="220"/>
        <v>0</v>
      </c>
      <c r="V97" s="72">
        <f>IF(SUM($S$3:Y$3)*$J97+SUM($S$4:Y$4)*$K97+SUM($S$5:Y$5)*$L97+SUM($S$6:Y$6)*$M97+SUM($S$7:Y$7)*$N97-SUM($O97:$Q97)&gt;0,SUM($S$3:Y$3)*$J97+SUM($S$4:Y$4)*$K97+SUM($S$5:Y$5)*$L97+SUM($S$6:Y$6)*$M97+SUM($S$7:Y$7)*$N97-SUM($O97:$Q97),0)</f>
        <v>0</v>
      </c>
      <c r="W97" s="4">
        <f t="shared" si="221"/>
        <v>0</v>
      </c>
      <c r="X97" s="72">
        <f>IF(SUM($S$3:AA$3)*$J97+SUM($S$4:AA$4)*$K97+SUM($S$5:AA$5)*$L97+SUM($S$6:AA$6)*$M97+SUM($S$7:AA$7)*$N97-SUM($O97:$Q97)&gt;0,SUM($S$3:AA$3)*$J97+SUM($S$4:AA$4)*$K97+SUM($S$5:AA$5)*$L97+SUM($S$6:AA$6)*$M97+SUM($S$7:AA$7)*$N97-SUM($O97:$Q97),0)</f>
        <v>0</v>
      </c>
      <c r="Y97" s="4">
        <f t="shared" si="222"/>
        <v>0</v>
      </c>
      <c r="Z97" s="72">
        <f>IF(SUM($S$3:AC$3)*$J97+SUM($S$4:AC$4)*$K97+SUM($S$5:AC$5)*$L97+SUM($S$6:AC$6)*$M97+SUM($S$7:AC$7)*$N97-SUM($O97:$Q97)&gt;0,SUM($S$3:AC$3)*$J97+SUM($S$4:AC$4)*$K97+SUM($S$5:AC$5)*$L97+SUM($S$6:AC$6)*$M97+SUM($S$7:AC$7)*$N97-SUM($O97:$Q97),0)</f>
        <v>0</v>
      </c>
      <c r="AA97" s="4">
        <f t="shared" si="223"/>
        <v>0</v>
      </c>
      <c r="AB97" s="72">
        <f>IF(SUM($S$3:AE$3)*$J97+SUM($S$4:AE$4)*$K97+SUM($S$5:AE$5)*$L97+SUM($S$6:AE$6)*$M97+SUM($S$7:AE$7)*$N97-SUM($O97:$Q97)&gt;0,SUM($S$3:AE$3)*$J97+SUM($S$4:AE$4)*$K97+SUM($S$5:AE$5)*$L97+SUM($S$6:AE$6)*$M97+SUM($S$7:AE$7)*$N97-SUM($O97:$Q97),0)</f>
        <v>0</v>
      </c>
      <c r="AC97" s="4">
        <f t="shared" si="224"/>
        <v>0</v>
      </c>
      <c r="AD97" s="72">
        <f>IF(SUM($S$3:AG$3)*$J97+SUM($S$4:AG$4)*$K97+SUM($S$5:AG$5)*$L97+SUM($S$6:AG$6)*$M97+SUM($S$7:AG$7)*$N97-SUM($O97:$Q97)&gt;0,SUM($S$3:AG$3)*$J97+SUM($S$4:AG$4)*$K97+SUM($S$5:AG$5)*$L97+SUM($S$6:AG$6)*$M97+SUM($S$7:AG$7)*$N97-SUM($O97:$Q97),0)</f>
        <v>0</v>
      </c>
      <c r="AE97" s="4">
        <f t="shared" si="225"/>
        <v>0</v>
      </c>
      <c r="AF97" s="72">
        <f>IF(SUM($S$3:AI$3)*$J97+SUM($S$4:AI$4)*$K97+SUM($S$5:AI$5)*$L97+SUM($S$6:AI$6)*$M97+SUM($S$7:AI$7)*$N97-SUM($O97:$Q97)&gt;0,SUM($S$3:AI$3)*$J97+SUM($S$4:AI$4)*$K97+SUM($S$5:AI$5)*$L97+SUM($S$6:AI$6)*$M97+SUM($S$7:AI$7)*$N97-SUM($O97:$Q97),0)</f>
        <v>0</v>
      </c>
      <c r="AG97" s="4">
        <f t="shared" si="226"/>
        <v>0</v>
      </c>
      <c r="AH97" s="72">
        <f>IF(SUM($S$3:AK$3)*$J97+SUM($S$4:AK$4)*$K97+SUM($S$5:AK$5)*$L97+SUM($S$6:AK$6)*$M97+SUM($S$7:AK$7)*$N97-SUM($O97:$Q97)&gt;0,SUM($S$3:AK$3)*$J97+SUM($S$4:AK$4)*$K97+SUM($S$5:AK$5)*$L97+SUM($S$6:AK$6)*$M97+SUM($S$7:AK$7)*$N97-SUM($O97:$Q97),0)</f>
        <v>0</v>
      </c>
      <c r="AI97" s="4">
        <f t="shared" si="227"/>
        <v>0</v>
      </c>
      <c r="AJ97" s="72">
        <f>IF(SUM($S$3:AM$3)*$J97+SUM($S$4:AQ$4)*$K97+SUM($S$5:AM$5)*$L97+SUM($S$6:AM$6)*$M97+SUM($S$7:AM$7)*$N97-SUM($O97:$Q97)&gt;0,SUM($S$3:AM$3)*$J97+SUM($S$4:AQ$4)*$K97+SUM($S$5:AM$5)*$L97+SUM($S$6:AM$6)*$M97+SUM($S$7:AM$7)*$N97-SUM($O97:$Q97),0)</f>
        <v>0</v>
      </c>
      <c r="AK97" s="4">
        <f t="shared" si="228"/>
        <v>0</v>
      </c>
      <c r="AL97" s="72">
        <f>IF(SUM($S$3:AO$3)*$J97+SUM($S$4:AS$4)*$K97+SUM($S$5:AO$5)*$L97+SUM($S$6:AO$6)*$M97+SUM($S$7:AO$7)*$N97-SUM($O97:$Q97)&gt;0,SUM($S$3:AO$3)*$J97+SUM($S$4:AS$4)*$K97+SUM($S$5:AO$5)*$L97+SUM($S$6:AO$6)*$M97+SUM($S$7:AO$7)*$N97-SUM($O97:$Q97),0)</f>
        <v>0</v>
      </c>
      <c r="AM97" s="4">
        <f t="shared" si="229"/>
        <v>0</v>
      </c>
      <c r="AN97" s="72">
        <f>IF(SUM($S$3:AQ$3)*$J97+SUM($S$4:AU$4)*$K97+SUM($S$5:AQ$5)*$L97+SUM($S$6:AQ$6)*$M97+SUM($S$7:AQ$7)*$N97-SUM($O97:$Q97)&gt;0,SUM($S$3:AQ$3)*$J97+SUM($S$4:AU$4)*$K97+SUM($S$5:AQ$5)*$L97+SUM($S$6:AQ$6)*$M97+SUM($S$7:AQ$7)*$N97-SUM($O97:$Q97),0)</f>
        <v>0</v>
      </c>
      <c r="AO97" s="4">
        <f t="shared" si="230"/>
        <v>0</v>
      </c>
      <c r="AP97" s="72">
        <f>IF(SUM($S$3:AS$3)*$J97+SUM($S$4:AW$4)*$K97+SUM($S$5:AS$5)*$L97+SUM($S$6:AS$6)*$M97+SUM($S$7:AS$7)*$N97-SUM($O97:$Q97)&gt;0,SUM($S$3:AS$3)*$J97+SUM($S$4:AW$4)*$K97+SUM($S$5:AS$5)*$L97+SUM($S$6:AS$6)*$M97+SUM($S$7:AS$7)*$N97-SUM($O97:$Q97),0)</f>
        <v>0</v>
      </c>
      <c r="AQ97" s="4">
        <f t="shared" si="231"/>
        <v>0</v>
      </c>
      <c r="AR97" s="72">
        <f>IF(SUM($S$3:AU$3)*$J97+SUM($S$4:AP$4)*$K97+SUM($S$5:AU$5)*$L97+SUM($S$6:AU$6)*$M97+SUM($S$7:AU$7)*$N97-SUM($O97:$Q97)&gt;0,SUM($S$3:AU$3)*$J97+SUM($S$4:AP$4)*$K97+SUM($S$5:AU$5)*$L97+SUM($S$6:AU$6)*$M97+SUM($S$7:AU$7)*$N97-SUM($O97:$Q97),0)</f>
        <v>0</v>
      </c>
      <c r="AS97" s="4">
        <f t="shared" si="232"/>
        <v>0</v>
      </c>
      <c r="AT97" s="72">
        <f>IF(SUM($S$3:AW$3)*$J97+SUM($S$4:AW$4)*$K97+SUM($S$5:AW$5)*$L97+SUM($S$6:AW$6)*$M97+SUM($S$7:AW$7)*$N97-SUM($O97:$Q97)&gt;0,SUM($S$3:AW$3)*$J97+SUM($S$4:AW$4)*$K97+SUM($S$5:AW$5)*$L97+SUM($S$6:AW$6)*$M97+SUM($S$7:AW$7)*$N97-SUM($O97:$Q97),0)</f>
        <v>0</v>
      </c>
      <c r="AU97" s="4">
        <f t="shared" si="233"/>
        <v>0</v>
      </c>
      <c r="AV97" s="72">
        <f>IF(SUM($S$3:AY$3)*$J97+SUM($S$4:AY$4)*$K97+SUM($S$5:AY$5)*$L97+SUM($S$6:AY$6)*$M97+SUM($S$7:AY$7)*$N97-SUM($O97:$Q97)&gt;0,SUM($S$3:AY$3)*$J97+SUM($S$4:AY$4)*$K97+SUM($S$5:AY$5)*$L97+SUM($S$6:AY$6)*$M97+SUM($S$7:AY$7)*$N97-SUM($O97:$Q97),0)</f>
        <v>0</v>
      </c>
      <c r="AW97" s="4">
        <f t="shared" si="234"/>
        <v>0</v>
      </c>
      <c r="AX97" s="72">
        <f>IF(SUM($S$3:BA$3)*$J97+SUM($S$4:BA$4)*$K97+SUM($S$5:BA$5)*$L97+SUM($S$6:BA$6)*$M97+SUM($S$7:BA$7)*$N97-SUM($O97:$Q97)&gt;0,SUM($S$3:BA$3)*$J97+SUM($S$4:BA$4)*$K97+SUM($S$5:BA$5)*$L97+SUM($S$6:BA$6)*$M97+SUM($S$7:BA$7)*$N97-SUM($O97:$Q97),0)</f>
        <v>0</v>
      </c>
      <c r="AY97" s="7">
        <f t="shared" si="235"/>
        <v>0</v>
      </c>
      <c r="AZ97" s="401">
        <f>IF(SUM($S$3:BC$3)*$J97+SUM($S$4:BC$4)*$K97+SUM($S$5:BC$5)*$L97+SUM($S$6:BC$6)*$M97+SUM($S$7:BC$7)*$N97-SUM($O97:$Q97)&gt;0,SUM($S$3:BC$3)*$J97+SUM($S$4:BC$4)*$K97+SUM($S$5:BC$5)*$L97+SUM($S$6:BC$6)*$M97+SUM($S$7:BC$7)*$N97-SUM($O97:$Q97),0)</f>
        <v>0</v>
      </c>
      <c r="BA97" s="87">
        <f t="shared" si="236"/>
        <v>0</v>
      </c>
      <c r="BB97" s="402">
        <f>IF(SUM($S$3:BD$3)*$J97+SUM($S$4:BD$4)*$K97+SUM($S$5:BD$5)*$L97+SUM($S$6:BD$6)*$M97+SUM($S$7:BD$7)*$N97-SUM($O97:$Q97)&gt;0,SUM($S$3:BD$3)*$J97+SUM($S$4:BD$4)*$K97+SUM($S$5:BD$5)*$L97+SUM($S$6:BD$6)*$M97+SUM($S$7:BD$7)*$N97-SUM($O97:$Q97),0)</f>
        <v>0</v>
      </c>
      <c r="BC97" s="87">
        <f t="shared" si="237"/>
        <v>0</v>
      </c>
      <c r="BG97" s="91">
        <f t="shared" si="313"/>
        <v>0</v>
      </c>
      <c r="BH97" s="91">
        <f t="shared" si="314"/>
        <v>0</v>
      </c>
      <c r="BI97" s="91">
        <f t="shared" si="315"/>
        <v>0</v>
      </c>
      <c r="BJ97" s="91">
        <f t="shared" si="316"/>
        <v>0</v>
      </c>
      <c r="BK97" s="91">
        <f t="shared" si="317"/>
        <v>0</v>
      </c>
      <c r="BL97" s="91">
        <f t="shared" si="318"/>
        <v>0</v>
      </c>
      <c r="BM97" s="91">
        <f t="shared" si="319"/>
        <v>0</v>
      </c>
      <c r="BN97" s="91">
        <f t="shared" si="320"/>
        <v>0</v>
      </c>
      <c r="BO97" s="91">
        <f t="shared" si="321"/>
        <v>0</v>
      </c>
      <c r="BP97" s="91">
        <f t="shared" si="322"/>
        <v>0</v>
      </c>
      <c r="BQ97" s="250">
        <f t="shared" si="323"/>
        <v>0</v>
      </c>
      <c r="BR97" s="157">
        <f t="shared" si="324"/>
        <v>0</v>
      </c>
      <c r="BS97" s="91">
        <f t="shared" si="325"/>
        <v>0</v>
      </c>
      <c r="BT97" s="91">
        <f t="shared" si="326"/>
        <v>0</v>
      </c>
      <c r="BU97" s="91">
        <f t="shared" si="327"/>
        <v>0</v>
      </c>
      <c r="BV97" s="91"/>
      <c r="BW97" s="158"/>
      <c r="BX97" s="153" t="s">
        <v>610</v>
      </c>
    </row>
    <row r="98" spans="1:76" s="86" customFormat="1" ht="12.75" customHeight="1" x14ac:dyDescent="0.25">
      <c r="A98" s="15" t="s">
        <v>64</v>
      </c>
      <c r="B98" s="51" t="s">
        <v>790</v>
      </c>
      <c r="C98" s="244" t="s">
        <v>10</v>
      </c>
      <c r="D98" s="274">
        <v>1</v>
      </c>
      <c r="E98" s="328">
        <v>215</v>
      </c>
      <c r="F98" s="342" t="s">
        <v>772</v>
      </c>
      <c r="G98" s="369">
        <v>1</v>
      </c>
      <c r="H98" s="370">
        <v>215</v>
      </c>
      <c r="I98" s="372" t="s">
        <v>772</v>
      </c>
      <c r="J98" s="301"/>
      <c r="K98" s="128"/>
      <c r="L98" s="120"/>
      <c r="M98" s="123">
        <v>2</v>
      </c>
      <c r="N98" s="120"/>
      <c r="O98" s="87">
        <v>0</v>
      </c>
      <c r="P98" s="131"/>
      <c r="Q98" s="292">
        <v>0</v>
      </c>
      <c r="R98" s="72">
        <f>IF(SUM($S$3:U$3)*$J98+SUM($S$4:U$4)*$K98+SUM($S$5:U$5)*$L98+SUM($S$6:U$6)*$M98+SUM($S$7:U$7)*$N98-SUM($O98:$Q98)&gt;0,SUM($S$3:U$3)*$J98+SUM($S$4:U$4)*$K98+SUM($S$5:U$5)*$L98+SUM($S$6:U$6)*$M98+SUM($S$7:U$7)*$N98-SUM($O98:$Q98),0)</f>
        <v>0</v>
      </c>
      <c r="S98" s="73">
        <f t="shared" si="219"/>
        <v>0</v>
      </c>
      <c r="T98" s="72">
        <f>IF(SUM($S$3:W$3)*$J98+SUM($S$4:W$4)*$K98+SUM($S$5:W$5)*$L98+SUM($S$6:W$6)*$M98+SUM($S$7:W$7)*$N98-SUM($O98:$Q98)&gt;0,SUM($S$3:W$3)*$J98+SUM($S$4:W$4)*$K98+SUM($S$5:W$5)*$L98+SUM($S$6:W$6)*$M98+SUM($S$7:W$7)*$N98-SUM($O98:$Q98),0)</f>
        <v>0</v>
      </c>
      <c r="U98" s="4">
        <f t="shared" si="220"/>
        <v>0</v>
      </c>
      <c r="V98" s="72">
        <f>IF(SUM($S$3:Y$3)*$J98+SUM($S$4:Y$4)*$K98+SUM($S$5:Y$5)*$L98+SUM($S$6:Y$6)*$M98+SUM($S$7:Y$7)*$N98-SUM($O98:$Q98)&gt;0,SUM($S$3:Y$3)*$J98+SUM($S$4:Y$4)*$K98+SUM($S$5:Y$5)*$L98+SUM($S$6:Y$6)*$M98+SUM($S$7:Y$7)*$N98-SUM($O98:$Q98),0)</f>
        <v>0</v>
      </c>
      <c r="W98" s="4">
        <f t="shared" si="221"/>
        <v>0</v>
      </c>
      <c r="X98" s="72">
        <f>IF(SUM($S$3:AA$3)*$J98+SUM($S$4:AA$4)*$K98+SUM($S$5:AA$5)*$L98+SUM($S$6:AA$6)*$M98+SUM($S$7:AA$7)*$N98-SUM($O98:$Q98)&gt;0,SUM($S$3:AA$3)*$J98+SUM($S$4:AA$4)*$K98+SUM($S$5:AA$5)*$L98+SUM($S$6:AA$6)*$M98+SUM($S$7:AA$7)*$N98-SUM($O98:$Q98),0)</f>
        <v>0</v>
      </c>
      <c r="Y98" s="4">
        <f t="shared" si="222"/>
        <v>0</v>
      </c>
      <c r="Z98" s="72">
        <f>IF(SUM($S$3:AC$3)*$J98+SUM($S$4:AC$4)*$K98+SUM($S$5:AC$5)*$L98+SUM($S$6:AC$6)*$M98+SUM($S$7:AC$7)*$N98-SUM($O98:$Q98)&gt;0,SUM($S$3:AC$3)*$J98+SUM($S$4:AC$4)*$K98+SUM($S$5:AC$5)*$L98+SUM($S$6:AC$6)*$M98+SUM($S$7:AC$7)*$N98-SUM($O98:$Q98),0)</f>
        <v>0</v>
      </c>
      <c r="AA98" s="4">
        <f t="shared" si="223"/>
        <v>0</v>
      </c>
      <c r="AB98" s="72">
        <f>IF(SUM($S$3:AE$3)*$J98+SUM($S$4:AE$4)*$K98+SUM($S$5:AE$5)*$L98+SUM($S$6:AE$6)*$M98+SUM($S$7:AE$7)*$N98-SUM($O98:$Q98)&gt;0,SUM($S$3:AE$3)*$J98+SUM($S$4:AE$4)*$K98+SUM($S$5:AE$5)*$L98+SUM($S$6:AE$6)*$M98+SUM($S$7:AE$7)*$N98-SUM($O98:$Q98),0)</f>
        <v>0</v>
      </c>
      <c r="AC98" s="4">
        <f t="shared" si="224"/>
        <v>0</v>
      </c>
      <c r="AD98" s="72">
        <f>IF(SUM($S$3:AG$3)*$J98+SUM($S$4:AG$4)*$K98+SUM($S$5:AG$5)*$L98+SUM($S$6:AG$6)*$M98+SUM($S$7:AG$7)*$N98-SUM($O98:$Q98)&gt;0,SUM($S$3:AG$3)*$J98+SUM($S$4:AG$4)*$K98+SUM($S$5:AG$5)*$L98+SUM($S$6:AG$6)*$M98+SUM($S$7:AG$7)*$N98-SUM($O98:$Q98),0)</f>
        <v>0</v>
      </c>
      <c r="AE98" s="4">
        <f t="shared" si="225"/>
        <v>0</v>
      </c>
      <c r="AF98" s="72">
        <f>IF(SUM($S$3:AI$3)*$J98+SUM($S$4:AI$4)*$K98+SUM($S$5:AI$5)*$L98+SUM($S$6:AI$6)*$M98+SUM($S$7:AI$7)*$N98-SUM($O98:$Q98)&gt;0,SUM($S$3:AI$3)*$J98+SUM($S$4:AI$4)*$K98+SUM($S$5:AI$5)*$L98+SUM($S$6:AI$6)*$M98+SUM($S$7:AI$7)*$N98-SUM($O98:$Q98),0)</f>
        <v>20</v>
      </c>
      <c r="AG98" s="4">
        <f t="shared" si="226"/>
        <v>20</v>
      </c>
      <c r="AH98" s="72">
        <f>IF(SUM($S$3:AK$3)*$J98+SUM($S$4:AK$4)*$K98+SUM($S$5:AK$5)*$L98+SUM($S$6:AK$6)*$M98+SUM($S$7:AK$7)*$N98-SUM($O98:$Q98)&gt;0,SUM($S$3:AK$3)*$J98+SUM($S$4:AK$4)*$K98+SUM($S$5:AK$5)*$L98+SUM($S$6:AK$6)*$M98+SUM($S$7:AK$7)*$N98-SUM($O98:$Q98),0)</f>
        <v>48</v>
      </c>
      <c r="AI98" s="4">
        <f t="shared" si="227"/>
        <v>28</v>
      </c>
      <c r="AJ98" s="72">
        <f>IF(SUM($S$3:AM$3)*$J98+SUM($S$4:AQ$4)*$K98+SUM($S$5:AM$5)*$L98+SUM($S$6:AM$6)*$M98+SUM($S$7:AM$7)*$N98-SUM($O98:$Q98)&gt;0,SUM($S$3:AM$3)*$J98+SUM($S$4:AQ$4)*$K98+SUM($S$5:AM$5)*$L98+SUM($S$6:AM$6)*$M98+SUM($S$7:AM$7)*$N98-SUM($O98:$Q98),0)</f>
        <v>48</v>
      </c>
      <c r="AK98" s="4">
        <f t="shared" si="228"/>
        <v>0</v>
      </c>
      <c r="AL98" s="72">
        <f>IF(SUM($S$3:AO$3)*$J98+SUM($S$4:AS$4)*$K98+SUM($S$5:AO$5)*$L98+SUM($S$6:AO$6)*$M98+SUM($S$7:AO$7)*$N98-SUM($O98:$Q98)&gt;0,SUM($S$3:AO$3)*$J98+SUM($S$4:AS$4)*$K98+SUM($S$5:AO$5)*$L98+SUM($S$6:AO$6)*$M98+SUM($S$7:AO$7)*$N98-SUM($O98:$Q98),0)</f>
        <v>48</v>
      </c>
      <c r="AM98" s="4">
        <f t="shared" si="229"/>
        <v>0</v>
      </c>
      <c r="AN98" s="72">
        <f>IF(SUM($S$3:AQ$3)*$J98+SUM($S$4:AU$4)*$K98+SUM($S$5:AQ$5)*$L98+SUM($S$6:AQ$6)*$M98+SUM($S$7:AQ$7)*$N98-SUM($O98:$Q98)&gt;0,SUM($S$3:AQ$3)*$J98+SUM($S$4:AU$4)*$K98+SUM($S$5:AQ$5)*$L98+SUM($S$6:AQ$6)*$M98+SUM($S$7:AQ$7)*$N98-SUM($O98:$Q98),0)</f>
        <v>118</v>
      </c>
      <c r="AO98" s="4">
        <f t="shared" si="230"/>
        <v>70</v>
      </c>
      <c r="AP98" s="72">
        <f>IF(SUM($S$3:AS$3)*$J98+SUM($S$4:AW$4)*$K98+SUM($S$5:AS$5)*$L98+SUM($S$6:AS$6)*$M98+SUM($S$7:AS$7)*$N98-SUM($O98:$Q98)&gt;0,SUM($S$3:AS$3)*$J98+SUM($S$4:AW$4)*$K98+SUM($S$5:AS$5)*$L98+SUM($S$6:AS$6)*$M98+SUM($S$7:AS$7)*$N98-SUM($O98:$Q98),0)</f>
        <v>188</v>
      </c>
      <c r="AQ98" s="4">
        <f t="shared" si="231"/>
        <v>70</v>
      </c>
      <c r="AR98" s="72">
        <f>IF(SUM($S$3:AU$3)*$J98+SUM($S$4:AP$4)*$K98+SUM($S$5:AU$5)*$L98+SUM($S$6:AU$6)*$M98+SUM($S$7:AU$7)*$N98-SUM($O98:$Q98)&gt;0,SUM($S$3:AU$3)*$J98+SUM($S$4:AP$4)*$K98+SUM($S$5:AU$5)*$L98+SUM($S$6:AU$6)*$M98+SUM($S$7:AU$7)*$N98-SUM($O98:$Q98),0)</f>
        <v>258</v>
      </c>
      <c r="AS98" s="4">
        <f t="shared" si="232"/>
        <v>70</v>
      </c>
      <c r="AT98" s="72">
        <f>IF(SUM($S$3:AW$3)*$J98+SUM($S$4:AW$4)*$K98+SUM($S$5:AW$5)*$L98+SUM($S$6:AW$6)*$M98+SUM($S$7:AW$7)*$N98-SUM($O98:$Q98)&gt;0,SUM($S$3:AW$3)*$J98+SUM($S$4:AW$4)*$K98+SUM($S$5:AW$5)*$L98+SUM($S$6:AW$6)*$M98+SUM($S$7:AW$7)*$N98-SUM($O98:$Q98),0)</f>
        <v>328</v>
      </c>
      <c r="AU98" s="4">
        <f t="shared" si="233"/>
        <v>70</v>
      </c>
      <c r="AV98" s="72">
        <f>IF(SUM($S$3:AY$3)*$J98+SUM($S$4:AY$4)*$K98+SUM($S$5:AY$5)*$L98+SUM($S$6:AY$6)*$M98+SUM($S$7:AY$7)*$N98-SUM($O98:$Q98)&gt;0,SUM($S$3:AY$3)*$J98+SUM($S$4:AY$4)*$K98+SUM($S$5:AY$5)*$L98+SUM($S$6:AY$6)*$M98+SUM($S$7:AY$7)*$N98-SUM($O98:$Q98),0)</f>
        <v>398</v>
      </c>
      <c r="AW98" s="4">
        <f t="shared" si="234"/>
        <v>70</v>
      </c>
      <c r="AX98" s="72">
        <f>IF(SUM($S$3:BA$3)*$J98+SUM($S$4:BA$4)*$K98+SUM($S$5:BA$5)*$L98+SUM($S$6:BA$6)*$M98+SUM($S$7:BA$7)*$N98-SUM($O98:$Q98)&gt;0,SUM($S$3:BA$3)*$J98+SUM($S$4:BA$4)*$K98+SUM($S$5:BA$5)*$L98+SUM($S$6:BA$6)*$M98+SUM($S$7:BA$7)*$N98-SUM($O98:$Q98),0)</f>
        <v>468</v>
      </c>
      <c r="AY98" s="7">
        <f t="shared" si="235"/>
        <v>70</v>
      </c>
      <c r="AZ98" s="401">
        <f>IF(SUM($S$3:BC$3)*$J98+SUM($S$4:BC$4)*$K98+SUM($S$5:BC$5)*$L98+SUM($S$6:BC$6)*$M98+SUM($S$7:BC$7)*$N98-SUM($O98:$Q98)&gt;0,SUM($S$3:BC$3)*$J98+SUM($S$4:BC$4)*$K98+SUM($S$5:BC$5)*$L98+SUM($S$6:BC$6)*$M98+SUM($S$7:BC$7)*$N98-SUM($O98:$Q98),0)</f>
        <v>468</v>
      </c>
      <c r="BA98" s="87">
        <f t="shared" si="236"/>
        <v>0</v>
      </c>
      <c r="BB98" s="402">
        <f>IF(SUM($S$3:BD$3)*$J98+SUM($S$4:BD$4)*$K98+SUM($S$5:BD$5)*$L98+SUM($S$6:BD$6)*$M98+SUM($S$7:BD$7)*$N98-SUM($O98:$Q98)&gt;0,SUM($S$3:BD$3)*$J98+SUM($S$4:BD$4)*$K98+SUM($S$5:BD$5)*$L98+SUM($S$6:BD$6)*$M98+SUM($S$7:BD$7)*$N98-SUM($O98:$Q98),0)</f>
        <v>468</v>
      </c>
      <c r="BC98" s="87">
        <f t="shared" si="237"/>
        <v>0</v>
      </c>
      <c r="BG98" s="91">
        <f t="shared" si="313"/>
        <v>0</v>
      </c>
      <c r="BH98" s="91">
        <f t="shared" si="314"/>
        <v>0</v>
      </c>
      <c r="BI98" s="91">
        <f t="shared" si="315"/>
        <v>0</v>
      </c>
      <c r="BJ98" s="91">
        <f t="shared" si="316"/>
        <v>4300</v>
      </c>
      <c r="BK98" s="91">
        <f t="shared" si="317"/>
        <v>6020</v>
      </c>
      <c r="BL98" s="91">
        <f t="shared" si="318"/>
        <v>0</v>
      </c>
      <c r="BM98" s="91">
        <f t="shared" si="319"/>
        <v>0</v>
      </c>
      <c r="BN98" s="91">
        <f t="shared" si="320"/>
        <v>15050</v>
      </c>
      <c r="BO98" s="91">
        <f t="shared" si="321"/>
        <v>15050</v>
      </c>
      <c r="BP98" s="91">
        <f t="shared" si="322"/>
        <v>15050</v>
      </c>
      <c r="BQ98" s="250">
        <f t="shared" si="323"/>
        <v>15050</v>
      </c>
      <c r="BR98" s="157">
        <f t="shared" si="324"/>
        <v>15050</v>
      </c>
      <c r="BS98" s="91">
        <f t="shared" si="325"/>
        <v>15050</v>
      </c>
      <c r="BT98" s="91">
        <f t="shared" si="326"/>
        <v>0</v>
      </c>
      <c r="BU98" s="91">
        <f t="shared" si="327"/>
        <v>0</v>
      </c>
      <c r="BV98" s="91"/>
      <c r="BW98" s="158"/>
      <c r="BX98" s="153" t="s">
        <v>610</v>
      </c>
    </row>
    <row r="99" spans="1:76" s="86" customFormat="1" ht="12.75" customHeight="1" x14ac:dyDescent="0.25">
      <c r="A99" s="15" t="s">
        <v>791</v>
      </c>
      <c r="B99" s="51" t="s">
        <v>792</v>
      </c>
      <c r="C99" s="244" t="s">
        <v>10</v>
      </c>
      <c r="D99" s="274">
        <v>1</v>
      </c>
      <c r="E99" s="328">
        <v>178</v>
      </c>
      <c r="F99" s="345" t="s">
        <v>772</v>
      </c>
      <c r="G99" s="369">
        <v>1</v>
      </c>
      <c r="H99" s="370">
        <v>178</v>
      </c>
      <c r="I99" s="373" t="s">
        <v>772</v>
      </c>
      <c r="J99" s="301"/>
      <c r="K99" s="128"/>
      <c r="L99" s="120"/>
      <c r="M99" s="123">
        <v>4</v>
      </c>
      <c r="N99" s="120"/>
      <c r="O99" s="87">
        <v>0</v>
      </c>
      <c r="P99" s="131"/>
      <c r="Q99" s="292">
        <f>1080</f>
        <v>1080</v>
      </c>
      <c r="R99" s="72">
        <f>IF(SUM($S$3:U$3)*$J99+SUM($S$4:U$4)*$K99+SUM($S$5:U$5)*$L99+SUM($S$6:U$6)*$M99+SUM($S$7:U$7)*$N99-SUM($O99:$Q99)&gt;0,SUM($S$3:U$3)*$J99+SUM($S$4:U$4)*$K99+SUM($S$5:U$5)*$L99+SUM($S$6:U$6)*$M99+SUM($S$7:U$7)*$N99-SUM($O99:$Q99),0)</f>
        <v>0</v>
      </c>
      <c r="S99" s="73">
        <f t="shared" si="219"/>
        <v>0</v>
      </c>
      <c r="T99" s="72">
        <f>IF(SUM($S$3:W$3)*$J99+SUM($S$4:W$4)*$K99+SUM($S$5:W$5)*$L99+SUM($S$6:W$6)*$M99+SUM($S$7:W$7)*$N99-SUM($O99:$Q99)&gt;0,SUM($S$3:W$3)*$J99+SUM($S$4:W$4)*$K99+SUM($S$5:W$5)*$L99+SUM($S$6:W$6)*$M99+SUM($S$7:W$7)*$N99-SUM($O99:$Q99),0)</f>
        <v>0</v>
      </c>
      <c r="U99" s="4">
        <f t="shared" si="220"/>
        <v>0</v>
      </c>
      <c r="V99" s="72">
        <f>IF(SUM($S$3:Y$3)*$J99+SUM($S$4:Y$4)*$K99+SUM($S$5:Y$5)*$L99+SUM($S$6:Y$6)*$M99+SUM($S$7:Y$7)*$N99-SUM($O99:$Q99)&gt;0,SUM($S$3:Y$3)*$J99+SUM($S$4:Y$4)*$K99+SUM($S$5:Y$5)*$L99+SUM($S$6:Y$6)*$M99+SUM($S$7:Y$7)*$N99-SUM($O99:$Q99),0)</f>
        <v>0</v>
      </c>
      <c r="W99" s="4">
        <f t="shared" si="221"/>
        <v>0</v>
      </c>
      <c r="X99" s="72">
        <f>IF(SUM($S$3:AA$3)*$J99+SUM($S$4:AA$4)*$K99+SUM($S$5:AA$5)*$L99+SUM($S$6:AA$6)*$M99+SUM($S$7:AA$7)*$N99-SUM($O99:$Q99)&gt;0,SUM($S$3:AA$3)*$J99+SUM($S$4:AA$4)*$K99+SUM($S$5:AA$5)*$L99+SUM($S$6:AA$6)*$M99+SUM($S$7:AA$7)*$N99-SUM($O99:$Q99),0)</f>
        <v>0</v>
      </c>
      <c r="Y99" s="4">
        <f t="shared" si="222"/>
        <v>0</v>
      </c>
      <c r="Z99" s="72">
        <f>IF(SUM($S$3:AC$3)*$J99+SUM($S$4:AC$4)*$K99+SUM($S$5:AC$5)*$L99+SUM($S$6:AC$6)*$M99+SUM($S$7:AC$7)*$N99-SUM($O99:$Q99)&gt;0,SUM($S$3:AC$3)*$J99+SUM($S$4:AC$4)*$K99+SUM($S$5:AC$5)*$L99+SUM($S$6:AC$6)*$M99+SUM($S$7:AC$7)*$N99-SUM($O99:$Q99),0)</f>
        <v>0</v>
      </c>
      <c r="AA99" s="4">
        <f t="shared" si="223"/>
        <v>0</v>
      </c>
      <c r="AB99" s="72">
        <f>IF(SUM($S$3:AE$3)*$J99+SUM($S$4:AE$4)*$K99+SUM($S$5:AE$5)*$L99+SUM($S$6:AE$6)*$M99+SUM($S$7:AE$7)*$N99-SUM($O99:$Q99)&gt;0,SUM($S$3:AE$3)*$J99+SUM($S$4:AE$4)*$K99+SUM($S$5:AE$5)*$L99+SUM($S$6:AE$6)*$M99+SUM($S$7:AE$7)*$N99-SUM($O99:$Q99),0)</f>
        <v>0</v>
      </c>
      <c r="AC99" s="4">
        <f t="shared" si="224"/>
        <v>0</v>
      </c>
      <c r="AD99" s="72">
        <f>IF(SUM($S$3:AG$3)*$J99+SUM($S$4:AG$4)*$K99+SUM($S$5:AG$5)*$L99+SUM($S$6:AG$6)*$M99+SUM($S$7:AG$7)*$N99-SUM($O99:$Q99)&gt;0,SUM($S$3:AG$3)*$J99+SUM($S$4:AG$4)*$K99+SUM($S$5:AG$5)*$L99+SUM($S$6:AG$6)*$M99+SUM($S$7:AG$7)*$N99-SUM($O99:$Q99),0)</f>
        <v>0</v>
      </c>
      <c r="AE99" s="4">
        <f t="shared" si="225"/>
        <v>0</v>
      </c>
      <c r="AF99" s="72">
        <f>IF(SUM($S$3:AI$3)*$J99+SUM($S$4:AI$4)*$K99+SUM($S$5:AI$5)*$L99+SUM($S$6:AI$6)*$M99+SUM($S$7:AI$7)*$N99-SUM($O99:$Q99)&gt;0,SUM($S$3:AI$3)*$J99+SUM($S$4:AI$4)*$K99+SUM($S$5:AI$5)*$L99+SUM($S$6:AI$6)*$M99+SUM($S$7:AI$7)*$N99-SUM($O99:$Q99),0)</f>
        <v>0</v>
      </c>
      <c r="AG99" s="4">
        <f t="shared" si="226"/>
        <v>0</v>
      </c>
      <c r="AH99" s="72">
        <f>IF(SUM($S$3:AK$3)*$J99+SUM($S$4:AK$4)*$K99+SUM($S$5:AK$5)*$L99+SUM($S$6:AK$6)*$M99+SUM($S$7:AK$7)*$N99-SUM($O99:$Q99)&gt;0,SUM($S$3:AK$3)*$J99+SUM($S$4:AK$4)*$K99+SUM($S$5:AK$5)*$L99+SUM($S$6:AK$6)*$M99+SUM($S$7:AK$7)*$N99-SUM($O99:$Q99),0)</f>
        <v>0</v>
      </c>
      <c r="AI99" s="4">
        <f t="shared" si="227"/>
        <v>0</v>
      </c>
      <c r="AJ99" s="72">
        <f>IF(SUM($S$3:AM$3)*$J99+SUM($S$4:AQ$4)*$K99+SUM($S$5:AM$5)*$L99+SUM($S$6:AM$6)*$M99+SUM($S$7:AM$7)*$N99-SUM($O99:$Q99)&gt;0,SUM($S$3:AM$3)*$J99+SUM($S$4:AQ$4)*$K99+SUM($S$5:AM$5)*$L99+SUM($S$6:AM$6)*$M99+SUM($S$7:AM$7)*$N99-SUM($O99:$Q99),0)</f>
        <v>0</v>
      </c>
      <c r="AK99" s="4">
        <f t="shared" si="228"/>
        <v>0</v>
      </c>
      <c r="AL99" s="72">
        <f>IF(SUM($S$3:AO$3)*$J99+SUM($S$4:AS$4)*$K99+SUM($S$5:AO$5)*$L99+SUM($S$6:AO$6)*$M99+SUM($S$7:AO$7)*$N99-SUM($O99:$Q99)&gt;0,SUM($S$3:AO$3)*$J99+SUM($S$4:AS$4)*$K99+SUM($S$5:AO$5)*$L99+SUM($S$6:AO$6)*$M99+SUM($S$7:AO$7)*$N99-SUM($O99:$Q99),0)</f>
        <v>0</v>
      </c>
      <c r="AM99" s="4">
        <f t="shared" si="229"/>
        <v>0</v>
      </c>
      <c r="AN99" s="72">
        <f>IF(SUM($S$3:AQ$3)*$J99+SUM($S$4:AU$4)*$K99+SUM($S$5:AQ$5)*$L99+SUM($S$6:AQ$6)*$M99+SUM($S$7:AQ$7)*$N99-SUM($O99:$Q99)&gt;0,SUM($S$3:AQ$3)*$J99+SUM($S$4:AU$4)*$K99+SUM($S$5:AQ$5)*$L99+SUM($S$6:AQ$6)*$M99+SUM($S$7:AQ$7)*$N99-SUM($O99:$Q99),0)</f>
        <v>0</v>
      </c>
      <c r="AO99" s="4">
        <f t="shared" si="230"/>
        <v>0</v>
      </c>
      <c r="AP99" s="72">
        <f>IF(SUM($S$3:AS$3)*$J99+SUM($S$4:AW$4)*$K99+SUM($S$5:AS$5)*$L99+SUM($S$6:AS$6)*$M99+SUM($S$7:AS$7)*$N99-SUM($O99:$Q99)&gt;0,SUM($S$3:AS$3)*$J99+SUM($S$4:AW$4)*$K99+SUM($S$5:AS$5)*$L99+SUM($S$6:AS$6)*$M99+SUM($S$7:AS$7)*$N99-SUM($O99:$Q99),0)</f>
        <v>0</v>
      </c>
      <c r="AQ99" s="4">
        <f t="shared" si="231"/>
        <v>0</v>
      </c>
      <c r="AR99" s="72">
        <f>IF(SUM($S$3:AU$3)*$J99+SUM($S$4:AP$4)*$K99+SUM($S$5:AU$5)*$L99+SUM($S$6:AU$6)*$M99+SUM($S$7:AU$7)*$N99-SUM($O99:$Q99)&gt;0,SUM($S$3:AU$3)*$J99+SUM($S$4:AP$4)*$K99+SUM($S$5:AU$5)*$L99+SUM($S$6:AU$6)*$M99+SUM($S$7:AU$7)*$N99-SUM($O99:$Q99),0)</f>
        <v>0</v>
      </c>
      <c r="AS99" s="4">
        <f t="shared" si="232"/>
        <v>0</v>
      </c>
      <c r="AT99" s="72">
        <f>IF(SUM($S$3:AW$3)*$J99+SUM($S$4:AW$4)*$K99+SUM($S$5:AW$5)*$L99+SUM($S$6:AW$6)*$M99+SUM($S$7:AW$7)*$N99-SUM($O99:$Q99)&gt;0,SUM($S$3:AW$3)*$J99+SUM($S$4:AW$4)*$K99+SUM($S$5:AW$5)*$L99+SUM($S$6:AW$6)*$M99+SUM($S$7:AW$7)*$N99-SUM($O99:$Q99),0)</f>
        <v>0</v>
      </c>
      <c r="AU99" s="4">
        <f t="shared" si="233"/>
        <v>0</v>
      </c>
      <c r="AV99" s="72">
        <f>IF(SUM($S$3:AY$3)*$J99+SUM($S$4:AY$4)*$K99+SUM($S$5:AY$5)*$L99+SUM($S$6:AY$6)*$M99+SUM($S$7:AY$7)*$N99-SUM($O99:$Q99)&gt;0,SUM($S$3:AY$3)*$J99+SUM($S$4:AY$4)*$K99+SUM($S$5:AY$5)*$L99+SUM($S$6:AY$6)*$M99+SUM($S$7:AY$7)*$N99-SUM($O99:$Q99),0)</f>
        <v>0</v>
      </c>
      <c r="AW99" s="4">
        <f t="shared" si="234"/>
        <v>0</v>
      </c>
      <c r="AX99" s="72">
        <f>IF(SUM($S$3:BA$3)*$J99+SUM($S$4:BA$4)*$K99+SUM($S$5:BA$5)*$L99+SUM($S$6:BA$6)*$M99+SUM($S$7:BA$7)*$N99-SUM($O99:$Q99)&gt;0,SUM($S$3:BA$3)*$J99+SUM($S$4:BA$4)*$K99+SUM($S$5:BA$5)*$L99+SUM($S$6:BA$6)*$M99+SUM($S$7:BA$7)*$N99-SUM($O99:$Q99),0)</f>
        <v>0</v>
      </c>
      <c r="AY99" s="7">
        <f t="shared" si="235"/>
        <v>0</v>
      </c>
      <c r="AZ99" s="401">
        <f>IF(SUM($S$3:BC$3)*$J99+SUM($S$4:BC$4)*$K99+SUM($S$5:BC$5)*$L99+SUM($S$6:BC$6)*$M99+SUM($S$7:BC$7)*$N99-SUM($O99:$Q99)&gt;0,SUM($S$3:BC$3)*$J99+SUM($S$4:BC$4)*$K99+SUM($S$5:BC$5)*$L99+SUM($S$6:BC$6)*$M99+SUM($S$7:BC$7)*$N99-SUM($O99:$Q99),0)</f>
        <v>0</v>
      </c>
      <c r="BA99" s="87">
        <f t="shared" si="236"/>
        <v>0</v>
      </c>
      <c r="BB99" s="402">
        <f>IF(SUM($S$3:BD$3)*$J99+SUM($S$4:BD$4)*$K99+SUM($S$5:BD$5)*$L99+SUM($S$6:BD$6)*$M99+SUM($S$7:BD$7)*$N99-SUM($O99:$Q99)&gt;0,SUM($S$3:BD$3)*$J99+SUM($S$4:BD$4)*$K99+SUM($S$5:BD$5)*$L99+SUM($S$6:BD$6)*$M99+SUM($S$7:BD$7)*$N99-SUM($O99:$Q99),0)</f>
        <v>0</v>
      </c>
      <c r="BC99" s="87">
        <f t="shared" si="237"/>
        <v>0</v>
      </c>
      <c r="BG99" s="91">
        <f>AA99*$H99</f>
        <v>0</v>
      </c>
      <c r="BH99" s="91">
        <f>AC99*$H99</f>
        <v>0</v>
      </c>
      <c r="BI99" s="91">
        <f>AE99*$H99</f>
        <v>0</v>
      </c>
      <c r="BJ99" s="91">
        <f t="shared" si="316"/>
        <v>0</v>
      </c>
      <c r="BK99" s="91">
        <f t="shared" si="317"/>
        <v>0</v>
      </c>
      <c r="BL99" s="91">
        <f t="shared" si="318"/>
        <v>0</v>
      </c>
      <c r="BM99" s="91">
        <f t="shared" si="319"/>
        <v>0</v>
      </c>
      <c r="BN99" s="91">
        <f t="shared" si="320"/>
        <v>0</v>
      </c>
      <c r="BO99" s="91">
        <f t="shared" si="321"/>
        <v>0</v>
      </c>
      <c r="BP99" s="91">
        <f t="shared" si="322"/>
        <v>0</v>
      </c>
      <c r="BQ99" s="250">
        <f t="shared" si="323"/>
        <v>0</v>
      </c>
      <c r="BR99" s="157">
        <f t="shared" si="324"/>
        <v>0</v>
      </c>
      <c r="BS99" s="91">
        <f t="shared" si="325"/>
        <v>0</v>
      </c>
      <c r="BT99" s="91">
        <f t="shared" si="326"/>
        <v>0</v>
      </c>
      <c r="BU99" s="91">
        <f t="shared" si="327"/>
        <v>0</v>
      </c>
      <c r="BV99" s="91"/>
      <c r="BW99" s="158"/>
      <c r="BX99" s="153" t="s">
        <v>610</v>
      </c>
    </row>
    <row r="100" spans="1:76" s="86" customFormat="1" ht="12.75" customHeight="1" x14ac:dyDescent="0.25">
      <c r="A100" s="15" t="s">
        <v>791</v>
      </c>
      <c r="B100" s="51" t="s">
        <v>793</v>
      </c>
      <c r="C100" s="244" t="s">
        <v>10</v>
      </c>
      <c r="D100" s="274">
        <v>1</v>
      </c>
      <c r="E100" s="328">
        <v>178</v>
      </c>
      <c r="F100" s="345" t="s">
        <v>772</v>
      </c>
      <c r="G100" s="369">
        <v>1</v>
      </c>
      <c r="H100" s="370">
        <v>178</v>
      </c>
      <c r="I100" s="373" t="s">
        <v>772</v>
      </c>
      <c r="J100" s="301"/>
      <c r="K100" s="128"/>
      <c r="L100" s="120"/>
      <c r="M100" s="123">
        <v>2</v>
      </c>
      <c r="N100" s="120"/>
      <c r="O100" s="87">
        <v>0</v>
      </c>
      <c r="P100" s="131"/>
      <c r="Q100" s="292">
        <f>540</f>
        <v>540</v>
      </c>
      <c r="R100" s="72">
        <f>IF(SUM($S$3:U$3)*$J100+SUM($S$4:U$4)*$K100+SUM($S$5:U$5)*$L100+SUM($S$6:U$6)*$M100+SUM($S$7:U$7)*$N100-SUM($O100:$Q100)&gt;0,SUM($S$3:U$3)*$J100+SUM($S$4:U$4)*$K100+SUM($S$5:U$5)*$L100+SUM($S$6:U$6)*$M100+SUM($S$7:U$7)*$N100-SUM($O100:$Q100),0)</f>
        <v>0</v>
      </c>
      <c r="S100" s="73">
        <f t="shared" si="219"/>
        <v>0</v>
      </c>
      <c r="T100" s="72">
        <f>IF(SUM($S$3:W$3)*$J100+SUM($S$4:W$4)*$K100+SUM($S$5:W$5)*$L100+SUM($S$6:W$6)*$M100+SUM($S$7:W$7)*$N100-SUM($O100:$Q100)&gt;0,SUM($S$3:W$3)*$J100+SUM($S$4:W$4)*$K100+SUM($S$5:W$5)*$L100+SUM($S$6:W$6)*$M100+SUM($S$7:W$7)*$N100-SUM($O100:$Q100),0)</f>
        <v>0</v>
      </c>
      <c r="U100" s="4">
        <f t="shared" si="220"/>
        <v>0</v>
      </c>
      <c r="V100" s="72">
        <f>IF(SUM($S$3:Y$3)*$J100+SUM($S$4:Y$4)*$K100+SUM($S$5:Y$5)*$L100+SUM($S$6:Y$6)*$M100+SUM($S$7:Y$7)*$N100-SUM($O100:$Q100)&gt;0,SUM($S$3:Y$3)*$J100+SUM($S$4:Y$4)*$K100+SUM($S$5:Y$5)*$L100+SUM($S$6:Y$6)*$M100+SUM($S$7:Y$7)*$N100-SUM($O100:$Q100),0)</f>
        <v>0</v>
      </c>
      <c r="W100" s="4">
        <f t="shared" si="221"/>
        <v>0</v>
      </c>
      <c r="X100" s="72">
        <f>IF(SUM($S$3:AA$3)*$J100+SUM($S$4:AA$4)*$K100+SUM($S$5:AA$5)*$L100+SUM($S$6:AA$6)*$M100+SUM($S$7:AA$7)*$N100-SUM($O100:$Q100)&gt;0,SUM($S$3:AA$3)*$J100+SUM($S$4:AA$4)*$K100+SUM($S$5:AA$5)*$L100+SUM($S$6:AA$6)*$M100+SUM($S$7:AA$7)*$N100-SUM($O100:$Q100),0)</f>
        <v>0</v>
      </c>
      <c r="Y100" s="4">
        <f t="shared" si="222"/>
        <v>0</v>
      </c>
      <c r="Z100" s="72">
        <f>IF(SUM($S$3:AC$3)*$J100+SUM($S$4:AC$4)*$K100+SUM($S$5:AC$5)*$L100+SUM($S$6:AC$6)*$M100+SUM($S$7:AC$7)*$N100-SUM($O100:$Q100)&gt;0,SUM($S$3:AC$3)*$J100+SUM($S$4:AC$4)*$K100+SUM($S$5:AC$5)*$L100+SUM($S$6:AC$6)*$M100+SUM($S$7:AC$7)*$N100-SUM($O100:$Q100),0)</f>
        <v>0</v>
      </c>
      <c r="AA100" s="4">
        <f t="shared" si="223"/>
        <v>0</v>
      </c>
      <c r="AB100" s="72">
        <f>IF(SUM($S$3:AE$3)*$J100+SUM($S$4:AE$4)*$K100+SUM($S$5:AE$5)*$L100+SUM($S$6:AE$6)*$M100+SUM($S$7:AE$7)*$N100-SUM($O100:$Q100)&gt;0,SUM($S$3:AE$3)*$J100+SUM($S$4:AE$4)*$K100+SUM($S$5:AE$5)*$L100+SUM($S$6:AE$6)*$M100+SUM($S$7:AE$7)*$N100-SUM($O100:$Q100),0)</f>
        <v>0</v>
      </c>
      <c r="AC100" s="4">
        <f t="shared" si="224"/>
        <v>0</v>
      </c>
      <c r="AD100" s="72">
        <f>IF(SUM($S$3:AG$3)*$J100+SUM($S$4:AG$4)*$K100+SUM($S$5:AG$5)*$L100+SUM($S$6:AG$6)*$M100+SUM($S$7:AG$7)*$N100-SUM($O100:$Q100)&gt;0,SUM($S$3:AG$3)*$J100+SUM($S$4:AG$4)*$K100+SUM($S$5:AG$5)*$L100+SUM($S$6:AG$6)*$M100+SUM($S$7:AG$7)*$N100-SUM($O100:$Q100),0)</f>
        <v>0</v>
      </c>
      <c r="AE100" s="4">
        <f t="shared" si="225"/>
        <v>0</v>
      </c>
      <c r="AF100" s="72">
        <f>IF(SUM($S$3:AI$3)*$J100+SUM($S$4:AI$4)*$K100+SUM($S$5:AI$5)*$L100+SUM($S$6:AI$6)*$M100+SUM($S$7:AI$7)*$N100-SUM($O100:$Q100)&gt;0,SUM($S$3:AI$3)*$J100+SUM($S$4:AI$4)*$K100+SUM($S$5:AI$5)*$L100+SUM($S$6:AI$6)*$M100+SUM($S$7:AI$7)*$N100-SUM($O100:$Q100),0)</f>
        <v>0</v>
      </c>
      <c r="AG100" s="4">
        <f t="shared" si="226"/>
        <v>0</v>
      </c>
      <c r="AH100" s="72">
        <f>IF(SUM($S$3:AK$3)*$J100+SUM($S$4:AK$4)*$K100+SUM($S$5:AK$5)*$L100+SUM($S$6:AK$6)*$M100+SUM($S$7:AK$7)*$N100-SUM($O100:$Q100)&gt;0,SUM($S$3:AK$3)*$J100+SUM($S$4:AK$4)*$K100+SUM($S$5:AK$5)*$L100+SUM($S$6:AK$6)*$M100+SUM($S$7:AK$7)*$N100-SUM($O100:$Q100),0)</f>
        <v>0</v>
      </c>
      <c r="AI100" s="4">
        <f t="shared" si="227"/>
        <v>0</v>
      </c>
      <c r="AJ100" s="72">
        <f>IF(SUM($S$3:AM$3)*$J100+SUM($S$4:AQ$4)*$K100+SUM($S$5:AM$5)*$L100+SUM($S$6:AM$6)*$M100+SUM($S$7:AM$7)*$N100-SUM($O100:$Q100)&gt;0,SUM($S$3:AM$3)*$J100+SUM($S$4:AQ$4)*$K100+SUM($S$5:AM$5)*$L100+SUM($S$6:AM$6)*$M100+SUM($S$7:AM$7)*$N100-SUM($O100:$Q100),0)</f>
        <v>0</v>
      </c>
      <c r="AK100" s="4">
        <f t="shared" si="228"/>
        <v>0</v>
      </c>
      <c r="AL100" s="72">
        <f>IF(SUM($S$3:AO$3)*$J100+SUM($S$4:AS$4)*$K100+SUM($S$5:AO$5)*$L100+SUM($S$6:AO$6)*$M100+SUM($S$7:AO$7)*$N100-SUM($O100:$Q100)&gt;0,SUM($S$3:AO$3)*$J100+SUM($S$4:AS$4)*$K100+SUM($S$5:AO$5)*$L100+SUM($S$6:AO$6)*$M100+SUM($S$7:AO$7)*$N100-SUM($O100:$Q100),0)</f>
        <v>0</v>
      </c>
      <c r="AM100" s="4">
        <f t="shared" si="229"/>
        <v>0</v>
      </c>
      <c r="AN100" s="72">
        <f>IF(SUM($S$3:AQ$3)*$J100+SUM($S$4:AU$4)*$K100+SUM($S$5:AQ$5)*$L100+SUM($S$6:AQ$6)*$M100+SUM($S$7:AQ$7)*$N100-SUM($O100:$Q100)&gt;0,SUM($S$3:AQ$3)*$J100+SUM($S$4:AU$4)*$K100+SUM($S$5:AQ$5)*$L100+SUM($S$6:AQ$6)*$M100+SUM($S$7:AQ$7)*$N100-SUM($O100:$Q100),0)</f>
        <v>0</v>
      </c>
      <c r="AO100" s="4">
        <f t="shared" si="230"/>
        <v>0</v>
      </c>
      <c r="AP100" s="72">
        <f>IF(SUM($S$3:AS$3)*$J100+SUM($S$4:AW$4)*$K100+SUM($S$5:AS$5)*$L100+SUM($S$6:AS$6)*$M100+SUM($S$7:AS$7)*$N100-SUM($O100:$Q100)&gt;0,SUM($S$3:AS$3)*$J100+SUM($S$4:AW$4)*$K100+SUM($S$5:AS$5)*$L100+SUM($S$6:AS$6)*$M100+SUM($S$7:AS$7)*$N100-SUM($O100:$Q100),0)</f>
        <v>0</v>
      </c>
      <c r="AQ100" s="4">
        <f t="shared" si="231"/>
        <v>0</v>
      </c>
      <c r="AR100" s="72">
        <f>IF(SUM($S$3:AU$3)*$J100+SUM($S$4:AP$4)*$K100+SUM($S$5:AU$5)*$L100+SUM($S$6:AU$6)*$M100+SUM($S$7:AU$7)*$N100-SUM($O100:$Q100)&gt;0,SUM($S$3:AU$3)*$J100+SUM($S$4:AP$4)*$K100+SUM($S$5:AU$5)*$L100+SUM($S$6:AU$6)*$M100+SUM($S$7:AU$7)*$N100-SUM($O100:$Q100),0)</f>
        <v>0</v>
      </c>
      <c r="AS100" s="4">
        <f t="shared" si="232"/>
        <v>0</v>
      </c>
      <c r="AT100" s="72">
        <f>IF(SUM($S$3:AW$3)*$J100+SUM($S$4:AW$4)*$K100+SUM($S$5:AW$5)*$L100+SUM($S$6:AW$6)*$M100+SUM($S$7:AW$7)*$N100-SUM($O100:$Q100)&gt;0,SUM($S$3:AW$3)*$J100+SUM($S$4:AW$4)*$K100+SUM($S$5:AW$5)*$L100+SUM($S$6:AW$6)*$M100+SUM($S$7:AW$7)*$N100-SUM($O100:$Q100),0)</f>
        <v>0</v>
      </c>
      <c r="AU100" s="4">
        <f t="shared" si="233"/>
        <v>0</v>
      </c>
      <c r="AV100" s="72">
        <f>IF(SUM($S$3:AY$3)*$J100+SUM($S$4:AY$4)*$K100+SUM($S$5:AY$5)*$L100+SUM($S$6:AY$6)*$M100+SUM($S$7:AY$7)*$N100-SUM($O100:$Q100)&gt;0,SUM($S$3:AY$3)*$J100+SUM($S$4:AY$4)*$K100+SUM($S$5:AY$5)*$L100+SUM($S$6:AY$6)*$M100+SUM($S$7:AY$7)*$N100-SUM($O100:$Q100),0)</f>
        <v>0</v>
      </c>
      <c r="AW100" s="4">
        <f t="shared" si="234"/>
        <v>0</v>
      </c>
      <c r="AX100" s="72">
        <f>IF(SUM($S$3:BA$3)*$J100+SUM($S$4:BA$4)*$K100+SUM($S$5:BA$5)*$L100+SUM($S$6:BA$6)*$M100+SUM($S$7:BA$7)*$N100-SUM($O100:$Q100)&gt;0,SUM($S$3:BA$3)*$J100+SUM($S$4:BA$4)*$K100+SUM($S$5:BA$5)*$L100+SUM($S$6:BA$6)*$M100+SUM($S$7:BA$7)*$N100-SUM($O100:$Q100),0)</f>
        <v>0</v>
      </c>
      <c r="AY100" s="7">
        <f t="shared" si="235"/>
        <v>0</v>
      </c>
      <c r="AZ100" s="401">
        <f>IF(SUM($S$3:BC$3)*$J100+SUM($S$4:BC$4)*$K100+SUM($S$5:BC$5)*$L100+SUM($S$6:BC$6)*$M100+SUM($S$7:BC$7)*$N100-SUM($O100:$Q100)&gt;0,SUM($S$3:BC$3)*$J100+SUM($S$4:BC$4)*$K100+SUM($S$5:BC$5)*$L100+SUM($S$6:BC$6)*$M100+SUM($S$7:BC$7)*$N100-SUM($O100:$Q100),0)</f>
        <v>0</v>
      </c>
      <c r="BA100" s="87">
        <f t="shared" si="236"/>
        <v>0</v>
      </c>
      <c r="BB100" s="402">
        <f>IF(SUM($S$3:BD$3)*$J100+SUM($S$4:BD$4)*$K100+SUM($S$5:BD$5)*$L100+SUM($S$6:BD$6)*$M100+SUM($S$7:BD$7)*$N100-SUM($O100:$Q100)&gt;0,SUM($S$3:BD$3)*$J100+SUM($S$4:BD$4)*$K100+SUM($S$5:BD$5)*$L100+SUM($S$6:BD$6)*$M100+SUM($S$7:BD$7)*$N100-SUM($O100:$Q100),0)</f>
        <v>0</v>
      </c>
      <c r="BC100" s="87">
        <f t="shared" si="237"/>
        <v>0</v>
      </c>
      <c r="BG100" s="91">
        <f>AA100*$H100</f>
        <v>0</v>
      </c>
      <c r="BH100" s="91">
        <f>AC100*$H100</f>
        <v>0</v>
      </c>
      <c r="BI100" s="91">
        <f>AE100*$H100</f>
        <v>0</v>
      </c>
      <c r="BJ100" s="91">
        <f t="shared" si="316"/>
        <v>0</v>
      </c>
      <c r="BK100" s="91">
        <f t="shared" si="317"/>
        <v>0</v>
      </c>
      <c r="BL100" s="91">
        <f t="shared" si="318"/>
        <v>0</v>
      </c>
      <c r="BM100" s="91">
        <f t="shared" si="319"/>
        <v>0</v>
      </c>
      <c r="BN100" s="91">
        <f t="shared" si="320"/>
        <v>0</v>
      </c>
      <c r="BO100" s="91">
        <f t="shared" si="321"/>
        <v>0</v>
      </c>
      <c r="BP100" s="91">
        <f t="shared" si="322"/>
        <v>0</v>
      </c>
      <c r="BQ100" s="250">
        <f t="shared" si="323"/>
        <v>0</v>
      </c>
      <c r="BR100" s="157">
        <f t="shared" si="324"/>
        <v>0</v>
      </c>
      <c r="BS100" s="91">
        <f t="shared" si="325"/>
        <v>0</v>
      </c>
      <c r="BT100" s="91">
        <f t="shared" si="326"/>
        <v>0</v>
      </c>
      <c r="BU100" s="91">
        <f t="shared" si="327"/>
        <v>0</v>
      </c>
      <c r="BV100" s="91"/>
      <c r="BW100" s="158"/>
      <c r="BX100" s="153" t="s">
        <v>610</v>
      </c>
    </row>
    <row r="101" spans="1:76" s="86" customFormat="1" ht="12.75" customHeight="1" x14ac:dyDescent="0.25">
      <c r="A101" s="15" t="s">
        <v>762</v>
      </c>
      <c r="B101" s="51" t="s">
        <v>794</v>
      </c>
      <c r="C101" s="244" t="s">
        <v>10</v>
      </c>
      <c r="D101" s="274">
        <v>1</v>
      </c>
      <c r="E101" s="328">
        <v>306</v>
      </c>
      <c r="F101" s="345" t="s">
        <v>772</v>
      </c>
      <c r="G101" s="369">
        <v>1</v>
      </c>
      <c r="H101" s="370">
        <v>306</v>
      </c>
      <c r="I101" s="373" t="s">
        <v>772</v>
      </c>
      <c r="J101" s="301"/>
      <c r="K101" s="128"/>
      <c r="L101" s="120"/>
      <c r="M101" s="123">
        <v>2</v>
      </c>
      <c r="N101" s="120"/>
      <c r="O101" s="87">
        <v>0</v>
      </c>
      <c r="P101" s="132"/>
      <c r="Q101" s="292">
        <f>540</f>
        <v>540</v>
      </c>
      <c r="R101" s="72">
        <f>IF(SUM($S$3:U$3)*$J101+SUM($S$4:U$4)*$K101+SUM($S$5:U$5)*$L101+SUM($S$6:U$6)*$M101+SUM($S$7:U$7)*$N101-SUM($O101:$Q101)&gt;0,SUM($S$3:U$3)*$J101+SUM($S$4:U$4)*$K101+SUM($S$5:U$5)*$L101+SUM($S$6:U$6)*$M101+SUM($S$7:U$7)*$N101-SUM($O101:$Q101),0)</f>
        <v>0</v>
      </c>
      <c r="S101" s="73">
        <f t="shared" si="219"/>
        <v>0</v>
      </c>
      <c r="T101" s="72">
        <f>IF(SUM($S$3:W$3)*$J101+SUM($S$4:W$4)*$K101+SUM($S$5:W$5)*$L101+SUM($S$6:W$6)*$M101+SUM($S$7:W$7)*$N101-SUM($O101:$Q101)&gt;0,SUM($S$3:W$3)*$J101+SUM($S$4:W$4)*$K101+SUM($S$5:W$5)*$L101+SUM($S$6:W$6)*$M101+SUM($S$7:W$7)*$N101-SUM($O101:$Q101),0)</f>
        <v>0</v>
      </c>
      <c r="U101" s="4">
        <f t="shared" si="220"/>
        <v>0</v>
      </c>
      <c r="V101" s="72">
        <f>IF(SUM($S$3:Y$3)*$J101+SUM($S$4:Y$4)*$K101+SUM($S$5:Y$5)*$L101+SUM($S$6:Y$6)*$M101+SUM($S$7:Y$7)*$N101-SUM($O101:$Q101)&gt;0,SUM($S$3:Y$3)*$J101+SUM($S$4:Y$4)*$K101+SUM($S$5:Y$5)*$L101+SUM($S$6:Y$6)*$M101+SUM($S$7:Y$7)*$N101-SUM($O101:$Q101),0)</f>
        <v>0</v>
      </c>
      <c r="W101" s="4">
        <f t="shared" si="221"/>
        <v>0</v>
      </c>
      <c r="X101" s="72">
        <f>IF(SUM($S$3:AA$3)*$J101+SUM($S$4:AA$4)*$K101+SUM($S$5:AA$5)*$L101+SUM($S$6:AA$6)*$M101+SUM($S$7:AA$7)*$N101-SUM($O101:$Q101)&gt;0,SUM($S$3:AA$3)*$J101+SUM($S$4:AA$4)*$K101+SUM($S$5:AA$5)*$L101+SUM($S$6:AA$6)*$M101+SUM($S$7:AA$7)*$N101-SUM($O101:$Q101),0)</f>
        <v>0</v>
      </c>
      <c r="Y101" s="4">
        <f t="shared" si="222"/>
        <v>0</v>
      </c>
      <c r="Z101" s="72">
        <f>IF(SUM($S$3:AC$3)*$J101+SUM($S$4:AC$4)*$K101+SUM($S$5:AC$5)*$L101+SUM($S$6:AC$6)*$M101+SUM($S$7:AC$7)*$N101-SUM($O101:$Q101)&gt;0,SUM($S$3:AC$3)*$J101+SUM($S$4:AC$4)*$K101+SUM($S$5:AC$5)*$L101+SUM($S$6:AC$6)*$M101+SUM($S$7:AC$7)*$N101-SUM($O101:$Q101),0)</f>
        <v>0</v>
      </c>
      <c r="AA101" s="4">
        <f t="shared" si="223"/>
        <v>0</v>
      </c>
      <c r="AB101" s="72">
        <f>IF(SUM($S$3:AE$3)*$J101+SUM($S$4:AE$4)*$K101+SUM($S$5:AE$5)*$L101+SUM($S$6:AE$6)*$M101+SUM($S$7:AE$7)*$N101-SUM($O101:$Q101)&gt;0,SUM($S$3:AE$3)*$J101+SUM($S$4:AE$4)*$K101+SUM($S$5:AE$5)*$L101+SUM($S$6:AE$6)*$M101+SUM($S$7:AE$7)*$N101-SUM($O101:$Q101),0)</f>
        <v>0</v>
      </c>
      <c r="AC101" s="4">
        <f t="shared" si="224"/>
        <v>0</v>
      </c>
      <c r="AD101" s="72">
        <f>IF(SUM($S$3:AG$3)*$J101+SUM($S$4:AG$4)*$K101+SUM($S$5:AG$5)*$L101+SUM($S$6:AG$6)*$M101+SUM($S$7:AG$7)*$N101-SUM($O101:$Q101)&gt;0,SUM($S$3:AG$3)*$J101+SUM($S$4:AG$4)*$K101+SUM($S$5:AG$5)*$L101+SUM($S$6:AG$6)*$M101+SUM($S$7:AG$7)*$N101-SUM($O101:$Q101),0)</f>
        <v>0</v>
      </c>
      <c r="AE101" s="4">
        <f t="shared" si="225"/>
        <v>0</v>
      </c>
      <c r="AF101" s="72">
        <f>IF(SUM($S$3:AI$3)*$J101+SUM($S$4:AI$4)*$K101+SUM($S$5:AI$5)*$L101+SUM($S$6:AI$6)*$M101+SUM($S$7:AI$7)*$N101-SUM($O101:$Q101)&gt;0,SUM($S$3:AI$3)*$J101+SUM($S$4:AI$4)*$K101+SUM($S$5:AI$5)*$L101+SUM($S$6:AI$6)*$M101+SUM($S$7:AI$7)*$N101-SUM($O101:$Q101),0)</f>
        <v>0</v>
      </c>
      <c r="AG101" s="4">
        <f t="shared" si="226"/>
        <v>0</v>
      </c>
      <c r="AH101" s="72">
        <f>IF(SUM($S$3:AK$3)*$J101+SUM($S$4:AK$4)*$K101+SUM($S$5:AK$5)*$L101+SUM($S$6:AK$6)*$M101+SUM($S$7:AK$7)*$N101-SUM($O101:$Q101)&gt;0,SUM($S$3:AK$3)*$J101+SUM($S$4:AK$4)*$K101+SUM($S$5:AK$5)*$L101+SUM($S$6:AK$6)*$M101+SUM($S$7:AK$7)*$N101-SUM($O101:$Q101),0)</f>
        <v>0</v>
      </c>
      <c r="AI101" s="4">
        <f t="shared" si="227"/>
        <v>0</v>
      </c>
      <c r="AJ101" s="72">
        <f>IF(SUM($S$3:AM$3)*$J101+SUM($S$4:AQ$4)*$K101+SUM($S$5:AM$5)*$L101+SUM($S$6:AM$6)*$M101+SUM($S$7:AM$7)*$N101-SUM($O101:$Q101)&gt;0,SUM($S$3:AM$3)*$J101+SUM($S$4:AQ$4)*$K101+SUM($S$5:AM$5)*$L101+SUM($S$6:AM$6)*$M101+SUM($S$7:AM$7)*$N101-SUM($O101:$Q101),0)</f>
        <v>0</v>
      </c>
      <c r="AK101" s="4">
        <f t="shared" si="228"/>
        <v>0</v>
      </c>
      <c r="AL101" s="72">
        <f>IF(SUM($S$3:AO$3)*$J101+SUM($S$4:AS$4)*$K101+SUM($S$5:AO$5)*$L101+SUM($S$6:AO$6)*$M101+SUM($S$7:AO$7)*$N101-SUM($O101:$Q101)&gt;0,SUM($S$3:AO$3)*$J101+SUM($S$4:AS$4)*$K101+SUM($S$5:AO$5)*$L101+SUM($S$6:AO$6)*$M101+SUM($S$7:AO$7)*$N101-SUM($O101:$Q101),0)</f>
        <v>0</v>
      </c>
      <c r="AM101" s="4">
        <f t="shared" si="229"/>
        <v>0</v>
      </c>
      <c r="AN101" s="72">
        <f>IF(SUM($S$3:AQ$3)*$J101+SUM($S$4:AU$4)*$K101+SUM($S$5:AQ$5)*$L101+SUM($S$6:AQ$6)*$M101+SUM($S$7:AQ$7)*$N101-SUM($O101:$Q101)&gt;0,SUM($S$3:AQ$3)*$J101+SUM($S$4:AU$4)*$K101+SUM($S$5:AQ$5)*$L101+SUM($S$6:AQ$6)*$M101+SUM($S$7:AQ$7)*$N101-SUM($O101:$Q101),0)</f>
        <v>0</v>
      </c>
      <c r="AO101" s="4">
        <f t="shared" si="230"/>
        <v>0</v>
      </c>
      <c r="AP101" s="72">
        <f>IF(SUM($S$3:AS$3)*$J101+SUM($S$4:AW$4)*$K101+SUM($S$5:AS$5)*$L101+SUM($S$6:AS$6)*$M101+SUM($S$7:AS$7)*$N101-SUM($O101:$Q101)&gt;0,SUM($S$3:AS$3)*$J101+SUM($S$4:AW$4)*$K101+SUM($S$5:AS$5)*$L101+SUM($S$6:AS$6)*$M101+SUM($S$7:AS$7)*$N101-SUM($O101:$Q101),0)</f>
        <v>0</v>
      </c>
      <c r="AQ101" s="4">
        <f t="shared" si="231"/>
        <v>0</v>
      </c>
      <c r="AR101" s="72">
        <f>IF(SUM($S$3:AU$3)*$J101+SUM($S$4:AP$4)*$K101+SUM($S$5:AU$5)*$L101+SUM($S$6:AU$6)*$M101+SUM($S$7:AU$7)*$N101-SUM($O101:$Q101)&gt;0,SUM($S$3:AU$3)*$J101+SUM($S$4:AP$4)*$K101+SUM($S$5:AU$5)*$L101+SUM($S$6:AU$6)*$M101+SUM($S$7:AU$7)*$N101-SUM($O101:$Q101),0)</f>
        <v>0</v>
      </c>
      <c r="AS101" s="4">
        <f t="shared" si="232"/>
        <v>0</v>
      </c>
      <c r="AT101" s="72">
        <f>IF(SUM($S$3:AW$3)*$J101+SUM($S$4:AW$4)*$K101+SUM($S$5:AW$5)*$L101+SUM($S$6:AW$6)*$M101+SUM($S$7:AW$7)*$N101-SUM($O101:$Q101)&gt;0,SUM($S$3:AW$3)*$J101+SUM($S$4:AW$4)*$K101+SUM($S$5:AW$5)*$L101+SUM($S$6:AW$6)*$M101+SUM($S$7:AW$7)*$N101-SUM($O101:$Q101),0)</f>
        <v>0</v>
      </c>
      <c r="AU101" s="4">
        <f t="shared" si="233"/>
        <v>0</v>
      </c>
      <c r="AV101" s="72">
        <f>IF(SUM($S$3:AY$3)*$J101+SUM($S$4:AY$4)*$K101+SUM($S$5:AY$5)*$L101+SUM($S$6:AY$6)*$M101+SUM($S$7:AY$7)*$N101-SUM($O101:$Q101)&gt;0,SUM($S$3:AY$3)*$J101+SUM($S$4:AY$4)*$K101+SUM($S$5:AY$5)*$L101+SUM($S$6:AY$6)*$M101+SUM($S$7:AY$7)*$N101-SUM($O101:$Q101),0)</f>
        <v>0</v>
      </c>
      <c r="AW101" s="4">
        <f t="shared" si="234"/>
        <v>0</v>
      </c>
      <c r="AX101" s="72">
        <f>IF(SUM($S$3:BA$3)*$J101+SUM($S$4:BA$4)*$K101+SUM($S$5:BA$5)*$L101+SUM($S$6:BA$6)*$M101+SUM($S$7:BA$7)*$N101-SUM($O101:$Q101)&gt;0,SUM($S$3:BA$3)*$J101+SUM($S$4:BA$4)*$K101+SUM($S$5:BA$5)*$L101+SUM($S$6:BA$6)*$M101+SUM($S$7:BA$7)*$N101-SUM($O101:$Q101),0)</f>
        <v>0</v>
      </c>
      <c r="AY101" s="7">
        <f t="shared" si="235"/>
        <v>0</v>
      </c>
      <c r="AZ101" s="401">
        <f>IF(SUM($S$3:BC$3)*$J101+SUM($S$4:BC$4)*$K101+SUM($S$5:BC$5)*$L101+SUM($S$6:BC$6)*$M101+SUM($S$7:BC$7)*$N101-SUM($O101:$Q101)&gt;0,SUM($S$3:BC$3)*$J101+SUM($S$4:BC$4)*$K101+SUM($S$5:BC$5)*$L101+SUM($S$6:BC$6)*$M101+SUM($S$7:BC$7)*$N101-SUM($O101:$Q101),0)</f>
        <v>0</v>
      </c>
      <c r="BA101" s="87">
        <f t="shared" si="236"/>
        <v>0</v>
      </c>
      <c r="BB101" s="402">
        <f>IF(SUM($S$3:BD$3)*$J101+SUM($S$4:BD$4)*$K101+SUM($S$5:BD$5)*$L101+SUM($S$6:BD$6)*$M101+SUM($S$7:BD$7)*$N101-SUM($O101:$Q101)&gt;0,SUM($S$3:BD$3)*$J101+SUM($S$4:BD$4)*$K101+SUM($S$5:BD$5)*$L101+SUM($S$6:BD$6)*$M101+SUM($S$7:BD$7)*$N101-SUM($O101:$Q101),0)</f>
        <v>0</v>
      </c>
      <c r="BC101" s="87">
        <f t="shared" si="237"/>
        <v>0</v>
      </c>
      <c r="BG101" s="91">
        <f>AA101*$H101</f>
        <v>0</v>
      </c>
      <c r="BH101" s="91">
        <f>AC101*$H101</f>
        <v>0</v>
      </c>
      <c r="BI101" s="91">
        <f>AE101*$H101</f>
        <v>0</v>
      </c>
      <c r="BJ101" s="91">
        <f t="shared" si="316"/>
        <v>0</v>
      </c>
      <c r="BK101" s="91">
        <f t="shared" si="317"/>
        <v>0</v>
      </c>
      <c r="BL101" s="91">
        <f t="shared" si="318"/>
        <v>0</v>
      </c>
      <c r="BM101" s="91">
        <f t="shared" si="319"/>
        <v>0</v>
      </c>
      <c r="BN101" s="91">
        <f t="shared" si="320"/>
        <v>0</v>
      </c>
      <c r="BO101" s="91">
        <f t="shared" si="321"/>
        <v>0</v>
      </c>
      <c r="BP101" s="91">
        <f t="shared" si="322"/>
        <v>0</v>
      </c>
      <c r="BQ101" s="250">
        <f t="shared" si="323"/>
        <v>0</v>
      </c>
      <c r="BR101" s="157">
        <f t="shared" si="324"/>
        <v>0</v>
      </c>
      <c r="BS101" s="91">
        <f t="shared" si="325"/>
        <v>0</v>
      </c>
      <c r="BT101" s="91">
        <f t="shared" si="326"/>
        <v>0</v>
      </c>
      <c r="BU101" s="91">
        <f t="shared" si="327"/>
        <v>0</v>
      </c>
      <c r="BV101" s="91"/>
      <c r="BW101" s="158"/>
      <c r="BX101" s="153" t="s">
        <v>610</v>
      </c>
    </row>
    <row r="102" spans="1:76" s="86" customFormat="1" ht="12.75" customHeight="1" x14ac:dyDescent="0.25">
      <c r="A102" s="15" t="s">
        <v>795</v>
      </c>
      <c r="B102" s="15" t="s">
        <v>796</v>
      </c>
      <c r="C102" s="244" t="s">
        <v>10</v>
      </c>
      <c r="D102" s="274">
        <v>1</v>
      </c>
      <c r="E102" s="328">
        <v>3342</v>
      </c>
      <c r="F102" s="342" t="s">
        <v>614</v>
      </c>
      <c r="G102" s="369">
        <v>1</v>
      </c>
      <c r="H102" s="370">
        <v>3342</v>
      </c>
      <c r="I102" s="372" t="s">
        <v>614</v>
      </c>
      <c r="J102" s="301"/>
      <c r="K102" s="128"/>
      <c r="L102" s="120"/>
      <c r="M102" s="123">
        <v>1</v>
      </c>
      <c r="N102" s="120"/>
      <c r="O102" s="87">
        <v>0</v>
      </c>
      <c r="P102" s="131"/>
      <c r="Q102" s="292">
        <f>270</f>
        <v>270</v>
      </c>
      <c r="R102" s="72">
        <f>IF(SUM($S$3:U$3)*$J102+SUM($S$4:U$4)*$K102+SUM($S$5:U$5)*$L102+SUM($S$6:U$6)*$M102+SUM($S$7:U$7)*$N102-SUM($O102:$Q102)&gt;0,SUM($S$3:U$3)*$J102+SUM($S$4:U$4)*$K102+SUM($S$5:U$5)*$L102+SUM($S$6:U$6)*$M102+SUM($S$7:U$7)*$N102-SUM($O102:$Q102),0)</f>
        <v>0</v>
      </c>
      <c r="S102" s="73">
        <f t="shared" si="219"/>
        <v>0</v>
      </c>
      <c r="T102" s="72">
        <f>IF(SUM($S$3:W$3)*$J102+SUM($S$4:W$4)*$K102+SUM($S$5:W$5)*$L102+SUM($S$6:W$6)*$M102+SUM($S$7:W$7)*$N102-SUM($O102:$Q102)&gt;0,SUM($S$3:W$3)*$J102+SUM($S$4:W$4)*$K102+SUM($S$5:W$5)*$L102+SUM($S$6:W$6)*$M102+SUM($S$7:W$7)*$N102-SUM($O102:$Q102),0)</f>
        <v>0</v>
      </c>
      <c r="U102" s="4">
        <f t="shared" si="220"/>
        <v>0</v>
      </c>
      <c r="V102" s="72">
        <f>IF(SUM($S$3:Y$3)*$J102+SUM($S$4:Y$4)*$K102+SUM($S$5:Y$5)*$L102+SUM($S$6:Y$6)*$M102+SUM($S$7:Y$7)*$N102-SUM($O102:$Q102)&gt;0,SUM($S$3:Y$3)*$J102+SUM($S$4:Y$4)*$K102+SUM($S$5:Y$5)*$L102+SUM($S$6:Y$6)*$M102+SUM($S$7:Y$7)*$N102-SUM($O102:$Q102),0)</f>
        <v>0</v>
      </c>
      <c r="W102" s="4">
        <f t="shared" si="221"/>
        <v>0</v>
      </c>
      <c r="X102" s="72">
        <f>IF(SUM($S$3:AA$3)*$J102+SUM($S$4:AA$4)*$K102+SUM($S$5:AA$5)*$L102+SUM($S$6:AA$6)*$M102+SUM($S$7:AA$7)*$N102-SUM($O102:$Q102)&gt;0,SUM($S$3:AA$3)*$J102+SUM($S$4:AA$4)*$K102+SUM($S$5:AA$5)*$L102+SUM($S$6:AA$6)*$M102+SUM($S$7:AA$7)*$N102-SUM($O102:$Q102),0)</f>
        <v>0</v>
      </c>
      <c r="Y102" s="4">
        <f t="shared" si="222"/>
        <v>0</v>
      </c>
      <c r="Z102" s="72">
        <f>IF(SUM($S$3:AC$3)*$J102+SUM($S$4:AC$4)*$K102+SUM($S$5:AC$5)*$L102+SUM($S$6:AC$6)*$M102+SUM($S$7:AC$7)*$N102-SUM($O102:$Q102)&gt;0,SUM($S$3:AC$3)*$J102+SUM($S$4:AC$4)*$K102+SUM($S$5:AC$5)*$L102+SUM($S$6:AC$6)*$M102+SUM($S$7:AC$7)*$N102-SUM($O102:$Q102),0)</f>
        <v>0</v>
      </c>
      <c r="AA102" s="4">
        <f t="shared" si="223"/>
        <v>0</v>
      </c>
      <c r="AB102" s="72">
        <f>IF(SUM($S$3:AE$3)*$J102+SUM($S$4:AE$4)*$K102+SUM($S$5:AE$5)*$L102+SUM($S$6:AE$6)*$M102+SUM($S$7:AE$7)*$N102-SUM($O102:$Q102)&gt;0,SUM($S$3:AE$3)*$J102+SUM($S$4:AE$4)*$K102+SUM($S$5:AE$5)*$L102+SUM($S$6:AE$6)*$M102+SUM($S$7:AE$7)*$N102-SUM($O102:$Q102),0)</f>
        <v>0</v>
      </c>
      <c r="AC102" s="4">
        <f t="shared" si="224"/>
        <v>0</v>
      </c>
      <c r="AD102" s="72">
        <f>IF(SUM($S$3:AG$3)*$J102+SUM($S$4:AG$4)*$K102+SUM($S$5:AG$5)*$L102+SUM($S$6:AG$6)*$M102+SUM($S$7:AG$7)*$N102-SUM($O102:$Q102)&gt;0,SUM($S$3:AG$3)*$J102+SUM($S$4:AG$4)*$K102+SUM($S$5:AG$5)*$L102+SUM($S$6:AG$6)*$M102+SUM($S$7:AG$7)*$N102-SUM($O102:$Q102),0)</f>
        <v>0</v>
      </c>
      <c r="AE102" s="4">
        <f t="shared" si="225"/>
        <v>0</v>
      </c>
      <c r="AF102" s="72">
        <f>IF(SUM($S$3:AI$3)*$J102+SUM($S$4:AI$4)*$K102+SUM($S$5:AI$5)*$L102+SUM($S$6:AI$6)*$M102+SUM($S$7:AI$7)*$N102-SUM($O102:$Q102)&gt;0,SUM($S$3:AI$3)*$J102+SUM($S$4:AI$4)*$K102+SUM($S$5:AI$5)*$L102+SUM($S$6:AI$6)*$M102+SUM($S$7:AI$7)*$N102-SUM($O102:$Q102),0)</f>
        <v>0</v>
      </c>
      <c r="AG102" s="4">
        <f t="shared" si="226"/>
        <v>0</v>
      </c>
      <c r="AH102" s="72">
        <f>IF(SUM($S$3:AK$3)*$J102+SUM($S$4:AK$4)*$K102+SUM($S$5:AK$5)*$L102+SUM($S$6:AK$6)*$M102+SUM($S$7:AK$7)*$N102-SUM($O102:$Q102)&gt;0,SUM($S$3:AK$3)*$J102+SUM($S$4:AK$4)*$K102+SUM($S$5:AK$5)*$L102+SUM($S$6:AK$6)*$M102+SUM($S$7:AK$7)*$N102-SUM($O102:$Q102),0)</f>
        <v>0</v>
      </c>
      <c r="AI102" s="4">
        <f t="shared" si="227"/>
        <v>0</v>
      </c>
      <c r="AJ102" s="72">
        <f>IF(SUM($S$3:AM$3)*$J102+SUM($S$4:AQ$4)*$K102+SUM($S$5:AM$5)*$L102+SUM($S$6:AM$6)*$M102+SUM($S$7:AM$7)*$N102-SUM($O102:$Q102)&gt;0,SUM($S$3:AM$3)*$J102+SUM($S$4:AQ$4)*$K102+SUM($S$5:AM$5)*$L102+SUM($S$6:AM$6)*$M102+SUM($S$7:AM$7)*$N102-SUM($O102:$Q102),0)</f>
        <v>0</v>
      </c>
      <c r="AK102" s="4">
        <f t="shared" si="228"/>
        <v>0</v>
      </c>
      <c r="AL102" s="72">
        <f>IF(SUM($S$3:AO$3)*$J102+SUM($S$4:AS$4)*$K102+SUM($S$5:AO$5)*$L102+SUM($S$6:AO$6)*$M102+SUM($S$7:AO$7)*$N102-SUM($O102:$Q102)&gt;0,SUM($S$3:AO$3)*$J102+SUM($S$4:AS$4)*$K102+SUM($S$5:AO$5)*$L102+SUM($S$6:AO$6)*$M102+SUM($S$7:AO$7)*$N102-SUM($O102:$Q102),0)</f>
        <v>0</v>
      </c>
      <c r="AM102" s="4">
        <f t="shared" si="229"/>
        <v>0</v>
      </c>
      <c r="AN102" s="72">
        <f>IF(SUM($S$3:AQ$3)*$J102+SUM($S$4:AU$4)*$K102+SUM($S$5:AQ$5)*$L102+SUM($S$6:AQ$6)*$M102+SUM($S$7:AQ$7)*$N102-SUM($O102:$Q102)&gt;0,SUM($S$3:AQ$3)*$J102+SUM($S$4:AU$4)*$K102+SUM($S$5:AQ$5)*$L102+SUM($S$6:AQ$6)*$M102+SUM($S$7:AQ$7)*$N102-SUM($O102:$Q102),0)</f>
        <v>0</v>
      </c>
      <c r="AO102" s="4">
        <f t="shared" si="230"/>
        <v>0</v>
      </c>
      <c r="AP102" s="72">
        <f>IF(SUM($S$3:AS$3)*$J102+SUM($S$4:AW$4)*$K102+SUM($S$5:AS$5)*$L102+SUM($S$6:AS$6)*$M102+SUM($S$7:AS$7)*$N102-SUM($O102:$Q102)&gt;0,SUM($S$3:AS$3)*$J102+SUM($S$4:AW$4)*$K102+SUM($S$5:AS$5)*$L102+SUM($S$6:AS$6)*$M102+SUM($S$7:AS$7)*$N102-SUM($O102:$Q102),0)</f>
        <v>0</v>
      </c>
      <c r="AQ102" s="4">
        <f t="shared" si="231"/>
        <v>0</v>
      </c>
      <c r="AR102" s="72">
        <f>IF(SUM($S$3:AU$3)*$J102+SUM($S$4:AP$4)*$K102+SUM($S$5:AU$5)*$L102+SUM($S$6:AU$6)*$M102+SUM($S$7:AU$7)*$N102-SUM($O102:$Q102)&gt;0,SUM($S$3:AU$3)*$J102+SUM($S$4:AP$4)*$K102+SUM($S$5:AU$5)*$L102+SUM($S$6:AU$6)*$M102+SUM($S$7:AU$7)*$N102-SUM($O102:$Q102),0)</f>
        <v>0</v>
      </c>
      <c r="AS102" s="4">
        <f t="shared" si="232"/>
        <v>0</v>
      </c>
      <c r="AT102" s="72">
        <f>IF(SUM($S$3:AW$3)*$J102+SUM($S$4:AW$4)*$K102+SUM($S$5:AW$5)*$L102+SUM($S$6:AW$6)*$M102+SUM($S$7:AW$7)*$N102-SUM($O102:$Q102)&gt;0,SUM($S$3:AW$3)*$J102+SUM($S$4:AW$4)*$K102+SUM($S$5:AW$5)*$L102+SUM($S$6:AW$6)*$M102+SUM($S$7:AW$7)*$N102-SUM($O102:$Q102),0)</f>
        <v>0</v>
      </c>
      <c r="AU102" s="4">
        <f t="shared" si="233"/>
        <v>0</v>
      </c>
      <c r="AV102" s="72">
        <f>IF(SUM($S$3:AY$3)*$J102+SUM($S$4:AY$4)*$K102+SUM($S$5:AY$5)*$L102+SUM($S$6:AY$6)*$M102+SUM($S$7:AY$7)*$N102-SUM($O102:$Q102)&gt;0,SUM($S$3:AY$3)*$J102+SUM($S$4:AY$4)*$K102+SUM($S$5:AY$5)*$L102+SUM($S$6:AY$6)*$M102+SUM($S$7:AY$7)*$N102-SUM($O102:$Q102),0)</f>
        <v>0</v>
      </c>
      <c r="AW102" s="4">
        <f t="shared" si="234"/>
        <v>0</v>
      </c>
      <c r="AX102" s="72">
        <f>IF(SUM($S$3:BA$3)*$J102+SUM($S$4:BA$4)*$K102+SUM($S$5:BA$5)*$L102+SUM($S$6:BA$6)*$M102+SUM($S$7:BA$7)*$N102-SUM($O102:$Q102)&gt;0,SUM($S$3:BA$3)*$J102+SUM($S$4:BA$4)*$K102+SUM($S$5:BA$5)*$L102+SUM($S$6:BA$6)*$M102+SUM($S$7:BA$7)*$N102-SUM($O102:$Q102),0)</f>
        <v>0</v>
      </c>
      <c r="AY102" s="7">
        <f t="shared" si="235"/>
        <v>0</v>
      </c>
      <c r="AZ102" s="401">
        <f>IF(SUM($S$3:BC$3)*$J102+SUM($S$4:BC$4)*$K102+SUM($S$5:BC$5)*$L102+SUM($S$6:BC$6)*$M102+SUM($S$7:BC$7)*$N102-SUM($O102:$Q102)&gt;0,SUM($S$3:BC$3)*$J102+SUM($S$4:BC$4)*$K102+SUM($S$5:BC$5)*$L102+SUM($S$6:BC$6)*$M102+SUM($S$7:BC$7)*$N102-SUM($O102:$Q102),0)</f>
        <v>0</v>
      </c>
      <c r="BA102" s="87">
        <f t="shared" si="236"/>
        <v>0</v>
      </c>
      <c r="BB102" s="402">
        <f>IF(SUM($S$3:BD$3)*$J102+SUM($S$4:BD$4)*$K102+SUM($S$5:BD$5)*$L102+SUM($S$6:BD$6)*$M102+SUM($S$7:BD$7)*$N102-SUM($O102:$Q102)&gt;0,SUM($S$3:BD$3)*$J102+SUM($S$4:BD$4)*$K102+SUM($S$5:BD$5)*$L102+SUM($S$6:BD$6)*$M102+SUM($S$7:BD$7)*$N102-SUM($O102:$Q102),0)</f>
        <v>0</v>
      </c>
      <c r="BC102" s="87">
        <f t="shared" si="237"/>
        <v>0</v>
      </c>
      <c r="BG102" s="91">
        <f t="shared" ref="BG102" si="328">Y102*$H102</f>
        <v>0</v>
      </c>
      <c r="BH102" s="91">
        <f t="shared" ref="BH102" si="329">AA102*$H102</f>
        <v>0</v>
      </c>
      <c r="BI102" s="91">
        <f t="shared" ref="BI102" si="330">AC102*$H102</f>
        <v>0</v>
      </c>
      <c r="BJ102" s="91">
        <f t="shared" ref="BJ102" si="331">AE102*$H102</f>
        <v>0</v>
      </c>
      <c r="BK102" s="91">
        <f t="shared" ref="BK102" si="332">AG102*$H102</f>
        <v>0</v>
      </c>
      <c r="BL102" s="91">
        <f t="shared" ref="BL102" si="333">AI102*$H102</f>
        <v>0</v>
      </c>
      <c r="BM102" s="91">
        <f t="shared" ref="BM102" si="334">AK102*$H102</f>
        <v>0</v>
      </c>
      <c r="BN102" s="91">
        <f t="shared" ref="BN102" si="335">AM102*$H102</f>
        <v>0</v>
      </c>
      <c r="BO102" s="91">
        <f t="shared" ref="BO102" si="336">AO102*$H102</f>
        <v>0</v>
      </c>
      <c r="BP102" s="91">
        <f t="shared" ref="BP102" si="337">AQ102*$H102</f>
        <v>0</v>
      </c>
      <c r="BQ102" s="250">
        <f t="shared" ref="BQ102" si="338">AS102*$H102</f>
        <v>0</v>
      </c>
      <c r="BR102" s="157">
        <f t="shared" ref="BR102" si="339">AU102*$H102</f>
        <v>0</v>
      </c>
      <c r="BS102" s="91">
        <f t="shared" ref="BS102" si="340">AW102*$H102</f>
        <v>0</v>
      </c>
      <c r="BT102" s="91">
        <f t="shared" ref="BT102" si="341">AY102*$H102</f>
        <v>0</v>
      </c>
      <c r="BU102" s="91">
        <f t="shared" ref="BU102" si="342">BA102*$H102</f>
        <v>0</v>
      </c>
      <c r="BV102" s="91">
        <f t="shared" ref="BV102" si="343">BC102*$H102</f>
        <v>0</v>
      </c>
      <c r="BW102" s="158"/>
      <c r="BX102" s="153" t="s">
        <v>609</v>
      </c>
    </row>
    <row r="103" spans="1:76" s="86" customFormat="1" ht="12.75" customHeight="1" x14ac:dyDescent="0.25">
      <c r="A103" s="15" t="s">
        <v>57</v>
      </c>
      <c r="B103" s="15" t="s">
        <v>58</v>
      </c>
      <c r="C103" s="244" t="s">
        <v>10</v>
      </c>
      <c r="D103" s="274">
        <v>2</v>
      </c>
      <c r="E103" s="328">
        <v>1017.04</v>
      </c>
      <c r="F103" s="342" t="s">
        <v>1029</v>
      </c>
      <c r="G103" s="369">
        <v>2</v>
      </c>
      <c r="H103" s="370">
        <v>1017.04</v>
      </c>
      <c r="I103" s="372" t="s">
        <v>1029</v>
      </c>
      <c r="J103" s="300">
        <v>1</v>
      </c>
      <c r="K103" s="128"/>
      <c r="L103" s="122">
        <v>1</v>
      </c>
      <c r="M103" s="120"/>
      <c r="N103" s="120"/>
      <c r="O103" s="87"/>
      <c r="P103" s="121">
        <v>296</v>
      </c>
      <c r="Q103" s="292">
        <f>(120+190+185)+100+(585*0.3)+(9100/2)+(180*0.3)+(185/2)+120+(250*0.3)</f>
        <v>5662</v>
      </c>
      <c r="R103" s="72">
        <f>IF(SUM($S$3:U$3)*$J103+SUM($S$4:U$4)*$K103+SUM($S$5:U$5)*$L103+SUM($S$6:U$6)*$M103+SUM($S$7:U$7)*$N103-SUM($O103:$Q103)&gt;0,SUM($S$3:U$3)*$J103+SUM($S$4:U$4)*$K103+SUM($S$5:U$5)*$L103+SUM($S$6:U$6)*$M103+SUM($S$7:U$7)*$N103-SUM($O103:$Q103),0)</f>
        <v>0</v>
      </c>
      <c r="S103" s="73">
        <f t="shared" si="219"/>
        <v>0</v>
      </c>
      <c r="T103" s="72">
        <f>IF(SUM($S$3:W$3)*$J103+SUM($S$4:W$4)*$K103+SUM($S$5:W$5)*$L103+SUM($S$6:W$6)*$M103+SUM($S$7:W$7)*$N103-SUM($O103:$Q103)&gt;0,SUM($S$3:W$3)*$J103+SUM($S$4:W$4)*$K103+SUM($S$5:W$5)*$L103+SUM($S$6:W$6)*$M103+SUM($S$7:W$7)*$N103-SUM($O103:$Q103),0)</f>
        <v>0</v>
      </c>
      <c r="U103" s="4">
        <f t="shared" si="220"/>
        <v>0</v>
      </c>
      <c r="V103" s="72">
        <f>IF(SUM($S$3:Y$3)*$J103+SUM($S$4:Y$4)*$K103+SUM($S$5:Y$5)*$L103+SUM($S$6:Y$6)*$M103+SUM($S$7:Y$7)*$N103-SUM($O103:$Q103)&gt;0,SUM($S$3:Y$3)*$J103+SUM($S$4:Y$4)*$K103+SUM($S$5:Y$5)*$L103+SUM($S$6:Y$6)*$M103+SUM($S$7:Y$7)*$N103-SUM($O103:$Q103),0)</f>
        <v>0</v>
      </c>
      <c r="W103" s="4">
        <f t="shared" si="221"/>
        <v>0</v>
      </c>
      <c r="X103" s="72">
        <f>IF(SUM($S$3:AA$3)*$J103+SUM($S$4:AA$4)*$K103+SUM($S$5:AA$5)*$L103+SUM($S$6:AA$6)*$M103+SUM($S$7:AA$7)*$N103-SUM($O103:$Q103)&gt;0,SUM($S$3:AA$3)*$J103+SUM($S$4:AA$4)*$K103+SUM($S$5:AA$5)*$L103+SUM($S$6:AA$6)*$M103+SUM($S$7:AA$7)*$N103-SUM($O103:$Q103),0)</f>
        <v>0</v>
      </c>
      <c r="Y103" s="4">
        <f t="shared" si="222"/>
        <v>0</v>
      </c>
      <c r="Z103" s="72">
        <f>IF(SUM($S$3:AC$3)*$J103+SUM($S$4:AC$4)*$K103+SUM($S$5:AC$5)*$L103+SUM($S$6:AC$6)*$M103+SUM($S$7:AC$7)*$N103-SUM($O103:$Q103)&gt;0,SUM($S$3:AC$3)*$J103+SUM($S$4:AC$4)*$K103+SUM($S$5:AC$5)*$L103+SUM($S$6:AC$6)*$M103+SUM($S$7:AC$7)*$N103-SUM($O103:$Q103),0)</f>
        <v>0</v>
      </c>
      <c r="AA103" s="4">
        <f t="shared" si="223"/>
        <v>0</v>
      </c>
      <c r="AB103" s="72">
        <f>IF(SUM($S$3:AE$3)*$J103+SUM($S$4:AE$4)*$K103+SUM($S$5:AE$5)*$L103+SUM($S$6:AE$6)*$M103+SUM($S$7:AE$7)*$N103-SUM($O103:$Q103)&gt;0,SUM($S$3:AE$3)*$J103+SUM($S$4:AE$4)*$K103+SUM($S$5:AE$5)*$L103+SUM($S$6:AE$6)*$M103+SUM($S$7:AE$7)*$N103-SUM($O103:$Q103),0)</f>
        <v>0</v>
      </c>
      <c r="AC103" s="4">
        <f t="shared" si="224"/>
        <v>0</v>
      </c>
      <c r="AD103" s="72">
        <f>IF(SUM($S$3:AG$3)*$J103+SUM($S$4:AG$4)*$K103+SUM($S$5:AG$5)*$L103+SUM($S$6:AG$6)*$M103+SUM($S$7:AG$7)*$N103-SUM($O103:$Q103)&gt;0,SUM($S$3:AG$3)*$J103+SUM($S$4:AG$4)*$K103+SUM($S$5:AG$5)*$L103+SUM($S$6:AG$6)*$M103+SUM($S$7:AG$7)*$N103-SUM($O103:$Q103),0)</f>
        <v>0</v>
      </c>
      <c r="AE103" s="4">
        <f t="shared" si="225"/>
        <v>0</v>
      </c>
      <c r="AF103" s="72">
        <f>IF(SUM($S$3:AI$3)*$J103+SUM($S$4:AI$4)*$K103+SUM($S$5:AI$5)*$L103+SUM($S$6:AI$6)*$M103+SUM($S$7:AI$7)*$N103-SUM($O103:$Q103)&gt;0,SUM($S$3:AI$3)*$J103+SUM($S$4:AI$4)*$K103+SUM($S$5:AI$5)*$L103+SUM($S$6:AI$6)*$M103+SUM($S$7:AI$7)*$N103-SUM($O103:$Q103),0)</f>
        <v>0</v>
      </c>
      <c r="AG103" s="4">
        <f t="shared" si="226"/>
        <v>0</v>
      </c>
      <c r="AH103" s="72">
        <f>IF(SUM($S$3:AK$3)*$J103+SUM($S$4:AK$4)*$K103+SUM($S$5:AK$5)*$L103+SUM($S$6:AK$6)*$M103+SUM($S$7:AK$7)*$N103-SUM($O103:$Q103)&gt;0,SUM($S$3:AK$3)*$J103+SUM($S$4:AK$4)*$K103+SUM($S$5:AK$5)*$L103+SUM($S$6:AK$6)*$M103+SUM($S$7:AK$7)*$N103-SUM($O103:$Q103),0)</f>
        <v>0</v>
      </c>
      <c r="AI103" s="4">
        <f t="shared" si="227"/>
        <v>0</v>
      </c>
      <c r="AJ103" s="72">
        <f>IF(SUM($S$3:AM$3)*$J103+SUM($S$4:AQ$4)*$K103+SUM($S$5:AM$5)*$L103+SUM($S$6:AM$6)*$M103+SUM($S$7:AM$7)*$N103-SUM($O103:$Q103)&gt;0,SUM($S$3:AM$3)*$J103+SUM($S$4:AQ$4)*$K103+SUM($S$5:AM$5)*$L103+SUM($S$6:AM$6)*$M103+SUM($S$7:AM$7)*$N103-SUM($O103:$Q103),0)</f>
        <v>0</v>
      </c>
      <c r="AK103" s="4">
        <f t="shared" si="228"/>
        <v>0</v>
      </c>
      <c r="AL103" s="72">
        <f>IF(SUM($S$3:AO$3)*$J103+SUM($S$4:AS$4)*$K103+SUM($S$5:AO$5)*$L103+SUM($S$6:AO$6)*$M103+SUM($S$7:AO$7)*$N103-SUM($O103:$Q103)&gt;0,SUM($S$3:AO$3)*$J103+SUM($S$4:AS$4)*$K103+SUM($S$5:AO$5)*$L103+SUM($S$6:AO$6)*$M103+SUM($S$7:AO$7)*$N103-SUM($O103:$Q103),0)</f>
        <v>0</v>
      </c>
      <c r="AM103" s="4">
        <f t="shared" si="229"/>
        <v>0</v>
      </c>
      <c r="AN103" s="72">
        <f>IF(SUM($S$3:AQ$3)*$J103+SUM($S$4:AU$4)*$K103+SUM($S$5:AQ$5)*$L103+SUM($S$6:AQ$6)*$M103+SUM($S$7:AQ$7)*$N103-SUM($O103:$Q103)&gt;0,SUM($S$3:AQ$3)*$J103+SUM($S$4:AU$4)*$K103+SUM($S$5:AQ$5)*$L103+SUM($S$6:AQ$6)*$M103+SUM($S$7:AQ$7)*$N103-SUM($O103:$Q103),0)</f>
        <v>0</v>
      </c>
      <c r="AO103" s="4">
        <f t="shared" si="230"/>
        <v>0</v>
      </c>
      <c r="AP103" s="72">
        <f>IF(SUM($S$3:AS$3)*$J103+SUM($S$4:AW$4)*$K103+SUM($S$5:AS$5)*$L103+SUM($S$6:AS$6)*$M103+SUM($S$7:AS$7)*$N103-SUM($O103:$Q103)&gt;0,SUM($S$3:AS$3)*$J103+SUM($S$4:AW$4)*$K103+SUM($S$5:AS$5)*$L103+SUM($S$6:AS$6)*$M103+SUM($S$7:AS$7)*$N103-SUM($O103:$Q103),0)</f>
        <v>0</v>
      </c>
      <c r="AQ103" s="4">
        <f t="shared" si="231"/>
        <v>0</v>
      </c>
      <c r="AR103" s="72">
        <f>IF(SUM($S$3:AU$3)*$J103+SUM($S$4:AP$4)*$K103+SUM($S$5:AU$5)*$L103+SUM($S$6:AU$6)*$M103+SUM($S$7:AU$7)*$N103-SUM($O103:$Q103)&gt;0,SUM($S$3:AU$3)*$J103+SUM($S$4:AP$4)*$K103+SUM($S$5:AU$5)*$L103+SUM($S$6:AU$6)*$M103+SUM($S$7:AU$7)*$N103-SUM($O103:$Q103),0)</f>
        <v>0</v>
      </c>
      <c r="AS103" s="4">
        <f t="shared" si="232"/>
        <v>0</v>
      </c>
      <c r="AT103" s="72">
        <f>IF(SUM($S$3:AW$3)*$J103+SUM($S$4:AW$4)*$K103+SUM($S$5:AW$5)*$L103+SUM($S$6:AW$6)*$M103+SUM($S$7:AW$7)*$N103-SUM($O103:$Q103)&gt;0,SUM($S$3:AW$3)*$J103+SUM($S$4:AW$4)*$K103+SUM($S$5:AW$5)*$L103+SUM($S$6:AW$6)*$M103+SUM($S$7:AW$7)*$N103-SUM($O103:$Q103),0)</f>
        <v>0</v>
      </c>
      <c r="AU103" s="4">
        <f t="shared" si="233"/>
        <v>0</v>
      </c>
      <c r="AV103" s="72">
        <f>IF(SUM($S$3:AY$3)*$J103+SUM($S$4:AY$4)*$K103+SUM($S$5:AY$5)*$L103+SUM($S$6:AY$6)*$M103+SUM($S$7:AY$7)*$N103-SUM($O103:$Q103)&gt;0,SUM($S$3:AY$3)*$J103+SUM($S$4:AY$4)*$K103+SUM($S$5:AY$5)*$L103+SUM($S$6:AY$6)*$M103+SUM($S$7:AY$7)*$N103-SUM($O103:$Q103),0)</f>
        <v>0</v>
      </c>
      <c r="AW103" s="4">
        <f t="shared" si="234"/>
        <v>0</v>
      </c>
      <c r="AX103" s="72">
        <f>IF(SUM($S$3:BA$3)*$J103+SUM($S$4:BA$4)*$K103+SUM($S$5:BA$5)*$L103+SUM($S$6:BA$6)*$M103+SUM($S$7:BA$7)*$N103-SUM($O103:$Q103)&gt;0,SUM($S$3:BA$3)*$J103+SUM($S$4:BA$4)*$K103+SUM($S$5:BA$5)*$L103+SUM($S$6:BA$6)*$M103+SUM($S$7:BA$7)*$N103-SUM($O103:$Q103),0)</f>
        <v>0</v>
      </c>
      <c r="AY103" s="7">
        <f t="shared" si="235"/>
        <v>0</v>
      </c>
      <c r="AZ103" s="401">
        <f>IF(SUM($S$3:BC$3)*$J103+SUM($S$4:BC$4)*$K103+SUM($S$5:BC$5)*$L103+SUM($S$6:BC$6)*$M103+SUM($S$7:BC$7)*$N103-SUM($O103:$Q103)&gt;0,SUM($S$3:BC$3)*$J103+SUM($S$4:BC$4)*$K103+SUM($S$5:BC$5)*$L103+SUM($S$6:BC$6)*$M103+SUM($S$7:BC$7)*$N103-SUM($O103:$Q103),0)</f>
        <v>0</v>
      </c>
      <c r="BA103" s="87">
        <f t="shared" si="236"/>
        <v>0</v>
      </c>
      <c r="BB103" s="402">
        <f>IF(SUM($S$3:BD$3)*$J103+SUM($S$4:BD$4)*$K103+SUM($S$5:BD$5)*$L103+SUM($S$6:BD$6)*$M103+SUM($S$7:BD$7)*$N103-SUM($O103:$Q103)&gt;0,SUM($S$3:BD$3)*$J103+SUM($S$4:BD$4)*$K103+SUM($S$5:BD$5)*$L103+SUM($S$6:BD$6)*$M103+SUM($S$7:BD$7)*$N103-SUM($O103:$Q103),0)</f>
        <v>0</v>
      </c>
      <c r="BC103" s="87">
        <f t="shared" si="237"/>
        <v>0</v>
      </c>
      <c r="BG103" s="91">
        <f>IF($G103=2,AC103*$H103*$I$2*0.5+AA103*$H103*$I$2*0.5,AC103*$H103*0.5+AA103*$H103*0.5)</f>
        <v>0</v>
      </c>
      <c r="BH103" s="91">
        <f>IF($G103=2,AE103*$H103*$I$2*0.5+AC103*$H103*$I$2*0.5,AE103*$H103*0.5+AC103*$H103*0.5)</f>
        <v>0</v>
      </c>
      <c r="BI103" s="91">
        <f>IF($G103=2,AG103*$H103*$I$2*0.5+AE103*$H103*$I$2*0.5,AG103*$H103*0.5+AE103*$H103*0.5)</f>
        <v>0</v>
      </c>
      <c r="BJ103" s="91">
        <f>IF($G103=2,AI103*$H103*$I$2*0.5+AG103*$H103*$I$2*0.5,AI103*$H103*0.5+AG103*$H103*0.5)</f>
        <v>0</v>
      </c>
      <c r="BK103" s="91">
        <f>IF($G103=2,AK103*$H103*$I$2*0.5+AI103*$H103*$I$2*0.5,AK103*$H103*0.5+AI103*$H103*0.5)</f>
        <v>0</v>
      </c>
      <c r="BL103" s="91">
        <f>IF($G103=2,AM103*$H103*$I$2*0.5+AK103*$H103*$I$2*0.5,AM103*$H103*0.5+AK103*$H103*0.5)</f>
        <v>0</v>
      </c>
      <c r="BM103" s="91">
        <f>IF($G103=2,AO103*$H103*$I$2*0.5+AM103*$H103*$I$2*0.5,AO103*$H103*0.5+AM103*$H103*0.5)</f>
        <v>0</v>
      </c>
      <c r="BN103" s="91">
        <f>IF($G103=2,AQ103*$H103*$I$2*0.5+AO103*$H103*$I$2*0.5,AQ103*$H103*0.5+AO103*$H103*0.5)</f>
        <v>0</v>
      </c>
      <c r="BO103" s="91">
        <f>IF($G103=2,AS103*$H103*$I$2*0.5+AQ103*$H103*$I$2*0.5,AS103*$H103*0.5+AQ103*$H103*0.5)</f>
        <v>0</v>
      </c>
      <c r="BP103" s="91">
        <f>IF($G103=2,AU103*$H103*$I$2*0.5+AS103*$H103*$I$2*0.5,AU103*$H103*0.5+AS103*$H103*0.5)</f>
        <v>0</v>
      </c>
      <c r="BQ103" s="250">
        <f>IF($G103=2,AW103*$H103*$I$2*0.5+AU103*$H103*$I$2*0.5,AW103*$H103*0.5+AU103*$H103*0.5)</f>
        <v>0</v>
      </c>
      <c r="BR103" s="157">
        <f>IF($G103=2,AY103*$H103*$I$2*0.5+AW103*$H103*0.5,AY103*$H103*$I$2*0.5+AW103*$H103*0.5)</f>
        <v>0</v>
      </c>
      <c r="BS103" s="91">
        <f>IF($G103=2,BA103*$H103*$I$2*0.5+AY103*$H103*$I$2*0.5,BA103*$H103*0.5+AY103*$H103*0.5)</f>
        <v>0</v>
      </c>
      <c r="BT103" s="91">
        <f>IF($G103=2,BC103*$H103*$I$2*0.5+BA103*$H103*$I$2*0.5,BC103*$H103*0.5+BA103*$H103*0.5)</f>
        <v>0</v>
      </c>
      <c r="BU103" s="91">
        <f>IF($G103=2,BD103*$H103*$I$2*0.5+BC103*$H103*$I$2*0.5,BD103*$H103*0.5+BC103*$H103*0.5)</f>
        <v>0</v>
      </c>
      <c r="BV103" s="91"/>
      <c r="BW103" s="158"/>
      <c r="BX103" s="153" t="s">
        <v>1070</v>
      </c>
    </row>
    <row r="104" spans="1:76" s="86" customFormat="1" ht="12.75" customHeight="1" x14ac:dyDescent="0.25">
      <c r="A104" s="15" t="s">
        <v>666</v>
      </c>
      <c r="B104" s="15" t="s">
        <v>59</v>
      </c>
      <c r="C104" s="244" t="s">
        <v>10</v>
      </c>
      <c r="D104" s="274">
        <v>2</v>
      </c>
      <c r="E104" s="328">
        <v>4178.6099999999997</v>
      </c>
      <c r="F104" s="342" t="s">
        <v>1029</v>
      </c>
      <c r="G104" s="369">
        <v>2</v>
      </c>
      <c r="H104" s="370">
        <v>4178.6099999999997</v>
      </c>
      <c r="I104" s="372" t="s">
        <v>1029</v>
      </c>
      <c r="J104" s="300">
        <v>2</v>
      </c>
      <c r="K104" s="135">
        <v>2</v>
      </c>
      <c r="L104" s="122">
        <v>2</v>
      </c>
      <c r="M104" s="123">
        <v>2</v>
      </c>
      <c r="N104" s="120"/>
      <c r="O104" s="87"/>
      <c r="P104" s="121">
        <v>85</v>
      </c>
      <c r="Q104" s="292">
        <f>(240+280+330)+(240+380+370)+200+(320*0.3)+(360*0.3)+(370/2)+240+(500*0.3)</f>
        <v>2819</v>
      </c>
      <c r="R104" s="72">
        <f>IF(SUM($S$3:U$3)*$J104+SUM($S$4:U$4)*$K104+SUM($S$5:U$5)*$L104+SUM($S$6:U$6)*$M104+SUM($S$7:U$7)*$N104-SUM($O104:$Q104)&gt;0,SUM($S$3:U$3)*$J104+SUM($S$4:U$4)*$K104+SUM($S$5:U$5)*$L104+SUM($S$6:U$6)*$M104+SUM($S$7:U$7)*$N104-SUM($O104:$Q104),0)</f>
        <v>0</v>
      </c>
      <c r="S104" s="73">
        <f t="shared" si="219"/>
        <v>0</v>
      </c>
      <c r="T104" s="72">
        <f>IF(SUM($S$3:W$3)*$J104+SUM($S$4:W$4)*$K104+SUM($S$5:W$5)*$L104+SUM($S$6:W$6)*$M104+SUM($S$7:W$7)*$N104-SUM($O104:$Q104)&gt;0,SUM($S$3:W$3)*$J104+SUM($S$4:W$4)*$K104+SUM($S$5:W$5)*$L104+SUM($S$6:W$6)*$M104+SUM($S$7:W$7)*$N104-SUM($O104:$Q104),0)</f>
        <v>0</v>
      </c>
      <c r="U104" s="4">
        <f t="shared" si="220"/>
        <v>0</v>
      </c>
      <c r="V104" s="72">
        <f>IF(SUM($S$3:Y$3)*$J104+SUM($S$4:Y$4)*$K104+SUM($S$5:Y$5)*$L104+SUM($S$6:Y$6)*$M104+SUM($S$7:Y$7)*$N104-SUM($O104:$Q104)&gt;0,SUM($S$3:Y$3)*$J104+SUM($S$4:Y$4)*$K104+SUM($S$5:Y$5)*$L104+SUM($S$6:Y$6)*$M104+SUM($S$7:Y$7)*$N104-SUM($O104:$Q104),0)</f>
        <v>0</v>
      </c>
      <c r="W104" s="4">
        <f t="shared" si="221"/>
        <v>0</v>
      </c>
      <c r="X104" s="72">
        <f>IF(SUM($S$3:AA$3)*$J104+SUM($S$4:AA$4)*$K104+SUM($S$5:AA$5)*$L104+SUM($S$6:AA$6)*$M104+SUM($S$7:AA$7)*$N104-SUM($O104:$Q104)&gt;0,SUM($S$3:AA$3)*$J104+SUM($S$4:AA$4)*$K104+SUM($S$5:AA$5)*$L104+SUM($S$6:AA$6)*$M104+SUM($S$7:AA$7)*$N104-SUM($O104:$Q104),0)</f>
        <v>0</v>
      </c>
      <c r="Y104" s="4">
        <f t="shared" si="222"/>
        <v>0</v>
      </c>
      <c r="Z104" s="72">
        <f>IF(SUM($S$3:AC$3)*$J104+SUM($S$4:AC$4)*$K104+SUM($S$5:AC$5)*$L104+SUM($S$6:AC$6)*$M104+SUM($S$7:AC$7)*$N104-SUM($O104:$Q104)&gt;0,SUM($S$3:AC$3)*$J104+SUM($S$4:AC$4)*$K104+SUM($S$5:AC$5)*$L104+SUM($S$6:AC$6)*$M104+SUM($S$7:AC$7)*$N104-SUM($O104:$Q104),0)</f>
        <v>0</v>
      </c>
      <c r="AA104" s="4">
        <f t="shared" si="223"/>
        <v>0</v>
      </c>
      <c r="AB104" s="72">
        <f>IF(SUM($S$3:AE$3)*$J104+SUM($S$4:AE$4)*$K104+SUM($S$5:AE$5)*$L104+SUM($S$6:AE$6)*$M104+SUM($S$7:AE$7)*$N104-SUM($O104:$Q104)&gt;0,SUM($S$3:AE$3)*$J104+SUM($S$4:AE$4)*$K104+SUM($S$5:AE$5)*$L104+SUM($S$6:AE$6)*$M104+SUM($S$7:AE$7)*$N104-SUM($O104:$Q104),0)</f>
        <v>0</v>
      </c>
      <c r="AC104" s="4">
        <f t="shared" si="224"/>
        <v>0</v>
      </c>
      <c r="AD104" s="72">
        <f>IF(SUM($S$3:AG$3)*$J104+SUM($S$4:AG$4)*$K104+SUM($S$5:AG$5)*$L104+SUM($S$6:AG$6)*$M104+SUM($S$7:AG$7)*$N104-SUM($O104:$Q104)&gt;0,SUM($S$3:AG$3)*$J104+SUM($S$4:AG$4)*$K104+SUM($S$5:AG$5)*$L104+SUM($S$6:AG$6)*$M104+SUM($S$7:AG$7)*$N104-SUM($O104:$Q104),0)</f>
        <v>0</v>
      </c>
      <c r="AE104" s="4">
        <f t="shared" si="225"/>
        <v>0</v>
      </c>
      <c r="AF104" s="72">
        <f>IF(SUM($S$3:AI$3)*$J104+SUM($S$4:AI$4)*$K104+SUM($S$5:AI$5)*$L104+SUM($S$6:AI$6)*$M104+SUM($S$7:AI$7)*$N104-SUM($O104:$Q104)&gt;0,SUM($S$3:AI$3)*$J104+SUM($S$4:AI$4)*$K104+SUM($S$5:AI$5)*$L104+SUM($S$6:AI$6)*$M104+SUM($S$7:AI$7)*$N104-SUM($O104:$Q104),0)</f>
        <v>0</v>
      </c>
      <c r="AG104" s="4">
        <f t="shared" si="226"/>
        <v>0</v>
      </c>
      <c r="AH104" s="72">
        <f>IF(SUM($S$3:AK$3)*$J104+SUM($S$4:AK$4)*$K104+SUM($S$5:AK$5)*$L104+SUM($S$6:AK$6)*$M104+SUM($S$7:AK$7)*$N104-SUM($O104:$Q104)&gt;0,SUM($S$3:AK$3)*$J104+SUM($S$4:AK$4)*$K104+SUM($S$5:AK$5)*$L104+SUM($S$6:AK$6)*$M104+SUM($S$7:AK$7)*$N104-SUM($O104:$Q104),0)</f>
        <v>0</v>
      </c>
      <c r="AI104" s="4">
        <f t="shared" si="227"/>
        <v>0</v>
      </c>
      <c r="AJ104" s="72">
        <f>IF(SUM($S$3:AM$3)*$J104+SUM($S$4:AQ$4)*$K104+SUM($S$5:AM$5)*$L104+SUM($S$6:AM$6)*$M104+SUM($S$7:AM$7)*$N104-SUM($O104:$Q104)&gt;0,SUM($S$3:AM$3)*$J104+SUM($S$4:AQ$4)*$K104+SUM($S$5:AM$5)*$L104+SUM($S$6:AM$6)*$M104+SUM($S$7:AM$7)*$N104-SUM($O104:$Q104),0)</f>
        <v>0</v>
      </c>
      <c r="AK104" s="4">
        <f t="shared" si="228"/>
        <v>0</v>
      </c>
      <c r="AL104" s="72">
        <f>IF(SUM($S$3:AO$3)*$J104+SUM($S$4:AS$4)*$K104+SUM($S$5:AO$5)*$L104+SUM($S$6:AO$6)*$M104+SUM($S$7:AO$7)*$N104-SUM($O104:$Q104)&gt;0,SUM($S$3:AO$3)*$J104+SUM($S$4:AS$4)*$K104+SUM($S$5:AO$5)*$L104+SUM($S$6:AO$6)*$M104+SUM($S$7:AO$7)*$N104-SUM($O104:$Q104),0)</f>
        <v>0</v>
      </c>
      <c r="AM104" s="4">
        <f t="shared" si="229"/>
        <v>0</v>
      </c>
      <c r="AN104" s="72">
        <f>IF(SUM($S$3:AQ$3)*$J104+SUM($S$4:AU$4)*$K104+SUM($S$5:AQ$5)*$L104+SUM($S$6:AQ$6)*$M104+SUM($S$7:AQ$7)*$N104-SUM($O104:$Q104)&gt;0,SUM($S$3:AQ$3)*$J104+SUM($S$4:AU$4)*$K104+SUM($S$5:AQ$5)*$L104+SUM($S$6:AQ$6)*$M104+SUM($S$7:AQ$7)*$N104-SUM($O104:$Q104),0)</f>
        <v>398</v>
      </c>
      <c r="AO104" s="4">
        <f t="shared" si="230"/>
        <v>398</v>
      </c>
      <c r="AP104" s="72">
        <f>IF(SUM($S$3:AS$3)*$J104+SUM($S$4:AW$4)*$K104+SUM($S$5:AS$5)*$L104+SUM($S$6:AS$6)*$M104+SUM($S$7:AS$7)*$N104-SUM($O104:$Q104)&gt;0,SUM($S$3:AS$3)*$J104+SUM($S$4:AW$4)*$K104+SUM($S$5:AS$5)*$L104+SUM($S$6:AS$6)*$M104+SUM($S$7:AS$7)*$N104-SUM($O104:$Q104),0)</f>
        <v>968</v>
      </c>
      <c r="AQ104" s="4">
        <f t="shared" si="231"/>
        <v>570</v>
      </c>
      <c r="AR104" s="72">
        <f>IF(SUM($S$3:AU$3)*$J104+SUM($S$4:AP$4)*$K104+SUM($S$5:AU$5)*$L104+SUM($S$6:AU$6)*$M104+SUM($S$7:AU$7)*$N104-SUM($O104:$Q104)&gt;0,SUM($S$3:AU$3)*$J104+SUM($S$4:AP$4)*$K104+SUM($S$5:AU$5)*$L104+SUM($S$6:AU$6)*$M104+SUM($S$7:AU$7)*$N104-SUM($O104:$Q104),0)</f>
        <v>298</v>
      </c>
      <c r="AS104" s="4">
        <f t="shared" si="232"/>
        <v>0</v>
      </c>
      <c r="AT104" s="72">
        <f>IF(SUM($S$3:AW$3)*$J104+SUM($S$4:AW$4)*$K104+SUM($S$5:AW$5)*$L104+SUM($S$6:AW$6)*$M104+SUM($S$7:AW$7)*$N104-SUM($O104:$Q104)&gt;0,SUM($S$3:AW$3)*$J104+SUM($S$4:AW$4)*$K104+SUM($S$5:AW$5)*$L104+SUM($S$6:AW$6)*$M104+SUM($S$7:AW$7)*$N104-SUM($O104:$Q104),0)</f>
        <v>1828</v>
      </c>
      <c r="AU104" s="4">
        <f t="shared" si="233"/>
        <v>1530</v>
      </c>
      <c r="AV104" s="72">
        <f>IF(SUM($S$3:AY$3)*$J104+SUM($S$4:AY$4)*$K104+SUM($S$5:AY$5)*$L104+SUM($S$6:AY$6)*$M104+SUM($S$7:AY$7)*$N104-SUM($O104:$Q104)&gt;0,SUM($S$3:AY$3)*$J104+SUM($S$4:AY$4)*$K104+SUM($S$5:AY$5)*$L104+SUM($S$6:AY$6)*$M104+SUM($S$7:AY$7)*$N104-SUM($O104:$Q104),0)</f>
        <v>2558</v>
      </c>
      <c r="AW104" s="4">
        <f t="shared" si="234"/>
        <v>730</v>
      </c>
      <c r="AX104" s="72">
        <f>IF(SUM($S$3:BA$3)*$J104+SUM($S$4:BA$4)*$K104+SUM($S$5:BA$5)*$L104+SUM($S$6:BA$6)*$M104+SUM($S$7:BA$7)*$N104-SUM($O104:$Q104)&gt;0,SUM($S$3:BA$3)*$J104+SUM($S$4:BA$4)*$K104+SUM($S$5:BA$5)*$L104+SUM($S$6:BA$6)*$M104+SUM($S$7:BA$7)*$N104-SUM($O104:$Q104),0)</f>
        <v>3288</v>
      </c>
      <c r="AY104" s="7">
        <f t="shared" si="235"/>
        <v>730</v>
      </c>
      <c r="AZ104" s="401">
        <f>IF(SUM($S$3:BC$3)*$J104+SUM($S$4:BC$4)*$K104+SUM($S$5:BC$5)*$L104+SUM($S$6:BC$6)*$M104+SUM($S$7:BC$7)*$N104-SUM($O104:$Q104)&gt;0,SUM($S$3:BC$3)*$J104+SUM($S$4:BC$4)*$K104+SUM($S$5:BC$5)*$L104+SUM($S$6:BC$6)*$M104+SUM($S$7:BC$7)*$N104-SUM($O104:$Q104),0)</f>
        <v>3948</v>
      </c>
      <c r="BA104" s="87">
        <f t="shared" si="236"/>
        <v>660</v>
      </c>
      <c r="BB104" s="402">
        <f>IF(SUM($S$3:BD$3)*$J104+SUM($S$4:BD$4)*$K104+SUM($S$5:BD$5)*$L104+SUM($S$6:BD$6)*$M104+SUM($S$7:BD$7)*$N104-SUM($O104:$Q104)&gt;0,SUM($S$3:BD$3)*$J104+SUM($S$4:BD$4)*$K104+SUM($S$5:BD$5)*$L104+SUM($S$6:BD$6)*$M104+SUM($S$7:BD$7)*$N104-SUM($O104:$Q104),0)</f>
        <v>4514</v>
      </c>
      <c r="BC104" s="87">
        <f t="shared" si="237"/>
        <v>566</v>
      </c>
      <c r="BG104" s="91">
        <f t="shared" ref="BG104:BG106" si="344">IF($G104=2,AC104*$H104*$I$2*0.5+AA104*$H104*$I$2*0.5,AC104*$H104*0.5+AA104*$H104*0.5)</f>
        <v>0</v>
      </c>
      <c r="BH104" s="91">
        <f t="shared" ref="BH104:BH106" si="345">IF($G104=2,AE104*$H104*$I$2*0.5+AC104*$H104*$I$2*0.5,AE104*$H104*0.5+AC104*$H104*0.5)</f>
        <v>0</v>
      </c>
      <c r="BI104" s="91">
        <f t="shared" ref="BI104:BI106" si="346">IF($G104=2,AG104*$H104*$I$2*0.5+AE104*$H104*$I$2*0.5,AG104*$H104*0.5+AE104*$H104*0.5)</f>
        <v>0</v>
      </c>
      <c r="BJ104" s="91">
        <f t="shared" ref="BJ104:BJ106" si="347">IF($G104=2,AI104*$H104*$I$2*0.5+AG104*$H104*$I$2*0.5,AI104*$H104*0.5+AG104*$H104*0.5)</f>
        <v>0</v>
      </c>
      <c r="BK104" s="91">
        <f t="shared" ref="BK104:BK106" si="348">IF($G104=2,AK104*$H104*$I$2*0.5+AI104*$H104*$I$2*0.5,AK104*$H104*0.5+AI104*$H104*0.5)</f>
        <v>0</v>
      </c>
      <c r="BL104" s="91">
        <f t="shared" ref="BL104:BL106" si="349">IF($G104=2,AM104*$H104*$I$2*0.5+AK104*$H104*$I$2*0.5,AM104*$H104*0.5+AK104*$H104*0.5)</f>
        <v>0</v>
      </c>
      <c r="BM104" s="91">
        <f t="shared" ref="BM104:BM106" si="350">IF($G104=2,AO104*$H104*$I$2*0.5+AM104*$H104*$I$2*0.5,AO104*$H104*0.5+AM104*$H104*0.5)</f>
        <v>4739797.3229999999</v>
      </c>
      <c r="BN104" s="91">
        <f t="shared" ref="BN104:BN106" si="351">IF($G104=2,AQ104*$H104*$I$2*0.5+AO104*$H104*$I$2*0.5,AQ104*$H104*0.5+AO104*$H104*0.5)</f>
        <v>11527949.267999999</v>
      </c>
      <c r="BO104" s="91">
        <f t="shared" ref="BO104:BO106" si="352">IF($G104=2,AS104*$H104*$I$2*0.5+AQ104*$H104*$I$2*0.5,AS104*$H104*0.5+AQ104*$H104*0.5)</f>
        <v>6788151.9449999994</v>
      </c>
      <c r="BP104" s="91">
        <f>IF($G104=2,AU104*$H104*$I$2*0.5+AS104*$H104*$I$2*0.5,AU104*$H104*0.5+AS104*$H104*0.5)</f>
        <v>18220828.905000001</v>
      </c>
      <c r="BQ104" s="250">
        <f t="shared" ref="BQ104:BQ106" si="353">IF($G104=2,AW104*$H104*$I$2*0.5+AU104*$H104*$I$2*0.5,AW104*$H104*0.5+AU104*$H104*0.5)</f>
        <v>26914427.010000002</v>
      </c>
      <c r="BR104" s="157">
        <f t="shared" ref="BR104:BR106" si="354">IF($G104=2,AY104*$H104*$I$2*0.5+AW104*$H104*0.5,AY104*$H104*$I$2*0.5+AW104*$H104*0.5)</f>
        <v>10218790.755000001</v>
      </c>
      <c r="BS104" s="91">
        <f t="shared" ref="BS104:BS106" si="355">IF($G104=2,BA104*$H104*$I$2*0.5+AY104*$H104*$I$2*0.5,BA104*$H104*0.5+AY104*$H104*0.5)</f>
        <v>16553563.515000001</v>
      </c>
      <c r="BT104" s="91">
        <f t="shared" ref="BT104:BT106" si="356">IF($G104=2,BC104*$H104*$I$2*0.5+BA104*$H104*$I$2*0.5,BC104*$H104*0.5+BA104*$H104*0.5)</f>
        <v>14600481.200999998</v>
      </c>
      <c r="BU104" s="91">
        <f t="shared" ref="BU104:BU106" si="357">IF($G104=2,BD104*$H104*$I$2*0.5+BC104*$H104*$I$2*0.5,BD104*$H104*0.5+BC104*$H104*0.5)</f>
        <v>6740515.7909999993</v>
      </c>
      <c r="BV104" s="91"/>
      <c r="BW104" s="158"/>
      <c r="BX104" s="153" t="s">
        <v>1070</v>
      </c>
    </row>
    <row r="105" spans="1:76" s="86" customFormat="1" ht="12.75" customHeight="1" x14ac:dyDescent="0.25">
      <c r="A105" s="15" t="s">
        <v>239</v>
      </c>
      <c r="B105" s="15" t="s">
        <v>651</v>
      </c>
      <c r="C105" s="244" t="s">
        <v>10</v>
      </c>
      <c r="D105" s="274">
        <v>2</v>
      </c>
      <c r="E105" s="328">
        <v>2262.69</v>
      </c>
      <c r="F105" s="342" t="s">
        <v>1029</v>
      </c>
      <c r="G105" s="369" t="s">
        <v>581</v>
      </c>
      <c r="H105" s="370">
        <v>2262.69</v>
      </c>
      <c r="I105" s="372" t="s">
        <v>1029</v>
      </c>
      <c r="J105" s="301"/>
      <c r="K105" s="128"/>
      <c r="L105" s="122">
        <v>2</v>
      </c>
      <c r="M105" s="120"/>
      <c r="N105" s="120"/>
      <c r="O105" s="87"/>
      <c r="P105" s="121">
        <v>1041</v>
      </c>
      <c r="Q105" s="292">
        <f>(100+100+100)+200+(370/2)+240</f>
        <v>925</v>
      </c>
      <c r="R105" s="72">
        <f>IF(SUM($S$3:U$3)*$J105+SUM($S$4:U$4)*$K105+SUM($S$5:U$5)*$L105+SUM($S$6:U$6)*$M105+SUM($S$7:U$7)*$N105-SUM($O105:$Q105)&gt;0,SUM($S$3:U$3)*$J105+SUM($S$4:U$4)*$K105+SUM($S$5:U$5)*$L105+SUM($S$6:U$6)*$M105+SUM($S$7:U$7)*$N105-SUM($O105:$Q105),0)</f>
        <v>0</v>
      </c>
      <c r="S105" s="73">
        <f t="shared" si="219"/>
        <v>0</v>
      </c>
      <c r="T105" s="72">
        <f>IF(SUM($S$3:W$3)*$J105+SUM($S$4:W$4)*$K105+SUM($S$5:W$5)*$L105+SUM($S$6:W$6)*$M105+SUM($S$7:W$7)*$N105-SUM($O105:$Q105)&gt;0,SUM($S$3:W$3)*$J105+SUM($S$4:W$4)*$K105+SUM($S$5:W$5)*$L105+SUM($S$6:W$6)*$M105+SUM($S$7:W$7)*$N105-SUM($O105:$Q105),0)</f>
        <v>0</v>
      </c>
      <c r="U105" s="4">
        <f t="shared" si="220"/>
        <v>0</v>
      </c>
      <c r="V105" s="72">
        <f>IF(SUM($S$3:Y$3)*$J105+SUM($S$4:Y$4)*$K105+SUM($S$5:Y$5)*$L105+SUM($S$6:Y$6)*$M105+SUM($S$7:Y$7)*$N105-SUM($O105:$Q105)&gt;0,SUM($S$3:Y$3)*$J105+SUM($S$4:Y$4)*$K105+SUM($S$5:Y$5)*$L105+SUM($S$6:Y$6)*$M105+SUM($S$7:Y$7)*$N105-SUM($O105:$Q105),0)</f>
        <v>0</v>
      </c>
      <c r="W105" s="4">
        <f t="shared" si="221"/>
        <v>0</v>
      </c>
      <c r="X105" s="72">
        <f>IF(SUM($S$3:AA$3)*$J105+SUM($S$4:AA$4)*$K105+SUM($S$5:AA$5)*$L105+SUM($S$6:AA$6)*$M105+SUM($S$7:AA$7)*$N105-SUM($O105:$Q105)&gt;0,SUM($S$3:AA$3)*$J105+SUM($S$4:AA$4)*$K105+SUM($S$5:AA$5)*$L105+SUM($S$6:AA$6)*$M105+SUM($S$7:AA$7)*$N105-SUM($O105:$Q105),0)</f>
        <v>0</v>
      </c>
      <c r="Y105" s="4">
        <f t="shared" si="222"/>
        <v>0</v>
      </c>
      <c r="Z105" s="72">
        <f>IF(SUM($S$3:AC$3)*$J105+SUM($S$4:AC$4)*$K105+SUM($S$5:AC$5)*$L105+SUM($S$6:AC$6)*$M105+SUM($S$7:AC$7)*$N105-SUM($O105:$Q105)&gt;0,SUM($S$3:AC$3)*$J105+SUM($S$4:AC$4)*$K105+SUM($S$5:AC$5)*$L105+SUM($S$6:AC$6)*$M105+SUM($S$7:AC$7)*$N105-SUM($O105:$Q105),0)</f>
        <v>0</v>
      </c>
      <c r="AA105" s="4">
        <f t="shared" si="223"/>
        <v>0</v>
      </c>
      <c r="AB105" s="72">
        <f>IF(SUM($S$3:AE$3)*$J105+SUM($S$4:AE$4)*$K105+SUM($S$5:AE$5)*$L105+SUM($S$6:AE$6)*$M105+SUM($S$7:AE$7)*$N105-SUM($O105:$Q105)&gt;0,SUM($S$3:AE$3)*$J105+SUM($S$4:AE$4)*$K105+SUM($S$5:AE$5)*$L105+SUM($S$6:AE$6)*$M105+SUM($S$7:AE$7)*$N105-SUM($O105:$Q105),0)</f>
        <v>0</v>
      </c>
      <c r="AC105" s="4">
        <f t="shared" si="224"/>
        <v>0</v>
      </c>
      <c r="AD105" s="72">
        <f>IF(SUM($S$3:AG$3)*$J105+SUM($S$4:AG$4)*$K105+SUM($S$5:AG$5)*$L105+SUM($S$6:AG$6)*$M105+SUM($S$7:AG$7)*$N105-SUM($O105:$Q105)&gt;0,SUM($S$3:AG$3)*$J105+SUM($S$4:AG$4)*$K105+SUM($S$5:AG$5)*$L105+SUM($S$6:AG$6)*$M105+SUM($S$7:AG$7)*$N105-SUM($O105:$Q105),0)</f>
        <v>0</v>
      </c>
      <c r="AE105" s="4">
        <f t="shared" si="225"/>
        <v>0</v>
      </c>
      <c r="AF105" s="72">
        <f>IF(SUM($S$3:AI$3)*$J105+SUM($S$4:AI$4)*$K105+SUM($S$5:AI$5)*$L105+SUM($S$6:AI$6)*$M105+SUM($S$7:AI$7)*$N105-SUM($O105:$Q105)&gt;0,SUM($S$3:AI$3)*$J105+SUM($S$4:AI$4)*$K105+SUM($S$5:AI$5)*$L105+SUM($S$6:AI$6)*$M105+SUM($S$7:AI$7)*$N105-SUM($O105:$Q105),0)</f>
        <v>0</v>
      </c>
      <c r="AG105" s="4">
        <f t="shared" si="226"/>
        <v>0</v>
      </c>
      <c r="AH105" s="72">
        <f>IF(SUM($S$3:AK$3)*$J105+SUM($S$4:AK$4)*$K105+SUM($S$5:AK$5)*$L105+SUM($S$6:AK$6)*$M105+SUM($S$7:AK$7)*$N105-SUM($O105:$Q105)&gt;0,SUM($S$3:AK$3)*$J105+SUM($S$4:AK$4)*$K105+SUM($S$5:AK$5)*$L105+SUM($S$6:AK$6)*$M105+SUM($S$7:AK$7)*$N105-SUM($O105:$Q105),0)</f>
        <v>0</v>
      </c>
      <c r="AI105" s="4">
        <f t="shared" si="227"/>
        <v>0</v>
      </c>
      <c r="AJ105" s="72">
        <f>IF(SUM($S$3:AM$3)*$J105+SUM($S$4:AQ$4)*$K105+SUM($S$5:AM$5)*$L105+SUM($S$6:AM$6)*$M105+SUM($S$7:AM$7)*$N105-SUM($O105:$Q105)&gt;0,SUM($S$3:AM$3)*$J105+SUM($S$4:AQ$4)*$K105+SUM($S$5:AM$5)*$L105+SUM($S$6:AM$6)*$M105+SUM($S$7:AM$7)*$N105-SUM($O105:$Q105),0)</f>
        <v>0</v>
      </c>
      <c r="AK105" s="4">
        <f t="shared" si="228"/>
        <v>0</v>
      </c>
      <c r="AL105" s="72">
        <f>IF(SUM($S$3:AO$3)*$J105+SUM($S$4:AS$4)*$K105+SUM($S$5:AO$5)*$L105+SUM($S$6:AO$6)*$M105+SUM($S$7:AO$7)*$N105-SUM($O105:$Q105)&gt;0,SUM($S$3:AO$3)*$J105+SUM($S$4:AS$4)*$K105+SUM($S$5:AO$5)*$L105+SUM($S$6:AO$6)*$M105+SUM($S$7:AO$7)*$N105-SUM($O105:$Q105),0)</f>
        <v>0</v>
      </c>
      <c r="AM105" s="4">
        <f t="shared" si="229"/>
        <v>0</v>
      </c>
      <c r="AN105" s="72">
        <f>IF(SUM($S$3:AQ$3)*$J105+SUM($S$4:AU$4)*$K105+SUM($S$5:AQ$5)*$L105+SUM($S$6:AQ$6)*$M105+SUM($S$7:AQ$7)*$N105-SUM($O105:$Q105)&gt;0,SUM($S$3:AQ$3)*$J105+SUM($S$4:AU$4)*$K105+SUM($S$5:AQ$5)*$L105+SUM($S$6:AQ$6)*$M105+SUM($S$7:AQ$7)*$N105-SUM($O105:$Q105),0)</f>
        <v>0</v>
      </c>
      <c r="AO105" s="4">
        <f t="shared" si="230"/>
        <v>0</v>
      </c>
      <c r="AP105" s="72">
        <f>IF(SUM($S$3:AS$3)*$J105+SUM($S$4:AW$4)*$K105+SUM($S$5:AS$5)*$L105+SUM($S$6:AS$6)*$M105+SUM($S$7:AS$7)*$N105-SUM($O105:$Q105)&gt;0,SUM($S$3:AS$3)*$J105+SUM($S$4:AW$4)*$K105+SUM($S$5:AS$5)*$L105+SUM($S$6:AS$6)*$M105+SUM($S$7:AS$7)*$N105-SUM($O105:$Q105),0)</f>
        <v>0</v>
      </c>
      <c r="AQ105" s="4">
        <f t="shared" si="231"/>
        <v>0</v>
      </c>
      <c r="AR105" s="72">
        <f>IF(SUM($S$3:AU$3)*$J105+SUM($S$4:AP$4)*$K105+SUM($S$5:AU$5)*$L105+SUM($S$6:AU$6)*$M105+SUM($S$7:AU$7)*$N105-SUM($O105:$Q105)&gt;0,SUM($S$3:AU$3)*$J105+SUM($S$4:AP$4)*$K105+SUM($S$5:AU$5)*$L105+SUM($S$6:AU$6)*$M105+SUM($S$7:AU$7)*$N105-SUM($O105:$Q105),0)</f>
        <v>0</v>
      </c>
      <c r="AS105" s="4">
        <f t="shared" si="232"/>
        <v>0</v>
      </c>
      <c r="AT105" s="72">
        <f>IF(SUM($S$3:AW$3)*$J105+SUM($S$4:AW$4)*$K105+SUM($S$5:AW$5)*$L105+SUM($S$6:AW$6)*$M105+SUM($S$7:AW$7)*$N105-SUM($O105:$Q105)&gt;0,SUM($S$3:AW$3)*$J105+SUM($S$4:AW$4)*$K105+SUM($S$5:AW$5)*$L105+SUM($S$6:AW$6)*$M105+SUM($S$7:AW$7)*$N105-SUM($O105:$Q105),0)</f>
        <v>0</v>
      </c>
      <c r="AU105" s="4">
        <f t="shared" si="233"/>
        <v>0</v>
      </c>
      <c r="AV105" s="72">
        <f>IF(SUM($S$3:AY$3)*$J105+SUM($S$4:AY$4)*$K105+SUM($S$5:AY$5)*$L105+SUM($S$6:AY$6)*$M105+SUM($S$7:AY$7)*$N105-SUM($O105:$Q105)&gt;0,SUM($S$3:AY$3)*$J105+SUM($S$4:AY$4)*$K105+SUM($S$5:AY$5)*$L105+SUM($S$6:AY$6)*$M105+SUM($S$7:AY$7)*$N105-SUM($O105:$Q105),0)</f>
        <v>26</v>
      </c>
      <c r="AW105" s="4">
        <f t="shared" si="234"/>
        <v>26</v>
      </c>
      <c r="AX105" s="72">
        <f>IF(SUM($S$3:BA$3)*$J105+SUM($S$4:BA$4)*$K105+SUM($S$5:BA$5)*$L105+SUM($S$6:BA$6)*$M105+SUM($S$7:BA$7)*$N105-SUM($O105:$Q105)&gt;0,SUM($S$3:BA$3)*$J105+SUM($S$4:BA$4)*$K105+SUM($S$5:BA$5)*$L105+SUM($S$6:BA$6)*$M105+SUM($S$7:BA$7)*$N105-SUM($O105:$Q105),0)</f>
        <v>386</v>
      </c>
      <c r="AY105" s="7">
        <f t="shared" si="235"/>
        <v>360</v>
      </c>
      <c r="AZ105" s="401">
        <f>IF(SUM($S$3:BC$3)*$J105+SUM($S$4:BC$4)*$K105+SUM($S$5:BC$5)*$L105+SUM($S$6:BC$6)*$M105+SUM($S$7:BC$7)*$N105-SUM($O105:$Q105)&gt;0,SUM($S$3:BC$3)*$J105+SUM($S$4:BC$4)*$K105+SUM($S$5:BC$5)*$L105+SUM($S$6:BC$6)*$M105+SUM($S$7:BC$7)*$N105-SUM($O105:$Q105),0)</f>
        <v>746</v>
      </c>
      <c r="BA105" s="87">
        <f t="shared" si="236"/>
        <v>360</v>
      </c>
      <c r="BB105" s="402">
        <f>IF(SUM($S$3:BD$3)*$J105+SUM($S$4:BD$4)*$K105+SUM($S$5:BD$5)*$L105+SUM($S$6:BD$6)*$M105+SUM($S$7:BD$7)*$N105-SUM($O105:$Q105)&gt;0,SUM($S$3:BD$3)*$J105+SUM($S$4:BD$4)*$K105+SUM($S$5:BD$5)*$L105+SUM($S$6:BD$6)*$M105+SUM($S$7:BD$7)*$N105-SUM($O105:$Q105),0)</f>
        <v>1018</v>
      </c>
      <c r="BC105" s="87">
        <f t="shared" si="237"/>
        <v>272</v>
      </c>
      <c r="BG105" s="91">
        <f t="shared" si="344"/>
        <v>0</v>
      </c>
      <c r="BH105" s="91">
        <f t="shared" si="345"/>
        <v>0</v>
      </c>
      <c r="BI105" s="91">
        <f t="shared" si="346"/>
        <v>0</v>
      </c>
      <c r="BJ105" s="91">
        <f t="shared" si="347"/>
        <v>0</v>
      </c>
      <c r="BK105" s="91">
        <f t="shared" si="348"/>
        <v>0</v>
      </c>
      <c r="BL105" s="91">
        <f t="shared" si="349"/>
        <v>0</v>
      </c>
      <c r="BM105" s="91">
        <f t="shared" si="350"/>
        <v>0</v>
      </c>
      <c r="BN105" s="91">
        <f t="shared" si="351"/>
        <v>0</v>
      </c>
      <c r="BO105" s="91">
        <f t="shared" si="352"/>
        <v>0</v>
      </c>
      <c r="BP105" s="91">
        <f t="shared" ref="BP105:BP106" si="358">IF($G105=2,AU105*$H105*$I$2*0.5+AS105*$H105*$I$2*0.5,AU105*$H105*0.5+AS105*$H105*0.5)</f>
        <v>0</v>
      </c>
      <c r="BQ105" s="250">
        <f t="shared" si="353"/>
        <v>29414.97</v>
      </c>
      <c r="BR105" s="157">
        <f t="shared" si="354"/>
        <v>2350934.91</v>
      </c>
      <c r="BS105" s="91">
        <f t="shared" si="355"/>
        <v>814568.4</v>
      </c>
      <c r="BT105" s="91">
        <f t="shared" si="356"/>
        <v>715010.04</v>
      </c>
      <c r="BU105" s="91">
        <f t="shared" si="357"/>
        <v>307725.84000000003</v>
      </c>
      <c r="BV105" s="91"/>
      <c r="BW105" s="158"/>
      <c r="BX105" s="153" t="s">
        <v>1070</v>
      </c>
    </row>
    <row r="106" spans="1:76" s="86" customFormat="1" ht="12.75" customHeight="1" x14ac:dyDescent="0.25">
      <c r="A106" s="15" t="s">
        <v>240</v>
      </c>
      <c r="B106" s="15" t="s">
        <v>652</v>
      </c>
      <c r="C106" s="244" t="s">
        <v>10</v>
      </c>
      <c r="D106" s="274">
        <v>2</v>
      </c>
      <c r="E106" s="328">
        <v>1816.87</v>
      </c>
      <c r="F106" s="342" t="s">
        <v>1029</v>
      </c>
      <c r="G106" s="369" t="s">
        <v>581</v>
      </c>
      <c r="H106" s="370">
        <v>1816.87</v>
      </c>
      <c r="I106" s="372" t="s">
        <v>1029</v>
      </c>
      <c r="J106" s="301"/>
      <c r="K106" s="128"/>
      <c r="L106" s="122">
        <v>2</v>
      </c>
      <c r="M106" s="123">
        <v>1</v>
      </c>
      <c r="N106" s="120"/>
      <c r="O106" s="87"/>
      <c r="P106" s="121">
        <v>0</v>
      </c>
      <c r="Q106" s="292">
        <f>(100+100+100)+200+(370/2)+240</f>
        <v>925</v>
      </c>
      <c r="R106" s="72">
        <f>IF(SUM($S$3:U$3)*$J106+SUM($S$4:U$4)*$K106+SUM($S$5:U$5)*$L106+SUM($S$6:U$6)*$M106+SUM($S$7:U$7)*$N106-SUM($O106:$Q106)&gt;0,SUM($S$3:U$3)*$J106+SUM($S$4:U$4)*$K106+SUM($S$5:U$5)*$L106+SUM($S$6:U$6)*$M106+SUM($S$7:U$7)*$N106-SUM($O106:$Q106),0)</f>
        <v>0</v>
      </c>
      <c r="S106" s="73">
        <f t="shared" si="219"/>
        <v>0</v>
      </c>
      <c r="T106" s="72">
        <f>IF(SUM($S$3:W$3)*$J106+SUM($S$4:W$4)*$K106+SUM($S$5:W$5)*$L106+SUM($S$6:W$6)*$M106+SUM($S$7:W$7)*$N106-SUM($O106:$Q106)&gt;0,SUM($S$3:W$3)*$J106+SUM($S$4:W$4)*$K106+SUM($S$5:W$5)*$L106+SUM($S$6:W$6)*$M106+SUM($S$7:W$7)*$N106-SUM($O106:$Q106),0)</f>
        <v>0</v>
      </c>
      <c r="U106" s="4">
        <f t="shared" si="220"/>
        <v>0</v>
      </c>
      <c r="V106" s="72">
        <f>IF(SUM($S$3:Y$3)*$J106+SUM($S$4:Y$4)*$K106+SUM($S$5:Y$5)*$L106+SUM($S$6:Y$6)*$M106+SUM($S$7:Y$7)*$N106-SUM($O106:$Q106)&gt;0,SUM($S$3:Y$3)*$J106+SUM($S$4:Y$4)*$K106+SUM($S$5:Y$5)*$L106+SUM($S$6:Y$6)*$M106+SUM($S$7:Y$7)*$N106-SUM($O106:$Q106),0)</f>
        <v>0</v>
      </c>
      <c r="W106" s="4">
        <f t="shared" si="221"/>
        <v>0</v>
      </c>
      <c r="X106" s="72">
        <f>IF(SUM($S$3:AA$3)*$J106+SUM($S$4:AA$4)*$K106+SUM($S$5:AA$5)*$L106+SUM($S$6:AA$6)*$M106+SUM($S$7:AA$7)*$N106-SUM($O106:$Q106)&gt;0,SUM($S$3:AA$3)*$J106+SUM($S$4:AA$4)*$K106+SUM($S$5:AA$5)*$L106+SUM($S$6:AA$6)*$M106+SUM($S$7:AA$7)*$N106-SUM($O106:$Q106),0)</f>
        <v>0</v>
      </c>
      <c r="Y106" s="4">
        <f t="shared" si="222"/>
        <v>0</v>
      </c>
      <c r="Z106" s="72">
        <f>IF(SUM($S$3:AC$3)*$J106+SUM($S$4:AC$4)*$K106+SUM($S$5:AC$5)*$L106+SUM($S$6:AC$6)*$M106+SUM($S$7:AC$7)*$N106-SUM($O106:$Q106)&gt;0,SUM($S$3:AC$3)*$J106+SUM($S$4:AC$4)*$K106+SUM($S$5:AC$5)*$L106+SUM($S$6:AC$6)*$M106+SUM($S$7:AC$7)*$N106-SUM($O106:$Q106),0)</f>
        <v>0</v>
      </c>
      <c r="AA106" s="4">
        <f t="shared" si="223"/>
        <v>0</v>
      </c>
      <c r="AB106" s="72">
        <f>IF(SUM($S$3:AE$3)*$J106+SUM($S$4:AE$4)*$K106+SUM($S$5:AE$5)*$L106+SUM($S$6:AE$6)*$M106+SUM($S$7:AE$7)*$N106-SUM($O106:$Q106)&gt;0,SUM($S$3:AE$3)*$J106+SUM($S$4:AE$4)*$K106+SUM($S$5:AE$5)*$L106+SUM($S$6:AE$6)*$M106+SUM($S$7:AE$7)*$N106-SUM($O106:$Q106),0)</f>
        <v>0</v>
      </c>
      <c r="AC106" s="4">
        <f t="shared" si="224"/>
        <v>0</v>
      </c>
      <c r="AD106" s="72">
        <f>IF(SUM($S$3:AG$3)*$J106+SUM($S$4:AG$4)*$K106+SUM($S$5:AG$5)*$L106+SUM($S$6:AG$6)*$M106+SUM($S$7:AG$7)*$N106-SUM($O106:$Q106)&gt;0,SUM($S$3:AG$3)*$J106+SUM($S$4:AG$4)*$K106+SUM($S$5:AG$5)*$L106+SUM($S$6:AG$6)*$M106+SUM($S$7:AG$7)*$N106-SUM($O106:$Q106),0)</f>
        <v>0</v>
      </c>
      <c r="AE106" s="4">
        <f t="shared" si="225"/>
        <v>0</v>
      </c>
      <c r="AF106" s="72">
        <f>IF(SUM($S$3:AI$3)*$J106+SUM($S$4:AI$4)*$K106+SUM($S$5:AI$5)*$L106+SUM($S$6:AI$6)*$M106+SUM($S$7:AI$7)*$N106-SUM($O106:$Q106)&gt;0,SUM($S$3:AI$3)*$J106+SUM($S$4:AI$4)*$K106+SUM($S$5:AI$5)*$L106+SUM($S$6:AI$6)*$M106+SUM($S$7:AI$7)*$N106-SUM($O106:$Q106),0)</f>
        <v>0</v>
      </c>
      <c r="AG106" s="4">
        <f t="shared" si="226"/>
        <v>0</v>
      </c>
      <c r="AH106" s="72">
        <f>IF(SUM($S$3:AK$3)*$J106+SUM($S$4:AK$4)*$K106+SUM($S$5:AK$5)*$L106+SUM($S$6:AK$6)*$M106+SUM($S$7:AK$7)*$N106-SUM($O106:$Q106)&gt;0,SUM($S$3:AK$3)*$J106+SUM($S$4:AK$4)*$K106+SUM($S$5:AK$5)*$L106+SUM($S$6:AK$6)*$M106+SUM($S$7:AK$7)*$N106-SUM($O106:$Q106),0)</f>
        <v>0</v>
      </c>
      <c r="AI106" s="4">
        <f t="shared" si="227"/>
        <v>0</v>
      </c>
      <c r="AJ106" s="72">
        <f>IF(SUM($S$3:AM$3)*$J106+SUM($S$4:AQ$4)*$K106+SUM($S$5:AM$5)*$L106+SUM($S$6:AM$6)*$M106+SUM($S$7:AM$7)*$N106-SUM($O106:$Q106)&gt;0,SUM($S$3:AM$3)*$J106+SUM($S$4:AQ$4)*$K106+SUM($S$5:AM$5)*$L106+SUM($S$6:AM$6)*$M106+SUM($S$7:AM$7)*$N106-SUM($O106:$Q106),0)</f>
        <v>0</v>
      </c>
      <c r="AK106" s="4">
        <f t="shared" si="228"/>
        <v>0</v>
      </c>
      <c r="AL106" s="72">
        <f>IF(SUM($S$3:AO$3)*$J106+SUM($S$4:AS$4)*$K106+SUM($S$5:AO$5)*$L106+SUM($S$6:AO$6)*$M106+SUM($S$7:AO$7)*$N106-SUM($O106:$Q106)&gt;0,SUM($S$3:AO$3)*$J106+SUM($S$4:AS$4)*$K106+SUM($S$5:AO$5)*$L106+SUM($S$6:AO$6)*$M106+SUM($S$7:AO$7)*$N106-SUM($O106:$Q106),0)</f>
        <v>0</v>
      </c>
      <c r="AM106" s="4">
        <f t="shared" si="229"/>
        <v>0</v>
      </c>
      <c r="AN106" s="72">
        <f>IF(SUM($S$3:AQ$3)*$J106+SUM($S$4:AU$4)*$K106+SUM($S$5:AQ$5)*$L106+SUM($S$6:AQ$6)*$M106+SUM($S$7:AQ$7)*$N106-SUM($O106:$Q106)&gt;0,SUM($S$3:AQ$3)*$J106+SUM($S$4:AU$4)*$K106+SUM($S$5:AQ$5)*$L106+SUM($S$6:AQ$6)*$M106+SUM($S$7:AQ$7)*$N106-SUM($O106:$Q106),0)</f>
        <v>0</v>
      </c>
      <c r="AO106" s="4">
        <f t="shared" si="230"/>
        <v>0</v>
      </c>
      <c r="AP106" s="72">
        <f>IF(SUM($S$3:AS$3)*$J106+SUM($S$4:AW$4)*$K106+SUM($S$5:AS$5)*$L106+SUM($S$6:AS$6)*$M106+SUM($S$7:AS$7)*$N106-SUM($O106:$Q106)&gt;0,SUM($S$3:AS$3)*$J106+SUM($S$4:AW$4)*$K106+SUM($S$5:AS$5)*$L106+SUM($S$6:AS$6)*$M106+SUM($S$7:AS$7)*$N106-SUM($O106:$Q106),0)</f>
        <v>81</v>
      </c>
      <c r="AQ106" s="4">
        <f t="shared" si="231"/>
        <v>81</v>
      </c>
      <c r="AR106" s="72">
        <f>IF(SUM($S$3:AU$3)*$J106+SUM($S$4:AP$4)*$K106+SUM($S$5:AU$5)*$L106+SUM($S$6:AU$6)*$M106+SUM($S$7:AU$7)*$N106-SUM($O106:$Q106)&gt;0,SUM($S$3:AU$3)*$J106+SUM($S$4:AP$4)*$K106+SUM($S$5:AU$5)*$L106+SUM($S$6:AU$6)*$M106+SUM($S$7:AU$7)*$N106-SUM($O106:$Q106),0)</f>
        <v>476</v>
      </c>
      <c r="AS106" s="4">
        <f t="shared" si="232"/>
        <v>395</v>
      </c>
      <c r="AT106" s="72">
        <f>IF(SUM($S$3:AW$3)*$J106+SUM($S$4:AW$4)*$K106+SUM($S$5:AW$5)*$L106+SUM($S$6:AW$6)*$M106+SUM($S$7:AW$7)*$N106-SUM($O106:$Q106)&gt;0,SUM($S$3:AW$3)*$J106+SUM($S$4:AW$4)*$K106+SUM($S$5:AW$5)*$L106+SUM($S$6:AW$6)*$M106+SUM($S$7:AW$7)*$N106-SUM($O106:$Q106),0)</f>
        <v>871</v>
      </c>
      <c r="AU106" s="4">
        <f t="shared" si="233"/>
        <v>395</v>
      </c>
      <c r="AV106" s="72">
        <f>IF(SUM($S$3:AY$3)*$J106+SUM($S$4:AY$4)*$K106+SUM($S$5:AY$5)*$L106+SUM($S$6:AY$6)*$M106+SUM($S$7:AY$7)*$N106-SUM($O106:$Q106)&gt;0,SUM($S$3:AY$3)*$J106+SUM($S$4:AY$4)*$K106+SUM($S$5:AY$5)*$L106+SUM($S$6:AY$6)*$M106+SUM($S$7:AY$7)*$N106-SUM($O106:$Q106),0)</f>
        <v>1266</v>
      </c>
      <c r="AW106" s="4">
        <f t="shared" si="234"/>
        <v>395</v>
      </c>
      <c r="AX106" s="72">
        <f>IF(SUM($S$3:BA$3)*$J106+SUM($S$4:BA$4)*$K106+SUM($S$5:BA$5)*$L106+SUM($S$6:BA$6)*$M106+SUM($S$7:BA$7)*$N106-SUM($O106:$Q106)&gt;0,SUM($S$3:BA$3)*$J106+SUM($S$4:BA$4)*$K106+SUM($S$5:BA$5)*$L106+SUM($S$6:BA$6)*$M106+SUM($S$7:BA$7)*$N106-SUM($O106:$Q106),0)</f>
        <v>1661</v>
      </c>
      <c r="AY106" s="7">
        <f t="shared" si="235"/>
        <v>395</v>
      </c>
      <c r="AZ106" s="401">
        <f>IF(SUM($S$3:BC$3)*$J106+SUM($S$4:BC$4)*$K106+SUM($S$5:BC$5)*$L106+SUM($S$6:BC$6)*$M106+SUM($S$7:BC$7)*$N106-SUM($O106:$Q106)&gt;0,SUM($S$3:BC$3)*$J106+SUM($S$4:BC$4)*$K106+SUM($S$5:BC$5)*$L106+SUM($S$6:BC$6)*$M106+SUM($S$7:BC$7)*$N106-SUM($O106:$Q106),0)</f>
        <v>2021</v>
      </c>
      <c r="BA106" s="87">
        <f t="shared" si="236"/>
        <v>360</v>
      </c>
      <c r="BB106" s="402">
        <f>IF(SUM($S$3:BD$3)*$J106+SUM($S$4:BD$4)*$K106+SUM($S$5:BD$5)*$L106+SUM($S$6:BD$6)*$M106+SUM($S$7:BD$7)*$N106-SUM($O106:$Q106)&gt;0,SUM($S$3:BD$3)*$J106+SUM($S$4:BD$4)*$K106+SUM($S$5:BD$5)*$L106+SUM($S$6:BD$6)*$M106+SUM($S$7:BD$7)*$N106-SUM($O106:$Q106),0)</f>
        <v>2293</v>
      </c>
      <c r="BC106" s="87">
        <f t="shared" si="237"/>
        <v>272</v>
      </c>
      <c r="BG106" s="91">
        <f t="shared" si="344"/>
        <v>0</v>
      </c>
      <c r="BH106" s="91">
        <f t="shared" si="345"/>
        <v>0</v>
      </c>
      <c r="BI106" s="91">
        <f t="shared" si="346"/>
        <v>0</v>
      </c>
      <c r="BJ106" s="91">
        <f t="shared" si="347"/>
        <v>0</v>
      </c>
      <c r="BK106" s="91">
        <f t="shared" si="348"/>
        <v>0</v>
      </c>
      <c r="BL106" s="91">
        <f t="shared" si="349"/>
        <v>0</v>
      </c>
      <c r="BM106" s="91">
        <f t="shared" si="350"/>
        <v>0</v>
      </c>
      <c r="BN106" s="91">
        <f t="shared" si="351"/>
        <v>73583.235000000001</v>
      </c>
      <c r="BO106" s="91">
        <f t="shared" si="352"/>
        <v>432415.05999999994</v>
      </c>
      <c r="BP106" s="91">
        <f t="shared" si="358"/>
        <v>717663.64999999991</v>
      </c>
      <c r="BQ106" s="250">
        <f t="shared" si="353"/>
        <v>717663.64999999991</v>
      </c>
      <c r="BR106" s="157">
        <f t="shared" si="354"/>
        <v>2404173.2275</v>
      </c>
      <c r="BS106" s="91">
        <f t="shared" si="355"/>
        <v>685868.42499999993</v>
      </c>
      <c r="BT106" s="91">
        <f t="shared" si="356"/>
        <v>574130.91999999993</v>
      </c>
      <c r="BU106" s="91">
        <f t="shared" si="357"/>
        <v>247094.31999999998</v>
      </c>
      <c r="BV106" s="91"/>
      <c r="BW106" s="158"/>
      <c r="BX106" s="153" t="s">
        <v>1070</v>
      </c>
    </row>
    <row r="107" spans="1:76" s="86" customFormat="1" ht="12.75" customHeight="1" x14ac:dyDescent="0.25">
      <c r="A107" s="15" t="s">
        <v>66</v>
      </c>
      <c r="B107" s="15" t="s">
        <v>67</v>
      </c>
      <c r="C107" s="244" t="s">
        <v>10</v>
      </c>
      <c r="D107" s="274">
        <v>2</v>
      </c>
      <c r="E107" s="328">
        <v>450</v>
      </c>
      <c r="F107" s="342" t="s">
        <v>445</v>
      </c>
      <c r="G107" s="369">
        <v>2</v>
      </c>
      <c r="H107" s="370">
        <v>450</v>
      </c>
      <c r="I107" s="372" t="s">
        <v>445</v>
      </c>
      <c r="J107" s="300">
        <v>1</v>
      </c>
      <c r="K107" s="135">
        <v>1</v>
      </c>
      <c r="L107" s="122">
        <v>1</v>
      </c>
      <c r="M107" s="123">
        <v>1</v>
      </c>
      <c r="N107" s="120"/>
      <c r="O107" s="87">
        <v>246</v>
      </c>
      <c r="P107" s="121"/>
      <c r="Q107" s="292">
        <f>400+300+100+200+200+200</f>
        <v>1400</v>
      </c>
      <c r="R107" s="72">
        <f>IF(SUM($S$3:U$3)*$J107+SUM($S$4:U$4)*$K107+SUM($S$5:U$5)*$L107+SUM($S$6:U$6)*$M107+SUM($S$7:U$7)*$N107-SUM($O107:$Q107)&gt;0,SUM($S$3:U$3)*$J107+SUM($S$4:U$4)*$K107+SUM($S$5:U$5)*$L107+SUM($S$6:U$6)*$M107+SUM($S$7:U$7)*$N107-SUM($O107:$Q107),0)</f>
        <v>0</v>
      </c>
      <c r="S107" s="73">
        <f t="shared" si="219"/>
        <v>0</v>
      </c>
      <c r="T107" s="72">
        <f>IF(SUM($S$3:W$3)*$J107+SUM($S$4:W$4)*$K107+SUM($S$5:W$5)*$L107+SUM($S$6:W$6)*$M107+SUM($S$7:W$7)*$N107-SUM($O107:$Q107)&gt;0,SUM($S$3:W$3)*$J107+SUM($S$4:W$4)*$K107+SUM($S$5:W$5)*$L107+SUM($S$6:W$6)*$M107+SUM($S$7:W$7)*$N107-SUM($O107:$Q107),0)</f>
        <v>0</v>
      </c>
      <c r="U107" s="4">
        <f t="shared" si="220"/>
        <v>0</v>
      </c>
      <c r="V107" s="72">
        <f>IF(SUM($S$3:Y$3)*$J107+SUM($S$4:Y$4)*$K107+SUM($S$5:Y$5)*$L107+SUM($S$6:Y$6)*$M107+SUM($S$7:Y$7)*$N107-SUM($O107:$Q107)&gt;0,SUM($S$3:Y$3)*$J107+SUM($S$4:Y$4)*$K107+SUM($S$5:Y$5)*$L107+SUM($S$6:Y$6)*$M107+SUM($S$7:Y$7)*$N107-SUM($O107:$Q107),0)</f>
        <v>0</v>
      </c>
      <c r="W107" s="4">
        <f t="shared" si="221"/>
        <v>0</v>
      </c>
      <c r="X107" s="72">
        <f>IF(SUM($S$3:AA$3)*$J107+SUM($S$4:AA$4)*$K107+SUM($S$5:AA$5)*$L107+SUM($S$6:AA$6)*$M107+SUM($S$7:AA$7)*$N107-SUM($O107:$Q107)&gt;0,SUM($S$3:AA$3)*$J107+SUM($S$4:AA$4)*$K107+SUM($S$5:AA$5)*$L107+SUM($S$6:AA$6)*$M107+SUM($S$7:AA$7)*$N107-SUM($O107:$Q107),0)</f>
        <v>0</v>
      </c>
      <c r="Y107" s="4">
        <f t="shared" si="222"/>
        <v>0</v>
      </c>
      <c r="Z107" s="72">
        <f>IF(SUM($S$3:AC$3)*$J107+SUM($S$4:AC$4)*$K107+SUM($S$5:AC$5)*$L107+SUM($S$6:AC$6)*$M107+SUM($S$7:AC$7)*$N107-SUM($O107:$Q107)&gt;0,SUM($S$3:AC$3)*$J107+SUM($S$4:AC$4)*$K107+SUM($S$5:AC$5)*$L107+SUM($S$6:AC$6)*$M107+SUM($S$7:AC$7)*$N107-SUM($O107:$Q107),0)</f>
        <v>0</v>
      </c>
      <c r="AA107" s="4">
        <f t="shared" si="223"/>
        <v>0</v>
      </c>
      <c r="AB107" s="72">
        <f>IF(SUM($S$3:AE$3)*$J107+SUM($S$4:AE$4)*$K107+SUM($S$5:AE$5)*$L107+SUM($S$6:AE$6)*$M107+SUM($S$7:AE$7)*$N107-SUM($O107:$Q107)&gt;0,SUM($S$3:AE$3)*$J107+SUM($S$4:AE$4)*$K107+SUM($S$5:AE$5)*$L107+SUM($S$6:AE$6)*$M107+SUM($S$7:AE$7)*$N107-SUM($O107:$Q107),0)</f>
        <v>0</v>
      </c>
      <c r="AC107" s="4">
        <f t="shared" si="224"/>
        <v>0</v>
      </c>
      <c r="AD107" s="72">
        <f>IF(SUM($S$3:AG$3)*$J107+SUM($S$4:AG$4)*$K107+SUM($S$5:AG$5)*$L107+SUM($S$6:AG$6)*$M107+SUM($S$7:AG$7)*$N107-SUM($O107:$Q107)&gt;0,SUM($S$3:AG$3)*$J107+SUM($S$4:AG$4)*$K107+SUM($S$5:AG$5)*$L107+SUM($S$6:AG$6)*$M107+SUM($S$7:AG$7)*$N107-SUM($O107:$Q107),0)</f>
        <v>0</v>
      </c>
      <c r="AE107" s="4">
        <f t="shared" si="225"/>
        <v>0</v>
      </c>
      <c r="AF107" s="72">
        <f>IF(SUM($S$3:AI$3)*$J107+SUM($S$4:AI$4)*$K107+SUM($S$5:AI$5)*$L107+SUM($S$6:AI$6)*$M107+SUM($S$7:AI$7)*$N107-SUM($O107:$Q107)&gt;0,SUM($S$3:AI$3)*$J107+SUM($S$4:AI$4)*$K107+SUM($S$5:AI$5)*$L107+SUM($S$6:AI$6)*$M107+SUM($S$7:AI$7)*$N107-SUM($O107:$Q107),0)</f>
        <v>0</v>
      </c>
      <c r="AG107" s="4">
        <f t="shared" si="226"/>
        <v>0</v>
      </c>
      <c r="AH107" s="72">
        <f>IF(SUM($S$3:AK$3)*$J107+SUM($S$4:AK$4)*$K107+SUM($S$5:AK$5)*$L107+SUM($S$6:AK$6)*$M107+SUM($S$7:AK$7)*$N107-SUM($O107:$Q107)&gt;0,SUM($S$3:AK$3)*$J107+SUM($S$4:AK$4)*$K107+SUM($S$5:AK$5)*$L107+SUM($S$6:AK$6)*$M107+SUM($S$7:AK$7)*$N107-SUM($O107:$Q107),0)</f>
        <v>0</v>
      </c>
      <c r="AI107" s="4">
        <f t="shared" si="227"/>
        <v>0</v>
      </c>
      <c r="AJ107" s="72">
        <f>IF(SUM($S$3:AM$3)*$J107+SUM($S$4:AQ$4)*$K107+SUM($S$5:AM$5)*$L107+SUM($S$6:AM$6)*$M107+SUM($S$7:AM$7)*$N107-SUM($O107:$Q107)&gt;0,SUM($S$3:AM$3)*$J107+SUM($S$4:AQ$4)*$K107+SUM($S$5:AM$5)*$L107+SUM($S$6:AM$6)*$M107+SUM($S$7:AM$7)*$N107-SUM($O107:$Q107),0)</f>
        <v>0</v>
      </c>
      <c r="AK107" s="4">
        <f t="shared" si="228"/>
        <v>0</v>
      </c>
      <c r="AL107" s="72">
        <f>IF(SUM($S$3:AO$3)*$J107+SUM($S$4:AS$4)*$K107+SUM($S$5:AO$5)*$L107+SUM($S$6:AO$6)*$M107+SUM($S$7:AO$7)*$N107-SUM($O107:$Q107)&gt;0,SUM($S$3:AO$3)*$J107+SUM($S$4:AS$4)*$K107+SUM($S$5:AO$5)*$L107+SUM($S$6:AO$6)*$M107+SUM($S$7:AO$7)*$N107-SUM($O107:$Q107),0)</f>
        <v>0</v>
      </c>
      <c r="AM107" s="4">
        <f t="shared" si="229"/>
        <v>0</v>
      </c>
      <c r="AN107" s="72">
        <f>IF(SUM($S$3:AQ$3)*$J107+SUM($S$4:AU$4)*$K107+SUM($S$5:AQ$5)*$L107+SUM($S$6:AQ$6)*$M107+SUM($S$7:AQ$7)*$N107-SUM($O107:$Q107)&gt;0,SUM($S$3:AQ$3)*$J107+SUM($S$4:AU$4)*$K107+SUM($S$5:AQ$5)*$L107+SUM($S$6:AQ$6)*$M107+SUM($S$7:AQ$7)*$N107-SUM($O107:$Q107),0)</f>
        <v>5</v>
      </c>
      <c r="AO107" s="4">
        <f t="shared" si="230"/>
        <v>5</v>
      </c>
      <c r="AP107" s="72">
        <f>IF(SUM($S$3:AS$3)*$J107+SUM($S$4:AW$4)*$K107+SUM($S$5:AS$5)*$L107+SUM($S$6:AS$6)*$M107+SUM($S$7:AS$7)*$N107-SUM($O107:$Q107)&gt;0,SUM($S$3:AS$3)*$J107+SUM($S$4:AW$4)*$K107+SUM($S$5:AS$5)*$L107+SUM($S$6:AS$6)*$M107+SUM($S$7:AS$7)*$N107-SUM($O107:$Q107),0)</f>
        <v>290</v>
      </c>
      <c r="AQ107" s="4">
        <f t="shared" si="231"/>
        <v>285</v>
      </c>
      <c r="AR107" s="72">
        <f>IF(SUM($S$3:AU$3)*$J107+SUM($S$4:AP$4)*$K107+SUM($S$5:AU$5)*$L107+SUM($S$6:AU$6)*$M107+SUM($S$7:AU$7)*$N107-SUM($O107:$Q107)&gt;0,SUM($S$3:AU$3)*$J107+SUM($S$4:AP$4)*$K107+SUM($S$5:AU$5)*$L107+SUM($S$6:AU$6)*$M107+SUM($S$7:AU$7)*$N107-SUM($O107:$Q107),0)</f>
        <v>0</v>
      </c>
      <c r="AS107" s="4">
        <f t="shared" si="232"/>
        <v>0</v>
      </c>
      <c r="AT107" s="72">
        <f>IF(SUM($S$3:AW$3)*$J107+SUM($S$4:AW$4)*$K107+SUM($S$5:AW$5)*$L107+SUM($S$6:AW$6)*$M107+SUM($S$7:AW$7)*$N107-SUM($O107:$Q107)&gt;0,SUM($S$3:AW$3)*$J107+SUM($S$4:AW$4)*$K107+SUM($S$5:AW$5)*$L107+SUM($S$6:AW$6)*$M107+SUM($S$7:AW$7)*$N107-SUM($O107:$Q107),0)</f>
        <v>720</v>
      </c>
      <c r="AU107" s="4">
        <f t="shared" si="233"/>
        <v>720</v>
      </c>
      <c r="AV107" s="72">
        <f>IF(SUM($S$3:AY$3)*$J107+SUM($S$4:AY$4)*$K107+SUM($S$5:AY$5)*$L107+SUM($S$6:AY$6)*$M107+SUM($S$7:AY$7)*$N107-SUM($O107:$Q107)&gt;0,SUM($S$3:AY$3)*$J107+SUM($S$4:AY$4)*$K107+SUM($S$5:AY$5)*$L107+SUM($S$6:AY$6)*$M107+SUM($S$7:AY$7)*$N107-SUM($O107:$Q107),0)</f>
        <v>1085</v>
      </c>
      <c r="AW107" s="4">
        <f t="shared" si="234"/>
        <v>365</v>
      </c>
      <c r="AX107" s="72">
        <f>IF(SUM($S$3:BA$3)*$J107+SUM($S$4:BA$4)*$K107+SUM($S$5:BA$5)*$L107+SUM($S$6:BA$6)*$M107+SUM($S$7:BA$7)*$N107-SUM($O107:$Q107)&gt;0,SUM($S$3:BA$3)*$J107+SUM($S$4:BA$4)*$K107+SUM($S$5:BA$5)*$L107+SUM($S$6:BA$6)*$M107+SUM($S$7:BA$7)*$N107-SUM($O107:$Q107),0)</f>
        <v>1450</v>
      </c>
      <c r="AY107" s="7">
        <f t="shared" si="235"/>
        <v>365</v>
      </c>
      <c r="AZ107" s="401">
        <f>IF(SUM($S$3:BC$3)*$J107+SUM($S$4:BC$4)*$K107+SUM($S$5:BC$5)*$L107+SUM($S$6:BC$6)*$M107+SUM($S$7:BC$7)*$N107-SUM($O107:$Q107)&gt;0,SUM($S$3:BC$3)*$J107+SUM($S$4:BC$4)*$K107+SUM($S$5:BC$5)*$L107+SUM($S$6:BC$6)*$M107+SUM($S$7:BC$7)*$N107-SUM($O107:$Q107),0)</f>
        <v>1780</v>
      </c>
      <c r="BA107" s="87">
        <f t="shared" si="236"/>
        <v>330</v>
      </c>
      <c r="BB107" s="402">
        <f>IF(SUM($S$3:BD$3)*$J107+SUM($S$4:BD$4)*$K107+SUM($S$5:BD$5)*$L107+SUM($S$6:BD$6)*$M107+SUM($S$7:BD$7)*$N107-SUM($O107:$Q107)&gt;0,SUM($S$3:BD$3)*$J107+SUM($S$4:BD$4)*$K107+SUM($S$5:BD$5)*$L107+SUM($S$6:BD$6)*$M107+SUM($S$7:BD$7)*$N107-SUM($O107:$Q107),0)</f>
        <v>2063</v>
      </c>
      <c r="BC107" s="87">
        <f t="shared" si="237"/>
        <v>283</v>
      </c>
      <c r="BG107" s="91">
        <f t="shared" ref="BG107:BG108" si="359">IF($G107=2,$H107*AC107*$I$2,$H107*AC107)</f>
        <v>0</v>
      </c>
      <c r="BH107" s="91">
        <f t="shared" ref="BH107:BH108" si="360">IF($G107=2,$H107*AE107*$I$2,$H107*AE107)</f>
        <v>0</v>
      </c>
      <c r="BI107" s="91">
        <f t="shared" ref="BI107:BI108" si="361">IF($G107=2,$H107*AG107*$I$2,$H107*AG107)</f>
        <v>0</v>
      </c>
      <c r="BJ107" s="91">
        <f t="shared" ref="BJ107:BJ108" si="362">IF($G107=2,$H107*AI107*$I$2,$H107*AI107)</f>
        <v>0</v>
      </c>
      <c r="BK107" s="91">
        <f t="shared" ref="BK107:BK108" si="363">IF($G107=2,$H107*AK107*$I$2,$H107*AK107)</f>
        <v>0</v>
      </c>
      <c r="BL107" s="91">
        <f t="shared" ref="BL107:BL108" si="364">IF($G107=2,$H107*AM107*$I$2,$H107*AM107)</f>
        <v>0</v>
      </c>
      <c r="BM107" s="91">
        <f t="shared" ref="BM107:BM108" si="365">IF($G107=2,$H107*AO107*$I$2,$H107*AO107)</f>
        <v>12825</v>
      </c>
      <c r="BN107" s="91">
        <f t="shared" ref="BN107:BN108" si="366">IF($G107=2,$H107*AQ107*$I$2,$H107*AQ107)</f>
        <v>731025</v>
      </c>
      <c r="BO107" s="91">
        <f t="shared" ref="BO107:BO108" si="367">IF($G107=2,$H107*AS107*$I$2,$H107*AS107)</f>
        <v>0</v>
      </c>
      <c r="BP107" s="91">
        <f t="shared" ref="BP107:BP108" si="368">IF($G107=2,$H107*AU107*$I$2,$H107*AU107)</f>
        <v>1846800</v>
      </c>
      <c r="BQ107" s="250">
        <f t="shared" ref="BQ107:BQ108" si="369">IF($G107=2,$H107*AW107*$I$2,$H107*AW107)</f>
        <v>936225</v>
      </c>
      <c r="BR107" s="157">
        <f t="shared" ref="BR107:BR108" si="370">IF($G107=2,$H107*AY107*$I$2,$H107*AY107)</f>
        <v>936225</v>
      </c>
      <c r="BS107" s="91">
        <f t="shared" ref="BS107:BS108" si="371">IF($G107=2,$H107*BA107*$I$2,$H107*BA107)</f>
        <v>846450</v>
      </c>
      <c r="BT107" s="91">
        <f t="shared" ref="BT107:BT108" si="372">IF($G107=2,$H107*BC107*$I$2,$H107*BC107)</f>
        <v>725895</v>
      </c>
      <c r="BU107" s="91"/>
      <c r="BV107" s="91"/>
      <c r="BW107" s="158"/>
      <c r="BX107" s="153" t="s">
        <v>607</v>
      </c>
    </row>
    <row r="108" spans="1:76" s="86" customFormat="1" ht="12.75" customHeight="1" x14ac:dyDescent="0.25">
      <c r="A108" s="15" t="s">
        <v>68</v>
      </c>
      <c r="B108" s="15" t="s">
        <v>69</v>
      </c>
      <c r="C108" s="244" t="s">
        <v>10</v>
      </c>
      <c r="D108" s="274">
        <v>2</v>
      </c>
      <c r="E108" s="328">
        <v>11135</v>
      </c>
      <c r="F108" s="342" t="s">
        <v>445</v>
      </c>
      <c r="G108" s="369">
        <v>2</v>
      </c>
      <c r="H108" s="370">
        <v>11135</v>
      </c>
      <c r="I108" s="372" t="s">
        <v>445</v>
      </c>
      <c r="J108" s="300">
        <v>1</v>
      </c>
      <c r="K108" s="135">
        <v>1</v>
      </c>
      <c r="L108" s="122">
        <v>1</v>
      </c>
      <c r="M108" s="123">
        <v>1</v>
      </c>
      <c r="N108" s="120"/>
      <c r="O108" s="87">
        <v>246</v>
      </c>
      <c r="P108" s="121"/>
      <c r="Q108" s="292">
        <f>200+200+300+100+200+200+200</f>
        <v>1400</v>
      </c>
      <c r="R108" s="72">
        <f>IF(SUM($S$3:U$3)*$J108+SUM($S$4:U$4)*$K108+SUM($S$5:U$5)*$L108+SUM($S$6:U$6)*$M108+SUM($S$7:U$7)*$N108-SUM($O108:$Q108)&gt;0,SUM($S$3:U$3)*$J108+SUM($S$4:U$4)*$K108+SUM($S$5:U$5)*$L108+SUM($S$6:U$6)*$M108+SUM($S$7:U$7)*$N108-SUM($O108:$Q108),0)</f>
        <v>0</v>
      </c>
      <c r="S108" s="73">
        <f t="shared" si="219"/>
        <v>0</v>
      </c>
      <c r="T108" s="72">
        <f>IF(SUM($S$3:W$3)*$J108+SUM($S$4:W$4)*$K108+SUM($S$5:W$5)*$L108+SUM($S$6:W$6)*$M108+SUM($S$7:W$7)*$N108-SUM($O108:$Q108)&gt;0,SUM($S$3:W$3)*$J108+SUM($S$4:W$4)*$K108+SUM($S$5:W$5)*$L108+SUM($S$6:W$6)*$M108+SUM($S$7:W$7)*$N108-SUM($O108:$Q108),0)</f>
        <v>0</v>
      </c>
      <c r="U108" s="4">
        <f t="shared" si="220"/>
        <v>0</v>
      </c>
      <c r="V108" s="72">
        <f>IF(SUM($S$3:Y$3)*$J108+SUM($S$4:Y$4)*$K108+SUM($S$5:Y$5)*$L108+SUM($S$6:Y$6)*$M108+SUM($S$7:Y$7)*$N108-SUM($O108:$Q108)&gt;0,SUM($S$3:Y$3)*$J108+SUM($S$4:Y$4)*$K108+SUM($S$5:Y$5)*$L108+SUM($S$6:Y$6)*$M108+SUM($S$7:Y$7)*$N108-SUM($O108:$Q108),0)</f>
        <v>0</v>
      </c>
      <c r="W108" s="4">
        <f t="shared" si="221"/>
        <v>0</v>
      </c>
      <c r="X108" s="72">
        <f>IF(SUM($S$3:AA$3)*$J108+SUM($S$4:AA$4)*$K108+SUM($S$5:AA$5)*$L108+SUM($S$6:AA$6)*$M108+SUM($S$7:AA$7)*$N108-SUM($O108:$Q108)&gt;0,SUM($S$3:AA$3)*$J108+SUM($S$4:AA$4)*$K108+SUM($S$5:AA$5)*$L108+SUM($S$6:AA$6)*$M108+SUM($S$7:AA$7)*$N108-SUM($O108:$Q108),0)</f>
        <v>0</v>
      </c>
      <c r="Y108" s="4">
        <f t="shared" si="222"/>
        <v>0</v>
      </c>
      <c r="Z108" s="72">
        <f>IF(SUM($S$3:AC$3)*$J108+SUM($S$4:AC$4)*$K108+SUM($S$5:AC$5)*$L108+SUM($S$6:AC$6)*$M108+SUM($S$7:AC$7)*$N108-SUM($O108:$Q108)&gt;0,SUM($S$3:AC$3)*$J108+SUM($S$4:AC$4)*$K108+SUM($S$5:AC$5)*$L108+SUM($S$6:AC$6)*$M108+SUM($S$7:AC$7)*$N108-SUM($O108:$Q108),0)</f>
        <v>0</v>
      </c>
      <c r="AA108" s="4">
        <f t="shared" si="223"/>
        <v>0</v>
      </c>
      <c r="AB108" s="72">
        <f>IF(SUM($S$3:AE$3)*$J108+SUM($S$4:AE$4)*$K108+SUM($S$5:AE$5)*$L108+SUM($S$6:AE$6)*$M108+SUM($S$7:AE$7)*$N108-SUM($O108:$Q108)&gt;0,SUM($S$3:AE$3)*$J108+SUM($S$4:AE$4)*$K108+SUM($S$5:AE$5)*$L108+SUM($S$6:AE$6)*$M108+SUM($S$7:AE$7)*$N108-SUM($O108:$Q108),0)</f>
        <v>0</v>
      </c>
      <c r="AC108" s="4">
        <f t="shared" si="224"/>
        <v>0</v>
      </c>
      <c r="AD108" s="72">
        <f>IF(SUM($S$3:AG$3)*$J108+SUM($S$4:AG$4)*$K108+SUM($S$5:AG$5)*$L108+SUM($S$6:AG$6)*$M108+SUM($S$7:AG$7)*$N108-SUM($O108:$Q108)&gt;0,SUM($S$3:AG$3)*$J108+SUM($S$4:AG$4)*$K108+SUM($S$5:AG$5)*$L108+SUM($S$6:AG$6)*$M108+SUM($S$7:AG$7)*$N108-SUM($O108:$Q108),0)</f>
        <v>0</v>
      </c>
      <c r="AE108" s="4">
        <f t="shared" si="225"/>
        <v>0</v>
      </c>
      <c r="AF108" s="72">
        <f>IF(SUM($S$3:AI$3)*$J108+SUM($S$4:AI$4)*$K108+SUM($S$5:AI$5)*$L108+SUM($S$6:AI$6)*$M108+SUM($S$7:AI$7)*$N108-SUM($O108:$Q108)&gt;0,SUM($S$3:AI$3)*$J108+SUM($S$4:AI$4)*$K108+SUM($S$5:AI$5)*$L108+SUM($S$6:AI$6)*$M108+SUM($S$7:AI$7)*$N108-SUM($O108:$Q108),0)</f>
        <v>0</v>
      </c>
      <c r="AG108" s="4">
        <f t="shared" si="226"/>
        <v>0</v>
      </c>
      <c r="AH108" s="72">
        <f>IF(SUM($S$3:AK$3)*$J108+SUM($S$4:AK$4)*$K108+SUM($S$5:AK$5)*$L108+SUM($S$6:AK$6)*$M108+SUM($S$7:AK$7)*$N108-SUM($O108:$Q108)&gt;0,SUM($S$3:AK$3)*$J108+SUM($S$4:AK$4)*$K108+SUM($S$5:AK$5)*$L108+SUM($S$6:AK$6)*$M108+SUM($S$7:AK$7)*$N108-SUM($O108:$Q108),0)</f>
        <v>0</v>
      </c>
      <c r="AI108" s="4">
        <f t="shared" si="227"/>
        <v>0</v>
      </c>
      <c r="AJ108" s="72">
        <f>IF(SUM($S$3:AM$3)*$J108+SUM($S$4:AQ$4)*$K108+SUM($S$5:AM$5)*$L108+SUM($S$6:AM$6)*$M108+SUM($S$7:AM$7)*$N108-SUM($O108:$Q108)&gt;0,SUM($S$3:AM$3)*$J108+SUM($S$4:AQ$4)*$K108+SUM($S$5:AM$5)*$L108+SUM($S$6:AM$6)*$M108+SUM($S$7:AM$7)*$N108-SUM($O108:$Q108),0)</f>
        <v>0</v>
      </c>
      <c r="AK108" s="4">
        <f t="shared" si="228"/>
        <v>0</v>
      </c>
      <c r="AL108" s="72">
        <f>IF(SUM($S$3:AO$3)*$J108+SUM($S$4:AS$4)*$K108+SUM($S$5:AO$5)*$L108+SUM($S$6:AO$6)*$M108+SUM($S$7:AO$7)*$N108-SUM($O108:$Q108)&gt;0,SUM($S$3:AO$3)*$J108+SUM($S$4:AS$4)*$K108+SUM($S$5:AO$5)*$L108+SUM($S$6:AO$6)*$M108+SUM($S$7:AO$7)*$N108-SUM($O108:$Q108),0)</f>
        <v>0</v>
      </c>
      <c r="AM108" s="4">
        <f t="shared" si="229"/>
        <v>0</v>
      </c>
      <c r="AN108" s="72">
        <f>IF(SUM($S$3:AQ$3)*$J108+SUM($S$4:AU$4)*$K108+SUM($S$5:AQ$5)*$L108+SUM($S$6:AQ$6)*$M108+SUM($S$7:AQ$7)*$N108-SUM($O108:$Q108)&gt;0,SUM($S$3:AQ$3)*$J108+SUM($S$4:AU$4)*$K108+SUM($S$5:AQ$5)*$L108+SUM($S$6:AQ$6)*$M108+SUM($S$7:AQ$7)*$N108-SUM($O108:$Q108),0)</f>
        <v>5</v>
      </c>
      <c r="AO108" s="4">
        <f t="shared" si="230"/>
        <v>5</v>
      </c>
      <c r="AP108" s="72">
        <f>IF(SUM($S$3:AS$3)*$J108+SUM($S$4:AW$4)*$K108+SUM($S$5:AS$5)*$L108+SUM($S$6:AS$6)*$M108+SUM($S$7:AS$7)*$N108-SUM($O108:$Q108)&gt;0,SUM($S$3:AS$3)*$J108+SUM($S$4:AW$4)*$K108+SUM($S$5:AS$5)*$L108+SUM($S$6:AS$6)*$M108+SUM($S$7:AS$7)*$N108-SUM($O108:$Q108),0)</f>
        <v>290</v>
      </c>
      <c r="AQ108" s="4">
        <f t="shared" si="231"/>
        <v>285</v>
      </c>
      <c r="AR108" s="72">
        <f>IF(SUM($S$3:AU$3)*$J108+SUM($S$4:AP$4)*$K108+SUM($S$5:AU$5)*$L108+SUM($S$6:AU$6)*$M108+SUM($S$7:AU$7)*$N108-SUM($O108:$Q108)&gt;0,SUM($S$3:AU$3)*$J108+SUM($S$4:AP$4)*$K108+SUM($S$5:AU$5)*$L108+SUM($S$6:AU$6)*$M108+SUM($S$7:AU$7)*$N108-SUM($O108:$Q108),0)</f>
        <v>0</v>
      </c>
      <c r="AS108" s="4">
        <f t="shared" si="232"/>
        <v>0</v>
      </c>
      <c r="AT108" s="72">
        <f>IF(SUM($S$3:AW$3)*$J108+SUM($S$4:AW$4)*$K108+SUM($S$5:AW$5)*$L108+SUM($S$6:AW$6)*$M108+SUM($S$7:AW$7)*$N108-SUM($O108:$Q108)&gt;0,SUM($S$3:AW$3)*$J108+SUM($S$4:AW$4)*$K108+SUM($S$5:AW$5)*$L108+SUM($S$6:AW$6)*$M108+SUM($S$7:AW$7)*$N108-SUM($O108:$Q108),0)</f>
        <v>720</v>
      </c>
      <c r="AU108" s="4">
        <f t="shared" si="233"/>
        <v>720</v>
      </c>
      <c r="AV108" s="72">
        <f>IF(SUM($S$3:AY$3)*$J108+SUM($S$4:AY$4)*$K108+SUM($S$5:AY$5)*$L108+SUM($S$6:AY$6)*$M108+SUM($S$7:AY$7)*$N108-SUM($O108:$Q108)&gt;0,SUM($S$3:AY$3)*$J108+SUM($S$4:AY$4)*$K108+SUM($S$5:AY$5)*$L108+SUM($S$6:AY$6)*$M108+SUM($S$7:AY$7)*$N108-SUM($O108:$Q108),0)</f>
        <v>1085</v>
      </c>
      <c r="AW108" s="4">
        <f t="shared" si="234"/>
        <v>365</v>
      </c>
      <c r="AX108" s="72">
        <f>IF(SUM($S$3:BA$3)*$J108+SUM($S$4:BA$4)*$K108+SUM($S$5:BA$5)*$L108+SUM($S$6:BA$6)*$M108+SUM($S$7:BA$7)*$N108-SUM($O108:$Q108)&gt;0,SUM($S$3:BA$3)*$J108+SUM($S$4:BA$4)*$K108+SUM($S$5:BA$5)*$L108+SUM($S$6:BA$6)*$M108+SUM($S$7:BA$7)*$N108-SUM($O108:$Q108),0)</f>
        <v>1450</v>
      </c>
      <c r="AY108" s="7">
        <f t="shared" si="235"/>
        <v>365</v>
      </c>
      <c r="AZ108" s="401">
        <f>IF(SUM($S$3:BC$3)*$J108+SUM($S$4:BC$4)*$K108+SUM($S$5:BC$5)*$L108+SUM($S$6:BC$6)*$M108+SUM($S$7:BC$7)*$N108-SUM($O108:$Q108)&gt;0,SUM($S$3:BC$3)*$J108+SUM($S$4:BC$4)*$K108+SUM($S$5:BC$5)*$L108+SUM($S$6:BC$6)*$M108+SUM($S$7:BC$7)*$N108-SUM($O108:$Q108),0)</f>
        <v>1780</v>
      </c>
      <c r="BA108" s="87">
        <f t="shared" si="236"/>
        <v>330</v>
      </c>
      <c r="BB108" s="402">
        <f>IF(SUM($S$3:BD$3)*$J108+SUM($S$4:BD$4)*$K108+SUM($S$5:BD$5)*$L108+SUM($S$6:BD$6)*$M108+SUM($S$7:BD$7)*$N108-SUM($O108:$Q108)&gt;0,SUM($S$3:BD$3)*$J108+SUM($S$4:BD$4)*$K108+SUM($S$5:BD$5)*$L108+SUM($S$6:BD$6)*$M108+SUM($S$7:BD$7)*$N108-SUM($O108:$Q108),0)</f>
        <v>2063</v>
      </c>
      <c r="BC108" s="87">
        <f t="shared" si="237"/>
        <v>283</v>
      </c>
      <c r="BG108" s="91">
        <f t="shared" si="359"/>
        <v>0</v>
      </c>
      <c r="BH108" s="91">
        <f t="shared" si="360"/>
        <v>0</v>
      </c>
      <c r="BI108" s="91">
        <f t="shared" si="361"/>
        <v>0</v>
      </c>
      <c r="BJ108" s="91">
        <f t="shared" si="362"/>
        <v>0</v>
      </c>
      <c r="BK108" s="91">
        <f t="shared" si="363"/>
        <v>0</v>
      </c>
      <c r="BL108" s="91">
        <f t="shared" si="364"/>
        <v>0</v>
      </c>
      <c r="BM108" s="91">
        <f t="shared" si="365"/>
        <v>317347.5</v>
      </c>
      <c r="BN108" s="91">
        <f t="shared" si="366"/>
        <v>18088807.5</v>
      </c>
      <c r="BO108" s="91">
        <f t="shared" si="367"/>
        <v>0</v>
      </c>
      <c r="BP108" s="91">
        <f t="shared" si="368"/>
        <v>45698040</v>
      </c>
      <c r="BQ108" s="250">
        <f t="shared" si="369"/>
        <v>23166367.5</v>
      </c>
      <c r="BR108" s="157">
        <f t="shared" si="370"/>
        <v>23166367.5</v>
      </c>
      <c r="BS108" s="91">
        <f t="shared" si="371"/>
        <v>20944935</v>
      </c>
      <c r="BT108" s="91">
        <f t="shared" si="372"/>
        <v>17961868.5</v>
      </c>
      <c r="BU108" s="91"/>
      <c r="BV108" s="91"/>
      <c r="BW108" s="158"/>
      <c r="BX108" s="153" t="s">
        <v>607</v>
      </c>
    </row>
    <row r="109" spans="1:76" s="86" customFormat="1" ht="12.75" customHeight="1" x14ac:dyDescent="0.25">
      <c r="A109" s="15" t="s">
        <v>493</v>
      </c>
      <c r="B109" s="15" t="s">
        <v>507</v>
      </c>
      <c r="C109" s="244" t="s">
        <v>10</v>
      </c>
      <c r="D109" s="274">
        <v>1</v>
      </c>
      <c r="E109" s="328">
        <v>18750</v>
      </c>
      <c r="F109" s="342" t="s">
        <v>490</v>
      </c>
      <c r="G109" s="369">
        <v>1</v>
      </c>
      <c r="H109" s="370">
        <v>18750</v>
      </c>
      <c r="I109" s="372" t="s">
        <v>490</v>
      </c>
      <c r="J109" s="300">
        <v>1</v>
      </c>
      <c r="K109" s="135">
        <v>1</v>
      </c>
      <c r="L109" s="122">
        <v>1</v>
      </c>
      <c r="M109" s="123">
        <v>1</v>
      </c>
      <c r="N109" s="120"/>
      <c r="O109" s="87">
        <v>0</v>
      </c>
      <c r="P109" s="121"/>
      <c r="Q109" s="292">
        <f>440+440+120+130+130+130+50+300</f>
        <v>1740</v>
      </c>
      <c r="R109" s="72">
        <f>IF(SUM($S$3:U$3)*$J109+SUM($S$4:U$4)*$K109+SUM($S$5:U$5)*$L109+SUM($S$6:U$6)*$M109+SUM($S$7:U$7)*$N109-SUM($O109:$Q109)&gt;0,SUM($S$3:U$3)*$J109+SUM($S$4:U$4)*$K109+SUM($S$5:U$5)*$L109+SUM($S$6:U$6)*$M109+SUM($S$7:U$7)*$N109-SUM($O109:$Q109),0)</f>
        <v>0</v>
      </c>
      <c r="S109" s="73">
        <f t="shared" si="219"/>
        <v>0</v>
      </c>
      <c r="T109" s="72">
        <f>IF(SUM($S$3:W$3)*$J109+SUM($S$4:W$4)*$K109+SUM($S$5:W$5)*$L109+SUM($S$6:W$6)*$M109+SUM($S$7:W$7)*$N109-SUM($O109:$Q109)&gt;0,SUM($S$3:W$3)*$J109+SUM($S$4:W$4)*$K109+SUM($S$5:W$5)*$L109+SUM($S$6:W$6)*$M109+SUM($S$7:W$7)*$N109-SUM($O109:$Q109),0)</f>
        <v>0</v>
      </c>
      <c r="U109" s="4">
        <f t="shared" si="220"/>
        <v>0</v>
      </c>
      <c r="V109" s="72">
        <f>IF(SUM($S$3:Y$3)*$J109+SUM($S$4:Y$4)*$K109+SUM($S$5:Y$5)*$L109+SUM($S$6:Y$6)*$M109+SUM($S$7:Y$7)*$N109-SUM($O109:$Q109)&gt;0,SUM($S$3:Y$3)*$J109+SUM($S$4:Y$4)*$K109+SUM($S$5:Y$5)*$L109+SUM($S$6:Y$6)*$M109+SUM($S$7:Y$7)*$N109-SUM($O109:$Q109),0)</f>
        <v>0</v>
      </c>
      <c r="W109" s="4">
        <f t="shared" si="221"/>
        <v>0</v>
      </c>
      <c r="X109" s="72">
        <f>IF(SUM($S$3:AA$3)*$J109+SUM($S$4:AA$4)*$K109+SUM($S$5:AA$5)*$L109+SUM($S$6:AA$6)*$M109+SUM($S$7:AA$7)*$N109-SUM($O109:$Q109)&gt;0,SUM($S$3:AA$3)*$J109+SUM($S$4:AA$4)*$K109+SUM($S$5:AA$5)*$L109+SUM($S$6:AA$6)*$M109+SUM($S$7:AA$7)*$N109-SUM($O109:$Q109),0)</f>
        <v>0</v>
      </c>
      <c r="Y109" s="4">
        <f t="shared" si="222"/>
        <v>0</v>
      </c>
      <c r="Z109" s="72">
        <f>IF(SUM($S$3:AC$3)*$J109+SUM($S$4:AC$4)*$K109+SUM($S$5:AC$5)*$L109+SUM($S$6:AC$6)*$M109+SUM($S$7:AC$7)*$N109-SUM($O109:$Q109)&gt;0,SUM($S$3:AC$3)*$J109+SUM($S$4:AC$4)*$K109+SUM($S$5:AC$5)*$L109+SUM($S$6:AC$6)*$M109+SUM($S$7:AC$7)*$N109-SUM($O109:$Q109),0)</f>
        <v>0</v>
      </c>
      <c r="AA109" s="4">
        <f t="shared" si="223"/>
        <v>0</v>
      </c>
      <c r="AB109" s="72">
        <f>IF(SUM($S$3:AE$3)*$J109+SUM($S$4:AE$4)*$K109+SUM($S$5:AE$5)*$L109+SUM($S$6:AE$6)*$M109+SUM($S$7:AE$7)*$N109-SUM($O109:$Q109)&gt;0,SUM($S$3:AE$3)*$J109+SUM($S$4:AE$4)*$K109+SUM($S$5:AE$5)*$L109+SUM($S$6:AE$6)*$M109+SUM($S$7:AE$7)*$N109-SUM($O109:$Q109),0)</f>
        <v>0</v>
      </c>
      <c r="AC109" s="4">
        <f t="shared" si="224"/>
        <v>0</v>
      </c>
      <c r="AD109" s="72">
        <f>IF(SUM($S$3:AG$3)*$J109+SUM($S$4:AG$4)*$K109+SUM($S$5:AG$5)*$L109+SUM($S$6:AG$6)*$M109+SUM($S$7:AG$7)*$N109-SUM($O109:$Q109)&gt;0,SUM($S$3:AG$3)*$J109+SUM($S$4:AG$4)*$K109+SUM($S$5:AG$5)*$L109+SUM($S$6:AG$6)*$M109+SUM($S$7:AG$7)*$N109-SUM($O109:$Q109),0)</f>
        <v>0</v>
      </c>
      <c r="AE109" s="4">
        <f t="shared" si="225"/>
        <v>0</v>
      </c>
      <c r="AF109" s="72">
        <f>IF(SUM($S$3:AI$3)*$J109+SUM($S$4:AI$4)*$K109+SUM($S$5:AI$5)*$L109+SUM($S$6:AI$6)*$M109+SUM($S$7:AI$7)*$N109-SUM($O109:$Q109)&gt;0,SUM($S$3:AI$3)*$J109+SUM($S$4:AI$4)*$K109+SUM($S$5:AI$5)*$L109+SUM($S$6:AI$6)*$M109+SUM($S$7:AI$7)*$N109-SUM($O109:$Q109),0)</f>
        <v>0</v>
      </c>
      <c r="AG109" s="4">
        <f t="shared" si="226"/>
        <v>0</v>
      </c>
      <c r="AH109" s="72">
        <f>IF(SUM($S$3:AK$3)*$J109+SUM($S$4:AK$4)*$K109+SUM($S$5:AK$5)*$L109+SUM($S$6:AK$6)*$M109+SUM($S$7:AK$7)*$N109-SUM($O109:$Q109)&gt;0,SUM($S$3:AK$3)*$J109+SUM($S$4:AK$4)*$K109+SUM($S$5:AK$5)*$L109+SUM($S$6:AK$6)*$M109+SUM($S$7:AK$7)*$N109-SUM($O109:$Q109),0)</f>
        <v>0</v>
      </c>
      <c r="AI109" s="4">
        <f t="shared" si="227"/>
        <v>0</v>
      </c>
      <c r="AJ109" s="72">
        <f>IF(SUM($S$3:AM$3)*$J109+SUM($S$4:AQ$4)*$K109+SUM($S$5:AM$5)*$L109+SUM($S$6:AM$6)*$M109+SUM($S$7:AM$7)*$N109-SUM($O109:$Q109)&gt;0,SUM($S$3:AM$3)*$J109+SUM($S$4:AQ$4)*$K109+SUM($S$5:AM$5)*$L109+SUM($S$6:AM$6)*$M109+SUM($S$7:AM$7)*$N109-SUM($O109:$Q109),0)</f>
        <v>0</v>
      </c>
      <c r="AK109" s="4">
        <f t="shared" si="228"/>
        <v>0</v>
      </c>
      <c r="AL109" s="72">
        <f>IF(SUM($S$3:AO$3)*$J109+SUM($S$4:AS$4)*$K109+SUM($S$5:AO$5)*$L109+SUM($S$6:AO$6)*$M109+SUM($S$7:AO$7)*$N109-SUM($O109:$Q109)&gt;0,SUM($S$3:AO$3)*$J109+SUM($S$4:AS$4)*$K109+SUM($S$5:AO$5)*$L109+SUM($S$6:AO$6)*$M109+SUM($S$7:AO$7)*$N109-SUM($O109:$Q109),0)</f>
        <v>0</v>
      </c>
      <c r="AM109" s="4">
        <f t="shared" si="229"/>
        <v>0</v>
      </c>
      <c r="AN109" s="72">
        <f>IF(SUM($S$3:AQ$3)*$J109+SUM($S$4:AU$4)*$K109+SUM($S$5:AQ$5)*$L109+SUM($S$6:AQ$6)*$M109+SUM($S$7:AQ$7)*$N109-SUM($O109:$Q109)&gt;0,SUM($S$3:AQ$3)*$J109+SUM($S$4:AU$4)*$K109+SUM($S$5:AQ$5)*$L109+SUM($S$6:AQ$6)*$M109+SUM($S$7:AQ$7)*$N109-SUM($O109:$Q109),0)</f>
        <v>0</v>
      </c>
      <c r="AO109" s="4">
        <f t="shared" si="230"/>
        <v>0</v>
      </c>
      <c r="AP109" s="72">
        <f>IF(SUM($S$3:AS$3)*$J109+SUM($S$4:AW$4)*$K109+SUM($S$5:AS$5)*$L109+SUM($S$6:AS$6)*$M109+SUM($S$7:AS$7)*$N109-SUM($O109:$Q109)&gt;0,SUM($S$3:AS$3)*$J109+SUM($S$4:AW$4)*$K109+SUM($S$5:AS$5)*$L109+SUM($S$6:AS$6)*$M109+SUM($S$7:AS$7)*$N109-SUM($O109:$Q109),0)</f>
        <v>196</v>
      </c>
      <c r="AQ109" s="4">
        <f t="shared" si="231"/>
        <v>196</v>
      </c>
      <c r="AR109" s="72">
        <f>IF(SUM($S$3:AU$3)*$J109+SUM($S$4:AP$4)*$K109+SUM($S$5:AU$5)*$L109+SUM($S$6:AU$6)*$M109+SUM($S$7:AU$7)*$N109-SUM($O109:$Q109)&gt;0,SUM($S$3:AU$3)*$J109+SUM($S$4:AP$4)*$K109+SUM($S$5:AU$5)*$L109+SUM($S$6:AU$6)*$M109+SUM($S$7:AU$7)*$N109-SUM($O109:$Q109),0)</f>
        <v>0</v>
      </c>
      <c r="AS109" s="4">
        <f t="shared" si="232"/>
        <v>0</v>
      </c>
      <c r="AT109" s="72">
        <f>IF(SUM($S$3:AW$3)*$J109+SUM($S$4:AW$4)*$K109+SUM($S$5:AW$5)*$L109+SUM($S$6:AW$6)*$M109+SUM($S$7:AW$7)*$N109-SUM($O109:$Q109)&gt;0,SUM($S$3:AW$3)*$J109+SUM($S$4:AW$4)*$K109+SUM($S$5:AW$5)*$L109+SUM($S$6:AW$6)*$M109+SUM($S$7:AW$7)*$N109-SUM($O109:$Q109),0)</f>
        <v>626</v>
      </c>
      <c r="AU109" s="4">
        <f t="shared" si="233"/>
        <v>626</v>
      </c>
      <c r="AV109" s="72">
        <f>IF(SUM($S$3:AY$3)*$J109+SUM($S$4:AY$4)*$K109+SUM($S$5:AY$5)*$L109+SUM($S$6:AY$6)*$M109+SUM($S$7:AY$7)*$N109-SUM($O109:$Q109)&gt;0,SUM($S$3:AY$3)*$J109+SUM($S$4:AY$4)*$K109+SUM($S$5:AY$5)*$L109+SUM($S$6:AY$6)*$M109+SUM($S$7:AY$7)*$N109-SUM($O109:$Q109),0)</f>
        <v>991</v>
      </c>
      <c r="AW109" s="4">
        <f t="shared" si="234"/>
        <v>365</v>
      </c>
      <c r="AX109" s="72">
        <f>IF(SUM($S$3:BA$3)*$J109+SUM($S$4:BA$4)*$K109+SUM($S$5:BA$5)*$L109+SUM($S$6:BA$6)*$M109+SUM($S$7:BA$7)*$N109-SUM($O109:$Q109)&gt;0,SUM($S$3:BA$3)*$J109+SUM($S$4:BA$4)*$K109+SUM($S$5:BA$5)*$L109+SUM($S$6:BA$6)*$M109+SUM($S$7:BA$7)*$N109-SUM($O109:$Q109),0)</f>
        <v>1356</v>
      </c>
      <c r="AY109" s="7">
        <f t="shared" si="235"/>
        <v>365</v>
      </c>
      <c r="AZ109" s="401">
        <f>IF(SUM($S$3:BC$3)*$J109+SUM($S$4:BC$4)*$K109+SUM($S$5:BC$5)*$L109+SUM($S$6:BC$6)*$M109+SUM($S$7:BC$7)*$N109-SUM($O109:$Q109)&gt;0,SUM($S$3:BC$3)*$J109+SUM($S$4:BC$4)*$K109+SUM($S$5:BC$5)*$L109+SUM($S$6:BC$6)*$M109+SUM($S$7:BC$7)*$N109-SUM($O109:$Q109),0)</f>
        <v>1686</v>
      </c>
      <c r="BA109" s="87">
        <f t="shared" si="236"/>
        <v>330</v>
      </c>
      <c r="BB109" s="402">
        <f>IF(SUM($S$3:BD$3)*$J109+SUM($S$4:BD$4)*$K109+SUM($S$5:BD$5)*$L109+SUM($S$6:BD$6)*$M109+SUM($S$7:BD$7)*$N109-SUM($O109:$Q109)&gt;0,SUM($S$3:BD$3)*$J109+SUM($S$4:BD$4)*$K109+SUM($S$5:BD$5)*$L109+SUM($S$6:BD$6)*$M109+SUM($S$7:BD$7)*$N109-SUM($O109:$Q109),0)</f>
        <v>1969</v>
      </c>
      <c r="BC109" s="87">
        <f t="shared" si="237"/>
        <v>283</v>
      </c>
      <c r="BG109" s="91">
        <f t="shared" ref="BG109" si="373">Y109*$H109</f>
        <v>0</v>
      </c>
      <c r="BH109" s="91">
        <f t="shared" ref="BH109" si="374">AA109*$H109</f>
        <v>0</v>
      </c>
      <c r="BI109" s="91">
        <f t="shared" ref="BI109" si="375">AC109*$H109</f>
        <v>0</v>
      </c>
      <c r="BJ109" s="91">
        <f t="shared" ref="BJ109" si="376">AE109*$H109</f>
        <v>0</v>
      </c>
      <c r="BK109" s="91">
        <f t="shared" ref="BK109" si="377">AG109*$H109</f>
        <v>0</v>
      </c>
      <c r="BL109" s="91">
        <f t="shared" ref="BL109" si="378">AI109*$H109</f>
        <v>0</v>
      </c>
      <c r="BM109" s="91">
        <f t="shared" ref="BM109" si="379">AK109*$H109</f>
        <v>0</v>
      </c>
      <c r="BN109" s="91">
        <f t="shared" ref="BN109" si="380">AM109*$H109</f>
        <v>0</v>
      </c>
      <c r="BO109" s="91">
        <f t="shared" ref="BO109" si="381">AO109*$H109</f>
        <v>0</v>
      </c>
      <c r="BP109" s="91">
        <f t="shared" ref="BP109" si="382">AQ109*$H109</f>
        <v>3675000</v>
      </c>
      <c r="BQ109" s="250">
        <f t="shared" ref="BQ109" si="383">AS109*$H109</f>
        <v>0</v>
      </c>
      <c r="BR109" s="157">
        <f t="shared" ref="BR109" si="384">AU109*$H109</f>
        <v>11737500</v>
      </c>
      <c r="BS109" s="91">
        <f t="shared" ref="BS109" si="385">AW109*$H109</f>
        <v>6843750</v>
      </c>
      <c r="BT109" s="91">
        <f t="shared" ref="BT109" si="386">AY109*$H109</f>
        <v>6843750</v>
      </c>
      <c r="BU109" s="91">
        <f t="shared" ref="BU109" si="387">BA109*$H109</f>
        <v>6187500</v>
      </c>
      <c r="BV109" s="91">
        <f t="shared" ref="BV109" si="388">BC109*$H109</f>
        <v>5306250</v>
      </c>
      <c r="BW109" s="158"/>
      <c r="BX109" s="153" t="s">
        <v>609</v>
      </c>
    </row>
    <row r="110" spans="1:76" s="86" customFormat="1" ht="25.5" customHeight="1" x14ac:dyDescent="0.25">
      <c r="A110" s="15" t="s">
        <v>70</v>
      </c>
      <c r="B110" s="15" t="s">
        <v>71</v>
      </c>
      <c r="C110" s="244" t="s">
        <v>10</v>
      </c>
      <c r="D110" s="274">
        <v>1</v>
      </c>
      <c r="E110" s="328">
        <v>5227</v>
      </c>
      <c r="F110" s="342" t="s">
        <v>444</v>
      </c>
      <c r="G110" s="369">
        <v>1</v>
      </c>
      <c r="H110" s="370">
        <v>6480</v>
      </c>
      <c r="I110" s="372" t="s">
        <v>444</v>
      </c>
      <c r="J110" s="300">
        <v>2</v>
      </c>
      <c r="K110" s="135">
        <v>2</v>
      </c>
      <c r="L110" s="122">
        <v>2</v>
      </c>
      <c r="M110" s="123">
        <v>2</v>
      </c>
      <c r="N110" s="120"/>
      <c r="O110" s="87">
        <v>0</v>
      </c>
      <c r="P110" s="121"/>
      <c r="Q110" s="292">
        <f>140+240+421+480+440+869</f>
        <v>2590</v>
      </c>
      <c r="R110" s="72">
        <f>IF(SUM($S$3:U$3)*$J110+SUM($S$4:U$4)*$K110+SUM($S$5:U$5)*$L110+SUM($S$6:U$6)*$M110+SUM($S$7:U$7)*$N110-SUM($O110:$Q110)&gt;0,SUM($S$3:U$3)*$J110+SUM($S$4:U$4)*$K110+SUM($S$5:U$5)*$L110+SUM($S$6:U$6)*$M110+SUM($S$7:U$7)*$N110-SUM($O110:$Q110),0)</f>
        <v>0</v>
      </c>
      <c r="S110" s="73">
        <f t="shared" si="219"/>
        <v>0</v>
      </c>
      <c r="T110" s="72">
        <f>IF(SUM($S$3:W$3)*$J110+SUM($S$4:W$4)*$K110+SUM($S$5:W$5)*$L110+SUM($S$6:W$6)*$M110+SUM($S$7:W$7)*$N110-SUM($O110:$Q110)&gt;0,SUM($S$3:W$3)*$J110+SUM($S$4:W$4)*$K110+SUM($S$5:W$5)*$L110+SUM($S$6:W$6)*$M110+SUM($S$7:W$7)*$N110-SUM($O110:$Q110),0)</f>
        <v>0</v>
      </c>
      <c r="U110" s="4">
        <f t="shared" si="220"/>
        <v>0</v>
      </c>
      <c r="V110" s="72">
        <f>IF(SUM($S$3:Y$3)*$J110+SUM($S$4:Y$4)*$K110+SUM($S$5:Y$5)*$L110+SUM($S$6:Y$6)*$M110+SUM($S$7:Y$7)*$N110-SUM($O110:$Q110)&gt;0,SUM($S$3:Y$3)*$J110+SUM($S$4:Y$4)*$K110+SUM($S$5:Y$5)*$L110+SUM($S$6:Y$6)*$M110+SUM($S$7:Y$7)*$N110-SUM($O110:$Q110),0)</f>
        <v>0</v>
      </c>
      <c r="W110" s="4">
        <f t="shared" si="221"/>
        <v>0</v>
      </c>
      <c r="X110" s="72">
        <f>IF(SUM($S$3:AA$3)*$J110+SUM($S$4:AA$4)*$K110+SUM($S$5:AA$5)*$L110+SUM($S$6:AA$6)*$M110+SUM($S$7:AA$7)*$N110-SUM($O110:$Q110)&gt;0,SUM($S$3:AA$3)*$J110+SUM($S$4:AA$4)*$K110+SUM($S$5:AA$5)*$L110+SUM($S$6:AA$6)*$M110+SUM($S$7:AA$7)*$N110-SUM($O110:$Q110),0)</f>
        <v>0</v>
      </c>
      <c r="Y110" s="4">
        <f t="shared" si="222"/>
        <v>0</v>
      </c>
      <c r="Z110" s="72">
        <f>IF(SUM($S$3:AC$3)*$J110+SUM($S$4:AC$4)*$K110+SUM($S$5:AC$5)*$L110+SUM($S$6:AC$6)*$M110+SUM($S$7:AC$7)*$N110-SUM($O110:$Q110)&gt;0,SUM($S$3:AC$3)*$J110+SUM($S$4:AC$4)*$K110+SUM($S$5:AC$5)*$L110+SUM($S$6:AC$6)*$M110+SUM($S$7:AC$7)*$N110-SUM($O110:$Q110),0)</f>
        <v>0</v>
      </c>
      <c r="AA110" s="4">
        <f t="shared" si="223"/>
        <v>0</v>
      </c>
      <c r="AB110" s="72">
        <f>IF(SUM($S$3:AE$3)*$J110+SUM($S$4:AE$4)*$K110+SUM($S$5:AE$5)*$L110+SUM($S$6:AE$6)*$M110+SUM($S$7:AE$7)*$N110-SUM($O110:$Q110)&gt;0,SUM($S$3:AE$3)*$J110+SUM($S$4:AE$4)*$K110+SUM($S$5:AE$5)*$L110+SUM($S$6:AE$6)*$M110+SUM($S$7:AE$7)*$N110-SUM($O110:$Q110),0)</f>
        <v>0</v>
      </c>
      <c r="AC110" s="4">
        <f t="shared" si="224"/>
        <v>0</v>
      </c>
      <c r="AD110" s="72">
        <f>IF(SUM($S$3:AG$3)*$J110+SUM($S$4:AG$4)*$K110+SUM($S$5:AG$5)*$L110+SUM($S$6:AG$6)*$M110+SUM($S$7:AG$7)*$N110-SUM($O110:$Q110)&gt;0,SUM($S$3:AG$3)*$J110+SUM($S$4:AG$4)*$K110+SUM($S$5:AG$5)*$L110+SUM($S$6:AG$6)*$M110+SUM($S$7:AG$7)*$N110-SUM($O110:$Q110),0)</f>
        <v>0</v>
      </c>
      <c r="AE110" s="4">
        <f t="shared" si="225"/>
        <v>0</v>
      </c>
      <c r="AF110" s="72">
        <f>IF(SUM($S$3:AI$3)*$J110+SUM($S$4:AI$4)*$K110+SUM($S$5:AI$5)*$L110+SUM($S$6:AI$6)*$M110+SUM($S$7:AI$7)*$N110-SUM($O110:$Q110)&gt;0,SUM($S$3:AI$3)*$J110+SUM($S$4:AI$4)*$K110+SUM($S$5:AI$5)*$L110+SUM($S$6:AI$6)*$M110+SUM($S$7:AI$7)*$N110-SUM($O110:$Q110),0)</f>
        <v>0</v>
      </c>
      <c r="AG110" s="4">
        <f t="shared" si="226"/>
        <v>0</v>
      </c>
      <c r="AH110" s="72">
        <f>IF(SUM($S$3:AK$3)*$J110+SUM($S$4:AK$4)*$K110+SUM($S$5:AK$5)*$L110+SUM($S$6:AK$6)*$M110+SUM($S$7:AK$7)*$N110-SUM($O110:$Q110)&gt;0,SUM($S$3:AK$3)*$J110+SUM($S$4:AK$4)*$K110+SUM($S$5:AK$5)*$L110+SUM($S$6:AK$6)*$M110+SUM($S$7:AK$7)*$N110-SUM($O110:$Q110),0)</f>
        <v>0</v>
      </c>
      <c r="AI110" s="4">
        <f t="shared" si="227"/>
        <v>0</v>
      </c>
      <c r="AJ110" s="72">
        <f>IF(SUM($S$3:AM$3)*$J110+SUM($S$4:AQ$4)*$K110+SUM($S$5:AM$5)*$L110+SUM($S$6:AM$6)*$M110+SUM($S$7:AM$7)*$N110-SUM($O110:$Q110)&gt;0,SUM($S$3:AM$3)*$J110+SUM($S$4:AQ$4)*$K110+SUM($S$5:AM$5)*$L110+SUM($S$6:AM$6)*$M110+SUM($S$7:AM$7)*$N110-SUM($O110:$Q110),0)</f>
        <v>0</v>
      </c>
      <c r="AK110" s="4">
        <f t="shared" si="228"/>
        <v>0</v>
      </c>
      <c r="AL110" s="72">
        <f>IF(SUM($S$3:AO$3)*$J110+SUM($S$4:AS$4)*$K110+SUM($S$5:AO$5)*$L110+SUM($S$6:AO$6)*$M110+SUM($S$7:AO$7)*$N110-SUM($O110:$Q110)&gt;0,SUM($S$3:AO$3)*$J110+SUM($S$4:AS$4)*$K110+SUM($S$5:AO$5)*$L110+SUM($S$6:AO$6)*$M110+SUM($S$7:AO$7)*$N110-SUM($O110:$Q110),0)</f>
        <v>242</v>
      </c>
      <c r="AM110" s="4">
        <f t="shared" si="229"/>
        <v>242</v>
      </c>
      <c r="AN110" s="72">
        <f>IF(SUM($S$3:AQ$3)*$J110+SUM($S$4:AU$4)*$K110+SUM($S$5:AQ$5)*$L110+SUM($S$6:AQ$6)*$M110+SUM($S$7:AQ$7)*$N110-SUM($O110:$Q110)&gt;0,SUM($S$3:AQ$3)*$J110+SUM($S$4:AU$4)*$K110+SUM($S$5:AQ$5)*$L110+SUM($S$6:AQ$6)*$M110+SUM($S$7:AQ$7)*$N110-SUM($O110:$Q110),0)</f>
        <v>712</v>
      </c>
      <c r="AO110" s="4">
        <f t="shared" si="230"/>
        <v>470</v>
      </c>
      <c r="AP110" s="72">
        <f>IF(SUM($S$3:AS$3)*$J110+SUM($S$4:AW$4)*$K110+SUM($S$5:AS$5)*$L110+SUM($S$6:AS$6)*$M110+SUM($S$7:AS$7)*$N110-SUM($O110:$Q110)&gt;0,SUM($S$3:AS$3)*$J110+SUM($S$4:AW$4)*$K110+SUM($S$5:AS$5)*$L110+SUM($S$6:AS$6)*$M110+SUM($S$7:AS$7)*$N110-SUM($O110:$Q110),0)</f>
        <v>1282</v>
      </c>
      <c r="AQ110" s="4">
        <f t="shared" si="231"/>
        <v>570</v>
      </c>
      <c r="AR110" s="72">
        <f>IF(SUM($S$3:AU$3)*$J110+SUM($S$4:AP$4)*$K110+SUM($S$5:AU$5)*$L110+SUM($S$6:AU$6)*$M110+SUM($S$7:AU$7)*$N110-SUM($O110:$Q110)&gt;0,SUM($S$3:AU$3)*$J110+SUM($S$4:AP$4)*$K110+SUM($S$5:AU$5)*$L110+SUM($S$6:AU$6)*$M110+SUM($S$7:AU$7)*$N110-SUM($O110:$Q110),0)</f>
        <v>612</v>
      </c>
      <c r="AS110" s="4">
        <f t="shared" si="232"/>
        <v>0</v>
      </c>
      <c r="AT110" s="72">
        <f>IF(SUM($S$3:AW$3)*$J110+SUM($S$4:AW$4)*$K110+SUM($S$5:AW$5)*$L110+SUM($S$6:AW$6)*$M110+SUM($S$7:AW$7)*$N110-SUM($O110:$Q110)&gt;0,SUM($S$3:AW$3)*$J110+SUM($S$4:AW$4)*$K110+SUM($S$5:AW$5)*$L110+SUM($S$6:AW$6)*$M110+SUM($S$7:AW$7)*$N110-SUM($O110:$Q110),0)</f>
        <v>2142</v>
      </c>
      <c r="AU110" s="4">
        <f t="shared" si="233"/>
        <v>1530</v>
      </c>
      <c r="AV110" s="72">
        <f>IF(SUM($S$3:AY$3)*$J110+SUM($S$4:AY$4)*$K110+SUM($S$5:AY$5)*$L110+SUM($S$6:AY$6)*$M110+SUM($S$7:AY$7)*$N110-SUM($O110:$Q110)&gt;0,SUM($S$3:AY$3)*$J110+SUM($S$4:AY$4)*$K110+SUM($S$5:AY$5)*$L110+SUM($S$6:AY$6)*$M110+SUM($S$7:AY$7)*$N110-SUM($O110:$Q110),0)</f>
        <v>2872</v>
      </c>
      <c r="AW110" s="4">
        <f t="shared" si="234"/>
        <v>730</v>
      </c>
      <c r="AX110" s="72">
        <f>IF(SUM($S$3:BA$3)*$J110+SUM($S$4:BA$4)*$K110+SUM($S$5:BA$5)*$L110+SUM($S$6:BA$6)*$M110+SUM($S$7:BA$7)*$N110-SUM($O110:$Q110)&gt;0,SUM($S$3:BA$3)*$J110+SUM($S$4:BA$4)*$K110+SUM($S$5:BA$5)*$L110+SUM($S$6:BA$6)*$M110+SUM($S$7:BA$7)*$N110-SUM($O110:$Q110),0)</f>
        <v>3602</v>
      </c>
      <c r="AY110" s="7">
        <f t="shared" si="235"/>
        <v>730</v>
      </c>
      <c r="AZ110" s="401">
        <f>IF(SUM($S$3:BC$3)*$J110+SUM($S$4:BC$4)*$K110+SUM($S$5:BC$5)*$L110+SUM($S$6:BC$6)*$M110+SUM($S$7:BC$7)*$N110-SUM($O110:$Q110)&gt;0,SUM($S$3:BC$3)*$J110+SUM($S$4:BC$4)*$K110+SUM($S$5:BC$5)*$L110+SUM($S$6:BC$6)*$M110+SUM($S$7:BC$7)*$N110-SUM($O110:$Q110),0)</f>
        <v>4262</v>
      </c>
      <c r="BA110" s="87">
        <f t="shared" si="236"/>
        <v>660</v>
      </c>
      <c r="BB110" s="402">
        <f>IF(SUM($S$3:BD$3)*$J110+SUM($S$4:BD$4)*$K110+SUM($S$5:BD$5)*$L110+SUM($S$6:BD$6)*$M110+SUM($S$7:BD$7)*$N110-SUM($O110:$Q110)&gt;0,SUM($S$3:BD$3)*$J110+SUM($S$4:BD$4)*$K110+SUM($S$5:BD$5)*$L110+SUM($S$6:BD$6)*$M110+SUM($S$7:BD$7)*$N110-SUM($O110:$Q110),0)</f>
        <v>4828</v>
      </c>
      <c r="BC110" s="87">
        <f t="shared" si="237"/>
        <v>566</v>
      </c>
      <c r="BG110" s="23">
        <f>AA110*$H110</f>
        <v>0</v>
      </c>
      <c r="BH110" s="23">
        <f>AC110*$H110</f>
        <v>0</v>
      </c>
      <c r="BI110" s="23">
        <f>AE110*$H110</f>
        <v>0</v>
      </c>
      <c r="BJ110" s="23">
        <f>AG110*$H110</f>
        <v>0</v>
      </c>
      <c r="BK110" s="23">
        <f>AI110*$H110</f>
        <v>0</v>
      </c>
      <c r="BL110" s="23">
        <f>AK110*$H110</f>
        <v>0</v>
      </c>
      <c r="BM110" s="23">
        <f>AM110*$H110</f>
        <v>1568160</v>
      </c>
      <c r="BN110" s="23">
        <f>AO110*$H110</f>
        <v>3045600</v>
      </c>
      <c r="BO110" s="23">
        <f>AQ110*$H110</f>
        <v>3693600</v>
      </c>
      <c r="BP110" s="23">
        <f>AS110*$H110</f>
        <v>0</v>
      </c>
      <c r="BQ110" s="407">
        <f>AU110*$H110</f>
        <v>9914400</v>
      </c>
      <c r="BR110" s="22">
        <f>AW110*$H110</f>
        <v>4730400</v>
      </c>
      <c r="BS110" s="23">
        <f>AY110*$H110</f>
        <v>4730400</v>
      </c>
      <c r="BT110" s="23">
        <f t="shared" ref="BT110" si="389">BA110*$H110</f>
        <v>4276800</v>
      </c>
      <c r="BU110" s="23">
        <f>BC110*$H110</f>
        <v>3667680</v>
      </c>
      <c r="BV110" s="23"/>
      <c r="BW110" s="24"/>
      <c r="BX110" s="153" t="s">
        <v>610</v>
      </c>
    </row>
    <row r="111" spans="1:76" s="86" customFormat="1" ht="12.75" customHeight="1" x14ac:dyDescent="0.25">
      <c r="A111" s="15" t="s">
        <v>79</v>
      </c>
      <c r="B111" s="15" t="s">
        <v>80</v>
      </c>
      <c r="C111" s="249" t="s">
        <v>10</v>
      </c>
      <c r="D111" s="274">
        <v>2</v>
      </c>
      <c r="E111" s="328">
        <v>40100</v>
      </c>
      <c r="F111" s="342" t="s">
        <v>1029</v>
      </c>
      <c r="G111" s="369">
        <v>2</v>
      </c>
      <c r="H111" s="370">
        <v>44000</v>
      </c>
      <c r="I111" s="372" t="s">
        <v>1029</v>
      </c>
      <c r="J111" s="300">
        <v>1</v>
      </c>
      <c r="K111" s="135">
        <v>1</v>
      </c>
      <c r="L111" s="122">
        <v>1</v>
      </c>
      <c r="M111" s="123">
        <v>1</v>
      </c>
      <c r="N111" s="120"/>
      <c r="O111" s="87"/>
      <c r="P111" s="121">
        <v>0</v>
      </c>
      <c r="Q111" s="292">
        <f>(120+140+165)+(120+190+102+83)+(100/2)+(160*0.3)+(180*0.3)+(36/2)+120+(250*0.3)+149</f>
        <v>1434</v>
      </c>
      <c r="R111" s="72">
        <f>IF(SUM($S$3:U$3)*$J111+SUM($S$4:U$4)*$K111+SUM($S$5:U$5)*$L111+SUM($S$6:U$6)*$M111+SUM($S$7:U$7)*$N111-SUM($O111:$Q111)&gt;0,SUM($S$3:U$3)*$J111+SUM($S$4:U$4)*$K111+SUM($S$5:U$5)*$L111+SUM($S$6:U$6)*$M111+SUM($S$7:U$7)*$N111-SUM($O111:$Q111),0)</f>
        <v>0</v>
      </c>
      <c r="S111" s="73">
        <f t="shared" si="219"/>
        <v>0</v>
      </c>
      <c r="T111" s="72">
        <f>IF(SUM($S$3:W$3)*$J111+SUM($S$4:W$4)*$K111+SUM($S$5:W$5)*$L111+SUM($S$6:W$6)*$M111+SUM($S$7:W$7)*$N111-SUM($O111:$Q111)&gt;0,SUM($S$3:W$3)*$J111+SUM($S$4:W$4)*$K111+SUM($S$5:W$5)*$L111+SUM($S$6:W$6)*$M111+SUM($S$7:W$7)*$N111-SUM($O111:$Q111),0)</f>
        <v>0</v>
      </c>
      <c r="U111" s="4">
        <f t="shared" si="220"/>
        <v>0</v>
      </c>
      <c r="V111" s="72">
        <f>IF(SUM($S$3:Y$3)*$J111+SUM($S$4:Y$4)*$K111+SUM($S$5:Y$5)*$L111+SUM($S$6:Y$6)*$M111+SUM($S$7:Y$7)*$N111-SUM($O111:$Q111)&gt;0,SUM($S$3:Y$3)*$J111+SUM($S$4:Y$4)*$K111+SUM($S$5:Y$5)*$L111+SUM($S$6:Y$6)*$M111+SUM($S$7:Y$7)*$N111-SUM($O111:$Q111),0)</f>
        <v>0</v>
      </c>
      <c r="W111" s="4">
        <f t="shared" si="221"/>
        <v>0</v>
      </c>
      <c r="X111" s="72">
        <f>IF(SUM($S$3:AA$3)*$J111+SUM($S$4:AA$4)*$K111+SUM($S$5:AA$5)*$L111+SUM($S$6:AA$6)*$M111+SUM($S$7:AA$7)*$N111-SUM($O111:$Q111)&gt;0,SUM($S$3:AA$3)*$J111+SUM($S$4:AA$4)*$K111+SUM($S$5:AA$5)*$L111+SUM($S$6:AA$6)*$M111+SUM($S$7:AA$7)*$N111-SUM($O111:$Q111),0)</f>
        <v>0</v>
      </c>
      <c r="Y111" s="4">
        <f t="shared" si="222"/>
        <v>0</v>
      </c>
      <c r="Z111" s="72">
        <f>IF(SUM($S$3:AC$3)*$J111+SUM($S$4:AC$4)*$K111+SUM($S$5:AC$5)*$L111+SUM($S$6:AC$6)*$M111+SUM($S$7:AC$7)*$N111-SUM($O111:$Q111)&gt;0,SUM($S$3:AC$3)*$J111+SUM($S$4:AC$4)*$K111+SUM($S$5:AC$5)*$L111+SUM($S$6:AC$6)*$M111+SUM($S$7:AC$7)*$N111-SUM($O111:$Q111),0)</f>
        <v>0</v>
      </c>
      <c r="AA111" s="4">
        <f t="shared" si="223"/>
        <v>0</v>
      </c>
      <c r="AB111" s="72">
        <f>IF(SUM($S$3:AE$3)*$J111+SUM($S$4:AE$4)*$K111+SUM($S$5:AE$5)*$L111+SUM($S$6:AE$6)*$M111+SUM($S$7:AE$7)*$N111-SUM($O111:$Q111)&gt;0,SUM($S$3:AE$3)*$J111+SUM($S$4:AE$4)*$K111+SUM($S$5:AE$5)*$L111+SUM($S$6:AE$6)*$M111+SUM($S$7:AE$7)*$N111-SUM($O111:$Q111),0)</f>
        <v>0</v>
      </c>
      <c r="AC111" s="4">
        <f t="shared" si="224"/>
        <v>0</v>
      </c>
      <c r="AD111" s="72">
        <f>IF(SUM($S$3:AG$3)*$J111+SUM($S$4:AG$4)*$K111+SUM($S$5:AG$5)*$L111+SUM($S$6:AG$6)*$M111+SUM($S$7:AG$7)*$N111-SUM($O111:$Q111)&gt;0,SUM($S$3:AG$3)*$J111+SUM($S$4:AG$4)*$K111+SUM($S$5:AG$5)*$L111+SUM($S$6:AG$6)*$M111+SUM($S$7:AG$7)*$N111-SUM($O111:$Q111),0)</f>
        <v>0</v>
      </c>
      <c r="AE111" s="4">
        <f t="shared" si="225"/>
        <v>0</v>
      </c>
      <c r="AF111" s="72">
        <f>IF(SUM($S$3:AI$3)*$J111+SUM($S$4:AI$4)*$K111+SUM($S$5:AI$5)*$L111+SUM($S$6:AI$6)*$M111+SUM($S$7:AI$7)*$N111-SUM($O111:$Q111)&gt;0,SUM($S$3:AI$3)*$J111+SUM($S$4:AI$4)*$K111+SUM($S$5:AI$5)*$L111+SUM($S$6:AI$6)*$M111+SUM($S$7:AI$7)*$N111-SUM($O111:$Q111),0)</f>
        <v>0</v>
      </c>
      <c r="AG111" s="4">
        <f t="shared" si="226"/>
        <v>0</v>
      </c>
      <c r="AH111" s="72">
        <f>IF(SUM($S$3:AK$3)*$J111+SUM($S$4:AK$4)*$K111+SUM($S$5:AK$5)*$L111+SUM($S$6:AK$6)*$M111+SUM($S$7:AK$7)*$N111-SUM($O111:$Q111)&gt;0,SUM($S$3:AK$3)*$J111+SUM($S$4:AK$4)*$K111+SUM($S$5:AK$5)*$L111+SUM($S$6:AK$6)*$M111+SUM($S$7:AK$7)*$N111-SUM($O111:$Q111),0)</f>
        <v>0</v>
      </c>
      <c r="AI111" s="4">
        <f t="shared" si="227"/>
        <v>0</v>
      </c>
      <c r="AJ111" s="72">
        <f>IF(SUM($S$3:AM$3)*$J111+SUM($S$4:AQ$4)*$K111+SUM($S$5:AM$5)*$L111+SUM($S$6:AM$6)*$M111+SUM($S$7:AM$7)*$N111-SUM($O111:$Q111)&gt;0,SUM($S$3:AM$3)*$J111+SUM($S$4:AQ$4)*$K111+SUM($S$5:AM$5)*$L111+SUM($S$6:AM$6)*$M111+SUM($S$7:AM$7)*$N111-SUM($O111:$Q111),0)</f>
        <v>0</v>
      </c>
      <c r="AK111" s="4">
        <f t="shared" si="228"/>
        <v>0</v>
      </c>
      <c r="AL111" s="72">
        <f>IF(SUM($S$3:AO$3)*$J111+SUM($S$4:AS$4)*$K111+SUM($S$5:AO$5)*$L111+SUM($S$6:AO$6)*$M111+SUM($S$7:AO$7)*$N111-SUM($O111:$Q111)&gt;0,SUM($S$3:AO$3)*$J111+SUM($S$4:AS$4)*$K111+SUM($S$5:AO$5)*$L111+SUM($S$6:AO$6)*$M111+SUM($S$7:AO$7)*$N111-SUM($O111:$Q111),0)</f>
        <v>0</v>
      </c>
      <c r="AM111" s="4">
        <f t="shared" si="229"/>
        <v>0</v>
      </c>
      <c r="AN111" s="72">
        <f>IF(SUM($S$3:AQ$3)*$J111+SUM($S$4:AU$4)*$K111+SUM($S$5:AQ$5)*$L111+SUM($S$6:AQ$6)*$M111+SUM($S$7:AQ$7)*$N111-SUM($O111:$Q111)&gt;0,SUM($S$3:AQ$3)*$J111+SUM($S$4:AU$4)*$K111+SUM($S$5:AQ$5)*$L111+SUM($S$6:AQ$6)*$M111+SUM($S$7:AQ$7)*$N111-SUM($O111:$Q111),0)</f>
        <v>217</v>
      </c>
      <c r="AO111" s="4">
        <f t="shared" si="230"/>
        <v>217</v>
      </c>
      <c r="AP111" s="72">
        <f>IF(SUM($S$3:AS$3)*$J111+SUM($S$4:AW$4)*$K111+SUM($S$5:AS$5)*$L111+SUM($S$6:AS$6)*$M111+SUM($S$7:AS$7)*$N111-SUM($O111:$Q111)&gt;0,SUM($S$3:AS$3)*$J111+SUM($S$4:AW$4)*$K111+SUM($S$5:AS$5)*$L111+SUM($S$6:AS$6)*$M111+SUM($S$7:AS$7)*$N111-SUM($O111:$Q111),0)</f>
        <v>502</v>
      </c>
      <c r="AQ111" s="4">
        <f t="shared" si="231"/>
        <v>285</v>
      </c>
      <c r="AR111" s="72">
        <f>IF(SUM($S$3:AU$3)*$J111+SUM($S$4:AP$4)*$K111+SUM($S$5:AU$5)*$L111+SUM($S$6:AU$6)*$M111+SUM($S$7:AU$7)*$N111-SUM($O111:$Q111)&gt;0,SUM($S$3:AU$3)*$J111+SUM($S$4:AP$4)*$K111+SUM($S$5:AU$5)*$L111+SUM($S$6:AU$6)*$M111+SUM($S$7:AU$7)*$N111-SUM($O111:$Q111),0)</f>
        <v>167</v>
      </c>
      <c r="AS111" s="4">
        <f t="shared" si="232"/>
        <v>0</v>
      </c>
      <c r="AT111" s="72">
        <f>IF(SUM($S$3:AW$3)*$J111+SUM($S$4:AW$4)*$K111+SUM($S$5:AW$5)*$L111+SUM($S$6:AW$6)*$M111+SUM($S$7:AW$7)*$N111-SUM($O111:$Q111)&gt;0,SUM($S$3:AW$3)*$J111+SUM($S$4:AW$4)*$K111+SUM($S$5:AW$5)*$L111+SUM($S$6:AW$6)*$M111+SUM($S$7:AW$7)*$N111-SUM($O111:$Q111),0)</f>
        <v>932</v>
      </c>
      <c r="AU111" s="4">
        <f t="shared" si="233"/>
        <v>765</v>
      </c>
      <c r="AV111" s="72">
        <f>IF(SUM($S$3:AY$3)*$J111+SUM($S$4:AY$4)*$K111+SUM($S$5:AY$5)*$L111+SUM($S$6:AY$6)*$M111+SUM($S$7:AY$7)*$N111-SUM($O111:$Q111)&gt;0,SUM($S$3:AY$3)*$J111+SUM($S$4:AY$4)*$K111+SUM($S$5:AY$5)*$L111+SUM($S$6:AY$6)*$M111+SUM($S$7:AY$7)*$N111-SUM($O111:$Q111),0)</f>
        <v>1297</v>
      </c>
      <c r="AW111" s="4">
        <f t="shared" si="234"/>
        <v>365</v>
      </c>
      <c r="AX111" s="72">
        <f>IF(SUM($S$3:BA$3)*$J111+SUM($S$4:BA$4)*$K111+SUM($S$5:BA$5)*$L111+SUM($S$6:BA$6)*$M111+SUM($S$7:BA$7)*$N111-SUM($O111:$Q111)&gt;0,SUM($S$3:BA$3)*$J111+SUM($S$4:BA$4)*$K111+SUM($S$5:BA$5)*$L111+SUM($S$6:BA$6)*$M111+SUM($S$7:BA$7)*$N111-SUM($O111:$Q111),0)</f>
        <v>1662</v>
      </c>
      <c r="AY111" s="7">
        <f t="shared" si="235"/>
        <v>365</v>
      </c>
      <c r="AZ111" s="401">
        <f>IF(SUM($S$3:BC$3)*$J111+SUM($S$4:BC$4)*$K111+SUM($S$5:BC$5)*$L111+SUM($S$6:BC$6)*$M111+SUM($S$7:BC$7)*$N111-SUM($O111:$Q111)&gt;0,SUM($S$3:BC$3)*$J111+SUM($S$4:BC$4)*$K111+SUM($S$5:BC$5)*$L111+SUM($S$6:BC$6)*$M111+SUM($S$7:BC$7)*$N111-SUM($O111:$Q111),0)</f>
        <v>1992</v>
      </c>
      <c r="BA111" s="87">
        <f t="shared" si="236"/>
        <v>330</v>
      </c>
      <c r="BB111" s="402">
        <f>IF(SUM($S$3:BD$3)*$J111+SUM($S$4:BD$4)*$K111+SUM($S$5:BD$5)*$L111+SUM($S$6:BD$6)*$M111+SUM($S$7:BD$7)*$N111-SUM($O111:$Q111)&gt;0,SUM($S$3:BD$3)*$J111+SUM($S$4:BD$4)*$K111+SUM($S$5:BD$5)*$L111+SUM($S$6:BD$6)*$M111+SUM($S$7:BD$7)*$N111-SUM($O111:$Q111),0)</f>
        <v>2275</v>
      </c>
      <c r="BC111" s="87">
        <f t="shared" si="237"/>
        <v>283</v>
      </c>
      <c r="BG111" s="91">
        <f t="shared" ref="BG111:BG112" si="390">IF($G111=2,AC111*$H111*$I$2*0.5+AA111*$H111*$I$2*0.5,AC111*$H111*0.5+AA111*$H111*0.5)</f>
        <v>0</v>
      </c>
      <c r="BH111" s="91">
        <f t="shared" ref="BH111:BH112" si="391">IF($G111=2,AE111*$H111*$I$2*0.5+AC111*$H111*$I$2*0.5,AE111*$H111*0.5+AC111*$H111*0.5)</f>
        <v>0</v>
      </c>
      <c r="BI111" s="91">
        <f t="shared" ref="BI111:BI112" si="392">IF($G111=2,AG111*$H111*$I$2*0.5+AE111*$H111*$I$2*0.5,AG111*$H111*0.5+AE111*$H111*0.5)</f>
        <v>0</v>
      </c>
      <c r="BJ111" s="91">
        <f t="shared" ref="BJ111:BJ112" si="393">IF($G111=2,AI111*$H111*$I$2*0.5+AG111*$H111*$I$2*0.5,AI111*$H111*0.5+AG111*$H111*0.5)</f>
        <v>0</v>
      </c>
      <c r="BK111" s="91">
        <f t="shared" ref="BK111:BK112" si="394">IF($G111=2,AK111*$H111*$I$2*0.5+AI111*$H111*$I$2*0.5,AK111*$H111*0.5+AI111*$H111*0.5)</f>
        <v>0</v>
      </c>
      <c r="BL111" s="91">
        <f t="shared" ref="BL111:BL112" si="395">IF($G111=2,AM111*$H111*$I$2*0.5+AK111*$H111*$I$2*0.5,AM111*$H111*0.5+AK111*$H111*0.5)</f>
        <v>0</v>
      </c>
      <c r="BM111" s="91">
        <f t="shared" ref="BM111:BM112" si="396">IF($G111=2,AO111*$H111*$I$2*0.5+AM111*$H111*$I$2*0.5,AO111*$H111*0.5+AM111*$H111*0.5)</f>
        <v>27211800</v>
      </c>
      <c r="BN111" s="91">
        <f t="shared" ref="BN111:BN112" si="397">IF($G111=2,AQ111*$H111*$I$2*0.5+AO111*$H111*$I$2*0.5,AQ111*$H111*0.5+AO111*$H111*0.5)</f>
        <v>62950800</v>
      </c>
      <c r="BO111" s="91">
        <f t="shared" ref="BO111:BO112" si="398">IF($G111=2,AS111*$H111*$I$2*0.5+AQ111*$H111*$I$2*0.5,AS111*$H111*0.5+AQ111*$H111*0.5)</f>
        <v>35739000</v>
      </c>
      <c r="BP111" s="91">
        <f t="shared" ref="BP111:BP112" si="399">IF($G111=2,AU111*$H111*$I$2*0.5+AS111*$H111*$I$2*0.5,AU111*$H111*0.5+AS111*$H111*0.5)</f>
        <v>95931000</v>
      </c>
      <c r="BQ111" s="250">
        <f t="shared" ref="BQ111:BQ112" si="400">IF($G111=2,AW111*$H111*$I$2*0.5+AU111*$H111*$I$2*0.5,AW111*$H111*0.5+AU111*$H111*0.5)</f>
        <v>141702000</v>
      </c>
      <c r="BR111" s="157">
        <f t="shared" ref="BR111:BR112" si="401">IF($G111=2,AY111*$H111*$I$2*0.5+AW111*$H111*0.5,AY111*$H111*$I$2*0.5+AW111*$H111*0.5)</f>
        <v>53801000</v>
      </c>
      <c r="BS111" s="91">
        <f t="shared" ref="BS111:BS112" si="402">IF($G111=2,BA111*$H111*$I$2*0.5+AY111*$H111*$I$2*0.5,BA111*$H111*0.5+AY111*$H111*0.5)</f>
        <v>87153000</v>
      </c>
      <c r="BT111" s="91">
        <f t="shared" ref="BT111:BT112" si="403">IF($G111=2,BC111*$H111*$I$2*0.5+BA111*$H111*$I$2*0.5,BC111*$H111*0.5+BA111*$H111*0.5)</f>
        <v>76870200</v>
      </c>
      <c r="BU111" s="91">
        <f t="shared" ref="BU111:BU112" si="404">IF($G111=2,BD111*$H111*$I$2*0.5+BC111*$H111*$I$2*0.5,BD111*$H111*0.5+BC111*$H111*0.5)</f>
        <v>35488200</v>
      </c>
      <c r="BV111" s="91"/>
      <c r="BW111" s="158"/>
      <c r="BX111" s="153" t="s">
        <v>1070</v>
      </c>
    </row>
    <row r="112" spans="1:76" s="86" customFormat="1" ht="12.75" customHeight="1" x14ac:dyDescent="0.25">
      <c r="A112" s="15" t="s">
        <v>492</v>
      </c>
      <c r="B112" s="15" t="s">
        <v>81</v>
      </c>
      <c r="C112" s="249" t="s">
        <v>10</v>
      </c>
      <c r="D112" s="274">
        <v>2</v>
      </c>
      <c r="E112" s="328">
        <v>1572</v>
      </c>
      <c r="F112" s="342" t="s">
        <v>1029</v>
      </c>
      <c r="G112" s="369">
        <v>2</v>
      </c>
      <c r="H112" s="370">
        <v>1572</v>
      </c>
      <c r="I112" s="372" t="s">
        <v>1029</v>
      </c>
      <c r="J112" s="300">
        <v>1</v>
      </c>
      <c r="K112" s="135">
        <v>1</v>
      </c>
      <c r="L112" s="122">
        <v>1</v>
      </c>
      <c r="M112" s="123">
        <v>1</v>
      </c>
      <c r="N112" s="120"/>
      <c r="O112" s="87"/>
      <c r="P112" s="121">
        <v>82</v>
      </c>
      <c r="Q112" s="292">
        <f>(120+140+165)+(120+190+185)+100+(160*0.3)+(180*0.3)+(185/2)+120+(250*0.3)</f>
        <v>1409.5</v>
      </c>
      <c r="R112" s="72">
        <f>IF(SUM($S$3:U$3)*$J112+SUM($S$4:U$4)*$K112+SUM($S$5:U$5)*$L112+SUM($S$6:U$6)*$M112+SUM($S$7:U$7)*$N112-SUM($O112:$Q112)&gt;0,SUM($S$3:U$3)*$J112+SUM($S$4:U$4)*$K112+SUM($S$5:U$5)*$L112+SUM($S$6:U$6)*$M112+SUM($S$7:U$7)*$N112-SUM($O112:$Q112),0)</f>
        <v>0</v>
      </c>
      <c r="S112" s="73">
        <f t="shared" si="219"/>
        <v>0</v>
      </c>
      <c r="T112" s="72">
        <f>IF(SUM($S$3:W$3)*$J112+SUM($S$4:W$4)*$K112+SUM($S$5:W$5)*$L112+SUM($S$6:W$6)*$M112+SUM($S$7:W$7)*$N112-SUM($O112:$Q112)&gt;0,SUM($S$3:W$3)*$J112+SUM($S$4:W$4)*$K112+SUM($S$5:W$5)*$L112+SUM($S$6:W$6)*$M112+SUM($S$7:W$7)*$N112-SUM($O112:$Q112),0)</f>
        <v>0</v>
      </c>
      <c r="U112" s="4">
        <f t="shared" si="220"/>
        <v>0</v>
      </c>
      <c r="V112" s="72">
        <f>IF(SUM($S$3:Y$3)*$J112+SUM($S$4:Y$4)*$K112+SUM($S$5:Y$5)*$L112+SUM($S$6:Y$6)*$M112+SUM($S$7:Y$7)*$N112-SUM($O112:$Q112)&gt;0,SUM($S$3:Y$3)*$J112+SUM($S$4:Y$4)*$K112+SUM($S$5:Y$5)*$L112+SUM($S$6:Y$6)*$M112+SUM($S$7:Y$7)*$N112-SUM($O112:$Q112),0)</f>
        <v>0</v>
      </c>
      <c r="W112" s="4">
        <f t="shared" si="221"/>
        <v>0</v>
      </c>
      <c r="X112" s="72">
        <f>IF(SUM($S$3:AA$3)*$J112+SUM($S$4:AA$4)*$K112+SUM($S$5:AA$5)*$L112+SUM($S$6:AA$6)*$M112+SUM($S$7:AA$7)*$N112-SUM($O112:$Q112)&gt;0,SUM($S$3:AA$3)*$J112+SUM($S$4:AA$4)*$K112+SUM($S$5:AA$5)*$L112+SUM($S$6:AA$6)*$M112+SUM($S$7:AA$7)*$N112-SUM($O112:$Q112),0)</f>
        <v>0</v>
      </c>
      <c r="Y112" s="4">
        <f t="shared" si="222"/>
        <v>0</v>
      </c>
      <c r="Z112" s="72">
        <f>IF(SUM($S$3:AC$3)*$J112+SUM($S$4:AC$4)*$K112+SUM($S$5:AC$5)*$L112+SUM($S$6:AC$6)*$M112+SUM($S$7:AC$7)*$N112-SUM($O112:$Q112)&gt;0,SUM($S$3:AC$3)*$J112+SUM($S$4:AC$4)*$K112+SUM($S$5:AC$5)*$L112+SUM($S$6:AC$6)*$M112+SUM($S$7:AC$7)*$N112-SUM($O112:$Q112),0)</f>
        <v>0</v>
      </c>
      <c r="AA112" s="4">
        <f t="shared" si="223"/>
        <v>0</v>
      </c>
      <c r="AB112" s="72">
        <f>IF(SUM($S$3:AE$3)*$J112+SUM($S$4:AE$4)*$K112+SUM($S$5:AE$5)*$L112+SUM($S$6:AE$6)*$M112+SUM($S$7:AE$7)*$N112-SUM($O112:$Q112)&gt;0,SUM($S$3:AE$3)*$J112+SUM($S$4:AE$4)*$K112+SUM($S$5:AE$5)*$L112+SUM($S$6:AE$6)*$M112+SUM($S$7:AE$7)*$N112-SUM($O112:$Q112),0)</f>
        <v>0</v>
      </c>
      <c r="AC112" s="4">
        <f t="shared" si="224"/>
        <v>0</v>
      </c>
      <c r="AD112" s="72">
        <f>IF(SUM($S$3:AG$3)*$J112+SUM($S$4:AG$4)*$K112+SUM($S$5:AG$5)*$L112+SUM($S$6:AG$6)*$M112+SUM($S$7:AG$7)*$N112-SUM($O112:$Q112)&gt;0,SUM($S$3:AG$3)*$J112+SUM($S$4:AG$4)*$K112+SUM($S$5:AG$5)*$L112+SUM($S$6:AG$6)*$M112+SUM($S$7:AG$7)*$N112-SUM($O112:$Q112),0)</f>
        <v>0</v>
      </c>
      <c r="AE112" s="4">
        <f t="shared" si="225"/>
        <v>0</v>
      </c>
      <c r="AF112" s="72">
        <f>IF(SUM($S$3:AI$3)*$J112+SUM($S$4:AI$4)*$K112+SUM($S$5:AI$5)*$L112+SUM($S$6:AI$6)*$M112+SUM($S$7:AI$7)*$N112-SUM($O112:$Q112)&gt;0,SUM($S$3:AI$3)*$J112+SUM($S$4:AI$4)*$K112+SUM($S$5:AI$5)*$L112+SUM($S$6:AI$6)*$M112+SUM($S$7:AI$7)*$N112-SUM($O112:$Q112),0)</f>
        <v>0</v>
      </c>
      <c r="AG112" s="4">
        <f t="shared" si="226"/>
        <v>0</v>
      </c>
      <c r="AH112" s="72">
        <f>IF(SUM($S$3:AK$3)*$J112+SUM($S$4:AK$4)*$K112+SUM($S$5:AK$5)*$L112+SUM($S$6:AK$6)*$M112+SUM($S$7:AK$7)*$N112-SUM($O112:$Q112)&gt;0,SUM($S$3:AK$3)*$J112+SUM($S$4:AK$4)*$K112+SUM($S$5:AK$5)*$L112+SUM($S$6:AK$6)*$M112+SUM($S$7:AK$7)*$N112-SUM($O112:$Q112),0)</f>
        <v>0</v>
      </c>
      <c r="AI112" s="4">
        <f t="shared" si="227"/>
        <v>0</v>
      </c>
      <c r="AJ112" s="72">
        <f>IF(SUM($S$3:AM$3)*$J112+SUM($S$4:AQ$4)*$K112+SUM($S$5:AM$5)*$L112+SUM($S$6:AM$6)*$M112+SUM($S$7:AM$7)*$N112-SUM($O112:$Q112)&gt;0,SUM($S$3:AM$3)*$J112+SUM($S$4:AQ$4)*$K112+SUM($S$5:AM$5)*$L112+SUM($S$6:AM$6)*$M112+SUM($S$7:AM$7)*$N112-SUM($O112:$Q112),0)</f>
        <v>0</v>
      </c>
      <c r="AK112" s="4">
        <f t="shared" si="228"/>
        <v>0</v>
      </c>
      <c r="AL112" s="72">
        <f>IF(SUM($S$3:AO$3)*$J112+SUM($S$4:AS$4)*$K112+SUM($S$5:AO$5)*$L112+SUM($S$6:AO$6)*$M112+SUM($S$7:AO$7)*$N112-SUM($O112:$Q112)&gt;0,SUM($S$3:AO$3)*$J112+SUM($S$4:AS$4)*$K112+SUM($S$5:AO$5)*$L112+SUM($S$6:AO$6)*$M112+SUM($S$7:AO$7)*$N112-SUM($O112:$Q112),0)</f>
        <v>0</v>
      </c>
      <c r="AM112" s="4">
        <f t="shared" si="229"/>
        <v>0</v>
      </c>
      <c r="AN112" s="72">
        <f>IF(SUM($S$3:AQ$3)*$J112+SUM($S$4:AU$4)*$K112+SUM($S$5:AQ$5)*$L112+SUM($S$6:AQ$6)*$M112+SUM($S$7:AQ$7)*$N112-SUM($O112:$Q112)&gt;0,SUM($S$3:AQ$3)*$J112+SUM($S$4:AU$4)*$K112+SUM($S$5:AQ$5)*$L112+SUM($S$6:AQ$6)*$M112+SUM($S$7:AQ$7)*$N112-SUM($O112:$Q112),0)</f>
        <v>159.5</v>
      </c>
      <c r="AO112" s="4">
        <f t="shared" si="230"/>
        <v>159.5</v>
      </c>
      <c r="AP112" s="72">
        <f>IF(SUM($S$3:AS$3)*$J112+SUM($S$4:AW$4)*$K112+SUM($S$5:AS$5)*$L112+SUM($S$6:AS$6)*$M112+SUM($S$7:AS$7)*$N112-SUM($O112:$Q112)&gt;0,SUM($S$3:AS$3)*$J112+SUM($S$4:AW$4)*$K112+SUM($S$5:AS$5)*$L112+SUM($S$6:AS$6)*$M112+SUM($S$7:AS$7)*$N112-SUM($O112:$Q112),0)</f>
        <v>444.5</v>
      </c>
      <c r="AQ112" s="4">
        <f t="shared" si="231"/>
        <v>285</v>
      </c>
      <c r="AR112" s="72">
        <f>IF(SUM($S$3:AU$3)*$J112+SUM($S$4:AP$4)*$K112+SUM($S$5:AU$5)*$L112+SUM($S$6:AU$6)*$M112+SUM($S$7:AU$7)*$N112-SUM($O112:$Q112)&gt;0,SUM($S$3:AU$3)*$J112+SUM($S$4:AP$4)*$K112+SUM($S$5:AU$5)*$L112+SUM($S$6:AU$6)*$M112+SUM($S$7:AU$7)*$N112-SUM($O112:$Q112),0)</f>
        <v>109.5</v>
      </c>
      <c r="AS112" s="4">
        <f t="shared" si="232"/>
        <v>0</v>
      </c>
      <c r="AT112" s="72">
        <f>IF(SUM($S$3:AW$3)*$J112+SUM($S$4:AW$4)*$K112+SUM($S$5:AW$5)*$L112+SUM($S$6:AW$6)*$M112+SUM($S$7:AW$7)*$N112-SUM($O112:$Q112)&gt;0,SUM($S$3:AW$3)*$J112+SUM($S$4:AW$4)*$K112+SUM($S$5:AW$5)*$L112+SUM($S$6:AW$6)*$M112+SUM($S$7:AW$7)*$N112-SUM($O112:$Q112),0)</f>
        <v>874.5</v>
      </c>
      <c r="AU112" s="4">
        <f t="shared" si="233"/>
        <v>765</v>
      </c>
      <c r="AV112" s="72">
        <f>IF(SUM($S$3:AY$3)*$J112+SUM($S$4:AY$4)*$K112+SUM($S$5:AY$5)*$L112+SUM($S$6:AY$6)*$M112+SUM($S$7:AY$7)*$N112-SUM($O112:$Q112)&gt;0,SUM($S$3:AY$3)*$J112+SUM($S$4:AY$4)*$K112+SUM($S$5:AY$5)*$L112+SUM($S$6:AY$6)*$M112+SUM($S$7:AY$7)*$N112-SUM($O112:$Q112),0)</f>
        <v>1239.5</v>
      </c>
      <c r="AW112" s="4">
        <f t="shared" si="234"/>
        <v>365</v>
      </c>
      <c r="AX112" s="72">
        <f>IF(SUM($S$3:BA$3)*$J112+SUM($S$4:BA$4)*$K112+SUM($S$5:BA$5)*$L112+SUM($S$6:BA$6)*$M112+SUM($S$7:BA$7)*$N112-SUM($O112:$Q112)&gt;0,SUM($S$3:BA$3)*$J112+SUM($S$4:BA$4)*$K112+SUM($S$5:BA$5)*$L112+SUM($S$6:BA$6)*$M112+SUM($S$7:BA$7)*$N112-SUM($O112:$Q112),0)</f>
        <v>1604.5</v>
      </c>
      <c r="AY112" s="7">
        <f t="shared" si="235"/>
        <v>365</v>
      </c>
      <c r="AZ112" s="401">
        <f>IF(SUM($S$3:BC$3)*$J112+SUM($S$4:BC$4)*$K112+SUM($S$5:BC$5)*$L112+SUM($S$6:BC$6)*$M112+SUM($S$7:BC$7)*$N112-SUM($O112:$Q112)&gt;0,SUM($S$3:BC$3)*$J112+SUM($S$4:BC$4)*$K112+SUM($S$5:BC$5)*$L112+SUM($S$6:BC$6)*$M112+SUM($S$7:BC$7)*$N112-SUM($O112:$Q112),0)</f>
        <v>1934.5</v>
      </c>
      <c r="BA112" s="87">
        <f t="shared" si="236"/>
        <v>330</v>
      </c>
      <c r="BB112" s="402">
        <f>IF(SUM($S$3:BD$3)*$J112+SUM($S$4:BD$4)*$K112+SUM($S$5:BD$5)*$L112+SUM($S$6:BD$6)*$M112+SUM($S$7:BD$7)*$N112-SUM($O112:$Q112)&gt;0,SUM($S$3:BD$3)*$J112+SUM($S$4:BD$4)*$K112+SUM($S$5:BD$5)*$L112+SUM($S$6:BD$6)*$M112+SUM($S$7:BD$7)*$N112-SUM($O112:$Q112),0)</f>
        <v>2217.5</v>
      </c>
      <c r="BC112" s="87">
        <f t="shared" si="237"/>
        <v>283</v>
      </c>
      <c r="BG112" s="91">
        <f t="shared" si="390"/>
        <v>0</v>
      </c>
      <c r="BH112" s="91">
        <f t="shared" si="391"/>
        <v>0</v>
      </c>
      <c r="BI112" s="91">
        <f t="shared" si="392"/>
        <v>0</v>
      </c>
      <c r="BJ112" s="91">
        <f t="shared" si="393"/>
        <v>0</v>
      </c>
      <c r="BK112" s="91">
        <f t="shared" si="394"/>
        <v>0</v>
      </c>
      <c r="BL112" s="91">
        <f t="shared" si="395"/>
        <v>0</v>
      </c>
      <c r="BM112" s="91">
        <f t="shared" si="396"/>
        <v>714591.9</v>
      </c>
      <c r="BN112" s="91">
        <f t="shared" si="397"/>
        <v>1991448.9</v>
      </c>
      <c r="BO112" s="91">
        <f t="shared" si="398"/>
        <v>1276857</v>
      </c>
      <c r="BP112" s="91">
        <f t="shared" si="399"/>
        <v>3427353</v>
      </c>
      <c r="BQ112" s="250">
        <f t="shared" si="400"/>
        <v>5062626</v>
      </c>
      <c r="BR112" s="157">
        <f t="shared" si="401"/>
        <v>1922163</v>
      </c>
      <c r="BS112" s="91">
        <f t="shared" si="402"/>
        <v>3113739</v>
      </c>
      <c r="BT112" s="91">
        <f t="shared" si="403"/>
        <v>2746362.6</v>
      </c>
      <c r="BU112" s="91">
        <f t="shared" si="404"/>
        <v>1267896.6000000001</v>
      </c>
      <c r="BV112" s="91"/>
      <c r="BW112" s="158"/>
      <c r="BX112" s="153" t="s">
        <v>1070</v>
      </c>
    </row>
    <row r="113" spans="1:76" s="86" customFormat="1" ht="15" customHeight="1" x14ac:dyDescent="0.25">
      <c r="A113" s="178" t="s">
        <v>494</v>
      </c>
      <c r="B113" s="184"/>
      <c r="C113" s="244" t="s">
        <v>10</v>
      </c>
      <c r="D113" s="274">
        <v>2</v>
      </c>
      <c r="E113" s="328">
        <v>9006</v>
      </c>
      <c r="F113" s="342" t="s">
        <v>445</v>
      </c>
      <c r="G113" s="369">
        <v>2</v>
      </c>
      <c r="H113" s="370">
        <v>9006</v>
      </c>
      <c r="I113" s="372" t="s">
        <v>445</v>
      </c>
      <c r="J113" s="300">
        <v>1</v>
      </c>
      <c r="K113" s="135">
        <v>1</v>
      </c>
      <c r="L113" s="122">
        <v>1</v>
      </c>
      <c r="M113" s="123">
        <v>1</v>
      </c>
      <c r="N113" s="120"/>
      <c r="O113" s="87">
        <v>224</v>
      </c>
      <c r="P113" s="121"/>
      <c r="Q113" s="292">
        <f>200+200+300+100+200+200+180</f>
        <v>1380</v>
      </c>
      <c r="R113" s="72">
        <f>IF(SUM($S$3:U$3)*$J113+SUM($S$4:U$4)*$K113+SUM($S$5:U$5)*$L113+SUM($S$6:U$6)*$M113+SUM($S$7:U$7)*$N113-SUM($O113:$Q113)&gt;0,SUM($S$3:U$3)*$J113+SUM($S$4:U$4)*$K113+SUM($S$5:U$5)*$L113+SUM($S$6:U$6)*$M113+SUM($S$7:U$7)*$N113-SUM($O113:$Q113),0)</f>
        <v>0</v>
      </c>
      <c r="S113" s="73">
        <f t="shared" si="219"/>
        <v>0</v>
      </c>
      <c r="T113" s="72">
        <f>IF(SUM($S$3:W$3)*$J113+SUM($S$4:W$4)*$K113+SUM($S$5:W$5)*$L113+SUM($S$6:W$6)*$M113+SUM($S$7:W$7)*$N113-SUM($O113:$Q113)&gt;0,SUM($S$3:W$3)*$J113+SUM($S$4:W$4)*$K113+SUM($S$5:W$5)*$L113+SUM($S$6:W$6)*$M113+SUM($S$7:W$7)*$N113-SUM($O113:$Q113),0)</f>
        <v>0</v>
      </c>
      <c r="U113" s="4">
        <f t="shared" si="220"/>
        <v>0</v>
      </c>
      <c r="V113" s="72">
        <f>IF(SUM($S$3:Y$3)*$J113+SUM($S$4:Y$4)*$K113+SUM($S$5:Y$5)*$L113+SUM($S$6:Y$6)*$M113+SUM($S$7:Y$7)*$N113-SUM($O113:$Q113)&gt;0,SUM($S$3:Y$3)*$J113+SUM($S$4:Y$4)*$K113+SUM($S$5:Y$5)*$L113+SUM($S$6:Y$6)*$M113+SUM($S$7:Y$7)*$N113-SUM($O113:$Q113),0)</f>
        <v>0</v>
      </c>
      <c r="W113" s="4">
        <f t="shared" si="221"/>
        <v>0</v>
      </c>
      <c r="X113" s="72">
        <f>IF(SUM($S$3:AA$3)*$J113+SUM($S$4:AA$4)*$K113+SUM($S$5:AA$5)*$L113+SUM($S$6:AA$6)*$M113+SUM($S$7:AA$7)*$N113-SUM($O113:$Q113)&gt;0,SUM($S$3:AA$3)*$J113+SUM($S$4:AA$4)*$K113+SUM($S$5:AA$5)*$L113+SUM($S$6:AA$6)*$M113+SUM($S$7:AA$7)*$N113-SUM($O113:$Q113),0)</f>
        <v>0</v>
      </c>
      <c r="Y113" s="4">
        <f t="shared" si="222"/>
        <v>0</v>
      </c>
      <c r="Z113" s="72">
        <f>IF(SUM($S$3:AC$3)*$J113+SUM($S$4:AC$4)*$K113+SUM($S$5:AC$5)*$L113+SUM($S$6:AC$6)*$M113+SUM($S$7:AC$7)*$N113-SUM($O113:$Q113)&gt;0,SUM($S$3:AC$3)*$J113+SUM($S$4:AC$4)*$K113+SUM($S$5:AC$5)*$L113+SUM($S$6:AC$6)*$M113+SUM($S$7:AC$7)*$N113-SUM($O113:$Q113),0)</f>
        <v>0</v>
      </c>
      <c r="AA113" s="4">
        <f t="shared" si="223"/>
        <v>0</v>
      </c>
      <c r="AB113" s="72">
        <f>IF(SUM($S$3:AE$3)*$J113+SUM($S$4:AE$4)*$K113+SUM($S$5:AE$5)*$L113+SUM($S$6:AE$6)*$M113+SUM($S$7:AE$7)*$N113-SUM($O113:$Q113)&gt;0,SUM($S$3:AE$3)*$J113+SUM($S$4:AE$4)*$K113+SUM($S$5:AE$5)*$L113+SUM($S$6:AE$6)*$M113+SUM($S$7:AE$7)*$N113-SUM($O113:$Q113),0)</f>
        <v>0</v>
      </c>
      <c r="AC113" s="4">
        <f t="shared" si="224"/>
        <v>0</v>
      </c>
      <c r="AD113" s="72">
        <f>IF(SUM($S$3:AG$3)*$J113+SUM($S$4:AG$4)*$K113+SUM($S$5:AG$5)*$L113+SUM($S$6:AG$6)*$M113+SUM($S$7:AG$7)*$N113-SUM($O113:$Q113)&gt;0,SUM($S$3:AG$3)*$J113+SUM($S$4:AG$4)*$K113+SUM($S$5:AG$5)*$L113+SUM($S$6:AG$6)*$M113+SUM($S$7:AG$7)*$N113-SUM($O113:$Q113),0)</f>
        <v>0</v>
      </c>
      <c r="AE113" s="4">
        <f t="shared" si="225"/>
        <v>0</v>
      </c>
      <c r="AF113" s="72">
        <f>IF(SUM($S$3:AI$3)*$J113+SUM($S$4:AI$4)*$K113+SUM($S$5:AI$5)*$L113+SUM($S$6:AI$6)*$M113+SUM($S$7:AI$7)*$N113-SUM($O113:$Q113)&gt;0,SUM($S$3:AI$3)*$J113+SUM($S$4:AI$4)*$K113+SUM($S$5:AI$5)*$L113+SUM($S$6:AI$6)*$M113+SUM($S$7:AI$7)*$N113-SUM($O113:$Q113),0)</f>
        <v>0</v>
      </c>
      <c r="AG113" s="4">
        <f t="shared" si="226"/>
        <v>0</v>
      </c>
      <c r="AH113" s="72">
        <f>IF(SUM($S$3:AK$3)*$J113+SUM($S$4:AK$4)*$K113+SUM($S$5:AK$5)*$L113+SUM($S$6:AK$6)*$M113+SUM($S$7:AK$7)*$N113-SUM($O113:$Q113)&gt;0,SUM($S$3:AK$3)*$J113+SUM($S$4:AK$4)*$K113+SUM($S$5:AK$5)*$L113+SUM($S$6:AK$6)*$M113+SUM($S$7:AK$7)*$N113-SUM($O113:$Q113),0)</f>
        <v>0</v>
      </c>
      <c r="AI113" s="4">
        <f t="shared" si="227"/>
        <v>0</v>
      </c>
      <c r="AJ113" s="72">
        <f>IF(SUM($S$3:AM$3)*$J113+SUM($S$4:AQ$4)*$K113+SUM($S$5:AM$5)*$L113+SUM($S$6:AM$6)*$M113+SUM($S$7:AM$7)*$N113-SUM($O113:$Q113)&gt;0,SUM($S$3:AM$3)*$J113+SUM($S$4:AQ$4)*$K113+SUM($S$5:AM$5)*$L113+SUM($S$6:AM$6)*$M113+SUM($S$7:AM$7)*$N113-SUM($O113:$Q113),0)</f>
        <v>0</v>
      </c>
      <c r="AK113" s="4">
        <f t="shared" si="228"/>
        <v>0</v>
      </c>
      <c r="AL113" s="72">
        <f>IF(SUM($S$3:AO$3)*$J113+SUM($S$4:AS$4)*$K113+SUM($S$5:AO$5)*$L113+SUM($S$6:AO$6)*$M113+SUM($S$7:AO$7)*$N113-SUM($O113:$Q113)&gt;0,SUM($S$3:AO$3)*$J113+SUM($S$4:AS$4)*$K113+SUM($S$5:AO$5)*$L113+SUM($S$6:AO$6)*$M113+SUM($S$7:AO$7)*$N113-SUM($O113:$Q113),0)</f>
        <v>0</v>
      </c>
      <c r="AM113" s="4">
        <f t="shared" si="229"/>
        <v>0</v>
      </c>
      <c r="AN113" s="72">
        <f>IF(SUM($S$3:AQ$3)*$J113+SUM($S$4:AU$4)*$K113+SUM($S$5:AQ$5)*$L113+SUM($S$6:AQ$6)*$M113+SUM($S$7:AQ$7)*$N113-SUM($O113:$Q113)&gt;0,SUM($S$3:AQ$3)*$J113+SUM($S$4:AU$4)*$K113+SUM($S$5:AQ$5)*$L113+SUM($S$6:AQ$6)*$M113+SUM($S$7:AQ$7)*$N113-SUM($O113:$Q113),0)</f>
        <v>47</v>
      </c>
      <c r="AO113" s="4">
        <f t="shared" si="230"/>
        <v>47</v>
      </c>
      <c r="AP113" s="72">
        <f>IF(SUM($S$3:AS$3)*$J113+SUM($S$4:AW$4)*$K113+SUM($S$5:AS$5)*$L113+SUM($S$6:AS$6)*$M113+SUM($S$7:AS$7)*$N113-SUM($O113:$Q113)&gt;0,SUM($S$3:AS$3)*$J113+SUM($S$4:AW$4)*$K113+SUM($S$5:AS$5)*$L113+SUM($S$6:AS$6)*$M113+SUM($S$7:AS$7)*$N113-SUM($O113:$Q113),0)</f>
        <v>332</v>
      </c>
      <c r="AQ113" s="4">
        <f t="shared" si="231"/>
        <v>285</v>
      </c>
      <c r="AR113" s="72">
        <f>IF(SUM($S$3:AU$3)*$J113+SUM($S$4:AP$4)*$K113+SUM($S$5:AU$5)*$L113+SUM($S$6:AU$6)*$M113+SUM($S$7:AU$7)*$N113-SUM($O113:$Q113)&gt;0,SUM($S$3:AU$3)*$J113+SUM($S$4:AP$4)*$K113+SUM($S$5:AU$5)*$L113+SUM($S$6:AU$6)*$M113+SUM($S$7:AU$7)*$N113-SUM($O113:$Q113),0)</f>
        <v>0</v>
      </c>
      <c r="AS113" s="4">
        <f t="shared" si="232"/>
        <v>0</v>
      </c>
      <c r="AT113" s="72">
        <f>IF(SUM($S$3:AW$3)*$J113+SUM($S$4:AW$4)*$K113+SUM($S$5:AW$5)*$L113+SUM($S$6:AW$6)*$M113+SUM($S$7:AW$7)*$N113-SUM($O113:$Q113)&gt;0,SUM($S$3:AW$3)*$J113+SUM($S$4:AW$4)*$K113+SUM($S$5:AW$5)*$L113+SUM($S$6:AW$6)*$M113+SUM($S$7:AW$7)*$N113-SUM($O113:$Q113),0)</f>
        <v>762</v>
      </c>
      <c r="AU113" s="4">
        <f t="shared" si="233"/>
        <v>762</v>
      </c>
      <c r="AV113" s="72">
        <f>IF(SUM($S$3:AY$3)*$J113+SUM($S$4:AY$4)*$K113+SUM($S$5:AY$5)*$L113+SUM($S$6:AY$6)*$M113+SUM($S$7:AY$7)*$N113-SUM($O113:$Q113)&gt;0,SUM($S$3:AY$3)*$J113+SUM($S$4:AY$4)*$K113+SUM($S$5:AY$5)*$L113+SUM($S$6:AY$6)*$M113+SUM($S$7:AY$7)*$N113-SUM($O113:$Q113),0)</f>
        <v>1127</v>
      </c>
      <c r="AW113" s="4">
        <f t="shared" si="234"/>
        <v>365</v>
      </c>
      <c r="AX113" s="72">
        <f>IF(SUM($S$3:BA$3)*$J113+SUM($S$4:BA$4)*$K113+SUM($S$5:BA$5)*$L113+SUM($S$6:BA$6)*$M113+SUM($S$7:BA$7)*$N113-SUM($O113:$Q113)&gt;0,SUM($S$3:BA$3)*$J113+SUM($S$4:BA$4)*$K113+SUM($S$5:BA$5)*$L113+SUM($S$6:BA$6)*$M113+SUM($S$7:BA$7)*$N113-SUM($O113:$Q113),0)</f>
        <v>1492</v>
      </c>
      <c r="AY113" s="7">
        <f t="shared" si="235"/>
        <v>365</v>
      </c>
      <c r="AZ113" s="401">
        <f>IF(SUM($S$3:BC$3)*$J113+SUM($S$4:BC$4)*$K113+SUM($S$5:BC$5)*$L113+SUM($S$6:BC$6)*$M113+SUM($S$7:BC$7)*$N113-SUM($O113:$Q113)&gt;0,SUM($S$3:BC$3)*$J113+SUM($S$4:BC$4)*$K113+SUM($S$5:BC$5)*$L113+SUM($S$6:BC$6)*$M113+SUM($S$7:BC$7)*$N113-SUM($O113:$Q113),0)</f>
        <v>1822</v>
      </c>
      <c r="BA113" s="87">
        <f t="shared" si="236"/>
        <v>330</v>
      </c>
      <c r="BB113" s="402">
        <f>IF(SUM($S$3:BD$3)*$J113+SUM($S$4:BD$4)*$K113+SUM($S$5:BD$5)*$L113+SUM($S$6:BD$6)*$M113+SUM($S$7:BD$7)*$N113-SUM($O113:$Q113)&gt;0,SUM($S$3:BD$3)*$J113+SUM($S$4:BD$4)*$K113+SUM($S$5:BD$5)*$L113+SUM($S$6:BD$6)*$M113+SUM($S$7:BD$7)*$N113-SUM($O113:$Q113),0)</f>
        <v>2105</v>
      </c>
      <c r="BC113" s="87">
        <f t="shared" si="237"/>
        <v>283</v>
      </c>
      <c r="BG113" s="91">
        <f t="shared" ref="BG113:BG114" si="405">IF($G113=2,$H113*AC113*$I$2,$H113*AC113)</f>
        <v>0</v>
      </c>
      <c r="BH113" s="91">
        <f t="shared" ref="BH113:BH114" si="406">IF($G113=2,$H113*AE113*$I$2,$H113*AE113)</f>
        <v>0</v>
      </c>
      <c r="BI113" s="91">
        <f t="shared" ref="BI113:BI114" si="407">IF($G113=2,$H113*AG113*$I$2,$H113*AG113)</f>
        <v>0</v>
      </c>
      <c r="BJ113" s="91">
        <f t="shared" ref="BJ113:BJ114" si="408">IF($G113=2,$H113*AI113*$I$2,$H113*AI113)</f>
        <v>0</v>
      </c>
      <c r="BK113" s="91">
        <f t="shared" ref="BK113:BK114" si="409">IF($G113=2,$H113*AK113*$I$2,$H113*AK113)</f>
        <v>0</v>
      </c>
      <c r="BL113" s="91">
        <f t="shared" ref="BL113:BL114" si="410">IF($G113=2,$H113*AM113*$I$2,$H113*AM113)</f>
        <v>0</v>
      </c>
      <c r="BM113" s="91">
        <f t="shared" ref="BM113:BM114" si="411">IF($G113=2,$H113*AO113*$I$2,$H113*AO113)</f>
        <v>2412707.4</v>
      </c>
      <c r="BN113" s="91">
        <f t="shared" ref="BN113:BN114" si="412">IF($G113=2,$H113*AQ113*$I$2,$H113*AQ113)</f>
        <v>14630247</v>
      </c>
      <c r="BO113" s="91">
        <f t="shared" ref="BO113:BO114" si="413">IF($G113=2,$H113*AS113*$I$2,$H113*AS113)</f>
        <v>0</v>
      </c>
      <c r="BP113" s="91">
        <f t="shared" ref="BP113:BP114" si="414">IF($G113=2,$H113*AU113*$I$2,$H113*AU113)</f>
        <v>39116660.399999999</v>
      </c>
      <c r="BQ113" s="250">
        <f t="shared" ref="BQ113:BQ114" si="415">IF($G113=2,$H113*AW113*$I$2,$H113*AW113)</f>
        <v>18736983</v>
      </c>
      <c r="BR113" s="157">
        <f t="shared" ref="BR113:BR114" si="416">IF($G113=2,$H113*AY113*$I$2,$H113*AY113)</f>
        <v>18736983</v>
      </c>
      <c r="BS113" s="91">
        <f t="shared" ref="BS113:BS114" si="417">IF($G113=2,$H113*BA113*$I$2,$H113*BA113)</f>
        <v>16940286</v>
      </c>
      <c r="BT113" s="91">
        <f t="shared" ref="BT113:BT114" si="418">IF($G113=2,$H113*BC113*$I$2,$H113*BC113)</f>
        <v>14527578.6</v>
      </c>
      <c r="BU113" s="91"/>
      <c r="BV113" s="91"/>
      <c r="BW113" s="158"/>
      <c r="BX113" s="153" t="s">
        <v>607</v>
      </c>
    </row>
    <row r="114" spans="1:76" s="86" customFormat="1" ht="15" customHeight="1" x14ac:dyDescent="0.25">
      <c r="A114" s="178" t="s">
        <v>495</v>
      </c>
      <c r="B114" s="184"/>
      <c r="C114" s="244" t="s">
        <v>10</v>
      </c>
      <c r="D114" s="274">
        <v>2</v>
      </c>
      <c r="E114" s="328">
        <v>9791</v>
      </c>
      <c r="F114" s="342" t="s">
        <v>445</v>
      </c>
      <c r="G114" s="369">
        <v>2</v>
      </c>
      <c r="H114" s="370">
        <v>9791</v>
      </c>
      <c r="I114" s="372" t="s">
        <v>445</v>
      </c>
      <c r="J114" s="300">
        <v>1</v>
      </c>
      <c r="K114" s="135">
        <v>1</v>
      </c>
      <c r="L114" s="122">
        <v>1</v>
      </c>
      <c r="M114" s="123">
        <v>1</v>
      </c>
      <c r="N114" s="120"/>
      <c r="O114" s="87">
        <v>151</v>
      </c>
      <c r="P114" s="121"/>
      <c r="Q114" s="292">
        <f>200+200+300+100+200+200+220</f>
        <v>1420</v>
      </c>
      <c r="R114" s="72">
        <f>IF(SUM($S$3:U$3)*$J114+SUM($S$4:U$4)*$K114+SUM($S$5:U$5)*$L114+SUM($S$6:U$6)*$M114+SUM($S$7:U$7)*$N114-SUM($O114:$Q114)&gt;0,SUM($S$3:U$3)*$J114+SUM($S$4:U$4)*$K114+SUM($S$5:U$5)*$L114+SUM($S$6:U$6)*$M114+SUM($S$7:U$7)*$N114-SUM($O114:$Q114),0)</f>
        <v>0</v>
      </c>
      <c r="S114" s="73">
        <f t="shared" si="219"/>
        <v>0</v>
      </c>
      <c r="T114" s="72">
        <f>IF(SUM($S$3:W$3)*$J114+SUM($S$4:W$4)*$K114+SUM($S$5:W$5)*$L114+SUM($S$6:W$6)*$M114+SUM($S$7:W$7)*$N114-SUM($O114:$Q114)&gt;0,SUM($S$3:W$3)*$J114+SUM($S$4:W$4)*$K114+SUM($S$5:W$5)*$L114+SUM($S$6:W$6)*$M114+SUM($S$7:W$7)*$N114-SUM($O114:$Q114),0)</f>
        <v>0</v>
      </c>
      <c r="U114" s="4">
        <f t="shared" si="220"/>
        <v>0</v>
      </c>
      <c r="V114" s="72">
        <f>IF(SUM($S$3:Y$3)*$J114+SUM($S$4:Y$4)*$K114+SUM($S$5:Y$5)*$L114+SUM($S$6:Y$6)*$M114+SUM($S$7:Y$7)*$N114-SUM($O114:$Q114)&gt;0,SUM($S$3:Y$3)*$J114+SUM($S$4:Y$4)*$K114+SUM($S$5:Y$5)*$L114+SUM($S$6:Y$6)*$M114+SUM($S$7:Y$7)*$N114-SUM($O114:$Q114),0)</f>
        <v>0</v>
      </c>
      <c r="W114" s="4">
        <f t="shared" si="221"/>
        <v>0</v>
      </c>
      <c r="X114" s="72">
        <f>IF(SUM($S$3:AA$3)*$J114+SUM($S$4:AA$4)*$K114+SUM($S$5:AA$5)*$L114+SUM($S$6:AA$6)*$M114+SUM($S$7:AA$7)*$N114-SUM($O114:$Q114)&gt;0,SUM($S$3:AA$3)*$J114+SUM($S$4:AA$4)*$K114+SUM($S$5:AA$5)*$L114+SUM($S$6:AA$6)*$M114+SUM($S$7:AA$7)*$N114-SUM($O114:$Q114),0)</f>
        <v>0</v>
      </c>
      <c r="Y114" s="4">
        <f t="shared" si="222"/>
        <v>0</v>
      </c>
      <c r="Z114" s="72">
        <f>IF(SUM($S$3:AC$3)*$J114+SUM($S$4:AC$4)*$K114+SUM($S$5:AC$5)*$L114+SUM($S$6:AC$6)*$M114+SUM($S$7:AC$7)*$N114-SUM($O114:$Q114)&gt;0,SUM($S$3:AC$3)*$J114+SUM($S$4:AC$4)*$K114+SUM($S$5:AC$5)*$L114+SUM($S$6:AC$6)*$M114+SUM($S$7:AC$7)*$N114-SUM($O114:$Q114),0)</f>
        <v>0</v>
      </c>
      <c r="AA114" s="4">
        <f t="shared" si="223"/>
        <v>0</v>
      </c>
      <c r="AB114" s="72">
        <f>IF(SUM($S$3:AE$3)*$J114+SUM($S$4:AE$4)*$K114+SUM($S$5:AE$5)*$L114+SUM($S$6:AE$6)*$M114+SUM($S$7:AE$7)*$N114-SUM($O114:$Q114)&gt;0,SUM($S$3:AE$3)*$J114+SUM($S$4:AE$4)*$K114+SUM($S$5:AE$5)*$L114+SUM($S$6:AE$6)*$M114+SUM($S$7:AE$7)*$N114-SUM($O114:$Q114),0)</f>
        <v>0</v>
      </c>
      <c r="AC114" s="4">
        <f t="shared" si="224"/>
        <v>0</v>
      </c>
      <c r="AD114" s="72">
        <f>IF(SUM($S$3:AG$3)*$J114+SUM($S$4:AG$4)*$K114+SUM($S$5:AG$5)*$L114+SUM($S$6:AG$6)*$M114+SUM($S$7:AG$7)*$N114-SUM($O114:$Q114)&gt;0,SUM($S$3:AG$3)*$J114+SUM($S$4:AG$4)*$K114+SUM($S$5:AG$5)*$L114+SUM($S$6:AG$6)*$M114+SUM($S$7:AG$7)*$N114-SUM($O114:$Q114),0)</f>
        <v>0</v>
      </c>
      <c r="AE114" s="4">
        <f t="shared" si="225"/>
        <v>0</v>
      </c>
      <c r="AF114" s="72">
        <f>IF(SUM($S$3:AI$3)*$J114+SUM($S$4:AI$4)*$K114+SUM($S$5:AI$5)*$L114+SUM($S$6:AI$6)*$M114+SUM($S$7:AI$7)*$N114-SUM($O114:$Q114)&gt;0,SUM($S$3:AI$3)*$J114+SUM($S$4:AI$4)*$K114+SUM($S$5:AI$5)*$L114+SUM($S$6:AI$6)*$M114+SUM($S$7:AI$7)*$N114-SUM($O114:$Q114),0)</f>
        <v>0</v>
      </c>
      <c r="AG114" s="4">
        <f t="shared" si="226"/>
        <v>0</v>
      </c>
      <c r="AH114" s="72">
        <f>IF(SUM($S$3:AK$3)*$J114+SUM($S$4:AK$4)*$K114+SUM($S$5:AK$5)*$L114+SUM($S$6:AK$6)*$M114+SUM($S$7:AK$7)*$N114-SUM($O114:$Q114)&gt;0,SUM($S$3:AK$3)*$J114+SUM($S$4:AK$4)*$K114+SUM($S$5:AK$5)*$L114+SUM($S$6:AK$6)*$M114+SUM($S$7:AK$7)*$N114-SUM($O114:$Q114),0)</f>
        <v>0</v>
      </c>
      <c r="AI114" s="4">
        <f t="shared" si="227"/>
        <v>0</v>
      </c>
      <c r="AJ114" s="72">
        <f>IF(SUM($S$3:AM$3)*$J114+SUM($S$4:AQ$4)*$K114+SUM($S$5:AM$5)*$L114+SUM($S$6:AM$6)*$M114+SUM($S$7:AM$7)*$N114-SUM($O114:$Q114)&gt;0,SUM($S$3:AM$3)*$J114+SUM($S$4:AQ$4)*$K114+SUM($S$5:AM$5)*$L114+SUM($S$6:AM$6)*$M114+SUM($S$7:AM$7)*$N114-SUM($O114:$Q114),0)</f>
        <v>0</v>
      </c>
      <c r="AK114" s="4">
        <f t="shared" si="228"/>
        <v>0</v>
      </c>
      <c r="AL114" s="72">
        <f>IF(SUM($S$3:AO$3)*$J114+SUM($S$4:AS$4)*$K114+SUM($S$5:AO$5)*$L114+SUM($S$6:AO$6)*$M114+SUM($S$7:AO$7)*$N114-SUM($O114:$Q114)&gt;0,SUM($S$3:AO$3)*$J114+SUM($S$4:AS$4)*$K114+SUM($S$5:AO$5)*$L114+SUM($S$6:AO$6)*$M114+SUM($S$7:AO$7)*$N114-SUM($O114:$Q114),0)</f>
        <v>0</v>
      </c>
      <c r="AM114" s="4">
        <f t="shared" si="229"/>
        <v>0</v>
      </c>
      <c r="AN114" s="72">
        <f>IF(SUM($S$3:AQ$3)*$J114+SUM($S$4:AU$4)*$K114+SUM($S$5:AQ$5)*$L114+SUM($S$6:AQ$6)*$M114+SUM($S$7:AQ$7)*$N114-SUM($O114:$Q114)&gt;0,SUM($S$3:AQ$3)*$J114+SUM($S$4:AU$4)*$K114+SUM($S$5:AQ$5)*$L114+SUM($S$6:AQ$6)*$M114+SUM($S$7:AQ$7)*$N114-SUM($O114:$Q114),0)</f>
        <v>80</v>
      </c>
      <c r="AO114" s="4">
        <f t="shared" si="230"/>
        <v>80</v>
      </c>
      <c r="AP114" s="72">
        <f>IF(SUM($S$3:AS$3)*$J114+SUM($S$4:AW$4)*$K114+SUM($S$5:AS$5)*$L114+SUM($S$6:AS$6)*$M114+SUM($S$7:AS$7)*$N114-SUM($O114:$Q114)&gt;0,SUM($S$3:AS$3)*$J114+SUM($S$4:AW$4)*$K114+SUM($S$5:AS$5)*$L114+SUM($S$6:AS$6)*$M114+SUM($S$7:AS$7)*$N114-SUM($O114:$Q114),0)</f>
        <v>365</v>
      </c>
      <c r="AQ114" s="4">
        <f t="shared" si="231"/>
        <v>285</v>
      </c>
      <c r="AR114" s="72">
        <f>IF(SUM($S$3:AU$3)*$J114+SUM($S$4:AP$4)*$K114+SUM($S$5:AU$5)*$L114+SUM($S$6:AU$6)*$M114+SUM($S$7:AU$7)*$N114-SUM($O114:$Q114)&gt;0,SUM($S$3:AU$3)*$J114+SUM($S$4:AP$4)*$K114+SUM($S$5:AU$5)*$L114+SUM($S$6:AU$6)*$M114+SUM($S$7:AU$7)*$N114-SUM($O114:$Q114),0)</f>
        <v>30</v>
      </c>
      <c r="AS114" s="4">
        <f t="shared" si="232"/>
        <v>0</v>
      </c>
      <c r="AT114" s="72">
        <f>IF(SUM($S$3:AW$3)*$J114+SUM($S$4:AW$4)*$K114+SUM($S$5:AW$5)*$L114+SUM($S$6:AW$6)*$M114+SUM($S$7:AW$7)*$N114-SUM($O114:$Q114)&gt;0,SUM($S$3:AW$3)*$J114+SUM($S$4:AW$4)*$K114+SUM($S$5:AW$5)*$L114+SUM($S$6:AW$6)*$M114+SUM($S$7:AW$7)*$N114-SUM($O114:$Q114),0)</f>
        <v>795</v>
      </c>
      <c r="AU114" s="4">
        <f t="shared" si="233"/>
        <v>765</v>
      </c>
      <c r="AV114" s="72">
        <f>IF(SUM($S$3:AY$3)*$J114+SUM($S$4:AY$4)*$K114+SUM($S$5:AY$5)*$L114+SUM($S$6:AY$6)*$M114+SUM($S$7:AY$7)*$N114-SUM($O114:$Q114)&gt;0,SUM($S$3:AY$3)*$J114+SUM($S$4:AY$4)*$K114+SUM($S$5:AY$5)*$L114+SUM($S$6:AY$6)*$M114+SUM($S$7:AY$7)*$N114-SUM($O114:$Q114),0)</f>
        <v>1160</v>
      </c>
      <c r="AW114" s="4">
        <f t="shared" si="234"/>
        <v>365</v>
      </c>
      <c r="AX114" s="72">
        <f>IF(SUM($S$3:BA$3)*$J114+SUM($S$4:BA$4)*$K114+SUM($S$5:BA$5)*$L114+SUM($S$6:BA$6)*$M114+SUM($S$7:BA$7)*$N114-SUM($O114:$Q114)&gt;0,SUM($S$3:BA$3)*$J114+SUM($S$4:BA$4)*$K114+SUM($S$5:BA$5)*$L114+SUM($S$6:BA$6)*$M114+SUM($S$7:BA$7)*$N114-SUM($O114:$Q114),0)</f>
        <v>1525</v>
      </c>
      <c r="AY114" s="7">
        <f t="shared" si="235"/>
        <v>365</v>
      </c>
      <c r="AZ114" s="401">
        <f>IF(SUM($S$3:BC$3)*$J114+SUM($S$4:BC$4)*$K114+SUM($S$5:BC$5)*$L114+SUM($S$6:BC$6)*$M114+SUM($S$7:BC$7)*$N114-SUM($O114:$Q114)&gt;0,SUM($S$3:BC$3)*$J114+SUM($S$4:BC$4)*$K114+SUM($S$5:BC$5)*$L114+SUM($S$6:BC$6)*$M114+SUM($S$7:BC$7)*$N114-SUM($O114:$Q114),0)</f>
        <v>1855</v>
      </c>
      <c r="BA114" s="87">
        <f t="shared" si="236"/>
        <v>330</v>
      </c>
      <c r="BB114" s="402">
        <f>IF(SUM($S$3:BD$3)*$J114+SUM($S$4:BD$4)*$K114+SUM($S$5:BD$5)*$L114+SUM($S$6:BD$6)*$M114+SUM($S$7:BD$7)*$N114-SUM($O114:$Q114)&gt;0,SUM($S$3:BD$3)*$J114+SUM($S$4:BD$4)*$K114+SUM($S$5:BD$5)*$L114+SUM($S$6:BD$6)*$M114+SUM($S$7:BD$7)*$N114-SUM($O114:$Q114),0)</f>
        <v>2138</v>
      </c>
      <c r="BC114" s="87">
        <f t="shared" si="237"/>
        <v>283</v>
      </c>
      <c r="BG114" s="91">
        <f t="shared" si="405"/>
        <v>0</v>
      </c>
      <c r="BH114" s="91">
        <f t="shared" si="406"/>
        <v>0</v>
      </c>
      <c r="BI114" s="91">
        <f t="shared" si="407"/>
        <v>0</v>
      </c>
      <c r="BJ114" s="91">
        <f t="shared" si="408"/>
        <v>0</v>
      </c>
      <c r="BK114" s="91">
        <f t="shared" si="409"/>
        <v>0</v>
      </c>
      <c r="BL114" s="91">
        <f t="shared" si="410"/>
        <v>0</v>
      </c>
      <c r="BM114" s="91">
        <f t="shared" si="411"/>
        <v>4464696</v>
      </c>
      <c r="BN114" s="91">
        <f t="shared" si="412"/>
        <v>15905479.5</v>
      </c>
      <c r="BO114" s="91">
        <f t="shared" si="413"/>
        <v>0</v>
      </c>
      <c r="BP114" s="91">
        <f t="shared" si="414"/>
        <v>42693655.5</v>
      </c>
      <c r="BQ114" s="250">
        <f t="shared" si="415"/>
        <v>20370175.5</v>
      </c>
      <c r="BR114" s="157">
        <f t="shared" si="416"/>
        <v>20370175.5</v>
      </c>
      <c r="BS114" s="91">
        <f t="shared" si="417"/>
        <v>18416871</v>
      </c>
      <c r="BT114" s="91">
        <f t="shared" si="418"/>
        <v>15793862.1</v>
      </c>
      <c r="BU114" s="91"/>
      <c r="BV114" s="91"/>
      <c r="BW114" s="158"/>
      <c r="BX114" s="153" t="s">
        <v>607</v>
      </c>
    </row>
    <row r="115" spans="1:76" s="88" customFormat="1" ht="12.75" customHeight="1" x14ac:dyDescent="0.25">
      <c r="A115" s="15" t="s">
        <v>653</v>
      </c>
      <c r="B115" s="15" t="s">
        <v>654</v>
      </c>
      <c r="C115" s="244" t="s">
        <v>10</v>
      </c>
      <c r="D115" s="274">
        <v>2</v>
      </c>
      <c r="E115" s="328">
        <v>4742.7299999999996</v>
      </c>
      <c r="F115" s="342" t="s">
        <v>1029</v>
      </c>
      <c r="G115" s="369">
        <v>2</v>
      </c>
      <c r="H115" s="370">
        <v>4742.7299999999996</v>
      </c>
      <c r="I115" s="372" t="s">
        <v>1029</v>
      </c>
      <c r="J115" s="300">
        <v>1</v>
      </c>
      <c r="K115" s="135">
        <v>1</v>
      </c>
      <c r="L115" s="122">
        <v>1</v>
      </c>
      <c r="M115" s="123">
        <v>1</v>
      </c>
      <c r="N115" s="120"/>
      <c r="O115" s="87"/>
      <c r="P115" s="121">
        <v>88</v>
      </c>
      <c r="Q115" s="292">
        <f>(120+140+165)+(120+190+185)+100+(160*0.3)+(180*0.3)+(185/2)+120+(250*0.3)</f>
        <v>1409.5</v>
      </c>
      <c r="R115" s="72">
        <f>IF(SUM($S$3:U$3)*$J115+SUM($S$4:U$4)*$K115+SUM($S$5:U$5)*$L115+SUM($S$6:U$6)*$M115+SUM($S$7:U$7)*$N115-SUM($O115:$Q115)&gt;0,SUM($S$3:U$3)*$J115+SUM($S$4:U$4)*$K115+SUM($S$5:U$5)*$L115+SUM($S$6:U$6)*$M115+SUM($S$7:U$7)*$N115-SUM($O115:$Q115),0)</f>
        <v>0</v>
      </c>
      <c r="S115" s="73">
        <f t="shared" si="219"/>
        <v>0</v>
      </c>
      <c r="T115" s="72">
        <f>IF(SUM($S$3:W$3)*$J115+SUM($S$4:W$4)*$K115+SUM($S$5:W$5)*$L115+SUM($S$6:W$6)*$M115+SUM($S$7:W$7)*$N115-SUM($O115:$Q115)&gt;0,SUM($S$3:W$3)*$J115+SUM($S$4:W$4)*$K115+SUM($S$5:W$5)*$L115+SUM($S$6:W$6)*$M115+SUM($S$7:W$7)*$N115-SUM($O115:$Q115),0)</f>
        <v>0</v>
      </c>
      <c r="U115" s="4">
        <f t="shared" si="220"/>
        <v>0</v>
      </c>
      <c r="V115" s="72">
        <f>IF(SUM($S$3:Y$3)*$J115+SUM($S$4:Y$4)*$K115+SUM($S$5:Y$5)*$L115+SUM($S$6:Y$6)*$M115+SUM($S$7:Y$7)*$N115-SUM($O115:$Q115)&gt;0,SUM($S$3:Y$3)*$J115+SUM($S$4:Y$4)*$K115+SUM($S$5:Y$5)*$L115+SUM($S$6:Y$6)*$M115+SUM($S$7:Y$7)*$N115-SUM($O115:$Q115),0)</f>
        <v>0</v>
      </c>
      <c r="W115" s="4">
        <f t="shared" si="221"/>
        <v>0</v>
      </c>
      <c r="X115" s="72">
        <f>IF(SUM($S$3:AA$3)*$J115+SUM($S$4:AA$4)*$K115+SUM($S$5:AA$5)*$L115+SUM($S$6:AA$6)*$M115+SUM($S$7:AA$7)*$N115-SUM($O115:$Q115)&gt;0,SUM($S$3:AA$3)*$J115+SUM($S$4:AA$4)*$K115+SUM($S$5:AA$5)*$L115+SUM($S$6:AA$6)*$M115+SUM($S$7:AA$7)*$N115-SUM($O115:$Q115),0)</f>
        <v>0</v>
      </c>
      <c r="Y115" s="4">
        <f t="shared" si="222"/>
        <v>0</v>
      </c>
      <c r="Z115" s="72">
        <f>IF(SUM($S$3:AC$3)*$J115+SUM($S$4:AC$4)*$K115+SUM($S$5:AC$5)*$L115+SUM($S$6:AC$6)*$M115+SUM($S$7:AC$7)*$N115-SUM($O115:$Q115)&gt;0,SUM($S$3:AC$3)*$J115+SUM($S$4:AC$4)*$K115+SUM($S$5:AC$5)*$L115+SUM($S$6:AC$6)*$M115+SUM($S$7:AC$7)*$N115-SUM($O115:$Q115),0)</f>
        <v>0</v>
      </c>
      <c r="AA115" s="4">
        <f t="shared" si="223"/>
        <v>0</v>
      </c>
      <c r="AB115" s="72">
        <f>IF(SUM($S$3:AE$3)*$J115+SUM($S$4:AE$4)*$K115+SUM($S$5:AE$5)*$L115+SUM($S$6:AE$6)*$M115+SUM($S$7:AE$7)*$N115-SUM($O115:$Q115)&gt;0,SUM($S$3:AE$3)*$J115+SUM($S$4:AE$4)*$K115+SUM($S$5:AE$5)*$L115+SUM($S$6:AE$6)*$M115+SUM($S$7:AE$7)*$N115-SUM($O115:$Q115),0)</f>
        <v>0</v>
      </c>
      <c r="AC115" s="4">
        <f t="shared" si="224"/>
        <v>0</v>
      </c>
      <c r="AD115" s="72">
        <f>IF(SUM($S$3:AG$3)*$J115+SUM($S$4:AG$4)*$K115+SUM($S$5:AG$5)*$L115+SUM($S$6:AG$6)*$M115+SUM($S$7:AG$7)*$N115-SUM($O115:$Q115)&gt;0,SUM($S$3:AG$3)*$J115+SUM($S$4:AG$4)*$K115+SUM($S$5:AG$5)*$L115+SUM($S$6:AG$6)*$M115+SUM($S$7:AG$7)*$N115-SUM($O115:$Q115),0)</f>
        <v>0</v>
      </c>
      <c r="AE115" s="4">
        <f t="shared" si="225"/>
        <v>0</v>
      </c>
      <c r="AF115" s="72">
        <f>IF(SUM($S$3:AI$3)*$J115+SUM($S$4:AI$4)*$K115+SUM($S$5:AI$5)*$L115+SUM($S$6:AI$6)*$M115+SUM($S$7:AI$7)*$N115-SUM($O115:$Q115)&gt;0,SUM($S$3:AI$3)*$J115+SUM($S$4:AI$4)*$K115+SUM($S$5:AI$5)*$L115+SUM($S$6:AI$6)*$M115+SUM($S$7:AI$7)*$N115-SUM($O115:$Q115),0)</f>
        <v>0</v>
      </c>
      <c r="AG115" s="4">
        <f t="shared" si="226"/>
        <v>0</v>
      </c>
      <c r="AH115" s="72">
        <f>IF(SUM($S$3:AK$3)*$J115+SUM($S$4:AK$4)*$K115+SUM($S$5:AK$5)*$L115+SUM($S$6:AK$6)*$M115+SUM($S$7:AK$7)*$N115-SUM($O115:$Q115)&gt;0,SUM($S$3:AK$3)*$J115+SUM($S$4:AK$4)*$K115+SUM($S$5:AK$5)*$L115+SUM($S$6:AK$6)*$M115+SUM($S$7:AK$7)*$N115-SUM($O115:$Q115),0)</f>
        <v>0</v>
      </c>
      <c r="AI115" s="4">
        <f t="shared" si="227"/>
        <v>0</v>
      </c>
      <c r="AJ115" s="72">
        <f>IF(SUM($S$3:AM$3)*$J115+SUM($S$4:AQ$4)*$K115+SUM($S$5:AM$5)*$L115+SUM($S$6:AM$6)*$M115+SUM($S$7:AM$7)*$N115-SUM($O115:$Q115)&gt;0,SUM($S$3:AM$3)*$J115+SUM($S$4:AQ$4)*$K115+SUM($S$5:AM$5)*$L115+SUM($S$6:AM$6)*$M115+SUM($S$7:AM$7)*$N115-SUM($O115:$Q115),0)</f>
        <v>0</v>
      </c>
      <c r="AK115" s="4">
        <f t="shared" si="228"/>
        <v>0</v>
      </c>
      <c r="AL115" s="72">
        <f>IF(SUM($S$3:AO$3)*$J115+SUM($S$4:AS$4)*$K115+SUM($S$5:AO$5)*$L115+SUM($S$6:AO$6)*$M115+SUM($S$7:AO$7)*$N115-SUM($O115:$Q115)&gt;0,SUM($S$3:AO$3)*$J115+SUM($S$4:AS$4)*$K115+SUM($S$5:AO$5)*$L115+SUM($S$6:AO$6)*$M115+SUM($S$7:AO$7)*$N115-SUM($O115:$Q115),0)</f>
        <v>0</v>
      </c>
      <c r="AM115" s="4">
        <f t="shared" si="229"/>
        <v>0</v>
      </c>
      <c r="AN115" s="72">
        <f>IF(SUM($S$3:AQ$3)*$J115+SUM($S$4:AU$4)*$K115+SUM($S$5:AQ$5)*$L115+SUM($S$6:AQ$6)*$M115+SUM($S$7:AQ$7)*$N115-SUM($O115:$Q115)&gt;0,SUM($S$3:AQ$3)*$J115+SUM($S$4:AU$4)*$K115+SUM($S$5:AQ$5)*$L115+SUM($S$6:AQ$6)*$M115+SUM($S$7:AQ$7)*$N115-SUM($O115:$Q115),0)</f>
        <v>153.5</v>
      </c>
      <c r="AO115" s="4">
        <f t="shared" si="230"/>
        <v>153.5</v>
      </c>
      <c r="AP115" s="72">
        <f>IF(SUM($S$3:AS$3)*$J115+SUM($S$4:AW$4)*$K115+SUM($S$5:AS$5)*$L115+SUM($S$6:AS$6)*$M115+SUM($S$7:AS$7)*$N115-SUM($O115:$Q115)&gt;0,SUM($S$3:AS$3)*$J115+SUM($S$4:AW$4)*$K115+SUM($S$5:AS$5)*$L115+SUM($S$6:AS$6)*$M115+SUM($S$7:AS$7)*$N115-SUM($O115:$Q115),0)</f>
        <v>438.5</v>
      </c>
      <c r="AQ115" s="4">
        <f t="shared" si="231"/>
        <v>285</v>
      </c>
      <c r="AR115" s="72">
        <f>IF(SUM($S$3:AU$3)*$J115+SUM($S$4:AP$4)*$K115+SUM($S$5:AU$5)*$L115+SUM($S$6:AU$6)*$M115+SUM($S$7:AU$7)*$N115-SUM($O115:$Q115)&gt;0,SUM($S$3:AU$3)*$J115+SUM($S$4:AP$4)*$K115+SUM($S$5:AU$5)*$L115+SUM($S$6:AU$6)*$M115+SUM($S$7:AU$7)*$N115-SUM($O115:$Q115),0)</f>
        <v>103.5</v>
      </c>
      <c r="AS115" s="4">
        <f t="shared" si="232"/>
        <v>0</v>
      </c>
      <c r="AT115" s="72">
        <f>IF(SUM($S$3:AW$3)*$J115+SUM($S$4:AW$4)*$K115+SUM($S$5:AW$5)*$L115+SUM($S$6:AW$6)*$M115+SUM($S$7:AW$7)*$N115-SUM($O115:$Q115)&gt;0,SUM($S$3:AW$3)*$J115+SUM($S$4:AW$4)*$K115+SUM($S$5:AW$5)*$L115+SUM($S$6:AW$6)*$M115+SUM($S$7:AW$7)*$N115-SUM($O115:$Q115),0)</f>
        <v>868.5</v>
      </c>
      <c r="AU115" s="4">
        <f t="shared" si="233"/>
        <v>765</v>
      </c>
      <c r="AV115" s="72">
        <f>IF(SUM($S$3:AY$3)*$J115+SUM($S$4:AY$4)*$K115+SUM($S$5:AY$5)*$L115+SUM($S$6:AY$6)*$M115+SUM($S$7:AY$7)*$N115-SUM($O115:$Q115)&gt;0,SUM($S$3:AY$3)*$J115+SUM($S$4:AY$4)*$K115+SUM($S$5:AY$5)*$L115+SUM($S$6:AY$6)*$M115+SUM($S$7:AY$7)*$N115-SUM($O115:$Q115),0)</f>
        <v>1233.5</v>
      </c>
      <c r="AW115" s="4">
        <f t="shared" si="234"/>
        <v>365</v>
      </c>
      <c r="AX115" s="72">
        <f>IF(SUM($S$3:BA$3)*$J115+SUM($S$4:BA$4)*$K115+SUM($S$5:BA$5)*$L115+SUM($S$6:BA$6)*$M115+SUM($S$7:BA$7)*$N115-SUM($O115:$Q115)&gt;0,SUM($S$3:BA$3)*$J115+SUM($S$4:BA$4)*$K115+SUM($S$5:BA$5)*$L115+SUM($S$6:BA$6)*$M115+SUM($S$7:BA$7)*$N115-SUM($O115:$Q115),0)</f>
        <v>1598.5</v>
      </c>
      <c r="AY115" s="7">
        <f t="shared" si="235"/>
        <v>365</v>
      </c>
      <c r="AZ115" s="401">
        <f>IF(SUM($S$3:BC$3)*$J115+SUM($S$4:BC$4)*$K115+SUM($S$5:BC$5)*$L115+SUM($S$6:BC$6)*$M115+SUM($S$7:BC$7)*$N115-SUM($O115:$Q115)&gt;0,SUM($S$3:BC$3)*$J115+SUM($S$4:BC$4)*$K115+SUM($S$5:BC$5)*$L115+SUM($S$6:BC$6)*$M115+SUM($S$7:BC$7)*$N115-SUM($O115:$Q115),0)</f>
        <v>1928.5</v>
      </c>
      <c r="BA115" s="87">
        <f t="shared" si="236"/>
        <v>330</v>
      </c>
      <c r="BB115" s="402">
        <f>IF(SUM($S$3:BD$3)*$J115+SUM($S$4:BD$4)*$K115+SUM($S$5:BD$5)*$L115+SUM($S$6:BD$6)*$M115+SUM($S$7:BD$7)*$N115-SUM($O115:$Q115)&gt;0,SUM($S$3:BD$3)*$J115+SUM($S$4:BD$4)*$K115+SUM($S$5:BD$5)*$L115+SUM($S$6:BD$6)*$M115+SUM($S$7:BD$7)*$N115-SUM($O115:$Q115),0)</f>
        <v>2211.5</v>
      </c>
      <c r="BC115" s="87">
        <f t="shared" si="237"/>
        <v>283</v>
      </c>
      <c r="BG115" s="91">
        <f t="shared" ref="BG115:BG117" si="419">IF($G115=2,AC115*$H115*$I$2*0.5+AA115*$H115*$I$2*0.5,AC115*$H115*0.5+AA115*$H115*0.5)</f>
        <v>0</v>
      </c>
      <c r="BH115" s="91">
        <f t="shared" ref="BH115:BH117" si="420">IF($G115=2,AE115*$H115*$I$2*0.5+AC115*$H115*$I$2*0.5,AE115*$H115*0.5+AC115*$H115*0.5)</f>
        <v>0</v>
      </c>
      <c r="BI115" s="91">
        <f t="shared" ref="BI115:BI117" si="421">IF($G115=2,AG115*$H115*$I$2*0.5+AE115*$H115*$I$2*0.5,AG115*$H115*0.5+AE115*$H115*0.5)</f>
        <v>0</v>
      </c>
      <c r="BJ115" s="91">
        <f t="shared" ref="BJ115:BJ117" si="422">IF($G115=2,AI115*$H115*$I$2*0.5+AG115*$H115*$I$2*0.5,AI115*$H115*0.5+AG115*$H115*0.5)</f>
        <v>0</v>
      </c>
      <c r="BK115" s="91">
        <f t="shared" ref="BK115:BK117" si="423">IF($G115=2,AK115*$H115*$I$2*0.5+AI115*$H115*$I$2*0.5,AK115*$H115*0.5+AI115*$H115*0.5)</f>
        <v>0</v>
      </c>
      <c r="BL115" s="91">
        <f t="shared" ref="BL115:BL117" si="424">IF($G115=2,AM115*$H115*$I$2*0.5+AK115*$H115*$I$2*0.5,AM115*$H115*0.5+AK115*$H115*0.5)</f>
        <v>0</v>
      </c>
      <c r="BM115" s="91">
        <f t="shared" ref="BM115:BM117" si="425">IF($G115=2,AO115*$H115*$I$2*0.5+AM115*$H115*$I$2*0.5,AO115*$H115*0.5+AM115*$H115*0.5)</f>
        <v>2074825.80675</v>
      </c>
      <c r="BN115" s="91">
        <f t="shared" ref="BN115:BN117" si="426">IF($G115=2,AQ115*$H115*$I$2*0.5+AO115*$H115*$I$2*0.5,AQ115*$H115*0.5+AO115*$H115*0.5)</f>
        <v>5927108.2492499994</v>
      </c>
      <c r="BO115" s="91">
        <f t="shared" ref="BO115:BO117" si="427">IF($G115=2,AS115*$H115*$I$2*0.5+AQ115*$H115*$I$2*0.5,AS115*$H115*0.5+AQ115*$H115*0.5)</f>
        <v>3852282.4424999994</v>
      </c>
      <c r="BP115" s="91">
        <f t="shared" ref="BP115:BP117" si="428">IF($G115=2,AU115*$H115*$I$2*0.5+AS115*$H115*$I$2*0.5,AU115*$H115*0.5+AS115*$H115*0.5)</f>
        <v>10340337.0825</v>
      </c>
      <c r="BQ115" s="250">
        <f t="shared" ref="BQ115:BQ117" si="429">IF($G115=2,AW115*$H115*$I$2*0.5+AU115*$H115*$I$2*0.5,AW115*$H115*0.5+AU115*$H115*0.5)</f>
        <v>15273961.965</v>
      </c>
      <c r="BR115" s="157">
        <f t="shared" ref="BR115:BR117" si="430">IF($G115=2,AY115*$H115*$I$2*0.5+AW115*$H115*0.5,AY115*$H115*$I$2*0.5+AW115*$H115*0.5)</f>
        <v>5799173.1074999999</v>
      </c>
      <c r="BS115" s="91">
        <f t="shared" ref="BS115:BS117" si="431">IF($G115=2,BA115*$H115*$I$2*0.5+AY115*$H115*$I$2*0.5,BA115*$H115*0.5+AY115*$H115*0.5)</f>
        <v>9394162.4474999998</v>
      </c>
      <c r="BT115" s="91">
        <f t="shared" ref="BT115:BT117" si="432">IF($G115=2,BC115*$H115*$I$2*0.5+BA115*$H115*$I$2*0.5,BC115*$H115*0.5+BA115*$H115*0.5)</f>
        <v>8285786.4464999996</v>
      </c>
      <c r="BU115" s="91">
        <f t="shared" ref="BU115:BU117" si="433">IF($G115=2,BD115*$H115*$I$2*0.5+BC115*$H115*$I$2*0.5,BD115*$H115*0.5+BC115*$H115*0.5)</f>
        <v>3825248.8814999997</v>
      </c>
      <c r="BV115" s="87"/>
      <c r="BW115" s="159"/>
      <c r="BX115" s="153" t="s">
        <v>1070</v>
      </c>
    </row>
    <row r="116" spans="1:76" s="88" customFormat="1" ht="15" customHeight="1" x14ac:dyDescent="0.25">
      <c r="A116" s="178" t="s">
        <v>655</v>
      </c>
      <c r="B116" s="15" t="s">
        <v>656</v>
      </c>
      <c r="C116" s="244" t="s">
        <v>10</v>
      </c>
      <c r="D116" s="274">
        <v>2</v>
      </c>
      <c r="E116" s="328">
        <v>1239.69</v>
      </c>
      <c r="F116" s="342" t="s">
        <v>1029</v>
      </c>
      <c r="G116" s="369">
        <v>2</v>
      </c>
      <c r="H116" s="370">
        <v>1239.69</v>
      </c>
      <c r="I116" s="372" t="s">
        <v>1029</v>
      </c>
      <c r="J116" s="300">
        <v>5</v>
      </c>
      <c r="K116" s="135">
        <v>5</v>
      </c>
      <c r="L116" s="122">
        <v>5</v>
      </c>
      <c r="M116" s="123">
        <v>5</v>
      </c>
      <c r="N116" s="120"/>
      <c r="O116" s="87"/>
      <c r="P116" s="121">
        <v>217</v>
      </c>
      <c r="Q116" s="292">
        <f>(600+700+825)+(600+950+925)+500+(800*0.3)+(900*0.3)+(555/2)+600+(750*0.3)</f>
        <v>6712.5</v>
      </c>
      <c r="R116" s="72">
        <f>IF(SUM($S$3:U$3)*$J116+SUM($S$4:U$4)*$K116+SUM($S$5:U$5)*$L116+SUM($S$6:U$6)*$M116+SUM($S$7:U$7)*$N116-SUM($O116:$Q116)&gt;0,SUM($S$3:U$3)*$J116+SUM($S$4:U$4)*$K116+SUM($S$5:U$5)*$L116+SUM($S$6:U$6)*$M116+SUM($S$7:U$7)*$N116-SUM($O116:$Q116),0)</f>
        <v>0</v>
      </c>
      <c r="S116" s="73">
        <f t="shared" si="219"/>
        <v>0</v>
      </c>
      <c r="T116" s="72">
        <f>IF(SUM($S$3:W$3)*$J116+SUM($S$4:W$4)*$K116+SUM($S$5:W$5)*$L116+SUM($S$6:W$6)*$M116+SUM($S$7:W$7)*$N116-SUM($O116:$Q116)&gt;0,SUM($S$3:W$3)*$J116+SUM($S$4:W$4)*$K116+SUM($S$5:W$5)*$L116+SUM($S$6:W$6)*$M116+SUM($S$7:W$7)*$N116-SUM($O116:$Q116),0)</f>
        <v>0</v>
      </c>
      <c r="U116" s="4">
        <f t="shared" si="220"/>
        <v>0</v>
      </c>
      <c r="V116" s="72">
        <f>IF(SUM($S$3:Y$3)*$J116+SUM($S$4:Y$4)*$K116+SUM($S$5:Y$5)*$L116+SUM($S$6:Y$6)*$M116+SUM($S$7:Y$7)*$N116-SUM($O116:$Q116)&gt;0,SUM($S$3:Y$3)*$J116+SUM($S$4:Y$4)*$K116+SUM($S$5:Y$5)*$L116+SUM($S$6:Y$6)*$M116+SUM($S$7:Y$7)*$N116-SUM($O116:$Q116),0)</f>
        <v>0</v>
      </c>
      <c r="W116" s="4">
        <f t="shared" si="221"/>
        <v>0</v>
      </c>
      <c r="X116" s="72">
        <f>IF(SUM($S$3:AA$3)*$J116+SUM($S$4:AA$4)*$K116+SUM($S$5:AA$5)*$L116+SUM($S$6:AA$6)*$M116+SUM($S$7:AA$7)*$N116-SUM($O116:$Q116)&gt;0,SUM($S$3:AA$3)*$J116+SUM($S$4:AA$4)*$K116+SUM($S$5:AA$5)*$L116+SUM($S$6:AA$6)*$M116+SUM($S$7:AA$7)*$N116-SUM($O116:$Q116),0)</f>
        <v>0</v>
      </c>
      <c r="Y116" s="4">
        <f t="shared" si="222"/>
        <v>0</v>
      </c>
      <c r="Z116" s="72">
        <f>IF(SUM($S$3:AC$3)*$J116+SUM($S$4:AC$4)*$K116+SUM($S$5:AC$5)*$L116+SUM($S$6:AC$6)*$M116+SUM($S$7:AC$7)*$N116-SUM($O116:$Q116)&gt;0,SUM($S$3:AC$3)*$J116+SUM($S$4:AC$4)*$K116+SUM($S$5:AC$5)*$L116+SUM($S$6:AC$6)*$M116+SUM($S$7:AC$7)*$N116-SUM($O116:$Q116),0)</f>
        <v>0</v>
      </c>
      <c r="AA116" s="4">
        <f t="shared" si="223"/>
        <v>0</v>
      </c>
      <c r="AB116" s="72">
        <f>IF(SUM($S$3:AE$3)*$J116+SUM($S$4:AE$4)*$K116+SUM($S$5:AE$5)*$L116+SUM($S$6:AE$6)*$M116+SUM($S$7:AE$7)*$N116-SUM($O116:$Q116)&gt;0,SUM($S$3:AE$3)*$J116+SUM($S$4:AE$4)*$K116+SUM($S$5:AE$5)*$L116+SUM($S$6:AE$6)*$M116+SUM($S$7:AE$7)*$N116-SUM($O116:$Q116),0)</f>
        <v>0</v>
      </c>
      <c r="AC116" s="4">
        <f t="shared" si="224"/>
        <v>0</v>
      </c>
      <c r="AD116" s="72">
        <f>IF(SUM($S$3:AG$3)*$J116+SUM($S$4:AG$4)*$K116+SUM($S$5:AG$5)*$L116+SUM($S$6:AG$6)*$M116+SUM($S$7:AG$7)*$N116-SUM($O116:$Q116)&gt;0,SUM($S$3:AG$3)*$J116+SUM($S$4:AG$4)*$K116+SUM($S$5:AG$5)*$L116+SUM($S$6:AG$6)*$M116+SUM($S$7:AG$7)*$N116-SUM($O116:$Q116),0)</f>
        <v>0</v>
      </c>
      <c r="AE116" s="4">
        <f t="shared" si="225"/>
        <v>0</v>
      </c>
      <c r="AF116" s="72">
        <f>IF(SUM($S$3:AI$3)*$J116+SUM($S$4:AI$4)*$K116+SUM($S$5:AI$5)*$L116+SUM($S$6:AI$6)*$M116+SUM($S$7:AI$7)*$N116-SUM($O116:$Q116)&gt;0,SUM($S$3:AI$3)*$J116+SUM($S$4:AI$4)*$K116+SUM($S$5:AI$5)*$L116+SUM($S$6:AI$6)*$M116+SUM($S$7:AI$7)*$N116-SUM($O116:$Q116),0)</f>
        <v>0</v>
      </c>
      <c r="AG116" s="4">
        <f t="shared" si="226"/>
        <v>0</v>
      </c>
      <c r="AH116" s="72">
        <f>IF(SUM($S$3:AK$3)*$J116+SUM($S$4:AK$4)*$K116+SUM($S$5:AK$5)*$L116+SUM($S$6:AK$6)*$M116+SUM($S$7:AK$7)*$N116-SUM($O116:$Q116)&gt;0,SUM($S$3:AK$3)*$J116+SUM($S$4:AK$4)*$K116+SUM($S$5:AK$5)*$L116+SUM($S$6:AK$6)*$M116+SUM($S$7:AK$7)*$N116-SUM($O116:$Q116),0)</f>
        <v>0</v>
      </c>
      <c r="AI116" s="4">
        <f t="shared" si="227"/>
        <v>0</v>
      </c>
      <c r="AJ116" s="72">
        <f>IF(SUM($S$3:AM$3)*$J116+SUM($S$4:AQ$4)*$K116+SUM($S$5:AM$5)*$L116+SUM($S$6:AM$6)*$M116+SUM($S$7:AM$7)*$N116-SUM($O116:$Q116)&gt;0,SUM($S$3:AM$3)*$J116+SUM($S$4:AQ$4)*$K116+SUM($S$5:AM$5)*$L116+SUM($S$6:AM$6)*$M116+SUM($S$7:AM$7)*$N116-SUM($O116:$Q116),0)</f>
        <v>0</v>
      </c>
      <c r="AK116" s="4">
        <f t="shared" si="228"/>
        <v>0</v>
      </c>
      <c r="AL116" s="72">
        <f>IF(SUM($S$3:AO$3)*$J116+SUM($S$4:AS$4)*$K116+SUM($S$5:AO$5)*$L116+SUM($S$6:AO$6)*$M116+SUM($S$7:AO$7)*$N116-SUM($O116:$Q116)&gt;0,SUM($S$3:AO$3)*$J116+SUM($S$4:AS$4)*$K116+SUM($S$5:AO$5)*$L116+SUM($S$6:AO$6)*$M116+SUM($S$7:AO$7)*$N116-SUM($O116:$Q116),0)</f>
        <v>150.5</v>
      </c>
      <c r="AM116" s="4">
        <f t="shared" si="229"/>
        <v>150.5</v>
      </c>
      <c r="AN116" s="72">
        <f>IF(SUM($S$3:AQ$3)*$J116+SUM($S$4:AU$4)*$K116+SUM($S$5:AQ$5)*$L116+SUM($S$6:AQ$6)*$M116+SUM($S$7:AQ$7)*$N116-SUM($O116:$Q116)&gt;0,SUM($S$3:AQ$3)*$J116+SUM($S$4:AU$4)*$K116+SUM($S$5:AQ$5)*$L116+SUM($S$6:AQ$6)*$M116+SUM($S$7:AQ$7)*$N116-SUM($O116:$Q116),0)</f>
        <v>1325.5</v>
      </c>
      <c r="AO116" s="4">
        <f t="shared" si="230"/>
        <v>1175</v>
      </c>
      <c r="AP116" s="72">
        <f>IF(SUM($S$3:AS$3)*$J116+SUM($S$4:AW$4)*$K116+SUM($S$5:AS$5)*$L116+SUM($S$6:AS$6)*$M116+SUM($S$7:AS$7)*$N116-SUM($O116:$Q116)&gt;0,SUM($S$3:AS$3)*$J116+SUM($S$4:AW$4)*$K116+SUM($S$5:AS$5)*$L116+SUM($S$6:AS$6)*$M116+SUM($S$7:AS$7)*$N116-SUM($O116:$Q116),0)</f>
        <v>2750.5</v>
      </c>
      <c r="AQ116" s="4">
        <f t="shared" si="231"/>
        <v>1425</v>
      </c>
      <c r="AR116" s="72">
        <f>IF(SUM($S$3:AU$3)*$J116+SUM($S$4:AP$4)*$K116+SUM($S$5:AU$5)*$L116+SUM($S$6:AU$6)*$M116+SUM($S$7:AU$7)*$N116-SUM($O116:$Q116)&gt;0,SUM($S$3:AU$3)*$J116+SUM($S$4:AP$4)*$K116+SUM($S$5:AU$5)*$L116+SUM($S$6:AU$6)*$M116+SUM($S$7:AU$7)*$N116-SUM($O116:$Q116),0)</f>
        <v>1075.5</v>
      </c>
      <c r="AS116" s="4">
        <f t="shared" si="232"/>
        <v>0</v>
      </c>
      <c r="AT116" s="72">
        <f>IF(SUM($S$3:AW$3)*$J116+SUM($S$4:AW$4)*$K116+SUM($S$5:AW$5)*$L116+SUM($S$6:AW$6)*$M116+SUM($S$7:AW$7)*$N116-SUM($O116:$Q116)&gt;0,SUM($S$3:AW$3)*$J116+SUM($S$4:AW$4)*$K116+SUM($S$5:AW$5)*$L116+SUM($S$6:AW$6)*$M116+SUM($S$7:AW$7)*$N116-SUM($O116:$Q116),0)</f>
        <v>4900.5</v>
      </c>
      <c r="AU116" s="4">
        <f t="shared" si="233"/>
        <v>3825</v>
      </c>
      <c r="AV116" s="72">
        <f>IF(SUM($S$3:AY$3)*$J116+SUM($S$4:AY$4)*$K116+SUM($S$5:AY$5)*$L116+SUM($S$6:AY$6)*$M116+SUM($S$7:AY$7)*$N116-SUM($O116:$Q116)&gt;0,SUM($S$3:AY$3)*$J116+SUM($S$4:AY$4)*$K116+SUM($S$5:AY$5)*$L116+SUM($S$6:AY$6)*$M116+SUM($S$7:AY$7)*$N116-SUM($O116:$Q116),0)</f>
        <v>6725.5</v>
      </c>
      <c r="AW116" s="4">
        <f t="shared" si="234"/>
        <v>1825</v>
      </c>
      <c r="AX116" s="72">
        <f>IF(SUM($S$3:BA$3)*$J116+SUM($S$4:BA$4)*$K116+SUM($S$5:BA$5)*$L116+SUM($S$6:BA$6)*$M116+SUM($S$7:BA$7)*$N116-SUM($O116:$Q116)&gt;0,SUM($S$3:BA$3)*$J116+SUM($S$4:BA$4)*$K116+SUM($S$5:BA$5)*$L116+SUM($S$6:BA$6)*$M116+SUM($S$7:BA$7)*$N116-SUM($O116:$Q116),0)</f>
        <v>8550.5</v>
      </c>
      <c r="AY116" s="7">
        <f t="shared" si="235"/>
        <v>1825</v>
      </c>
      <c r="AZ116" s="401">
        <f>IF(SUM($S$3:BC$3)*$J116+SUM($S$4:BC$4)*$K116+SUM($S$5:BC$5)*$L116+SUM($S$6:BC$6)*$M116+SUM($S$7:BC$7)*$N116-SUM($O116:$Q116)&gt;0,SUM($S$3:BC$3)*$J116+SUM($S$4:BC$4)*$K116+SUM($S$5:BC$5)*$L116+SUM($S$6:BC$6)*$M116+SUM($S$7:BC$7)*$N116-SUM($O116:$Q116),0)</f>
        <v>10200.5</v>
      </c>
      <c r="BA116" s="87">
        <f t="shared" si="236"/>
        <v>1650</v>
      </c>
      <c r="BB116" s="402">
        <f>IF(SUM($S$3:BD$3)*$J116+SUM($S$4:BD$4)*$K116+SUM($S$5:BD$5)*$L116+SUM($S$6:BD$6)*$M116+SUM($S$7:BD$7)*$N116-SUM($O116:$Q116)&gt;0,SUM($S$3:BD$3)*$J116+SUM($S$4:BD$4)*$K116+SUM($S$5:BD$5)*$L116+SUM($S$6:BD$6)*$M116+SUM($S$7:BD$7)*$N116-SUM($O116:$Q116),0)</f>
        <v>11615.5</v>
      </c>
      <c r="BC116" s="87">
        <f t="shared" si="237"/>
        <v>1415</v>
      </c>
      <c r="BG116" s="91">
        <f t="shared" si="419"/>
        <v>0</v>
      </c>
      <c r="BH116" s="91">
        <f t="shared" si="420"/>
        <v>0</v>
      </c>
      <c r="BI116" s="91">
        <f t="shared" si="421"/>
        <v>0</v>
      </c>
      <c r="BJ116" s="91">
        <f t="shared" si="422"/>
        <v>0</v>
      </c>
      <c r="BK116" s="91">
        <f t="shared" si="423"/>
        <v>0</v>
      </c>
      <c r="BL116" s="91">
        <f t="shared" si="424"/>
        <v>531734.03324999998</v>
      </c>
      <c r="BM116" s="91">
        <f t="shared" si="425"/>
        <v>4683145.9207500005</v>
      </c>
      <c r="BN116" s="91">
        <f t="shared" si="426"/>
        <v>9186102.9000000004</v>
      </c>
      <c r="BO116" s="91">
        <f t="shared" si="427"/>
        <v>5034691.0125000002</v>
      </c>
      <c r="BP116" s="91">
        <f t="shared" si="428"/>
        <v>13514170.612500001</v>
      </c>
      <c r="BQ116" s="250">
        <f t="shared" si="429"/>
        <v>19962108.225000001</v>
      </c>
      <c r="BR116" s="157">
        <f t="shared" si="430"/>
        <v>7579154.7374999998</v>
      </c>
      <c r="BS116" s="91">
        <f t="shared" si="431"/>
        <v>12277579.8375</v>
      </c>
      <c r="BT116" s="91">
        <f t="shared" si="432"/>
        <v>10829002.072500002</v>
      </c>
      <c r="BU116" s="91">
        <f t="shared" si="433"/>
        <v>4999359.8475000001</v>
      </c>
      <c r="BV116" s="87"/>
      <c r="BW116" s="159"/>
      <c r="BX116" s="153" t="s">
        <v>1070</v>
      </c>
    </row>
    <row r="117" spans="1:76" s="88" customFormat="1" ht="15" customHeight="1" x14ac:dyDescent="0.25">
      <c r="A117" s="178" t="s">
        <v>657</v>
      </c>
      <c r="B117" s="15" t="s">
        <v>658</v>
      </c>
      <c r="C117" s="244" t="s">
        <v>10</v>
      </c>
      <c r="D117" s="274">
        <v>2</v>
      </c>
      <c r="E117" s="328">
        <v>1300</v>
      </c>
      <c r="F117" s="342" t="s">
        <v>1029</v>
      </c>
      <c r="G117" s="369">
        <v>2</v>
      </c>
      <c r="H117" s="370">
        <v>1413.96</v>
      </c>
      <c r="I117" s="372" t="s">
        <v>1029</v>
      </c>
      <c r="J117" s="300">
        <v>3</v>
      </c>
      <c r="K117" s="135">
        <v>3</v>
      </c>
      <c r="L117" s="122">
        <v>3</v>
      </c>
      <c r="M117" s="123">
        <v>3</v>
      </c>
      <c r="N117" s="120"/>
      <c r="O117" s="87"/>
      <c r="P117" s="121">
        <v>10</v>
      </c>
      <c r="Q117" s="292">
        <f>(360+420+495)+(360+570+555)+300+(480*0.3)+(540*0.3)+(1250*0.3)</f>
        <v>3741</v>
      </c>
      <c r="R117" s="72">
        <f>IF(SUM($S$3:U$3)*$J117+SUM($S$4:U$4)*$K117+SUM($S$5:U$5)*$L117+SUM($S$6:U$6)*$M117+SUM($S$7:U$7)*$N117-SUM($O117:$Q117)&gt;0,SUM($S$3:U$3)*$J117+SUM($S$4:U$4)*$K117+SUM($S$5:U$5)*$L117+SUM($S$6:U$6)*$M117+SUM($S$7:U$7)*$N117-SUM($O117:$Q117),0)</f>
        <v>0</v>
      </c>
      <c r="S117" s="73">
        <f t="shared" si="219"/>
        <v>0</v>
      </c>
      <c r="T117" s="72">
        <f>IF(SUM($S$3:W$3)*$J117+SUM($S$4:W$4)*$K117+SUM($S$5:W$5)*$L117+SUM($S$6:W$6)*$M117+SUM($S$7:W$7)*$N117-SUM($O117:$Q117)&gt;0,SUM($S$3:W$3)*$J117+SUM($S$4:W$4)*$K117+SUM($S$5:W$5)*$L117+SUM($S$6:W$6)*$M117+SUM($S$7:W$7)*$N117-SUM($O117:$Q117),0)</f>
        <v>0</v>
      </c>
      <c r="U117" s="4">
        <f t="shared" si="220"/>
        <v>0</v>
      </c>
      <c r="V117" s="72">
        <f>IF(SUM($S$3:Y$3)*$J117+SUM($S$4:Y$4)*$K117+SUM($S$5:Y$5)*$L117+SUM($S$6:Y$6)*$M117+SUM($S$7:Y$7)*$N117-SUM($O117:$Q117)&gt;0,SUM($S$3:Y$3)*$J117+SUM($S$4:Y$4)*$K117+SUM($S$5:Y$5)*$L117+SUM($S$6:Y$6)*$M117+SUM($S$7:Y$7)*$N117-SUM($O117:$Q117),0)</f>
        <v>0</v>
      </c>
      <c r="W117" s="4">
        <f t="shared" si="221"/>
        <v>0</v>
      </c>
      <c r="X117" s="72">
        <f>IF(SUM($S$3:AA$3)*$J117+SUM($S$4:AA$4)*$K117+SUM($S$5:AA$5)*$L117+SUM($S$6:AA$6)*$M117+SUM($S$7:AA$7)*$N117-SUM($O117:$Q117)&gt;0,SUM($S$3:AA$3)*$J117+SUM($S$4:AA$4)*$K117+SUM($S$5:AA$5)*$L117+SUM($S$6:AA$6)*$M117+SUM($S$7:AA$7)*$N117-SUM($O117:$Q117),0)</f>
        <v>0</v>
      </c>
      <c r="Y117" s="4">
        <f t="shared" si="222"/>
        <v>0</v>
      </c>
      <c r="Z117" s="72">
        <f>IF(SUM($S$3:AC$3)*$J117+SUM($S$4:AC$4)*$K117+SUM($S$5:AC$5)*$L117+SUM($S$6:AC$6)*$M117+SUM($S$7:AC$7)*$N117-SUM($O117:$Q117)&gt;0,SUM($S$3:AC$3)*$J117+SUM($S$4:AC$4)*$K117+SUM($S$5:AC$5)*$L117+SUM($S$6:AC$6)*$M117+SUM($S$7:AC$7)*$N117-SUM($O117:$Q117),0)</f>
        <v>0</v>
      </c>
      <c r="AA117" s="4">
        <f t="shared" si="223"/>
        <v>0</v>
      </c>
      <c r="AB117" s="72">
        <f>IF(SUM($S$3:AE$3)*$J117+SUM($S$4:AE$4)*$K117+SUM($S$5:AE$5)*$L117+SUM($S$6:AE$6)*$M117+SUM($S$7:AE$7)*$N117-SUM($O117:$Q117)&gt;0,SUM($S$3:AE$3)*$J117+SUM($S$4:AE$4)*$K117+SUM($S$5:AE$5)*$L117+SUM($S$6:AE$6)*$M117+SUM($S$7:AE$7)*$N117-SUM($O117:$Q117),0)</f>
        <v>0</v>
      </c>
      <c r="AC117" s="4">
        <f t="shared" si="224"/>
        <v>0</v>
      </c>
      <c r="AD117" s="72">
        <f>IF(SUM($S$3:AG$3)*$J117+SUM($S$4:AG$4)*$K117+SUM($S$5:AG$5)*$L117+SUM($S$6:AG$6)*$M117+SUM($S$7:AG$7)*$N117-SUM($O117:$Q117)&gt;0,SUM($S$3:AG$3)*$J117+SUM($S$4:AG$4)*$K117+SUM($S$5:AG$5)*$L117+SUM($S$6:AG$6)*$M117+SUM($S$7:AG$7)*$N117-SUM($O117:$Q117),0)</f>
        <v>0</v>
      </c>
      <c r="AE117" s="4">
        <f t="shared" si="225"/>
        <v>0</v>
      </c>
      <c r="AF117" s="72">
        <f>IF(SUM($S$3:AI$3)*$J117+SUM($S$4:AI$4)*$K117+SUM($S$5:AI$5)*$L117+SUM($S$6:AI$6)*$M117+SUM($S$7:AI$7)*$N117-SUM($O117:$Q117)&gt;0,SUM($S$3:AI$3)*$J117+SUM($S$4:AI$4)*$K117+SUM($S$5:AI$5)*$L117+SUM($S$6:AI$6)*$M117+SUM($S$7:AI$7)*$N117-SUM($O117:$Q117),0)</f>
        <v>0</v>
      </c>
      <c r="AG117" s="4">
        <f t="shared" si="226"/>
        <v>0</v>
      </c>
      <c r="AH117" s="72">
        <f>IF(SUM($S$3:AK$3)*$J117+SUM($S$4:AK$4)*$K117+SUM($S$5:AK$5)*$L117+SUM($S$6:AK$6)*$M117+SUM($S$7:AK$7)*$N117-SUM($O117:$Q117)&gt;0,SUM($S$3:AK$3)*$J117+SUM($S$4:AK$4)*$K117+SUM($S$5:AK$5)*$L117+SUM($S$6:AK$6)*$M117+SUM($S$7:AK$7)*$N117-SUM($O117:$Q117),0)</f>
        <v>0</v>
      </c>
      <c r="AI117" s="4">
        <f t="shared" si="227"/>
        <v>0</v>
      </c>
      <c r="AJ117" s="72">
        <f>IF(SUM($S$3:AM$3)*$J117+SUM($S$4:AQ$4)*$K117+SUM($S$5:AM$5)*$L117+SUM($S$6:AM$6)*$M117+SUM($S$7:AM$7)*$N117-SUM($O117:$Q117)&gt;0,SUM($S$3:AM$3)*$J117+SUM($S$4:AQ$4)*$K117+SUM($S$5:AM$5)*$L117+SUM($S$6:AM$6)*$M117+SUM($S$7:AM$7)*$N117-SUM($O117:$Q117),0)</f>
        <v>47</v>
      </c>
      <c r="AK117" s="4">
        <f t="shared" si="228"/>
        <v>47</v>
      </c>
      <c r="AL117" s="72">
        <f>IF(SUM($S$3:AO$3)*$J117+SUM($S$4:AS$4)*$K117+SUM($S$5:AO$5)*$L117+SUM($S$6:AO$6)*$M117+SUM($S$7:AO$7)*$N117-SUM($O117:$Q117)&gt;0,SUM($S$3:AO$3)*$J117+SUM($S$4:AS$4)*$K117+SUM($S$5:AO$5)*$L117+SUM($S$6:AO$6)*$M117+SUM($S$7:AO$7)*$N117-SUM($O117:$Q117),0)</f>
        <v>497</v>
      </c>
      <c r="AM117" s="4">
        <f t="shared" si="229"/>
        <v>450</v>
      </c>
      <c r="AN117" s="72">
        <f>IF(SUM($S$3:AQ$3)*$J117+SUM($S$4:AU$4)*$K117+SUM($S$5:AQ$5)*$L117+SUM($S$6:AQ$6)*$M117+SUM($S$7:AQ$7)*$N117-SUM($O117:$Q117)&gt;0,SUM($S$3:AQ$3)*$J117+SUM($S$4:AU$4)*$K117+SUM($S$5:AQ$5)*$L117+SUM($S$6:AQ$6)*$M117+SUM($S$7:AQ$7)*$N117-SUM($O117:$Q117),0)</f>
        <v>1202</v>
      </c>
      <c r="AO117" s="4">
        <f t="shared" si="230"/>
        <v>705</v>
      </c>
      <c r="AP117" s="72">
        <f>IF(SUM($S$3:AS$3)*$J117+SUM($S$4:AW$4)*$K117+SUM($S$5:AS$5)*$L117+SUM($S$6:AS$6)*$M117+SUM($S$7:AS$7)*$N117-SUM($O117:$Q117)&gt;0,SUM($S$3:AS$3)*$J117+SUM($S$4:AW$4)*$K117+SUM($S$5:AS$5)*$L117+SUM($S$6:AS$6)*$M117+SUM($S$7:AS$7)*$N117-SUM($O117:$Q117),0)</f>
        <v>2057</v>
      </c>
      <c r="AQ117" s="4">
        <f t="shared" si="231"/>
        <v>855</v>
      </c>
      <c r="AR117" s="72">
        <f>IF(SUM($S$3:AU$3)*$J117+SUM($S$4:AP$4)*$K117+SUM($S$5:AU$5)*$L117+SUM($S$6:AU$6)*$M117+SUM($S$7:AU$7)*$N117-SUM($O117:$Q117)&gt;0,SUM($S$3:AU$3)*$J117+SUM($S$4:AP$4)*$K117+SUM($S$5:AU$5)*$L117+SUM($S$6:AU$6)*$M117+SUM($S$7:AU$7)*$N117-SUM($O117:$Q117),0)</f>
        <v>1052</v>
      </c>
      <c r="AS117" s="4">
        <f t="shared" si="232"/>
        <v>0</v>
      </c>
      <c r="AT117" s="72">
        <f>IF(SUM($S$3:AW$3)*$J117+SUM($S$4:AW$4)*$K117+SUM($S$5:AW$5)*$L117+SUM($S$6:AW$6)*$M117+SUM($S$7:AW$7)*$N117-SUM($O117:$Q117)&gt;0,SUM($S$3:AW$3)*$J117+SUM($S$4:AW$4)*$K117+SUM($S$5:AW$5)*$L117+SUM($S$6:AW$6)*$M117+SUM($S$7:AW$7)*$N117-SUM($O117:$Q117),0)</f>
        <v>3347</v>
      </c>
      <c r="AU117" s="4">
        <f t="shared" si="233"/>
        <v>2295</v>
      </c>
      <c r="AV117" s="72">
        <f>IF(SUM($S$3:AY$3)*$J117+SUM($S$4:AY$4)*$K117+SUM($S$5:AY$5)*$L117+SUM($S$6:AY$6)*$M117+SUM($S$7:AY$7)*$N117-SUM($O117:$Q117)&gt;0,SUM($S$3:AY$3)*$J117+SUM($S$4:AY$4)*$K117+SUM($S$5:AY$5)*$L117+SUM($S$6:AY$6)*$M117+SUM($S$7:AY$7)*$N117-SUM($O117:$Q117),0)</f>
        <v>4442</v>
      </c>
      <c r="AW117" s="4">
        <f t="shared" si="234"/>
        <v>1095</v>
      </c>
      <c r="AX117" s="72">
        <f>IF(SUM($S$3:BA$3)*$J117+SUM($S$4:BA$4)*$K117+SUM($S$5:BA$5)*$L117+SUM($S$6:BA$6)*$M117+SUM($S$7:BA$7)*$N117-SUM($O117:$Q117)&gt;0,SUM($S$3:BA$3)*$J117+SUM($S$4:BA$4)*$K117+SUM($S$5:BA$5)*$L117+SUM($S$6:BA$6)*$M117+SUM($S$7:BA$7)*$N117-SUM($O117:$Q117),0)</f>
        <v>5537</v>
      </c>
      <c r="AY117" s="7">
        <f t="shared" si="235"/>
        <v>1095</v>
      </c>
      <c r="AZ117" s="401">
        <f>IF(SUM($S$3:BC$3)*$J117+SUM($S$4:BC$4)*$K117+SUM($S$5:BC$5)*$L117+SUM($S$6:BC$6)*$M117+SUM($S$7:BC$7)*$N117-SUM($O117:$Q117)&gt;0,SUM($S$3:BC$3)*$J117+SUM($S$4:BC$4)*$K117+SUM($S$5:BC$5)*$L117+SUM($S$6:BC$6)*$M117+SUM($S$7:BC$7)*$N117-SUM($O117:$Q117),0)</f>
        <v>6527</v>
      </c>
      <c r="BA117" s="87">
        <f t="shared" si="236"/>
        <v>990</v>
      </c>
      <c r="BB117" s="402">
        <f>IF(SUM($S$3:BD$3)*$J117+SUM($S$4:BD$4)*$K117+SUM($S$5:BD$5)*$L117+SUM($S$6:BD$6)*$M117+SUM($S$7:BD$7)*$N117-SUM($O117:$Q117)&gt;0,SUM($S$3:BD$3)*$J117+SUM($S$4:BD$4)*$K117+SUM($S$5:BD$5)*$L117+SUM($S$6:BD$6)*$M117+SUM($S$7:BD$7)*$N117-SUM($O117:$Q117),0)</f>
        <v>7376</v>
      </c>
      <c r="BC117" s="87">
        <f t="shared" si="237"/>
        <v>849</v>
      </c>
      <c r="BG117" s="91">
        <f t="shared" si="419"/>
        <v>0</v>
      </c>
      <c r="BH117" s="91">
        <f t="shared" si="420"/>
        <v>0</v>
      </c>
      <c r="BI117" s="91">
        <f t="shared" si="421"/>
        <v>0</v>
      </c>
      <c r="BJ117" s="91">
        <f t="shared" si="422"/>
        <v>0</v>
      </c>
      <c r="BK117" s="91">
        <f t="shared" si="423"/>
        <v>189399.94199999998</v>
      </c>
      <c r="BL117" s="91">
        <f t="shared" si="424"/>
        <v>2002803.642</v>
      </c>
      <c r="BM117" s="91">
        <f t="shared" si="425"/>
        <v>4654402.83</v>
      </c>
      <c r="BN117" s="91">
        <f t="shared" si="426"/>
        <v>6286466.1600000001</v>
      </c>
      <c r="BO117" s="91">
        <f t="shared" si="427"/>
        <v>3445467.0300000003</v>
      </c>
      <c r="BP117" s="91">
        <f t="shared" si="428"/>
        <v>9248358.870000001</v>
      </c>
      <c r="BQ117" s="250">
        <f t="shared" si="429"/>
        <v>13660974.540000001</v>
      </c>
      <c r="BR117" s="157">
        <f t="shared" si="430"/>
        <v>5186758.7699999996</v>
      </c>
      <c r="BS117" s="91">
        <f t="shared" si="431"/>
        <v>8402103.8100000005</v>
      </c>
      <c r="BT117" s="91">
        <f t="shared" si="432"/>
        <v>7410776.4540000008</v>
      </c>
      <c r="BU117" s="91">
        <f t="shared" si="433"/>
        <v>3421288.3140000002</v>
      </c>
      <c r="BV117" s="87"/>
      <c r="BW117" s="159"/>
      <c r="BX117" s="153" t="s">
        <v>1070</v>
      </c>
    </row>
    <row r="118" spans="1:76" s="86" customFormat="1" ht="12.75" customHeight="1" x14ac:dyDescent="0.25">
      <c r="A118" s="15" t="s">
        <v>72</v>
      </c>
      <c r="B118" s="15" t="s">
        <v>73</v>
      </c>
      <c r="C118" s="244" t="s">
        <v>10</v>
      </c>
      <c r="D118" s="274">
        <v>1</v>
      </c>
      <c r="E118" s="328">
        <v>695</v>
      </c>
      <c r="F118" s="342" t="s">
        <v>488</v>
      </c>
      <c r="G118" s="369">
        <v>1</v>
      </c>
      <c r="H118" s="370">
        <v>695</v>
      </c>
      <c r="I118" s="372" t="s">
        <v>488</v>
      </c>
      <c r="J118" s="301"/>
      <c r="K118" s="135">
        <v>2</v>
      </c>
      <c r="L118" s="120"/>
      <c r="M118" s="120"/>
      <c r="N118" s="120"/>
      <c r="O118" s="87">
        <v>485</v>
      </c>
      <c r="P118" s="131"/>
      <c r="Q118" s="292">
        <f>35+270+240+240+324</f>
        <v>1109</v>
      </c>
      <c r="R118" s="72">
        <f>IF(SUM($S$3:U$3)*$J118+SUM($S$4:U$4)*$K118+SUM($S$5:U$5)*$L118+SUM($S$6:U$6)*$M118+SUM($S$7:U$7)*$N118-SUM($O118:$Q118)&gt;0,SUM($S$3:U$3)*$J118+SUM($S$4:U$4)*$K118+SUM($S$5:U$5)*$L118+SUM($S$6:U$6)*$M118+SUM($S$7:U$7)*$N118-SUM($O118:$Q118),0)</f>
        <v>0</v>
      </c>
      <c r="S118" s="73">
        <f t="shared" si="219"/>
        <v>0</v>
      </c>
      <c r="T118" s="72">
        <f>IF(SUM($S$3:W$3)*$J118+SUM($S$4:W$4)*$K118+SUM($S$5:W$5)*$L118+SUM($S$6:W$6)*$M118+SUM($S$7:W$7)*$N118-SUM($O118:$Q118)&gt;0,SUM($S$3:W$3)*$J118+SUM($S$4:W$4)*$K118+SUM($S$5:W$5)*$L118+SUM($S$6:W$6)*$M118+SUM($S$7:W$7)*$N118-SUM($O118:$Q118),0)</f>
        <v>0</v>
      </c>
      <c r="U118" s="4">
        <f t="shared" si="220"/>
        <v>0</v>
      </c>
      <c r="V118" s="72">
        <f>IF(SUM($S$3:Y$3)*$J118+SUM($S$4:Y$4)*$K118+SUM($S$5:Y$5)*$L118+SUM($S$6:Y$6)*$M118+SUM($S$7:Y$7)*$N118-SUM($O118:$Q118)&gt;0,SUM($S$3:Y$3)*$J118+SUM($S$4:Y$4)*$K118+SUM($S$5:Y$5)*$L118+SUM($S$6:Y$6)*$M118+SUM($S$7:Y$7)*$N118-SUM($O118:$Q118),0)</f>
        <v>0</v>
      </c>
      <c r="W118" s="4">
        <f t="shared" si="221"/>
        <v>0</v>
      </c>
      <c r="X118" s="72">
        <f>IF(SUM($S$3:AA$3)*$J118+SUM($S$4:AA$4)*$K118+SUM($S$5:AA$5)*$L118+SUM($S$6:AA$6)*$M118+SUM($S$7:AA$7)*$N118-SUM($O118:$Q118)&gt;0,SUM($S$3:AA$3)*$J118+SUM($S$4:AA$4)*$K118+SUM($S$5:AA$5)*$L118+SUM($S$6:AA$6)*$M118+SUM($S$7:AA$7)*$N118-SUM($O118:$Q118),0)</f>
        <v>0</v>
      </c>
      <c r="Y118" s="4">
        <f t="shared" si="222"/>
        <v>0</v>
      </c>
      <c r="Z118" s="72">
        <f>IF(SUM($S$3:AC$3)*$J118+SUM($S$4:AC$4)*$K118+SUM($S$5:AC$5)*$L118+SUM($S$6:AC$6)*$M118+SUM($S$7:AC$7)*$N118-SUM($O118:$Q118)&gt;0,SUM($S$3:AC$3)*$J118+SUM($S$4:AC$4)*$K118+SUM($S$5:AC$5)*$L118+SUM($S$6:AC$6)*$M118+SUM($S$7:AC$7)*$N118-SUM($O118:$Q118),0)</f>
        <v>0</v>
      </c>
      <c r="AA118" s="4">
        <f t="shared" si="223"/>
        <v>0</v>
      </c>
      <c r="AB118" s="72">
        <f>IF(SUM($S$3:AE$3)*$J118+SUM($S$4:AE$4)*$K118+SUM($S$5:AE$5)*$L118+SUM($S$6:AE$6)*$M118+SUM($S$7:AE$7)*$N118-SUM($O118:$Q118)&gt;0,SUM($S$3:AE$3)*$J118+SUM($S$4:AE$4)*$K118+SUM($S$5:AE$5)*$L118+SUM($S$6:AE$6)*$M118+SUM($S$7:AE$7)*$N118-SUM($O118:$Q118),0)</f>
        <v>0</v>
      </c>
      <c r="AC118" s="4">
        <f t="shared" si="224"/>
        <v>0</v>
      </c>
      <c r="AD118" s="72">
        <f>IF(SUM($S$3:AG$3)*$J118+SUM($S$4:AG$4)*$K118+SUM($S$5:AG$5)*$L118+SUM($S$6:AG$6)*$M118+SUM($S$7:AG$7)*$N118-SUM($O118:$Q118)&gt;0,SUM($S$3:AG$3)*$J118+SUM($S$4:AG$4)*$K118+SUM($S$5:AG$5)*$L118+SUM($S$6:AG$6)*$M118+SUM($S$7:AG$7)*$N118-SUM($O118:$Q118),0)</f>
        <v>0</v>
      </c>
      <c r="AE118" s="4">
        <f t="shared" si="225"/>
        <v>0</v>
      </c>
      <c r="AF118" s="72">
        <f>IF(SUM($S$3:AI$3)*$J118+SUM($S$4:AI$4)*$K118+SUM($S$5:AI$5)*$L118+SUM($S$6:AI$6)*$M118+SUM($S$7:AI$7)*$N118-SUM($O118:$Q118)&gt;0,SUM($S$3:AI$3)*$J118+SUM($S$4:AI$4)*$K118+SUM($S$5:AI$5)*$L118+SUM($S$6:AI$6)*$M118+SUM($S$7:AI$7)*$N118-SUM($O118:$Q118),0)</f>
        <v>0</v>
      </c>
      <c r="AG118" s="4">
        <f t="shared" si="226"/>
        <v>0</v>
      </c>
      <c r="AH118" s="72">
        <f>IF(SUM($S$3:AK$3)*$J118+SUM($S$4:AK$4)*$K118+SUM($S$5:AK$5)*$L118+SUM($S$6:AK$6)*$M118+SUM($S$7:AK$7)*$N118-SUM($O118:$Q118)&gt;0,SUM($S$3:AK$3)*$J118+SUM($S$4:AK$4)*$K118+SUM($S$5:AK$5)*$L118+SUM($S$6:AK$6)*$M118+SUM($S$7:AK$7)*$N118-SUM($O118:$Q118),0)</f>
        <v>0</v>
      </c>
      <c r="AI118" s="4">
        <f t="shared" si="227"/>
        <v>0</v>
      </c>
      <c r="AJ118" s="72">
        <f>IF(SUM($S$3:AM$3)*$J118+SUM($S$4:AQ$4)*$K118+SUM($S$5:AM$5)*$L118+SUM($S$6:AM$6)*$M118+SUM($S$7:AM$7)*$N118-SUM($O118:$Q118)&gt;0,SUM($S$3:AM$3)*$J118+SUM($S$4:AQ$4)*$K118+SUM($S$5:AM$5)*$L118+SUM($S$6:AM$6)*$M118+SUM($S$7:AM$7)*$N118-SUM($O118:$Q118),0)</f>
        <v>0</v>
      </c>
      <c r="AK118" s="4">
        <f t="shared" si="228"/>
        <v>0</v>
      </c>
      <c r="AL118" s="72">
        <f>IF(SUM($S$3:AO$3)*$J118+SUM($S$4:AS$4)*$K118+SUM($S$5:AO$5)*$L118+SUM($S$6:AO$6)*$M118+SUM($S$7:AO$7)*$N118-SUM($O118:$Q118)&gt;0,SUM($S$3:AO$3)*$J118+SUM($S$4:AS$4)*$K118+SUM($S$5:AO$5)*$L118+SUM($S$6:AO$6)*$M118+SUM($S$7:AO$7)*$N118-SUM($O118:$Q118),0)</f>
        <v>238</v>
      </c>
      <c r="AM118" s="4">
        <f t="shared" si="229"/>
        <v>238</v>
      </c>
      <c r="AN118" s="72">
        <f>IF(SUM($S$3:AQ$3)*$J118+SUM($S$4:AU$4)*$K118+SUM($S$5:AQ$5)*$L118+SUM($S$6:AQ$6)*$M118+SUM($S$7:AQ$7)*$N118-SUM($O118:$Q118)&gt;0,SUM($S$3:AQ$3)*$J118+SUM($S$4:AU$4)*$K118+SUM($S$5:AQ$5)*$L118+SUM($S$6:AQ$6)*$M118+SUM($S$7:AQ$7)*$N118-SUM($O118:$Q118),0)</f>
        <v>538</v>
      </c>
      <c r="AO118" s="4">
        <f t="shared" si="230"/>
        <v>300</v>
      </c>
      <c r="AP118" s="72">
        <f>IF(SUM($S$3:AS$3)*$J118+SUM($S$4:AW$4)*$K118+SUM($S$5:AS$5)*$L118+SUM($S$6:AS$6)*$M118+SUM($S$7:AS$7)*$N118-SUM($O118:$Q118)&gt;0,SUM($S$3:AS$3)*$J118+SUM($S$4:AW$4)*$K118+SUM($S$5:AS$5)*$L118+SUM($S$6:AS$6)*$M118+SUM($S$7:AS$7)*$N118-SUM($O118:$Q118),0)</f>
        <v>838</v>
      </c>
      <c r="AQ118" s="4">
        <f t="shared" si="231"/>
        <v>300</v>
      </c>
      <c r="AR118" s="72">
        <f>IF(SUM($S$3:AU$3)*$J118+SUM($S$4:AP$4)*$K118+SUM($S$5:AU$5)*$L118+SUM($S$6:AU$6)*$M118+SUM($S$7:AU$7)*$N118-SUM($O118:$Q118)&gt;0,SUM($S$3:AU$3)*$J118+SUM($S$4:AP$4)*$K118+SUM($S$5:AU$5)*$L118+SUM($S$6:AU$6)*$M118+SUM($S$7:AU$7)*$N118-SUM($O118:$Q118),0)</f>
        <v>0</v>
      </c>
      <c r="AS118" s="4">
        <f t="shared" si="232"/>
        <v>0</v>
      </c>
      <c r="AT118" s="72">
        <f>IF(SUM($S$3:AW$3)*$J118+SUM($S$4:AW$4)*$K118+SUM($S$5:AW$5)*$L118+SUM($S$6:AW$6)*$M118+SUM($S$7:AW$7)*$N118-SUM($O118:$Q118)&gt;0,SUM($S$3:AW$3)*$J118+SUM($S$4:AW$4)*$K118+SUM($S$5:AW$5)*$L118+SUM($S$6:AW$6)*$M118+SUM($S$7:AW$7)*$N118-SUM($O118:$Q118),0)</f>
        <v>838</v>
      </c>
      <c r="AU118" s="4">
        <f t="shared" si="233"/>
        <v>838</v>
      </c>
      <c r="AV118" s="72">
        <f>IF(SUM($S$3:AY$3)*$J118+SUM($S$4:AY$4)*$K118+SUM($S$5:AY$5)*$L118+SUM($S$6:AY$6)*$M118+SUM($S$7:AY$7)*$N118-SUM($O118:$Q118)&gt;0,SUM($S$3:AY$3)*$J118+SUM($S$4:AY$4)*$K118+SUM($S$5:AY$5)*$L118+SUM($S$6:AY$6)*$M118+SUM($S$7:AY$7)*$N118-SUM($O118:$Q118),0)</f>
        <v>1138</v>
      </c>
      <c r="AW118" s="4">
        <f t="shared" si="234"/>
        <v>300</v>
      </c>
      <c r="AX118" s="72">
        <f>IF(SUM($S$3:BA$3)*$J118+SUM($S$4:BA$4)*$K118+SUM($S$5:BA$5)*$L118+SUM($S$6:BA$6)*$M118+SUM($S$7:BA$7)*$N118-SUM($O118:$Q118)&gt;0,SUM($S$3:BA$3)*$J118+SUM($S$4:BA$4)*$K118+SUM($S$5:BA$5)*$L118+SUM($S$6:BA$6)*$M118+SUM($S$7:BA$7)*$N118-SUM($O118:$Q118),0)</f>
        <v>1438</v>
      </c>
      <c r="AY118" s="7">
        <f t="shared" si="235"/>
        <v>300</v>
      </c>
      <c r="AZ118" s="401">
        <f>IF(SUM($S$3:BC$3)*$J118+SUM($S$4:BC$4)*$K118+SUM($S$5:BC$5)*$L118+SUM($S$6:BC$6)*$M118+SUM($S$7:BC$7)*$N118-SUM($O118:$Q118)&gt;0,SUM($S$3:BC$3)*$J118+SUM($S$4:BC$4)*$K118+SUM($S$5:BC$5)*$L118+SUM($S$6:BC$6)*$M118+SUM($S$7:BC$7)*$N118-SUM($O118:$Q118),0)</f>
        <v>1738</v>
      </c>
      <c r="BA118" s="87">
        <f t="shared" si="236"/>
        <v>300</v>
      </c>
      <c r="BB118" s="402">
        <f>IF(SUM($S$3:BD$3)*$J118+SUM($S$4:BD$4)*$K118+SUM($S$5:BD$5)*$L118+SUM($S$6:BD$6)*$M118+SUM($S$7:BD$7)*$N118-SUM($O118:$Q118)&gt;0,SUM($S$3:BD$3)*$J118+SUM($S$4:BD$4)*$K118+SUM($S$5:BD$5)*$L118+SUM($S$6:BD$6)*$M118+SUM($S$7:BD$7)*$N118-SUM($O118:$Q118),0)</f>
        <v>2032</v>
      </c>
      <c r="BC118" s="87">
        <f t="shared" si="237"/>
        <v>294</v>
      </c>
      <c r="BG118" s="91">
        <f>AA118*$H118</f>
        <v>0</v>
      </c>
      <c r="BH118" s="91">
        <f>AC118*$H118</f>
        <v>0</v>
      </c>
      <c r="BI118" s="91">
        <f>AE118*$H118</f>
        <v>0</v>
      </c>
      <c r="BJ118" s="91">
        <f>AG118*$H118</f>
        <v>0</v>
      </c>
      <c r="BK118" s="91">
        <f>AI118*$H118</f>
        <v>0</v>
      </c>
      <c r="BL118" s="91">
        <f>AK118*$H118</f>
        <v>0</v>
      </c>
      <c r="BM118" s="91">
        <f>AM118*$H118</f>
        <v>165410</v>
      </c>
      <c r="BN118" s="91">
        <f>AO118*$H118</f>
        <v>208500</v>
      </c>
      <c r="BO118" s="91">
        <f>AQ118*$H118</f>
        <v>208500</v>
      </c>
      <c r="BP118" s="91">
        <f>AS118*$H118</f>
        <v>0</v>
      </c>
      <c r="BQ118" s="250">
        <f>AU118*$H118</f>
        <v>582410</v>
      </c>
      <c r="BR118" s="157">
        <f>AW118*$H118</f>
        <v>208500</v>
      </c>
      <c r="BS118" s="91">
        <f>AY118*$H118</f>
        <v>208500</v>
      </c>
      <c r="BT118" s="91">
        <f t="shared" ref="BT118" si="434">BA118*$H118</f>
        <v>208500</v>
      </c>
      <c r="BU118" s="91">
        <f>BC118*$H118</f>
        <v>204330</v>
      </c>
      <c r="BV118" s="91"/>
      <c r="BW118" s="158"/>
      <c r="BX118" s="153" t="s">
        <v>610</v>
      </c>
    </row>
    <row r="119" spans="1:76" s="86" customFormat="1" ht="12.75" customHeight="1" x14ac:dyDescent="0.25">
      <c r="A119" s="15" t="s">
        <v>74</v>
      </c>
      <c r="B119" s="15" t="s">
        <v>73</v>
      </c>
      <c r="C119" s="244" t="s">
        <v>10</v>
      </c>
      <c r="D119" s="274">
        <v>1</v>
      </c>
      <c r="E119" s="328">
        <v>900</v>
      </c>
      <c r="F119" s="342" t="s">
        <v>488</v>
      </c>
      <c r="G119" s="369">
        <v>1</v>
      </c>
      <c r="H119" s="370">
        <v>900</v>
      </c>
      <c r="I119" s="372" t="s">
        <v>488</v>
      </c>
      <c r="J119" s="301"/>
      <c r="K119" s="135">
        <v>1</v>
      </c>
      <c r="L119" s="120"/>
      <c r="M119" s="120"/>
      <c r="N119" s="120"/>
      <c r="O119" s="87">
        <v>233</v>
      </c>
      <c r="P119" s="131"/>
      <c r="Q119" s="292">
        <f>27+135+120+120+162</f>
        <v>564</v>
      </c>
      <c r="R119" s="72">
        <f>IF(SUM($S$3:U$3)*$J119+SUM($S$4:U$4)*$K119+SUM($S$5:U$5)*$L119+SUM($S$6:U$6)*$M119+SUM($S$7:U$7)*$N119-SUM($O119:$Q119)&gt;0,SUM($S$3:U$3)*$J119+SUM($S$4:U$4)*$K119+SUM($S$5:U$5)*$L119+SUM($S$6:U$6)*$M119+SUM($S$7:U$7)*$N119-SUM($O119:$Q119),0)</f>
        <v>0</v>
      </c>
      <c r="S119" s="73">
        <f t="shared" si="219"/>
        <v>0</v>
      </c>
      <c r="T119" s="72">
        <f>IF(SUM($S$3:W$3)*$J119+SUM($S$4:W$4)*$K119+SUM($S$5:W$5)*$L119+SUM($S$6:W$6)*$M119+SUM($S$7:W$7)*$N119-SUM($O119:$Q119)&gt;0,SUM($S$3:W$3)*$J119+SUM($S$4:W$4)*$K119+SUM($S$5:W$5)*$L119+SUM($S$6:W$6)*$M119+SUM($S$7:W$7)*$N119-SUM($O119:$Q119),0)</f>
        <v>0</v>
      </c>
      <c r="U119" s="4">
        <f t="shared" si="220"/>
        <v>0</v>
      </c>
      <c r="V119" s="72">
        <f>IF(SUM($S$3:Y$3)*$J119+SUM($S$4:Y$4)*$K119+SUM($S$5:Y$5)*$L119+SUM($S$6:Y$6)*$M119+SUM($S$7:Y$7)*$N119-SUM($O119:$Q119)&gt;0,SUM($S$3:Y$3)*$J119+SUM($S$4:Y$4)*$K119+SUM($S$5:Y$5)*$L119+SUM($S$6:Y$6)*$M119+SUM($S$7:Y$7)*$N119-SUM($O119:$Q119),0)</f>
        <v>0</v>
      </c>
      <c r="W119" s="4">
        <f t="shared" si="221"/>
        <v>0</v>
      </c>
      <c r="X119" s="72">
        <f>IF(SUM($S$3:AA$3)*$J119+SUM($S$4:AA$4)*$K119+SUM($S$5:AA$5)*$L119+SUM($S$6:AA$6)*$M119+SUM($S$7:AA$7)*$N119-SUM($O119:$Q119)&gt;0,SUM($S$3:AA$3)*$J119+SUM($S$4:AA$4)*$K119+SUM($S$5:AA$5)*$L119+SUM($S$6:AA$6)*$M119+SUM($S$7:AA$7)*$N119-SUM($O119:$Q119),0)</f>
        <v>0</v>
      </c>
      <c r="Y119" s="4">
        <f t="shared" si="222"/>
        <v>0</v>
      </c>
      <c r="Z119" s="72">
        <f>IF(SUM($S$3:AC$3)*$J119+SUM($S$4:AC$4)*$K119+SUM($S$5:AC$5)*$L119+SUM($S$6:AC$6)*$M119+SUM($S$7:AC$7)*$N119-SUM($O119:$Q119)&gt;0,SUM($S$3:AC$3)*$J119+SUM($S$4:AC$4)*$K119+SUM($S$5:AC$5)*$L119+SUM($S$6:AC$6)*$M119+SUM($S$7:AC$7)*$N119-SUM($O119:$Q119),0)</f>
        <v>0</v>
      </c>
      <c r="AA119" s="4">
        <f t="shared" si="223"/>
        <v>0</v>
      </c>
      <c r="AB119" s="72">
        <f>IF(SUM($S$3:AE$3)*$J119+SUM($S$4:AE$4)*$K119+SUM($S$5:AE$5)*$L119+SUM($S$6:AE$6)*$M119+SUM($S$7:AE$7)*$N119-SUM($O119:$Q119)&gt;0,SUM($S$3:AE$3)*$J119+SUM($S$4:AE$4)*$K119+SUM($S$5:AE$5)*$L119+SUM($S$6:AE$6)*$M119+SUM($S$7:AE$7)*$N119-SUM($O119:$Q119),0)</f>
        <v>0</v>
      </c>
      <c r="AC119" s="4">
        <f t="shared" si="224"/>
        <v>0</v>
      </c>
      <c r="AD119" s="72">
        <f>IF(SUM($S$3:AG$3)*$J119+SUM($S$4:AG$4)*$K119+SUM($S$5:AG$5)*$L119+SUM($S$6:AG$6)*$M119+SUM($S$7:AG$7)*$N119-SUM($O119:$Q119)&gt;0,SUM($S$3:AG$3)*$J119+SUM($S$4:AG$4)*$K119+SUM($S$5:AG$5)*$L119+SUM($S$6:AG$6)*$M119+SUM($S$7:AG$7)*$N119-SUM($O119:$Q119),0)</f>
        <v>0</v>
      </c>
      <c r="AE119" s="4">
        <f t="shared" si="225"/>
        <v>0</v>
      </c>
      <c r="AF119" s="72">
        <f>IF(SUM($S$3:AI$3)*$J119+SUM($S$4:AI$4)*$K119+SUM($S$5:AI$5)*$L119+SUM($S$6:AI$6)*$M119+SUM($S$7:AI$7)*$N119-SUM($O119:$Q119)&gt;0,SUM($S$3:AI$3)*$J119+SUM($S$4:AI$4)*$K119+SUM($S$5:AI$5)*$L119+SUM($S$6:AI$6)*$M119+SUM($S$7:AI$7)*$N119-SUM($O119:$Q119),0)</f>
        <v>0</v>
      </c>
      <c r="AG119" s="4">
        <f t="shared" si="226"/>
        <v>0</v>
      </c>
      <c r="AH119" s="72">
        <f>IF(SUM($S$3:AK$3)*$J119+SUM($S$4:AK$4)*$K119+SUM($S$5:AK$5)*$L119+SUM($S$6:AK$6)*$M119+SUM($S$7:AK$7)*$N119-SUM($O119:$Q119)&gt;0,SUM($S$3:AK$3)*$J119+SUM($S$4:AK$4)*$K119+SUM($S$5:AK$5)*$L119+SUM($S$6:AK$6)*$M119+SUM($S$7:AK$7)*$N119-SUM($O119:$Q119),0)</f>
        <v>0</v>
      </c>
      <c r="AI119" s="4">
        <f t="shared" si="227"/>
        <v>0</v>
      </c>
      <c r="AJ119" s="72">
        <f>IF(SUM($S$3:AM$3)*$J119+SUM($S$4:AQ$4)*$K119+SUM($S$5:AM$5)*$L119+SUM($S$6:AM$6)*$M119+SUM($S$7:AM$7)*$N119-SUM($O119:$Q119)&gt;0,SUM($S$3:AM$3)*$J119+SUM($S$4:AQ$4)*$K119+SUM($S$5:AM$5)*$L119+SUM($S$6:AM$6)*$M119+SUM($S$7:AM$7)*$N119-SUM($O119:$Q119),0)</f>
        <v>0</v>
      </c>
      <c r="AK119" s="4">
        <f t="shared" si="228"/>
        <v>0</v>
      </c>
      <c r="AL119" s="72">
        <f>IF(SUM($S$3:AO$3)*$J119+SUM($S$4:AS$4)*$K119+SUM($S$5:AO$5)*$L119+SUM($S$6:AO$6)*$M119+SUM($S$7:AO$7)*$N119-SUM($O119:$Q119)&gt;0,SUM($S$3:AO$3)*$J119+SUM($S$4:AS$4)*$K119+SUM($S$5:AO$5)*$L119+SUM($S$6:AO$6)*$M119+SUM($S$7:AO$7)*$N119-SUM($O119:$Q119),0)</f>
        <v>119</v>
      </c>
      <c r="AM119" s="4">
        <f t="shared" si="229"/>
        <v>119</v>
      </c>
      <c r="AN119" s="72">
        <f>IF(SUM($S$3:AQ$3)*$J119+SUM($S$4:AU$4)*$K119+SUM($S$5:AQ$5)*$L119+SUM($S$6:AQ$6)*$M119+SUM($S$7:AQ$7)*$N119-SUM($O119:$Q119)&gt;0,SUM($S$3:AQ$3)*$J119+SUM($S$4:AU$4)*$K119+SUM($S$5:AQ$5)*$L119+SUM($S$6:AQ$6)*$M119+SUM($S$7:AQ$7)*$N119-SUM($O119:$Q119),0)</f>
        <v>269</v>
      </c>
      <c r="AO119" s="4">
        <f t="shared" si="230"/>
        <v>150</v>
      </c>
      <c r="AP119" s="72">
        <f>IF(SUM($S$3:AS$3)*$J119+SUM($S$4:AW$4)*$K119+SUM($S$5:AS$5)*$L119+SUM($S$6:AS$6)*$M119+SUM($S$7:AS$7)*$N119-SUM($O119:$Q119)&gt;0,SUM($S$3:AS$3)*$J119+SUM($S$4:AW$4)*$K119+SUM($S$5:AS$5)*$L119+SUM($S$6:AS$6)*$M119+SUM($S$7:AS$7)*$N119-SUM($O119:$Q119),0)</f>
        <v>419</v>
      </c>
      <c r="AQ119" s="4">
        <f t="shared" si="231"/>
        <v>150</v>
      </c>
      <c r="AR119" s="72">
        <f>IF(SUM($S$3:AU$3)*$J119+SUM($S$4:AP$4)*$K119+SUM($S$5:AU$5)*$L119+SUM($S$6:AU$6)*$M119+SUM($S$7:AU$7)*$N119-SUM($O119:$Q119)&gt;0,SUM($S$3:AU$3)*$J119+SUM($S$4:AP$4)*$K119+SUM($S$5:AU$5)*$L119+SUM($S$6:AU$6)*$M119+SUM($S$7:AU$7)*$N119-SUM($O119:$Q119),0)</f>
        <v>0</v>
      </c>
      <c r="AS119" s="4">
        <f t="shared" si="232"/>
        <v>0</v>
      </c>
      <c r="AT119" s="72">
        <f>IF(SUM($S$3:AW$3)*$J119+SUM($S$4:AW$4)*$K119+SUM($S$5:AW$5)*$L119+SUM($S$6:AW$6)*$M119+SUM($S$7:AW$7)*$N119-SUM($O119:$Q119)&gt;0,SUM($S$3:AW$3)*$J119+SUM($S$4:AW$4)*$K119+SUM($S$5:AW$5)*$L119+SUM($S$6:AW$6)*$M119+SUM($S$7:AW$7)*$N119-SUM($O119:$Q119),0)</f>
        <v>419</v>
      </c>
      <c r="AU119" s="4">
        <f t="shared" si="233"/>
        <v>419</v>
      </c>
      <c r="AV119" s="72">
        <f>IF(SUM($S$3:AY$3)*$J119+SUM($S$4:AY$4)*$K119+SUM($S$5:AY$5)*$L119+SUM($S$6:AY$6)*$M119+SUM($S$7:AY$7)*$N119-SUM($O119:$Q119)&gt;0,SUM($S$3:AY$3)*$J119+SUM($S$4:AY$4)*$K119+SUM($S$5:AY$5)*$L119+SUM($S$6:AY$6)*$M119+SUM($S$7:AY$7)*$N119-SUM($O119:$Q119),0)</f>
        <v>569</v>
      </c>
      <c r="AW119" s="4">
        <f t="shared" si="234"/>
        <v>150</v>
      </c>
      <c r="AX119" s="72">
        <f>IF(SUM($S$3:BA$3)*$J119+SUM($S$4:BA$4)*$K119+SUM($S$5:BA$5)*$L119+SUM($S$6:BA$6)*$M119+SUM($S$7:BA$7)*$N119-SUM($O119:$Q119)&gt;0,SUM($S$3:BA$3)*$J119+SUM($S$4:BA$4)*$K119+SUM($S$5:BA$5)*$L119+SUM($S$6:BA$6)*$M119+SUM($S$7:BA$7)*$N119-SUM($O119:$Q119),0)</f>
        <v>719</v>
      </c>
      <c r="AY119" s="7">
        <f t="shared" si="235"/>
        <v>150</v>
      </c>
      <c r="AZ119" s="401">
        <f>IF(SUM($S$3:BC$3)*$J119+SUM($S$4:BC$4)*$K119+SUM($S$5:BC$5)*$L119+SUM($S$6:BC$6)*$M119+SUM($S$7:BC$7)*$N119-SUM($O119:$Q119)&gt;0,SUM($S$3:BC$3)*$J119+SUM($S$4:BC$4)*$K119+SUM($S$5:BC$5)*$L119+SUM($S$6:BC$6)*$M119+SUM($S$7:BC$7)*$N119-SUM($O119:$Q119),0)</f>
        <v>869</v>
      </c>
      <c r="BA119" s="87">
        <f t="shared" si="236"/>
        <v>150</v>
      </c>
      <c r="BB119" s="402">
        <f>IF(SUM($S$3:BD$3)*$J119+SUM($S$4:BD$4)*$K119+SUM($S$5:BD$5)*$L119+SUM($S$6:BD$6)*$M119+SUM($S$7:BD$7)*$N119-SUM($O119:$Q119)&gt;0,SUM($S$3:BD$3)*$J119+SUM($S$4:BD$4)*$K119+SUM($S$5:BD$5)*$L119+SUM($S$6:BD$6)*$M119+SUM($S$7:BD$7)*$N119-SUM($O119:$Q119),0)</f>
        <v>1016</v>
      </c>
      <c r="BC119" s="87">
        <f t="shared" si="237"/>
        <v>147</v>
      </c>
      <c r="BG119" s="91">
        <f t="shared" ref="BG119:BG129" si="435">AA119*$H119</f>
        <v>0</v>
      </c>
      <c r="BH119" s="91">
        <f t="shared" ref="BH119:BH129" si="436">AC119*$H119</f>
        <v>0</v>
      </c>
      <c r="BI119" s="91">
        <f t="shared" ref="BI119:BI129" si="437">AE119*$H119</f>
        <v>0</v>
      </c>
      <c r="BJ119" s="91">
        <f t="shared" ref="BJ119:BJ129" si="438">AG119*$H119</f>
        <v>0</v>
      </c>
      <c r="BK119" s="91">
        <f t="shared" ref="BK119:BK129" si="439">AI119*$H119</f>
        <v>0</v>
      </c>
      <c r="BL119" s="91">
        <f t="shared" ref="BL119:BL129" si="440">AK119*$H119</f>
        <v>0</v>
      </c>
      <c r="BM119" s="91">
        <f t="shared" ref="BM119:BM129" si="441">AM119*$H119</f>
        <v>107100</v>
      </c>
      <c r="BN119" s="91">
        <f t="shared" ref="BN119:BN129" si="442">AO119*$H119</f>
        <v>135000</v>
      </c>
      <c r="BO119" s="91">
        <f t="shared" ref="BO119:BO129" si="443">AQ119*$H119</f>
        <v>135000</v>
      </c>
      <c r="BP119" s="91">
        <f t="shared" ref="BP119:BP129" si="444">AS119*$H119</f>
        <v>0</v>
      </c>
      <c r="BQ119" s="250">
        <f t="shared" ref="BQ119:BQ129" si="445">AU119*$H119</f>
        <v>377100</v>
      </c>
      <c r="BR119" s="157">
        <f t="shared" ref="BR119:BR129" si="446">AW119*$H119</f>
        <v>135000</v>
      </c>
      <c r="BS119" s="91">
        <f t="shared" ref="BS119:BS129" si="447">AY119*$H119</f>
        <v>135000</v>
      </c>
      <c r="BT119" s="91">
        <f t="shared" ref="BT119:BT129" si="448">BA119*$H119</f>
        <v>135000</v>
      </c>
      <c r="BU119" s="91">
        <f t="shared" ref="BU119:BU129" si="449">BC119*$H119</f>
        <v>132300</v>
      </c>
      <c r="BV119" s="91"/>
      <c r="BW119" s="158"/>
      <c r="BX119" s="153" t="s">
        <v>610</v>
      </c>
    </row>
    <row r="120" spans="1:76" s="86" customFormat="1" ht="12.75" customHeight="1" x14ac:dyDescent="0.25">
      <c r="A120" s="15" t="s">
        <v>75</v>
      </c>
      <c r="B120" s="15" t="s">
        <v>73</v>
      </c>
      <c r="C120" s="244" t="s">
        <v>10</v>
      </c>
      <c r="D120" s="274">
        <v>1</v>
      </c>
      <c r="E120" s="328">
        <v>845</v>
      </c>
      <c r="F120" s="342" t="s">
        <v>488</v>
      </c>
      <c r="G120" s="369">
        <v>1</v>
      </c>
      <c r="H120" s="370">
        <v>845</v>
      </c>
      <c r="I120" s="372" t="s">
        <v>488</v>
      </c>
      <c r="J120" s="301"/>
      <c r="K120" s="135">
        <v>2</v>
      </c>
      <c r="L120" s="120"/>
      <c r="M120" s="120"/>
      <c r="N120" s="120"/>
      <c r="O120" s="87">
        <v>496</v>
      </c>
      <c r="P120" s="131"/>
      <c r="Q120" s="292">
        <f>24+270+240+240+324</f>
        <v>1098</v>
      </c>
      <c r="R120" s="72">
        <f>IF(SUM($S$3:U$3)*$J120+SUM($S$4:U$4)*$K120+SUM($S$5:U$5)*$L120+SUM($S$6:U$6)*$M120+SUM($S$7:U$7)*$N120-SUM($O120:$Q120)&gt;0,SUM($S$3:U$3)*$J120+SUM($S$4:U$4)*$K120+SUM($S$5:U$5)*$L120+SUM($S$6:U$6)*$M120+SUM($S$7:U$7)*$N120-SUM($O120:$Q120),0)</f>
        <v>0</v>
      </c>
      <c r="S120" s="73">
        <f t="shared" si="219"/>
        <v>0</v>
      </c>
      <c r="T120" s="72">
        <f>IF(SUM($S$3:W$3)*$J120+SUM($S$4:W$4)*$K120+SUM($S$5:W$5)*$L120+SUM($S$6:W$6)*$M120+SUM($S$7:W$7)*$N120-SUM($O120:$Q120)&gt;0,SUM($S$3:W$3)*$J120+SUM($S$4:W$4)*$K120+SUM($S$5:W$5)*$L120+SUM($S$6:W$6)*$M120+SUM($S$7:W$7)*$N120-SUM($O120:$Q120),0)</f>
        <v>0</v>
      </c>
      <c r="U120" s="4">
        <f t="shared" si="220"/>
        <v>0</v>
      </c>
      <c r="V120" s="72">
        <f>IF(SUM($S$3:Y$3)*$J120+SUM($S$4:Y$4)*$K120+SUM($S$5:Y$5)*$L120+SUM($S$6:Y$6)*$M120+SUM($S$7:Y$7)*$N120-SUM($O120:$Q120)&gt;0,SUM($S$3:Y$3)*$J120+SUM($S$4:Y$4)*$K120+SUM($S$5:Y$5)*$L120+SUM($S$6:Y$6)*$M120+SUM($S$7:Y$7)*$N120-SUM($O120:$Q120),0)</f>
        <v>0</v>
      </c>
      <c r="W120" s="4">
        <f t="shared" si="221"/>
        <v>0</v>
      </c>
      <c r="X120" s="72">
        <f>IF(SUM($S$3:AA$3)*$J120+SUM($S$4:AA$4)*$K120+SUM($S$5:AA$5)*$L120+SUM($S$6:AA$6)*$M120+SUM($S$7:AA$7)*$N120-SUM($O120:$Q120)&gt;0,SUM($S$3:AA$3)*$J120+SUM($S$4:AA$4)*$K120+SUM($S$5:AA$5)*$L120+SUM($S$6:AA$6)*$M120+SUM($S$7:AA$7)*$N120-SUM($O120:$Q120),0)</f>
        <v>0</v>
      </c>
      <c r="Y120" s="4">
        <f t="shared" si="222"/>
        <v>0</v>
      </c>
      <c r="Z120" s="72">
        <f>IF(SUM($S$3:AC$3)*$J120+SUM($S$4:AC$4)*$K120+SUM($S$5:AC$5)*$L120+SUM($S$6:AC$6)*$M120+SUM($S$7:AC$7)*$N120-SUM($O120:$Q120)&gt;0,SUM($S$3:AC$3)*$J120+SUM($S$4:AC$4)*$K120+SUM($S$5:AC$5)*$L120+SUM($S$6:AC$6)*$M120+SUM($S$7:AC$7)*$N120-SUM($O120:$Q120),0)</f>
        <v>0</v>
      </c>
      <c r="AA120" s="4">
        <f t="shared" si="223"/>
        <v>0</v>
      </c>
      <c r="AB120" s="72">
        <f>IF(SUM($S$3:AE$3)*$J120+SUM($S$4:AE$4)*$K120+SUM($S$5:AE$5)*$L120+SUM($S$6:AE$6)*$M120+SUM($S$7:AE$7)*$N120-SUM($O120:$Q120)&gt;0,SUM($S$3:AE$3)*$J120+SUM($S$4:AE$4)*$K120+SUM($S$5:AE$5)*$L120+SUM($S$6:AE$6)*$M120+SUM($S$7:AE$7)*$N120-SUM($O120:$Q120),0)</f>
        <v>0</v>
      </c>
      <c r="AC120" s="4">
        <f t="shared" si="224"/>
        <v>0</v>
      </c>
      <c r="AD120" s="72">
        <f>IF(SUM($S$3:AG$3)*$J120+SUM($S$4:AG$4)*$K120+SUM($S$5:AG$5)*$L120+SUM($S$6:AG$6)*$M120+SUM($S$7:AG$7)*$N120-SUM($O120:$Q120)&gt;0,SUM($S$3:AG$3)*$J120+SUM($S$4:AG$4)*$K120+SUM($S$5:AG$5)*$L120+SUM($S$6:AG$6)*$M120+SUM($S$7:AG$7)*$N120-SUM($O120:$Q120),0)</f>
        <v>0</v>
      </c>
      <c r="AE120" s="4">
        <f t="shared" si="225"/>
        <v>0</v>
      </c>
      <c r="AF120" s="72">
        <f>IF(SUM($S$3:AI$3)*$J120+SUM($S$4:AI$4)*$K120+SUM($S$5:AI$5)*$L120+SUM($S$6:AI$6)*$M120+SUM($S$7:AI$7)*$N120-SUM($O120:$Q120)&gt;0,SUM($S$3:AI$3)*$J120+SUM($S$4:AI$4)*$K120+SUM($S$5:AI$5)*$L120+SUM($S$6:AI$6)*$M120+SUM($S$7:AI$7)*$N120-SUM($O120:$Q120),0)</f>
        <v>0</v>
      </c>
      <c r="AG120" s="4">
        <f t="shared" si="226"/>
        <v>0</v>
      </c>
      <c r="AH120" s="72">
        <f>IF(SUM($S$3:AK$3)*$J120+SUM($S$4:AK$4)*$K120+SUM($S$5:AK$5)*$L120+SUM($S$6:AK$6)*$M120+SUM($S$7:AK$7)*$N120-SUM($O120:$Q120)&gt;0,SUM($S$3:AK$3)*$J120+SUM($S$4:AK$4)*$K120+SUM($S$5:AK$5)*$L120+SUM($S$6:AK$6)*$M120+SUM($S$7:AK$7)*$N120-SUM($O120:$Q120),0)</f>
        <v>0</v>
      </c>
      <c r="AI120" s="4">
        <f t="shared" si="227"/>
        <v>0</v>
      </c>
      <c r="AJ120" s="72">
        <f>IF(SUM($S$3:AM$3)*$J120+SUM($S$4:AQ$4)*$K120+SUM($S$5:AM$5)*$L120+SUM($S$6:AM$6)*$M120+SUM($S$7:AM$7)*$N120-SUM($O120:$Q120)&gt;0,SUM($S$3:AM$3)*$J120+SUM($S$4:AQ$4)*$K120+SUM($S$5:AM$5)*$L120+SUM($S$6:AM$6)*$M120+SUM($S$7:AM$7)*$N120-SUM($O120:$Q120),0)</f>
        <v>0</v>
      </c>
      <c r="AK120" s="4">
        <f t="shared" si="228"/>
        <v>0</v>
      </c>
      <c r="AL120" s="72">
        <f>IF(SUM($S$3:AO$3)*$J120+SUM($S$4:AS$4)*$K120+SUM($S$5:AO$5)*$L120+SUM($S$6:AO$6)*$M120+SUM($S$7:AO$7)*$N120-SUM($O120:$Q120)&gt;0,SUM($S$3:AO$3)*$J120+SUM($S$4:AS$4)*$K120+SUM($S$5:AO$5)*$L120+SUM($S$6:AO$6)*$M120+SUM($S$7:AO$7)*$N120-SUM($O120:$Q120),0)</f>
        <v>238</v>
      </c>
      <c r="AM120" s="4">
        <f t="shared" si="229"/>
        <v>238</v>
      </c>
      <c r="AN120" s="72">
        <f>IF(SUM($S$3:AQ$3)*$J120+SUM($S$4:AU$4)*$K120+SUM($S$5:AQ$5)*$L120+SUM($S$6:AQ$6)*$M120+SUM($S$7:AQ$7)*$N120-SUM($O120:$Q120)&gt;0,SUM($S$3:AQ$3)*$J120+SUM($S$4:AU$4)*$K120+SUM($S$5:AQ$5)*$L120+SUM($S$6:AQ$6)*$M120+SUM($S$7:AQ$7)*$N120-SUM($O120:$Q120),0)</f>
        <v>538</v>
      </c>
      <c r="AO120" s="4">
        <f t="shared" si="230"/>
        <v>300</v>
      </c>
      <c r="AP120" s="72">
        <f>IF(SUM($S$3:AS$3)*$J120+SUM($S$4:AW$4)*$K120+SUM($S$5:AS$5)*$L120+SUM($S$6:AS$6)*$M120+SUM($S$7:AS$7)*$N120-SUM($O120:$Q120)&gt;0,SUM($S$3:AS$3)*$J120+SUM($S$4:AW$4)*$K120+SUM($S$5:AS$5)*$L120+SUM($S$6:AS$6)*$M120+SUM($S$7:AS$7)*$N120-SUM($O120:$Q120),0)</f>
        <v>838</v>
      </c>
      <c r="AQ120" s="4">
        <f t="shared" si="231"/>
        <v>300</v>
      </c>
      <c r="AR120" s="72">
        <f>IF(SUM($S$3:AU$3)*$J120+SUM($S$4:AP$4)*$K120+SUM($S$5:AU$5)*$L120+SUM($S$6:AU$6)*$M120+SUM($S$7:AU$7)*$N120-SUM($O120:$Q120)&gt;0,SUM($S$3:AU$3)*$J120+SUM($S$4:AP$4)*$K120+SUM($S$5:AU$5)*$L120+SUM($S$6:AU$6)*$M120+SUM($S$7:AU$7)*$N120-SUM($O120:$Q120),0)</f>
        <v>0</v>
      </c>
      <c r="AS120" s="4">
        <f t="shared" si="232"/>
        <v>0</v>
      </c>
      <c r="AT120" s="72">
        <f>IF(SUM($S$3:AW$3)*$J120+SUM($S$4:AW$4)*$K120+SUM($S$5:AW$5)*$L120+SUM($S$6:AW$6)*$M120+SUM($S$7:AW$7)*$N120-SUM($O120:$Q120)&gt;0,SUM($S$3:AW$3)*$J120+SUM($S$4:AW$4)*$K120+SUM($S$5:AW$5)*$L120+SUM($S$6:AW$6)*$M120+SUM($S$7:AW$7)*$N120-SUM($O120:$Q120),0)</f>
        <v>838</v>
      </c>
      <c r="AU120" s="4">
        <f t="shared" si="233"/>
        <v>838</v>
      </c>
      <c r="AV120" s="72">
        <f>IF(SUM($S$3:AY$3)*$J120+SUM($S$4:AY$4)*$K120+SUM($S$5:AY$5)*$L120+SUM($S$6:AY$6)*$M120+SUM($S$7:AY$7)*$N120-SUM($O120:$Q120)&gt;0,SUM($S$3:AY$3)*$J120+SUM($S$4:AY$4)*$K120+SUM($S$5:AY$5)*$L120+SUM($S$6:AY$6)*$M120+SUM($S$7:AY$7)*$N120-SUM($O120:$Q120),0)</f>
        <v>1138</v>
      </c>
      <c r="AW120" s="4">
        <f t="shared" si="234"/>
        <v>300</v>
      </c>
      <c r="AX120" s="72">
        <f>IF(SUM($S$3:BA$3)*$J120+SUM($S$4:BA$4)*$K120+SUM($S$5:BA$5)*$L120+SUM($S$6:BA$6)*$M120+SUM($S$7:BA$7)*$N120-SUM($O120:$Q120)&gt;0,SUM($S$3:BA$3)*$J120+SUM($S$4:BA$4)*$K120+SUM($S$5:BA$5)*$L120+SUM($S$6:BA$6)*$M120+SUM($S$7:BA$7)*$N120-SUM($O120:$Q120),0)</f>
        <v>1438</v>
      </c>
      <c r="AY120" s="7">
        <f t="shared" si="235"/>
        <v>300</v>
      </c>
      <c r="AZ120" s="401">
        <f>IF(SUM($S$3:BC$3)*$J120+SUM($S$4:BC$4)*$K120+SUM($S$5:BC$5)*$L120+SUM($S$6:BC$6)*$M120+SUM($S$7:BC$7)*$N120-SUM($O120:$Q120)&gt;0,SUM($S$3:BC$3)*$J120+SUM($S$4:BC$4)*$K120+SUM($S$5:BC$5)*$L120+SUM($S$6:BC$6)*$M120+SUM($S$7:BC$7)*$N120-SUM($O120:$Q120),0)</f>
        <v>1738</v>
      </c>
      <c r="BA120" s="87">
        <f t="shared" si="236"/>
        <v>300</v>
      </c>
      <c r="BB120" s="402">
        <f>IF(SUM($S$3:BD$3)*$J120+SUM($S$4:BD$4)*$K120+SUM($S$5:BD$5)*$L120+SUM($S$6:BD$6)*$M120+SUM($S$7:BD$7)*$N120-SUM($O120:$Q120)&gt;0,SUM($S$3:BD$3)*$J120+SUM($S$4:BD$4)*$K120+SUM($S$5:BD$5)*$L120+SUM($S$6:BD$6)*$M120+SUM($S$7:BD$7)*$N120-SUM($O120:$Q120),0)</f>
        <v>2032</v>
      </c>
      <c r="BC120" s="87">
        <f t="shared" si="237"/>
        <v>294</v>
      </c>
      <c r="BG120" s="91">
        <f t="shared" si="435"/>
        <v>0</v>
      </c>
      <c r="BH120" s="91">
        <f t="shared" si="436"/>
        <v>0</v>
      </c>
      <c r="BI120" s="91">
        <f t="shared" si="437"/>
        <v>0</v>
      </c>
      <c r="BJ120" s="91">
        <f t="shared" si="438"/>
        <v>0</v>
      </c>
      <c r="BK120" s="91">
        <f t="shared" si="439"/>
        <v>0</v>
      </c>
      <c r="BL120" s="91">
        <f t="shared" si="440"/>
        <v>0</v>
      </c>
      <c r="BM120" s="91">
        <f t="shared" si="441"/>
        <v>201110</v>
      </c>
      <c r="BN120" s="91">
        <f t="shared" si="442"/>
        <v>253500</v>
      </c>
      <c r="BO120" s="91">
        <f t="shared" si="443"/>
        <v>253500</v>
      </c>
      <c r="BP120" s="91">
        <f t="shared" si="444"/>
        <v>0</v>
      </c>
      <c r="BQ120" s="250">
        <f t="shared" si="445"/>
        <v>708110</v>
      </c>
      <c r="BR120" s="157">
        <f t="shared" si="446"/>
        <v>253500</v>
      </c>
      <c r="BS120" s="91">
        <f t="shared" si="447"/>
        <v>253500</v>
      </c>
      <c r="BT120" s="91">
        <f t="shared" si="448"/>
        <v>253500</v>
      </c>
      <c r="BU120" s="91">
        <f t="shared" si="449"/>
        <v>248430</v>
      </c>
      <c r="BV120" s="91"/>
      <c r="BW120" s="158"/>
      <c r="BX120" s="153" t="s">
        <v>610</v>
      </c>
    </row>
    <row r="121" spans="1:76" s="86" customFormat="1" ht="12.75" customHeight="1" x14ac:dyDescent="0.25">
      <c r="A121" s="15" t="s">
        <v>76</v>
      </c>
      <c r="B121" s="15" t="s">
        <v>73</v>
      </c>
      <c r="C121" s="244" t="s">
        <v>10</v>
      </c>
      <c r="D121" s="274">
        <v>1</v>
      </c>
      <c r="E121" s="328">
        <v>540</v>
      </c>
      <c r="F121" s="342" t="s">
        <v>488</v>
      </c>
      <c r="G121" s="369">
        <v>1</v>
      </c>
      <c r="H121" s="370">
        <v>540</v>
      </c>
      <c r="I121" s="372" t="s">
        <v>488</v>
      </c>
      <c r="J121" s="301"/>
      <c r="K121" s="135">
        <v>1</v>
      </c>
      <c r="L121" s="120"/>
      <c r="M121" s="120"/>
      <c r="N121" s="120"/>
      <c r="O121" s="87">
        <v>238</v>
      </c>
      <c r="P121" s="131"/>
      <c r="Q121" s="292">
        <f>22+135+120+120+162</f>
        <v>559</v>
      </c>
      <c r="R121" s="72">
        <f>IF(SUM($S$3:U$3)*$J121+SUM($S$4:U$4)*$K121+SUM($S$5:U$5)*$L121+SUM($S$6:U$6)*$M121+SUM($S$7:U$7)*$N121-SUM($O121:$Q121)&gt;0,SUM($S$3:U$3)*$J121+SUM($S$4:U$4)*$K121+SUM($S$5:U$5)*$L121+SUM($S$6:U$6)*$M121+SUM($S$7:U$7)*$N121-SUM($O121:$Q121),0)</f>
        <v>0</v>
      </c>
      <c r="S121" s="73">
        <f t="shared" si="219"/>
        <v>0</v>
      </c>
      <c r="T121" s="72">
        <f>IF(SUM($S$3:W$3)*$J121+SUM($S$4:W$4)*$K121+SUM($S$5:W$5)*$L121+SUM($S$6:W$6)*$M121+SUM($S$7:W$7)*$N121-SUM($O121:$Q121)&gt;0,SUM($S$3:W$3)*$J121+SUM($S$4:W$4)*$K121+SUM($S$5:W$5)*$L121+SUM($S$6:W$6)*$M121+SUM($S$7:W$7)*$N121-SUM($O121:$Q121),0)</f>
        <v>0</v>
      </c>
      <c r="U121" s="4">
        <f t="shared" si="220"/>
        <v>0</v>
      </c>
      <c r="V121" s="72">
        <f>IF(SUM($S$3:Y$3)*$J121+SUM($S$4:Y$4)*$K121+SUM($S$5:Y$5)*$L121+SUM($S$6:Y$6)*$M121+SUM($S$7:Y$7)*$N121-SUM($O121:$Q121)&gt;0,SUM($S$3:Y$3)*$J121+SUM($S$4:Y$4)*$K121+SUM($S$5:Y$5)*$L121+SUM($S$6:Y$6)*$M121+SUM($S$7:Y$7)*$N121-SUM($O121:$Q121),0)</f>
        <v>0</v>
      </c>
      <c r="W121" s="4">
        <f t="shared" si="221"/>
        <v>0</v>
      </c>
      <c r="X121" s="72">
        <f>IF(SUM($S$3:AA$3)*$J121+SUM($S$4:AA$4)*$K121+SUM($S$5:AA$5)*$L121+SUM($S$6:AA$6)*$M121+SUM($S$7:AA$7)*$N121-SUM($O121:$Q121)&gt;0,SUM($S$3:AA$3)*$J121+SUM($S$4:AA$4)*$K121+SUM($S$5:AA$5)*$L121+SUM($S$6:AA$6)*$M121+SUM($S$7:AA$7)*$N121-SUM($O121:$Q121),0)</f>
        <v>0</v>
      </c>
      <c r="Y121" s="4">
        <f t="shared" si="222"/>
        <v>0</v>
      </c>
      <c r="Z121" s="72">
        <f>IF(SUM($S$3:AC$3)*$J121+SUM($S$4:AC$4)*$K121+SUM($S$5:AC$5)*$L121+SUM($S$6:AC$6)*$M121+SUM($S$7:AC$7)*$N121-SUM($O121:$Q121)&gt;0,SUM($S$3:AC$3)*$J121+SUM($S$4:AC$4)*$K121+SUM($S$5:AC$5)*$L121+SUM($S$6:AC$6)*$M121+SUM($S$7:AC$7)*$N121-SUM($O121:$Q121),0)</f>
        <v>0</v>
      </c>
      <c r="AA121" s="4">
        <f t="shared" si="223"/>
        <v>0</v>
      </c>
      <c r="AB121" s="72">
        <f>IF(SUM($S$3:AE$3)*$J121+SUM($S$4:AE$4)*$K121+SUM($S$5:AE$5)*$L121+SUM($S$6:AE$6)*$M121+SUM($S$7:AE$7)*$N121-SUM($O121:$Q121)&gt;0,SUM($S$3:AE$3)*$J121+SUM($S$4:AE$4)*$K121+SUM($S$5:AE$5)*$L121+SUM($S$6:AE$6)*$M121+SUM($S$7:AE$7)*$N121-SUM($O121:$Q121),0)</f>
        <v>0</v>
      </c>
      <c r="AC121" s="4">
        <f t="shared" si="224"/>
        <v>0</v>
      </c>
      <c r="AD121" s="72">
        <f>IF(SUM($S$3:AG$3)*$J121+SUM($S$4:AG$4)*$K121+SUM($S$5:AG$5)*$L121+SUM($S$6:AG$6)*$M121+SUM($S$7:AG$7)*$N121-SUM($O121:$Q121)&gt;0,SUM($S$3:AG$3)*$J121+SUM($S$4:AG$4)*$K121+SUM($S$5:AG$5)*$L121+SUM($S$6:AG$6)*$M121+SUM($S$7:AG$7)*$N121-SUM($O121:$Q121),0)</f>
        <v>0</v>
      </c>
      <c r="AE121" s="4">
        <f t="shared" si="225"/>
        <v>0</v>
      </c>
      <c r="AF121" s="72">
        <f>IF(SUM($S$3:AI$3)*$J121+SUM($S$4:AI$4)*$K121+SUM($S$5:AI$5)*$L121+SUM($S$6:AI$6)*$M121+SUM($S$7:AI$7)*$N121-SUM($O121:$Q121)&gt;0,SUM($S$3:AI$3)*$J121+SUM($S$4:AI$4)*$K121+SUM($S$5:AI$5)*$L121+SUM($S$6:AI$6)*$M121+SUM($S$7:AI$7)*$N121-SUM($O121:$Q121),0)</f>
        <v>0</v>
      </c>
      <c r="AG121" s="4">
        <f t="shared" si="226"/>
        <v>0</v>
      </c>
      <c r="AH121" s="72">
        <f>IF(SUM($S$3:AK$3)*$J121+SUM($S$4:AK$4)*$K121+SUM($S$5:AK$5)*$L121+SUM($S$6:AK$6)*$M121+SUM($S$7:AK$7)*$N121-SUM($O121:$Q121)&gt;0,SUM($S$3:AK$3)*$J121+SUM($S$4:AK$4)*$K121+SUM($S$5:AK$5)*$L121+SUM($S$6:AK$6)*$M121+SUM($S$7:AK$7)*$N121-SUM($O121:$Q121),0)</f>
        <v>0</v>
      </c>
      <c r="AI121" s="4">
        <f t="shared" si="227"/>
        <v>0</v>
      </c>
      <c r="AJ121" s="72">
        <f>IF(SUM($S$3:AM$3)*$J121+SUM($S$4:AQ$4)*$K121+SUM($S$5:AM$5)*$L121+SUM($S$6:AM$6)*$M121+SUM($S$7:AM$7)*$N121-SUM($O121:$Q121)&gt;0,SUM($S$3:AM$3)*$J121+SUM($S$4:AQ$4)*$K121+SUM($S$5:AM$5)*$L121+SUM($S$6:AM$6)*$M121+SUM($S$7:AM$7)*$N121-SUM($O121:$Q121),0)</f>
        <v>0</v>
      </c>
      <c r="AK121" s="4">
        <f t="shared" si="228"/>
        <v>0</v>
      </c>
      <c r="AL121" s="72">
        <f>IF(SUM($S$3:AO$3)*$J121+SUM($S$4:AS$4)*$K121+SUM($S$5:AO$5)*$L121+SUM($S$6:AO$6)*$M121+SUM($S$7:AO$7)*$N121-SUM($O121:$Q121)&gt;0,SUM($S$3:AO$3)*$J121+SUM($S$4:AS$4)*$K121+SUM($S$5:AO$5)*$L121+SUM($S$6:AO$6)*$M121+SUM($S$7:AO$7)*$N121-SUM($O121:$Q121),0)</f>
        <v>119</v>
      </c>
      <c r="AM121" s="4">
        <f t="shared" si="229"/>
        <v>119</v>
      </c>
      <c r="AN121" s="72">
        <f>IF(SUM($S$3:AQ$3)*$J121+SUM($S$4:AU$4)*$K121+SUM($S$5:AQ$5)*$L121+SUM($S$6:AQ$6)*$M121+SUM($S$7:AQ$7)*$N121-SUM($O121:$Q121)&gt;0,SUM($S$3:AQ$3)*$J121+SUM($S$4:AU$4)*$K121+SUM($S$5:AQ$5)*$L121+SUM($S$6:AQ$6)*$M121+SUM($S$7:AQ$7)*$N121-SUM($O121:$Q121),0)</f>
        <v>269</v>
      </c>
      <c r="AO121" s="4">
        <f t="shared" si="230"/>
        <v>150</v>
      </c>
      <c r="AP121" s="72">
        <f>IF(SUM($S$3:AS$3)*$J121+SUM($S$4:AW$4)*$K121+SUM($S$5:AS$5)*$L121+SUM($S$6:AS$6)*$M121+SUM($S$7:AS$7)*$N121-SUM($O121:$Q121)&gt;0,SUM($S$3:AS$3)*$J121+SUM($S$4:AW$4)*$K121+SUM($S$5:AS$5)*$L121+SUM($S$6:AS$6)*$M121+SUM($S$7:AS$7)*$N121-SUM($O121:$Q121),0)</f>
        <v>419</v>
      </c>
      <c r="AQ121" s="4">
        <f t="shared" si="231"/>
        <v>150</v>
      </c>
      <c r="AR121" s="72">
        <f>IF(SUM($S$3:AU$3)*$J121+SUM($S$4:AP$4)*$K121+SUM($S$5:AU$5)*$L121+SUM($S$6:AU$6)*$M121+SUM($S$7:AU$7)*$N121-SUM($O121:$Q121)&gt;0,SUM($S$3:AU$3)*$J121+SUM($S$4:AP$4)*$K121+SUM($S$5:AU$5)*$L121+SUM($S$6:AU$6)*$M121+SUM($S$7:AU$7)*$N121-SUM($O121:$Q121),0)</f>
        <v>0</v>
      </c>
      <c r="AS121" s="4">
        <f t="shared" si="232"/>
        <v>0</v>
      </c>
      <c r="AT121" s="72">
        <f>IF(SUM($S$3:AW$3)*$J121+SUM($S$4:AW$4)*$K121+SUM($S$5:AW$5)*$L121+SUM($S$6:AW$6)*$M121+SUM($S$7:AW$7)*$N121-SUM($O121:$Q121)&gt;0,SUM($S$3:AW$3)*$J121+SUM($S$4:AW$4)*$K121+SUM($S$5:AW$5)*$L121+SUM($S$6:AW$6)*$M121+SUM($S$7:AW$7)*$N121-SUM($O121:$Q121),0)</f>
        <v>419</v>
      </c>
      <c r="AU121" s="4">
        <f t="shared" si="233"/>
        <v>419</v>
      </c>
      <c r="AV121" s="72">
        <f>IF(SUM($S$3:AY$3)*$J121+SUM($S$4:AY$4)*$K121+SUM($S$5:AY$5)*$L121+SUM($S$6:AY$6)*$M121+SUM($S$7:AY$7)*$N121-SUM($O121:$Q121)&gt;0,SUM($S$3:AY$3)*$J121+SUM($S$4:AY$4)*$K121+SUM($S$5:AY$5)*$L121+SUM($S$6:AY$6)*$M121+SUM($S$7:AY$7)*$N121-SUM($O121:$Q121),0)</f>
        <v>569</v>
      </c>
      <c r="AW121" s="4">
        <f t="shared" si="234"/>
        <v>150</v>
      </c>
      <c r="AX121" s="72">
        <f>IF(SUM($S$3:BA$3)*$J121+SUM($S$4:BA$4)*$K121+SUM($S$5:BA$5)*$L121+SUM($S$6:BA$6)*$M121+SUM($S$7:BA$7)*$N121-SUM($O121:$Q121)&gt;0,SUM($S$3:BA$3)*$J121+SUM($S$4:BA$4)*$K121+SUM($S$5:BA$5)*$L121+SUM($S$6:BA$6)*$M121+SUM($S$7:BA$7)*$N121-SUM($O121:$Q121),0)</f>
        <v>719</v>
      </c>
      <c r="AY121" s="7">
        <f t="shared" si="235"/>
        <v>150</v>
      </c>
      <c r="AZ121" s="401">
        <f>IF(SUM($S$3:BC$3)*$J121+SUM($S$4:BC$4)*$K121+SUM($S$5:BC$5)*$L121+SUM($S$6:BC$6)*$M121+SUM($S$7:BC$7)*$N121-SUM($O121:$Q121)&gt;0,SUM($S$3:BC$3)*$J121+SUM($S$4:BC$4)*$K121+SUM($S$5:BC$5)*$L121+SUM($S$6:BC$6)*$M121+SUM($S$7:BC$7)*$N121-SUM($O121:$Q121),0)</f>
        <v>869</v>
      </c>
      <c r="BA121" s="87">
        <f t="shared" si="236"/>
        <v>150</v>
      </c>
      <c r="BB121" s="402">
        <f>IF(SUM($S$3:BD$3)*$J121+SUM($S$4:BD$4)*$K121+SUM($S$5:BD$5)*$L121+SUM($S$6:BD$6)*$M121+SUM($S$7:BD$7)*$N121-SUM($O121:$Q121)&gt;0,SUM($S$3:BD$3)*$J121+SUM($S$4:BD$4)*$K121+SUM($S$5:BD$5)*$L121+SUM($S$6:BD$6)*$M121+SUM($S$7:BD$7)*$N121-SUM($O121:$Q121),0)</f>
        <v>1016</v>
      </c>
      <c r="BC121" s="87">
        <f t="shared" si="237"/>
        <v>147</v>
      </c>
      <c r="BG121" s="91">
        <f t="shared" si="435"/>
        <v>0</v>
      </c>
      <c r="BH121" s="91">
        <f t="shared" si="436"/>
        <v>0</v>
      </c>
      <c r="BI121" s="91">
        <f t="shared" si="437"/>
        <v>0</v>
      </c>
      <c r="BJ121" s="91">
        <f t="shared" si="438"/>
        <v>0</v>
      </c>
      <c r="BK121" s="91">
        <f t="shared" si="439"/>
        <v>0</v>
      </c>
      <c r="BL121" s="91">
        <f t="shared" si="440"/>
        <v>0</v>
      </c>
      <c r="BM121" s="91">
        <f t="shared" si="441"/>
        <v>64260</v>
      </c>
      <c r="BN121" s="91">
        <f t="shared" si="442"/>
        <v>81000</v>
      </c>
      <c r="BO121" s="91">
        <f t="shared" si="443"/>
        <v>81000</v>
      </c>
      <c r="BP121" s="91">
        <f t="shared" si="444"/>
        <v>0</v>
      </c>
      <c r="BQ121" s="250">
        <f t="shared" si="445"/>
        <v>226260</v>
      </c>
      <c r="BR121" s="157">
        <f t="shared" si="446"/>
        <v>81000</v>
      </c>
      <c r="BS121" s="91">
        <f t="shared" si="447"/>
        <v>81000</v>
      </c>
      <c r="BT121" s="91">
        <f t="shared" si="448"/>
        <v>81000</v>
      </c>
      <c r="BU121" s="91">
        <f t="shared" si="449"/>
        <v>79380</v>
      </c>
      <c r="BV121" s="91"/>
      <c r="BW121" s="158"/>
      <c r="BX121" s="153" t="s">
        <v>610</v>
      </c>
    </row>
    <row r="122" spans="1:76" s="86" customFormat="1" ht="12.75" customHeight="1" x14ac:dyDescent="0.25">
      <c r="A122" s="15" t="s">
        <v>77</v>
      </c>
      <c r="B122" s="15" t="s">
        <v>73</v>
      </c>
      <c r="C122" s="244" t="s">
        <v>10</v>
      </c>
      <c r="D122" s="274">
        <v>1</v>
      </c>
      <c r="E122" s="328">
        <v>900</v>
      </c>
      <c r="F122" s="342" t="s">
        <v>488</v>
      </c>
      <c r="G122" s="369">
        <v>1</v>
      </c>
      <c r="H122" s="370">
        <v>900</v>
      </c>
      <c r="I122" s="372" t="s">
        <v>488</v>
      </c>
      <c r="J122" s="301"/>
      <c r="K122" s="135">
        <v>2</v>
      </c>
      <c r="L122" s="120"/>
      <c r="M122" s="120"/>
      <c r="N122" s="120"/>
      <c r="O122" s="87">
        <v>507</v>
      </c>
      <c r="P122" s="131"/>
      <c r="Q122" s="292">
        <f>13+270+240+240+324</f>
        <v>1087</v>
      </c>
      <c r="R122" s="72">
        <f>IF(SUM($S$3:U$3)*$J122+SUM($S$4:U$4)*$K122+SUM($S$5:U$5)*$L122+SUM($S$6:U$6)*$M122+SUM($S$7:U$7)*$N122-SUM($O122:$Q122)&gt;0,SUM($S$3:U$3)*$J122+SUM($S$4:U$4)*$K122+SUM($S$5:U$5)*$L122+SUM($S$6:U$6)*$M122+SUM($S$7:U$7)*$N122-SUM($O122:$Q122),0)</f>
        <v>0</v>
      </c>
      <c r="S122" s="73">
        <f t="shared" si="219"/>
        <v>0</v>
      </c>
      <c r="T122" s="72">
        <f>IF(SUM($S$3:W$3)*$J122+SUM($S$4:W$4)*$K122+SUM($S$5:W$5)*$L122+SUM($S$6:W$6)*$M122+SUM($S$7:W$7)*$N122-SUM($O122:$Q122)&gt;0,SUM($S$3:W$3)*$J122+SUM($S$4:W$4)*$K122+SUM($S$5:W$5)*$L122+SUM($S$6:W$6)*$M122+SUM($S$7:W$7)*$N122-SUM($O122:$Q122),0)</f>
        <v>0</v>
      </c>
      <c r="U122" s="4">
        <f t="shared" si="220"/>
        <v>0</v>
      </c>
      <c r="V122" s="72">
        <f>IF(SUM($S$3:Y$3)*$J122+SUM($S$4:Y$4)*$K122+SUM($S$5:Y$5)*$L122+SUM($S$6:Y$6)*$M122+SUM($S$7:Y$7)*$N122-SUM($O122:$Q122)&gt;0,SUM($S$3:Y$3)*$J122+SUM($S$4:Y$4)*$K122+SUM($S$5:Y$5)*$L122+SUM($S$6:Y$6)*$M122+SUM($S$7:Y$7)*$N122-SUM($O122:$Q122),0)</f>
        <v>0</v>
      </c>
      <c r="W122" s="4">
        <f t="shared" si="221"/>
        <v>0</v>
      </c>
      <c r="X122" s="72">
        <f>IF(SUM($S$3:AA$3)*$J122+SUM($S$4:AA$4)*$K122+SUM($S$5:AA$5)*$L122+SUM($S$6:AA$6)*$M122+SUM($S$7:AA$7)*$N122-SUM($O122:$Q122)&gt;0,SUM($S$3:AA$3)*$J122+SUM($S$4:AA$4)*$K122+SUM($S$5:AA$5)*$L122+SUM($S$6:AA$6)*$M122+SUM($S$7:AA$7)*$N122-SUM($O122:$Q122),0)</f>
        <v>0</v>
      </c>
      <c r="Y122" s="4">
        <f t="shared" si="222"/>
        <v>0</v>
      </c>
      <c r="Z122" s="72">
        <f>IF(SUM($S$3:AC$3)*$J122+SUM($S$4:AC$4)*$K122+SUM($S$5:AC$5)*$L122+SUM($S$6:AC$6)*$M122+SUM($S$7:AC$7)*$N122-SUM($O122:$Q122)&gt;0,SUM($S$3:AC$3)*$J122+SUM($S$4:AC$4)*$K122+SUM($S$5:AC$5)*$L122+SUM($S$6:AC$6)*$M122+SUM($S$7:AC$7)*$N122-SUM($O122:$Q122),0)</f>
        <v>0</v>
      </c>
      <c r="AA122" s="4">
        <f t="shared" si="223"/>
        <v>0</v>
      </c>
      <c r="AB122" s="72">
        <f>IF(SUM($S$3:AE$3)*$J122+SUM($S$4:AE$4)*$K122+SUM($S$5:AE$5)*$L122+SUM($S$6:AE$6)*$M122+SUM($S$7:AE$7)*$N122-SUM($O122:$Q122)&gt;0,SUM($S$3:AE$3)*$J122+SUM($S$4:AE$4)*$K122+SUM($S$5:AE$5)*$L122+SUM($S$6:AE$6)*$M122+SUM($S$7:AE$7)*$N122-SUM($O122:$Q122),0)</f>
        <v>0</v>
      </c>
      <c r="AC122" s="4">
        <f t="shared" si="224"/>
        <v>0</v>
      </c>
      <c r="AD122" s="72">
        <f>IF(SUM($S$3:AG$3)*$J122+SUM($S$4:AG$4)*$K122+SUM($S$5:AG$5)*$L122+SUM($S$6:AG$6)*$M122+SUM($S$7:AG$7)*$N122-SUM($O122:$Q122)&gt;0,SUM($S$3:AG$3)*$J122+SUM($S$4:AG$4)*$K122+SUM($S$5:AG$5)*$L122+SUM($S$6:AG$6)*$M122+SUM($S$7:AG$7)*$N122-SUM($O122:$Q122),0)</f>
        <v>0</v>
      </c>
      <c r="AE122" s="4">
        <f t="shared" si="225"/>
        <v>0</v>
      </c>
      <c r="AF122" s="72">
        <f>IF(SUM($S$3:AI$3)*$J122+SUM($S$4:AI$4)*$K122+SUM($S$5:AI$5)*$L122+SUM($S$6:AI$6)*$M122+SUM($S$7:AI$7)*$N122-SUM($O122:$Q122)&gt;0,SUM($S$3:AI$3)*$J122+SUM($S$4:AI$4)*$K122+SUM($S$5:AI$5)*$L122+SUM($S$6:AI$6)*$M122+SUM($S$7:AI$7)*$N122-SUM($O122:$Q122),0)</f>
        <v>0</v>
      </c>
      <c r="AG122" s="4">
        <f t="shared" si="226"/>
        <v>0</v>
      </c>
      <c r="AH122" s="72">
        <f>IF(SUM($S$3:AK$3)*$J122+SUM($S$4:AK$4)*$K122+SUM($S$5:AK$5)*$L122+SUM($S$6:AK$6)*$M122+SUM($S$7:AK$7)*$N122-SUM($O122:$Q122)&gt;0,SUM($S$3:AK$3)*$J122+SUM($S$4:AK$4)*$K122+SUM($S$5:AK$5)*$L122+SUM($S$6:AK$6)*$M122+SUM($S$7:AK$7)*$N122-SUM($O122:$Q122),0)</f>
        <v>0</v>
      </c>
      <c r="AI122" s="4">
        <f t="shared" si="227"/>
        <v>0</v>
      </c>
      <c r="AJ122" s="72">
        <f>IF(SUM($S$3:AM$3)*$J122+SUM($S$4:AQ$4)*$K122+SUM($S$5:AM$5)*$L122+SUM($S$6:AM$6)*$M122+SUM($S$7:AM$7)*$N122-SUM($O122:$Q122)&gt;0,SUM($S$3:AM$3)*$J122+SUM($S$4:AQ$4)*$K122+SUM($S$5:AM$5)*$L122+SUM($S$6:AM$6)*$M122+SUM($S$7:AM$7)*$N122-SUM($O122:$Q122),0)</f>
        <v>0</v>
      </c>
      <c r="AK122" s="4">
        <f t="shared" si="228"/>
        <v>0</v>
      </c>
      <c r="AL122" s="72">
        <f>IF(SUM($S$3:AO$3)*$J122+SUM($S$4:AS$4)*$K122+SUM($S$5:AO$5)*$L122+SUM($S$6:AO$6)*$M122+SUM($S$7:AO$7)*$N122-SUM($O122:$Q122)&gt;0,SUM($S$3:AO$3)*$J122+SUM($S$4:AS$4)*$K122+SUM($S$5:AO$5)*$L122+SUM($S$6:AO$6)*$M122+SUM($S$7:AO$7)*$N122-SUM($O122:$Q122),0)</f>
        <v>238</v>
      </c>
      <c r="AM122" s="4">
        <f t="shared" si="229"/>
        <v>238</v>
      </c>
      <c r="AN122" s="72">
        <f>IF(SUM($S$3:AQ$3)*$J122+SUM($S$4:AU$4)*$K122+SUM($S$5:AQ$5)*$L122+SUM($S$6:AQ$6)*$M122+SUM($S$7:AQ$7)*$N122-SUM($O122:$Q122)&gt;0,SUM($S$3:AQ$3)*$J122+SUM($S$4:AU$4)*$K122+SUM($S$5:AQ$5)*$L122+SUM($S$6:AQ$6)*$M122+SUM($S$7:AQ$7)*$N122-SUM($O122:$Q122),0)</f>
        <v>538</v>
      </c>
      <c r="AO122" s="4">
        <f t="shared" si="230"/>
        <v>300</v>
      </c>
      <c r="AP122" s="72">
        <f>IF(SUM($S$3:AS$3)*$J122+SUM($S$4:AW$4)*$K122+SUM($S$5:AS$5)*$L122+SUM($S$6:AS$6)*$M122+SUM($S$7:AS$7)*$N122-SUM($O122:$Q122)&gt;0,SUM($S$3:AS$3)*$J122+SUM($S$4:AW$4)*$K122+SUM($S$5:AS$5)*$L122+SUM($S$6:AS$6)*$M122+SUM($S$7:AS$7)*$N122-SUM($O122:$Q122),0)</f>
        <v>838</v>
      </c>
      <c r="AQ122" s="4">
        <f t="shared" si="231"/>
        <v>300</v>
      </c>
      <c r="AR122" s="72">
        <f>IF(SUM($S$3:AU$3)*$J122+SUM($S$4:AP$4)*$K122+SUM($S$5:AU$5)*$L122+SUM($S$6:AU$6)*$M122+SUM($S$7:AU$7)*$N122-SUM($O122:$Q122)&gt;0,SUM($S$3:AU$3)*$J122+SUM($S$4:AP$4)*$K122+SUM($S$5:AU$5)*$L122+SUM($S$6:AU$6)*$M122+SUM($S$7:AU$7)*$N122-SUM($O122:$Q122),0)</f>
        <v>0</v>
      </c>
      <c r="AS122" s="4">
        <f t="shared" si="232"/>
        <v>0</v>
      </c>
      <c r="AT122" s="72">
        <f>IF(SUM($S$3:AW$3)*$J122+SUM($S$4:AW$4)*$K122+SUM($S$5:AW$5)*$L122+SUM($S$6:AW$6)*$M122+SUM($S$7:AW$7)*$N122-SUM($O122:$Q122)&gt;0,SUM($S$3:AW$3)*$J122+SUM($S$4:AW$4)*$K122+SUM($S$5:AW$5)*$L122+SUM($S$6:AW$6)*$M122+SUM($S$7:AW$7)*$N122-SUM($O122:$Q122),0)</f>
        <v>838</v>
      </c>
      <c r="AU122" s="4">
        <f t="shared" si="233"/>
        <v>838</v>
      </c>
      <c r="AV122" s="72">
        <f>IF(SUM($S$3:AY$3)*$J122+SUM($S$4:AY$4)*$K122+SUM($S$5:AY$5)*$L122+SUM($S$6:AY$6)*$M122+SUM($S$7:AY$7)*$N122-SUM($O122:$Q122)&gt;0,SUM($S$3:AY$3)*$J122+SUM($S$4:AY$4)*$K122+SUM($S$5:AY$5)*$L122+SUM($S$6:AY$6)*$M122+SUM($S$7:AY$7)*$N122-SUM($O122:$Q122),0)</f>
        <v>1138</v>
      </c>
      <c r="AW122" s="4">
        <f t="shared" si="234"/>
        <v>300</v>
      </c>
      <c r="AX122" s="72">
        <f>IF(SUM($S$3:BA$3)*$J122+SUM($S$4:BA$4)*$K122+SUM($S$5:BA$5)*$L122+SUM($S$6:BA$6)*$M122+SUM($S$7:BA$7)*$N122-SUM($O122:$Q122)&gt;0,SUM($S$3:BA$3)*$J122+SUM($S$4:BA$4)*$K122+SUM($S$5:BA$5)*$L122+SUM($S$6:BA$6)*$M122+SUM($S$7:BA$7)*$N122-SUM($O122:$Q122),0)</f>
        <v>1438</v>
      </c>
      <c r="AY122" s="7">
        <f t="shared" si="235"/>
        <v>300</v>
      </c>
      <c r="AZ122" s="401">
        <f>IF(SUM($S$3:BC$3)*$J122+SUM($S$4:BC$4)*$K122+SUM($S$5:BC$5)*$L122+SUM($S$6:BC$6)*$M122+SUM($S$7:BC$7)*$N122-SUM($O122:$Q122)&gt;0,SUM($S$3:BC$3)*$J122+SUM($S$4:BC$4)*$K122+SUM($S$5:BC$5)*$L122+SUM($S$6:BC$6)*$M122+SUM($S$7:BC$7)*$N122-SUM($O122:$Q122),0)</f>
        <v>1738</v>
      </c>
      <c r="BA122" s="87">
        <f t="shared" si="236"/>
        <v>300</v>
      </c>
      <c r="BB122" s="402">
        <f>IF(SUM($S$3:BD$3)*$J122+SUM($S$4:BD$4)*$K122+SUM($S$5:BD$5)*$L122+SUM($S$6:BD$6)*$M122+SUM($S$7:BD$7)*$N122-SUM($O122:$Q122)&gt;0,SUM($S$3:BD$3)*$J122+SUM($S$4:BD$4)*$K122+SUM($S$5:BD$5)*$L122+SUM($S$6:BD$6)*$M122+SUM($S$7:BD$7)*$N122-SUM($O122:$Q122),0)</f>
        <v>2032</v>
      </c>
      <c r="BC122" s="87">
        <f t="shared" si="237"/>
        <v>294</v>
      </c>
      <c r="BG122" s="91">
        <f t="shared" si="435"/>
        <v>0</v>
      </c>
      <c r="BH122" s="91">
        <f t="shared" si="436"/>
        <v>0</v>
      </c>
      <c r="BI122" s="91">
        <f t="shared" si="437"/>
        <v>0</v>
      </c>
      <c r="BJ122" s="91">
        <f t="shared" si="438"/>
        <v>0</v>
      </c>
      <c r="BK122" s="91">
        <f t="shared" si="439"/>
        <v>0</v>
      </c>
      <c r="BL122" s="91">
        <f t="shared" si="440"/>
        <v>0</v>
      </c>
      <c r="BM122" s="91">
        <f t="shared" si="441"/>
        <v>214200</v>
      </c>
      <c r="BN122" s="91">
        <f t="shared" si="442"/>
        <v>270000</v>
      </c>
      <c r="BO122" s="91">
        <f t="shared" si="443"/>
        <v>270000</v>
      </c>
      <c r="BP122" s="91">
        <f t="shared" si="444"/>
        <v>0</v>
      </c>
      <c r="BQ122" s="250">
        <f t="shared" si="445"/>
        <v>754200</v>
      </c>
      <c r="BR122" s="157">
        <f t="shared" si="446"/>
        <v>270000</v>
      </c>
      <c r="BS122" s="91">
        <f t="shared" si="447"/>
        <v>270000</v>
      </c>
      <c r="BT122" s="91">
        <f t="shared" si="448"/>
        <v>270000</v>
      </c>
      <c r="BU122" s="91">
        <f t="shared" si="449"/>
        <v>264600</v>
      </c>
      <c r="BV122" s="91"/>
      <c r="BW122" s="158"/>
      <c r="BX122" s="153" t="s">
        <v>610</v>
      </c>
    </row>
    <row r="123" spans="1:76" s="86" customFormat="1" ht="12.75" customHeight="1" x14ac:dyDescent="0.25">
      <c r="A123" s="15" t="s">
        <v>78</v>
      </c>
      <c r="B123" s="15" t="s">
        <v>73</v>
      </c>
      <c r="C123" s="244" t="s">
        <v>10</v>
      </c>
      <c r="D123" s="274">
        <v>1</v>
      </c>
      <c r="E123" s="328">
        <v>740</v>
      </c>
      <c r="F123" s="342" t="s">
        <v>488</v>
      </c>
      <c r="G123" s="369">
        <v>1</v>
      </c>
      <c r="H123" s="370">
        <v>740</v>
      </c>
      <c r="I123" s="372" t="s">
        <v>488</v>
      </c>
      <c r="J123" s="301"/>
      <c r="K123" s="135">
        <v>4</v>
      </c>
      <c r="L123" s="120"/>
      <c r="M123" s="120"/>
      <c r="N123" s="120"/>
      <c r="O123" s="87">
        <v>2017</v>
      </c>
      <c r="P123" s="131"/>
      <c r="Q123" s="292">
        <f>43+480+648</f>
        <v>1171</v>
      </c>
      <c r="R123" s="72">
        <f>IF(SUM($S$3:U$3)*$J123+SUM($S$4:U$4)*$K123+SUM($S$5:U$5)*$L123+SUM($S$6:U$6)*$M123+SUM($S$7:U$7)*$N123-SUM($O123:$Q123)&gt;0,SUM($S$3:U$3)*$J123+SUM($S$4:U$4)*$K123+SUM($S$5:U$5)*$L123+SUM($S$6:U$6)*$M123+SUM($S$7:U$7)*$N123-SUM($O123:$Q123),0)</f>
        <v>0</v>
      </c>
      <c r="S123" s="73">
        <f t="shared" si="219"/>
        <v>0</v>
      </c>
      <c r="T123" s="72">
        <f>IF(SUM($S$3:W$3)*$J123+SUM($S$4:W$4)*$K123+SUM($S$5:W$5)*$L123+SUM($S$6:W$6)*$M123+SUM($S$7:W$7)*$N123-SUM($O123:$Q123)&gt;0,SUM($S$3:W$3)*$J123+SUM($S$4:W$4)*$K123+SUM($S$5:W$5)*$L123+SUM($S$6:W$6)*$M123+SUM($S$7:W$7)*$N123-SUM($O123:$Q123),0)</f>
        <v>0</v>
      </c>
      <c r="U123" s="4">
        <f t="shared" si="220"/>
        <v>0</v>
      </c>
      <c r="V123" s="72">
        <f>IF(SUM($S$3:Y$3)*$J123+SUM($S$4:Y$4)*$K123+SUM($S$5:Y$5)*$L123+SUM($S$6:Y$6)*$M123+SUM($S$7:Y$7)*$N123-SUM($O123:$Q123)&gt;0,SUM($S$3:Y$3)*$J123+SUM($S$4:Y$4)*$K123+SUM($S$5:Y$5)*$L123+SUM($S$6:Y$6)*$M123+SUM($S$7:Y$7)*$N123-SUM($O123:$Q123),0)</f>
        <v>0</v>
      </c>
      <c r="W123" s="4">
        <f t="shared" si="221"/>
        <v>0</v>
      </c>
      <c r="X123" s="72">
        <f>IF(SUM($S$3:AA$3)*$J123+SUM($S$4:AA$4)*$K123+SUM($S$5:AA$5)*$L123+SUM($S$6:AA$6)*$M123+SUM($S$7:AA$7)*$N123-SUM($O123:$Q123)&gt;0,SUM($S$3:AA$3)*$J123+SUM($S$4:AA$4)*$K123+SUM($S$5:AA$5)*$L123+SUM($S$6:AA$6)*$M123+SUM($S$7:AA$7)*$N123-SUM($O123:$Q123),0)</f>
        <v>0</v>
      </c>
      <c r="Y123" s="4">
        <f t="shared" si="222"/>
        <v>0</v>
      </c>
      <c r="Z123" s="72">
        <f>IF(SUM($S$3:AC$3)*$J123+SUM($S$4:AC$4)*$K123+SUM($S$5:AC$5)*$L123+SUM($S$6:AC$6)*$M123+SUM($S$7:AC$7)*$N123-SUM($O123:$Q123)&gt;0,SUM($S$3:AC$3)*$J123+SUM($S$4:AC$4)*$K123+SUM($S$5:AC$5)*$L123+SUM($S$6:AC$6)*$M123+SUM($S$7:AC$7)*$N123-SUM($O123:$Q123),0)</f>
        <v>0</v>
      </c>
      <c r="AA123" s="4">
        <f t="shared" si="223"/>
        <v>0</v>
      </c>
      <c r="AB123" s="72">
        <f>IF(SUM($S$3:AE$3)*$J123+SUM($S$4:AE$4)*$K123+SUM($S$5:AE$5)*$L123+SUM($S$6:AE$6)*$M123+SUM($S$7:AE$7)*$N123-SUM($O123:$Q123)&gt;0,SUM($S$3:AE$3)*$J123+SUM($S$4:AE$4)*$K123+SUM($S$5:AE$5)*$L123+SUM($S$6:AE$6)*$M123+SUM($S$7:AE$7)*$N123-SUM($O123:$Q123),0)</f>
        <v>0</v>
      </c>
      <c r="AC123" s="4">
        <f t="shared" si="224"/>
        <v>0</v>
      </c>
      <c r="AD123" s="72">
        <f>IF(SUM($S$3:AG$3)*$J123+SUM($S$4:AG$4)*$K123+SUM($S$5:AG$5)*$L123+SUM($S$6:AG$6)*$M123+SUM($S$7:AG$7)*$N123-SUM($O123:$Q123)&gt;0,SUM($S$3:AG$3)*$J123+SUM($S$4:AG$4)*$K123+SUM($S$5:AG$5)*$L123+SUM($S$6:AG$6)*$M123+SUM($S$7:AG$7)*$N123-SUM($O123:$Q123),0)</f>
        <v>0</v>
      </c>
      <c r="AE123" s="4">
        <f t="shared" si="225"/>
        <v>0</v>
      </c>
      <c r="AF123" s="72">
        <f>IF(SUM($S$3:AI$3)*$J123+SUM($S$4:AI$4)*$K123+SUM($S$5:AI$5)*$L123+SUM($S$6:AI$6)*$M123+SUM($S$7:AI$7)*$N123-SUM($O123:$Q123)&gt;0,SUM($S$3:AI$3)*$J123+SUM($S$4:AI$4)*$K123+SUM($S$5:AI$5)*$L123+SUM($S$6:AI$6)*$M123+SUM($S$7:AI$7)*$N123-SUM($O123:$Q123),0)</f>
        <v>0</v>
      </c>
      <c r="AG123" s="4">
        <f t="shared" si="226"/>
        <v>0</v>
      </c>
      <c r="AH123" s="72">
        <f>IF(SUM($S$3:AK$3)*$J123+SUM($S$4:AK$4)*$K123+SUM($S$5:AK$5)*$L123+SUM($S$6:AK$6)*$M123+SUM($S$7:AK$7)*$N123-SUM($O123:$Q123)&gt;0,SUM($S$3:AK$3)*$J123+SUM($S$4:AK$4)*$K123+SUM($S$5:AK$5)*$L123+SUM($S$6:AK$6)*$M123+SUM($S$7:AK$7)*$N123-SUM($O123:$Q123),0)</f>
        <v>0</v>
      </c>
      <c r="AI123" s="4">
        <f t="shared" si="227"/>
        <v>0</v>
      </c>
      <c r="AJ123" s="72">
        <f>IF(SUM($S$3:AM$3)*$J123+SUM($S$4:AQ$4)*$K123+SUM($S$5:AM$5)*$L123+SUM($S$6:AM$6)*$M123+SUM($S$7:AM$7)*$N123-SUM($O123:$Q123)&gt;0,SUM($S$3:AM$3)*$J123+SUM($S$4:AQ$4)*$K123+SUM($S$5:AM$5)*$L123+SUM($S$6:AM$6)*$M123+SUM($S$7:AM$7)*$N123-SUM($O123:$Q123),0)</f>
        <v>0</v>
      </c>
      <c r="AK123" s="4">
        <f t="shared" si="228"/>
        <v>0</v>
      </c>
      <c r="AL123" s="72">
        <f>IF(SUM($S$3:AO$3)*$J123+SUM($S$4:AS$4)*$K123+SUM($S$5:AO$5)*$L123+SUM($S$6:AO$6)*$M123+SUM($S$7:AO$7)*$N123-SUM($O123:$Q123)&gt;0,SUM($S$3:AO$3)*$J123+SUM($S$4:AS$4)*$K123+SUM($S$5:AO$5)*$L123+SUM($S$6:AO$6)*$M123+SUM($S$7:AO$7)*$N123-SUM($O123:$Q123),0)</f>
        <v>476</v>
      </c>
      <c r="AM123" s="4">
        <f t="shared" si="229"/>
        <v>476</v>
      </c>
      <c r="AN123" s="72">
        <f>IF(SUM($S$3:AQ$3)*$J123+SUM($S$4:AU$4)*$K123+SUM($S$5:AQ$5)*$L123+SUM($S$6:AQ$6)*$M123+SUM($S$7:AQ$7)*$N123-SUM($O123:$Q123)&gt;0,SUM($S$3:AQ$3)*$J123+SUM($S$4:AU$4)*$K123+SUM($S$5:AQ$5)*$L123+SUM($S$6:AQ$6)*$M123+SUM($S$7:AQ$7)*$N123-SUM($O123:$Q123),0)</f>
        <v>1076</v>
      </c>
      <c r="AO123" s="4">
        <f t="shared" si="230"/>
        <v>600</v>
      </c>
      <c r="AP123" s="72">
        <f>IF(SUM($S$3:AS$3)*$J123+SUM($S$4:AW$4)*$K123+SUM($S$5:AS$5)*$L123+SUM($S$6:AS$6)*$M123+SUM($S$7:AS$7)*$N123-SUM($O123:$Q123)&gt;0,SUM($S$3:AS$3)*$J123+SUM($S$4:AW$4)*$K123+SUM($S$5:AS$5)*$L123+SUM($S$6:AS$6)*$M123+SUM($S$7:AS$7)*$N123-SUM($O123:$Q123),0)</f>
        <v>1676</v>
      </c>
      <c r="AQ123" s="4">
        <f t="shared" si="231"/>
        <v>600</v>
      </c>
      <c r="AR123" s="72">
        <f>IF(SUM($S$3:AU$3)*$J123+SUM($S$4:AP$4)*$K123+SUM($S$5:AU$5)*$L123+SUM($S$6:AU$6)*$M123+SUM($S$7:AU$7)*$N123-SUM($O123:$Q123)&gt;0,SUM($S$3:AU$3)*$J123+SUM($S$4:AP$4)*$K123+SUM($S$5:AU$5)*$L123+SUM($S$6:AU$6)*$M123+SUM($S$7:AU$7)*$N123-SUM($O123:$Q123),0)</f>
        <v>0</v>
      </c>
      <c r="AS123" s="4">
        <f t="shared" si="232"/>
        <v>0</v>
      </c>
      <c r="AT123" s="72">
        <f>IF(SUM($S$3:AW$3)*$J123+SUM($S$4:AW$4)*$K123+SUM($S$5:AW$5)*$L123+SUM($S$6:AW$6)*$M123+SUM($S$7:AW$7)*$N123-SUM($O123:$Q123)&gt;0,SUM($S$3:AW$3)*$J123+SUM($S$4:AW$4)*$K123+SUM($S$5:AW$5)*$L123+SUM($S$6:AW$6)*$M123+SUM($S$7:AW$7)*$N123-SUM($O123:$Q123),0)</f>
        <v>1676</v>
      </c>
      <c r="AU123" s="4">
        <f t="shared" si="233"/>
        <v>1676</v>
      </c>
      <c r="AV123" s="72">
        <f>IF(SUM($S$3:AY$3)*$J123+SUM($S$4:AY$4)*$K123+SUM($S$5:AY$5)*$L123+SUM($S$6:AY$6)*$M123+SUM($S$7:AY$7)*$N123-SUM($O123:$Q123)&gt;0,SUM($S$3:AY$3)*$J123+SUM($S$4:AY$4)*$K123+SUM($S$5:AY$5)*$L123+SUM($S$6:AY$6)*$M123+SUM($S$7:AY$7)*$N123-SUM($O123:$Q123),0)</f>
        <v>2276</v>
      </c>
      <c r="AW123" s="4">
        <f t="shared" si="234"/>
        <v>600</v>
      </c>
      <c r="AX123" s="72">
        <f>IF(SUM($S$3:BA$3)*$J123+SUM($S$4:BA$4)*$K123+SUM($S$5:BA$5)*$L123+SUM($S$6:BA$6)*$M123+SUM($S$7:BA$7)*$N123-SUM($O123:$Q123)&gt;0,SUM($S$3:BA$3)*$J123+SUM($S$4:BA$4)*$K123+SUM($S$5:BA$5)*$L123+SUM($S$6:BA$6)*$M123+SUM($S$7:BA$7)*$N123-SUM($O123:$Q123),0)</f>
        <v>2876</v>
      </c>
      <c r="AY123" s="7">
        <f t="shared" si="235"/>
        <v>600</v>
      </c>
      <c r="AZ123" s="401">
        <f>IF(SUM($S$3:BC$3)*$J123+SUM($S$4:BC$4)*$K123+SUM($S$5:BC$5)*$L123+SUM($S$6:BC$6)*$M123+SUM($S$7:BC$7)*$N123-SUM($O123:$Q123)&gt;0,SUM($S$3:BC$3)*$J123+SUM($S$4:BC$4)*$K123+SUM($S$5:BC$5)*$L123+SUM($S$6:BC$6)*$M123+SUM($S$7:BC$7)*$N123-SUM($O123:$Q123),0)</f>
        <v>3476</v>
      </c>
      <c r="BA123" s="87">
        <f t="shared" si="236"/>
        <v>600</v>
      </c>
      <c r="BB123" s="402">
        <f>IF(SUM($S$3:BD$3)*$J123+SUM($S$4:BD$4)*$K123+SUM($S$5:BD$5)*$L123+SUM($S$6:BD$6)*$M123+SUM($S$7:BD$7)*$N123-SUM($O123:$Q123)&gt;0,SUM($S$3:BD$3)*$J123+SUM($S$4:BD$4)*$K123+SUM($S$5:BD$5)*$L123+SUM($S$6:BD$6)*$M123+SUM($S$7:BD$7)*$N123-SUM($O123:$Q123),0)</f>
        <v>4064</v>
      </c>
      <c r="BC123" s="87">
        <f t="shared" si="237"/>
        <v>588</v>
      </c>
      <c r="BG123" s="91">
        <f t="shared" si="435"/>
        <v>0</v>
      </c>
      <c r="BH123" s="91">
        <f t="shared" si="436"/>
        <v>0</v>
      </c>
      <c r="BI123" s="91">
        <f t="shared" si="437"/>
        <v>0</v>
      </c>
      <c r="BJ123" s="91">
        <f t="shared" si="438"/>
        <v>0</v>
      </c>
      <c r="BK123" s="91">
        <f t="shared" si="439"/>
        <v>0</v>
      </c>
      <c r="BL123" s="91">
        <f t="shared" si="440"/>
        <v>0</v>
      </c>
      <c r="BM123" s="91">
        <f t="shared" si="441"/>
        <v>352240</v>
      </c>
      <c r="BN123" s="91">
        <f t="shared" si="442"/>
        <v>444000</v>
      </c>
      <c r="BO123" s="91">
        <f t="shared" si="443"/>
        <v>444000</v>
      </c>
      <c r="BP123" s="91">
        <f t="shared" si="444"/>
        <v>0</v>
      </c>
      <c r="BQ123" s="250">
        <f t="shared" si="445"/>
        <v>1240240</v>
      </c>
      <c r="BR123" s="157">
        <f t="shared" si="446"/>
        <v>444000</v>
      </c>
      <c r="BS123" s="91">
        <f t="shared" si="447"/>
        <v>444000</v>
      </c>
      <c r="BT123" s="91">
        <f t="shared" si="448"/>
        <v>444000</v>
      </c>
      <c r="BU123" s="91">
        <f t="shared" si="449"/>
        <v>435120</v>
      </c>
      <c r="BV123" s="91"/>
      <c r="BW123" s="158"/>
      <c r="BX123" s="153" t="s">
        <v>610</v>
      </c>
    </row>
    <row r="124" spans="1:76" s="86" customFormat="1" ht="12.75" customHeight="1" x14ac:dyDescent="0.25">
      <c r="A124" s="51" t="s">
        <v>261</v>
      </c>
      <c r="B124" s="51" t="s">
        <v>262</v>
      </c>
      <c r="C124" s="244" t="s">
        <v>10</v>
      </c>
      <c r="D124" s="274">
        <v>1</v>
      </c>
      <c r="E124" s="328">
        <v>800</v>
      </c>
      <c r="F124" s="342" t="s">
        <v>488</v>
      </c>
      <c r="G124" s="369">
        <v>1</v>
      </c>
      <c r="H124" s="370">
        <v>800</v>
      </c>
      <c r="I124" s="372" t="s">
        <v>488</v>
      </c>
      <c r="J124" s="301"/>
      <c r="K124" s="128"/>
      <c r="L124" s="120"/>
      <c r="M124" s="123">
        <v>1</v>
      </c>
      <c r="N124" s="120"/>
      <c r="O124" s="87"/>
      <c r="P124" s="131"/>
      <c r="Q124" s="292">
        <f>30+40+60</f>
        <v>130</v>
      </c>
      <c r="R124" s="72">
        <f>IF(SUM($S$3:U$3)*$J124+SUM($S$4:U$4)*$K124+SUM($S$5:U$5)*$L124+SUM($S$6:U$6)*$M124+SUM($S$7:U$7)*$N124-SUM($O124:$Q124)&gt;0,SUM($S$3:U$3)*$J124+SUM($S$4:U$4)*$K124+SUM($S$5:U$5)*$L124+SUM($S$6:U$6)*$M124+SUM($S$7:U$7)*$N124-SUM($O124:$Q124),0)</f>
        <v>0</v>
      </c>
      <c r="S124" s="73">
        <f t="shared" si="219"/>
        <v>0</v>
      </c>
      <c r="T124" s="72">
        <f>IF(SUM($S$3:W$3)*$J124+SUM($S$4:W$4)*$K124+SUM($S$5:W$5)*$L124+SUM($S$6:W$6)*$M124+SUM($S$7:W$7)*$N124-SUM($O124:$Q124)&gt;0,SUM($S$3:W$3)*$J124+SUM($S$4:W$4)*$K124+SUM($S$5:W$5)*$L124+SUM($S$6:W$6)*$M124+SUM($S$7:W$7)*$N124-SUM($O124:$Q124),0)</f>
        <v>0</v>
      </c>
      <c r="U124" s="4">
        <f t="shared" si="220"/>
        <v>0</v>
      </c>
      <c r="V124" s="72">
        <f>IF(SUM($S$3:Y$3)*$J124+SUM($S$4:Y$4)*$K124+SUM($S$5:Y$5)*$L124+SUM($S$6:Y$6)*$M124+SUM($S$7:Y$7)*$N124-SUM($O124:$Q124)&gt;0,SUM($S$3:Y$3)*$J124+SUM($S$4:Y$4)*$K124+SUM($S$5:Y$5)*$L124+SUM($S$6:Y$6)*$M124+SUM($S$7:Y$7)*$N124-SUM($O124:$Q124),0)</f>
        <v>0</v>
      </c>
      <c r="W124" s="4">
        <f t="shared" si="221"/>
        <v>0</v>
      </c>
      <c r="X124" s="72">
        <f>IF(SUM($S$3:AA$3)*$J124+SUM($S$4:AA$4)*$K124+SUM($S$5:AA$5)*$L124+SUM($S$6:AA$6)*$M124+SUM($S$7:AA$7)*$N124-SUM($O124:$Q124)&gt;0,SUM($S$3:AA$3)*$J124+SUM($S$4:AA$4)*$K124+SUM($S$5:AA$5)*$L124+SUM($S$6:AA$6)*$M124+SUM($S$7:AA$7)*$N124-SUM($O124:$Q124),0)</f>
        <v>0</v>
      </c>
      <c r="Y124" s="4">
        <f t="shared" si="222"/>
        <v>0</v>
      </c>
      <c r="Z124" s="72">
        <f>IF(SUM($S$3:AC$3)*$J124+SUM($S$4:AC$4)*$K124+SUM($S$5:AC$5)*$L124+SUM($S$6:AC$6)*$M124+SUM($S$7:AC$7)*$N124-SUM($O124:$Q124)&gt;0,SUM($S$3:AC$3)*$J124+SUM($S$4:AC$4)*$K124+SUM($S$5:AC$5)*$L124+SUM($S$6:AC$6)*$M124+SUM($S$7:AC$7)*$N124-SUM($O124:$Q124),0)</f>
        <v>0</v>
      </c>
      <c r="AA124" s="4">
        <f t="shared" si="223"/>
        <v>0</v>
      </c>
      <c r="AB124" s="72">
        <f>IF(SUM($S$3:AE$3)*$J124+SUM($S$4:AE$4)*$K124+SUM($S$5:AE$5)*$L124+SUM($S$6:AE$6)*$M124+SUM($S$7:AE$7)*$N124-SUM($O124:$Q124)&gt;0,SUM($S$3:AE$3)*$J124+SUM($S$4:AE$4)*$K124+SUM($S$5:AE$5)*$L124+SUM($S$6:AE$6)*$M124+SUM($S$7:AE$7)*$N124-SUM($O124:$Q124),0)</f>
        <v>0</v>
      </c>
      <c r="AC124" s="4">
        <f t="shared" si="224"/>
        <v>0</v>
      </c>
      <c r="AD124" s="72">
        <f>IF(SUM($S$3:AG$3)*$J124+SUM($S$4:AG$4)*$K124+SUM($S$5:AG$5)*$L124+SUM($S$6:AG$6)*$M124+SUM($S$7:AG$7)*$N124-SUM($O124:$Q124)&gt;0,SUM($S$3:AG$3)*$J124+SUM($S$4:AG$4)*$K124+SUM($S$5:AG$5)*$L124+SUM($S$6:AG$6)*$M124+SUM($S$7:AG$7)*$N124-SUM($O124:$Q124),0)</f>
        <v>0</v>
      </c>
      <c r="AE124" s="4">
        <f t="shared" si="225"/>
        <v>0</v>
      </c>
      <c r="AF124" s="72">
        <f>IF(SUM($S$3:AI$3)*$J124+SUM($S$4:AI$4)*$K124+SUM($S$5:AI$5)*$L124+SUM($S$6:AI$6)*$M124+SUM($S$7:AI$7)*$N124-SUM($O124:$Q124)&gt;0,SUM($S$3:AI$3)*$J124+SUM($S$4:AI$4)*$K124+SUM($S$5:AI$5)*$L124+SUM($S$6:AI$6)*$M124+SUM($S$7:AI$7)*$N124-SUM($O124:$Q124),0)</f>
        <v>0</v>
      </c>
      <c r="AG124" s="4">
        <f t="shared" si="226"/>
        <v>0</v>
      </c>
      <c r="AH124" s="72">
        <f>IF(SUM($S$3:AK$3)*$J124+SUM($S$4:AK$4)*$K124+SUM($S$5:AK$5)*$L124+SUM($S$6:AK$6)*$M124+SUM($S$7:AK$7)*$N124-SUM($O124:$Q124)&gt;0,SUM($S$3:AK$3)*$J124+SUM($S$4:AK$4)*$K124+SUM($S$5:AK$5)*$L124+SUM($S$6:AK$6)*$M124+SUM($S$7:AK$7)*$N124-SUM($O124:$Q124),0)</f>
        <v>0</v>
      </c>
      <c r="AI124" s="4">
        <f t="shared" si="227"/>
        <v>0</v>
      </c>
      <c r="AJ124" s="72">
        <f>IF(SUM($S$3:AM$3)*$J124+SUM($S$4:AQ$4)*$K124+SUM($S$5:AM$5)*$L124+SUM($S$6:AM$6)*$M124+SUM($S$7:AM$7)*$N124-SUM($O124:$Q124)&gt;0,SUM($S$3:AM$3)*$J124+SUM($S$4:AQ$4)*$K124+SUM($S$5:AM$5)*$L124+SUM($S$6:AM$6)*$M124+SUM($S$7:AM$7)*$N124-SUM($O124:$Q124),0)</f>
        <v>0</v>
      </c>
      <c r="AK124" s="4">
        <f t="shared" si="228"/>
        <v>0</v>
      </c>
      <c r="AL124" s="72">
        <f>IF(SUM($S$3:AO$3)*$J124+SUM($S$4:AS$4)*$K124+SUM($S$5:AO$5)*$L124+SUM($S$6:AO$6)*$M124+SUM($S$7:AO$7)*$N124-SUM($O124:$Q124)&gt;0,SUM($S$3:AO$3)*$J124+SUM($S$4:AS$4)*$K124+SUM($S$5:AO$5)*$L124+SUM($S$6:AO$6)*$M124+SUM($S$7:AO$7)*$N124-SUM($O124:$Q124),0)</f>
        <v>0</v>
      </c>
      <c r="AM124" s="4">
        <f t="shared" si="229"/>
        <v>0</v>
      </c>
      <c r="AN124" s="72">
        <f>IF(SUM($S$3:AQ$3)*$J124+SUM($S$4:AU$4)*$K124+SUM($S$5:AQ$5)*$L124+SUM($S$6:AQ$6)*$M124+SUM($S$7:AQ$7)*$N124-SUM($O124:$Q124)&gt;0,SUM($S$3:AQ$3)*$J124+SUM($S$4:AU$4)*$K124+SUM($S$5:AQ$5)*$L124+SUM($S$6:AQ$6)*$M124+SUM($S$7:AQ$7)*$N124-SUM($O124:$Q124),0)</f>
        <v>0</v>
      </c>
      <c r="AO124" s="4">
        <f t="shared" si="230"/>
        <v>0</v>
      </c>
      <c r="AP124" s="72">
        <f>IF(SUM($S$3:AS$3)*$J124+SUM($S$4:AW$4)*$K124+SUM($S$5:AS$5)*$L124+SUM($S$6:AS$6)*$M124+SUM($S$7:AS$7)*$N124-SUM($O124:$Q124)&gt;0,SUM($S$3:AS$3)*$J124+SUM($S$4:AW$4)*$K124+SUM($S$5:AS$5)*$L124+SUM($S$6:AS$6)*$M124+SUM($S$7:AS$7)*$N124-SUM($O124:$Q124),0)</f>
        <v>0</v>
      </c>
      <c r="AQ124" s="4">
        <f t="shared" si="231"/>
        <v>0</v>
      </c>
      <c r="AR124" s="72">
        <f>IF(SUM($S$3:AU$3)*$J124+SUM($S$4:AP$4)*$K124+SUM($S$5:AU$5)*$L124+SUM($S$6:AU$6)*$M124+SUM($S$7:AU$7)*$N124-SUM($O124:$Q124)&gt;0,SUM($S$3:AU$3)*$J124+SUM($S$4:AP$4)*$K124+SUM($S$5:AU$5)*$L124+SUM($S$6:AU$6)*$M124+SUM($S$7:AU$7)*$N124-SUM($O124:$Q124),0)</f>
        <v>0</v>
      </c>
      <c r="AS124" s="4">
        <f t="shared" si="232"/>
        <v>0</v>
      </c>
      <c r="AT124" s="72">
        <f>IF(SUM($S$3:AW$3)*$J124+SUM($S$4:AW$4)*$K124+SUM($S$5:AW$5)*$L124+SUM($S$6:AW$6)*$M124+SUM($S$7:AW$7)*$N124-SUM($O124:$Q124)&gt;0,SUM($S$3:AW$3)*$J124+SUM($S$4:AW$4)*$K124+SUM($S$5:AW$5)*$L124+SUM($S$6:AW$6)*$M124+SUM($S$7:AW$7)*$N124-SUM($O124:$Q124),0)</f>
        <v>34</v>
      </c>
      <c r="AU124" s="4">
        <f t="shared" si="233"/>
        <v>34</v>
      </c>
      <c r="AV124" s="72">
        <f>IF(SUM($S$3:AY$3)*$J124+SUM($S$4:AY$4)*$K124+SUM($S$5:AY$5)*$L124+SUM($S$6:AY$6)*$M124+SUM($S$7:AY$7)*$N124-SUM($O124:$Q124)&gt;0,SUM($S$3:AY$3)*$J124+SUM($S$4:AY$4)*$K124+SUM($S$5:AY$5)*$L124+SUM($S$6:AY$6)*$M124+SUM($S$7:AY$7)*$N124-SUM($O124:$Q124),0)</f>
        <v>69</v>
      </c>
      <c r="AW124" s="4">
        <f t="shared" si="234"/>
        <v>35</v>
      </c>
      <c r="AX124" s="72">
        <f>IF(SUM($S$3:BA$3)*$J124+SUM($S$4:BA$4)*$K124+SUM($S$5:BA$5)*$L124+SUM($S$6:BA$6)*$M124+SUM($S$7:BA$7)*$N124-SUM($O124:$Q124)&gt;0,SUM($S$3:BA$3)*$J124+SUM($S$4:BA$4)*$K124+SUM($S$5:BA$5)*$L124+SUM($S$6:BA$6)*$M124+SUM($S$7:BA$7)*$N124-SUM($O124:$Q124),0)</f>
        <v>104</v>
      </c>
      <c r="AY124" s="7">
        <f t="shared" si="235"/>
        <v>35</v>
      </c>
      <c r="AZ124" s="401">
        <f>IF(SUM($S$3:BC$3)*$J124+SUM($S$4:BC$4)*$K124+SUM($S$5:BC$5)*$L124+SUM($S$6:BC$6)*$M124+SUM($S$7:BC$7)*$N124-SUM($O124:$Q124)&gt;0,SUM($S$3:BC$3)*$J124+SUM($S$4:BC$4)*$K124+SUM($S$5:BC$5)*$L124+SUM($S$6:BC$6)*$M124+SUM($S$7:BC$7)*$N124-SUM($O124:$Q124),0)</f>
        <v>104</v>
      </c>
      <c r="BA124" s="87">
        <f t="shared" si="236"/>
        <v>0</v>
      </c>
      <c r="BB124" s="402">
        <f>IF(SUM($S$3:BD$3)*$J124+SUM($S$4:BD$4)*$K124+SUM($S$5:BD$5)*$L124+SUM($S$6:BD$6)*$M124+SUM($S$7:BD$7)*$N124-SUM($O124:$Q124)&gt;0,SUM($S$3:BD$3)*$J124+SUM($S$4:BD$4)*$K124+SUM($S$5:BD$5)*$L124+SUM($S$6:BD$6)*$M124+SUM($S$7:BD$7)*$N124-SUM($O124:$Q124),0)</f>
        <v>104</v>
      </c>
      <c r="BC124" s="87">
        <f t="shared" si="237"/>
        <v>0</v>
      </c>
      <c r="BG124" s="91">
        <f t="shared" si="435"/>
        <v>0</v>
      </c>
      <c r="BH124" s="91">
        <f t="shared" si="436"/>
        <v>0</v>
      </c>
      <c r="BI124" s="91">
        <f t="shared" si="437"/>
        <v>0</v>
      </c>
      <c r="BJ124" s="91">
        <f t="shared" si="438"/>
        <v>0</v>
      </c>
      <c r="BK124" s="91">
        <f t="shared" si="439"/>
        <v>0</v>
      </c>
      <c r="BL124" s="91">
        <f t="shared" si="440"/>
        <v>0</v>
      </c>
      <c r="BM124" s="91">
        <f t="shared" si="441"/>
        <v>0</v>
      </c>
      <c r="BN124" s="91">
        <f t="shared" si="442"/>
        <v>0</v>
      </c>
      <c r="BO124" s="91">
        <f t="shared" si="443"/>
        <v>0</v>
      </c>
      <c r="BP124" s="91">
        <f t="shared" si="444"/>
        <v>0</v>
      </c>
      <c r="BQ124" s="250">
        <f t="shared" si="445"/>
        <v>27200</v>
      </c>
      <c r="BR124" s="157">
        <f t="shared" si="446"/>
        <v>28000</v>
      </c>
      <c r="BS124" s="91">
        <f t="shared" si="447"/>
        <v>28000</v>
      </c>
      <c r="BT124" s="91">
        <f t="shared" si="448"/>
        <v>0</v>
      </c>
      <c r="BU124" s="91">
        <f t="shared" si="449"/>
        <v>0</v>
      </c>
      <c r="BV124" s="91"/>
      <c r="BW124" s="158"/>
      <c r="BX124" s="153" t="s">
        <v>610</v>
      </c>
    </row>
    <row r="125" spans="1:76" s="86" customFormat="1" ht="12.75" customHeight="1" x14ac:dyDescent="0.25">
      <c r="A125" s="51" t="s">
        <v>528</v>
      </c>
      <c r="B125" s="51" t="s">
        <v>529</v>
      </c>
      <c r="C125" s="244" t="s">
        <v>10</v>
      </c>
      <c r="D125" s="274">
        <v>1</v>
      </c>
      <c r="E125" s="328">
        <v>845</v>
      </c>
      <c r="F125" s="342" t="s">
        <v>488</v>
      </c>
      <c r="G125" s="369">
        <v>1</v>
      </c>
      <c r="H125" s="370">
        <v>845</v>
      </c>
      <c r="I125" s="372" t="s">
        <v>488</v>
      </c>
      <c r="J125" s="301"/>
      <c r="K125" s="128"/>
      <c r="L125" s="120"/>
      <c r="M125" s="123">
        <v>2</v>
      </c>
      <c r="N125" s="120"/>
      <c r="O125" s="87"/>
      <c r="P125" s="131"/>
      <c r="Q125" s="292">
        <f>60+80+120+120</f>
        <v>380</v>
      </c>
      <c r="R125" s="72">
        <f>IF(SUM($S$3:U$3)*$J125+SUM($S$4:U$4)*$K125+SUM($S$5:U$5)*$L125+SUM($S$6:U$6)*$M125+SUM($S$7:U$7)*$N125-SUM($O125:$Q125)&gt;0,SUM($S$3:U$3)*$J125+SUM($S$4:U$4)*$K125+SUM($S$5:U$5)*$L125+SUM($S$6:U$6)*$M125+SUM($S$7:U$7)*$N125-SUM($O125:$Q125),0)</f>
        <v>0</v>
      </c>
      <c r="S125" s="73">
        <f t="shared" si="219"/>
        <v>0</v>
      </c>
      <c r="T125" s="72">
        <f>IF(SUM($S$3:W$3)*$J125+SUM($S$4:W$4)*$K125+SUM($S$5:W$5)*$L125+SUM($S$6:W$6)*$M125+SUM($S$7:W$7)*$N125-SUM($O125:$Q125)&gt;0,SUM($S$3:W$3)*$J125+SUM($S$4:W$4)*$K125+SUM($S$5:W$5)*$L125+SUM($S$6:W$6)*$M125+SUM($S$7:W$7)*$N125-SUM($O125:$Q125),0)</f>
        <v>0</v>
      </c>
      <c r="U125" s="4">
        <f t="shared" si="220"/>
        <v>0</v>
      </c>
      <c r="V125" s="72">
        <f>IF(SUM($S$3:Y$3)*$J125+SUM($S$4:Y$4)*$K125+SUM($S$5:Y$5)*$L125+SUM($S$6:Y$6)*$M125+SUM($S$7:Y$7)*$N125-SUM($O125:$Q125)&gt;0,SUM($S$3:Y$3)*$J125+SUM($S$4:Y$4)*$K125+SUM($S$5:Y$5)*$L125+SUM($S$6:Y$6)*$M125+SUM($S$7:Y$7)*$N125-SUM($O125:$Q125),0)</f>
        <v>0</v>
      </c>
      <c r="W125" s="4">
        <f t="shared" si="221"/>
        <v>0</v>
      </c>
      <c r="X125" s="72">
        <f>IF(SUM($S$3:AA$3)*$J125+SUM($S$4:AA$4)*$K125+SUM($S$5:AA$5)*$L125+SUM($S$6:AA$6)*$M125+SUM($S$7:AA$7)*$N125-SUM($O125:$Q125)&gt;0,SUM($S$3:AA$3)*$J125+SUM($S$4:AA$4)*$K125+SUM($S$5:AA$5)*$L125+SUM($S$6:AA$6)*$M125+SUM($S$7:AA$7)*$N125-SUM($O125:$Q125),0)</f>
        <v>0</v>
      </c>
      <c r="Y125" s="4">
        <f t="shared" si="222"/>
        <v>0</v>
      </c>
      <c r="Z125" s="72">
        <f>IF(SUM($S$3:AC$3)*$J125+SUM($S$4:AC$4)*$K125+SUM($S$5:AC$5)*$L125+SUM($S$6:AC$6)*$M125+SUM($S$7:AC$7)*$N125-SUM($O125:$Q125)&gt;0,SUM($S$3:AC$3)*$J125+SUM($S$4:AC$4)*$K125+SUM($S$5:AC$5)*$L125+SUM($S$6:AC$6)*$M125+SUM($S$7:AC$7)*$N125-SUM($O125:$Q125),0)</f>
        <v>0</v>
      </c>
      <c r="AA125" s="4">
        <f t="shared" si="223"/>
        <v>0</v>
      </c>
      <c r="AB125" s="72">
        <f>IF(SUM($S$3:AE$3)*$J125+SUM($S$4:AE$4)*$K125+SUM($S$5:AE$5)*$L125+SUM($S$6:AE$6)*$M125+SUM($S$7:AE$7)*$N125-SUM($O125:$Q125)&gt;0,SUM($S$3:AE$3)*$J125+SUM($S$4:AE$4)*$K125+SUM($S$5:AE$5)*$L125+SUM($S$6:AE$6)*$M125+SUM($S$7:AE$7)*$N125-SUM($O125:$Q125),0)</f>
        <v>0</v>
      </c>
      <c r="AC125" s="4">
        <f t="shared" si="224"/>
        <v>0</v>
      </c>
      <c r="AD125" s="72">
        <f>IF(SUM($S$3:AG$3)*$J125+SUM($S$4:AG$4)*$K125+SUM($S$5:AG$5)*$L125+SUM($S$6:AG$6)*$M125+SUM($S$7:AG$7)*$N125-SUM($O125:$Q125)&gt;0,SUM($S$3:AG$3)*$J125+SUM($S$4:AG$4)*$K125+SUM($S$5:AG$5)*$L125+SUM($S$6:AG$6)*$M125+SUM($S$7:AG$7)*$N125-SUM($O125:$Q125),0)</f>
        <v>0</v>
      </c>
      <c r="AE125" s="4">
        <f t="shared" si="225"/>
        <v>0</v>
      </c>
      <c r="AF125" s="72">
        <f>IF(SUM($S$3:AI$3)*$J125+SUM($S$4:AI$4)*$K125+SUM($S$5:AI$5)*$L125+SUM($S$6:AI$6)*$M125+SUM($S$7:AI$7)*$N125-SUM($O125:$Q125)&gt;0,SUM($S$3:AI$3)*$J125+SUM($S$4:AI$4)*$K125+SUM($S$5:AI$5)*$L125+SUM($S$6:AI$6)*$M125+SUM($S$7:AI$7)*$N125-SUM($O125:$Q125),0)</f>
        <v>0</v>
      </c>
      <c r="AG125" s="4">
        <f t="shared" si="226"/>
        <v>0</v>
      </c>
      <c r="AH125" s="72">
        <f>IF(SUM($S$3:AK$3)*$J125+SUM($S$4:AK$4)*$K125+SUM($S$5:AK$5)*$L125+SUM($S$6:AK$6)*$M125+SUM($S$7:AK$7)*$N125-SUM($O125:$Q125)&gt;0,SUM($S$3:AK$3)*$J125+SUM($S$4:AK$4)*$K125+SUM($S$5:AK$5)*$L125+SUM($S$6:AK$6)*$M125+SUM($S$7:AK$7)*$N125-SUM($O125:$Q125),0)</f>
        <v>0</v>
      </c>
      <c r="AI125" s="4">
        <f t="shared" si="227"/>
        <v>0</v>
      </c>
      <c r="AJ125" s="72">
        <f>IF(SUM($S$3:AM$3)*$J125+SUM($S$4:AQ$4)*$K125+SUM($S$5:AM$5)*$L125+SUM($S$6:AM$6)*$M125+SUM($S$7:AM$7)*$N125-SUM($O125:$Q125)&gt;0,SUM($S$3:AM$3)*$J125+SUM($S$4:AQ$4)*$K125+SUM($S$5:AM$5)*$L125+SUM($S$6:AM$6)*$M125+SUM($S$7:AM$7)*$N125-SUM($O125:$Q125),0)</f>
        <v>0</v>
      </c>
      <c r="AK125" s="4">
        <f t="shared" si="228"/>
        <v>0</v>
      </c>
      <c r="AL125" s="72">
        <f>IF(SUM($S$3:AO$3)*$J125+SUM($S$4:AS$4)*$K125+SUM($S$5:AO$5)*$L125+SUM($S$6:AO$6)*$M125+SUM($S$7:AO$7)*$N125-SUM($O125:$Q125)&gt;0,SUM($S$3:AO$3)*$J125+SUM($S$4:AS$4)*$K125+SUM($S$5:AO$5)*$L125+SUM($S$6:AO$6)*$M125+SUM($S$7:AO$7)*$N125-SUM($O125:$Q125),0)</f>
        <v>0</v>
      </c>
      <c r="AM125" s="4">
        <f t="shared" si="229"/>
        <v>0</v>
      </c>
      <c r="AN125" s="72">
        <f>IF(SUM($S$3:AQ$3)*$J125+SUM($S$4:AU$4)*$K125+SUM($S$5:AQ$5)*$L125+SUM($S$6:AQ$6)*$M125+SUM($S$7:AQ$7)*$N125-SUM($O125:$Q125)&gt;0,SUM($S$3:AQ$3)*$J125+SUM($S$4:AU$4)*$K125+SUM($S$5:AQ$5)*$L125+SUM($S$6:AQ$6)*$M125+SUM($S$7:AQ$7)*$N125-SUM($O125:$Q125),0)</f>
        <v>0</v>
      </c>
      <c r="AO125" s="4">
        <f t="shared" si="230"/>
        <v>0</v>
      </c>
      <c r="AP125" s="72">
        <f>IF(SUM($S$3:AS$3)*$J125+SUM($S$4:AW$4)*$K125+SUM($S$5:AS$5)*$L125+SUM($S$6:AS$6)*$M125+SUM($S$7:AS$7)*$N125-SUM($O125:$Q125)&gt;0,SUM($S$3:AS$3)*$J125+SUM($S$4:AW$4)*$K125+SUM($S$5:AS$5)*$L125+SUM($S$6:AS$6)*$M125+SUM($S$7:AS$7)*$N125-SUM($O125:$Q125),0)</f>
        <v>0</v>
      </c>
      <c r="AQ125" s="4">
        <f t="shared" si="231"/>
        <v>0</v>
      </c>
      <c r="AR125" s="72">
        <f>IF(SUM($S$3:AU$3)*$J125+SUM($S$4:AP$4)*$K125+SUM($S$5:AU$5)*$L125+SUM($S$6:AU$6)*$M125+SUM($S$7:AU$7)*$N125-SUM($O125:$Q125)&gt;0,SUM($S$3:AU$3)*$J125+SUM($S$4:AP$4)*$K125+SUM($S$5:AU$5)*$L125+SUM($S$6:AU$6)*$M125+SUM($S$7:AU$7)*$N125-SUM($O125:$Q125),0)</f>
        <v>0</v>
      </c>
      <c r="AS125" s="4">
        <f t="shared" si="232"/>
        <v>0</v>
      </c>
      <c r="AT125" s="72">
        <f>IF(SUM($S$3:AW$3)*$J125+SUM($S$4:AW$4)*$K125+SUM($S$5:AW$5)*$L125+SUM($S$6:AW$6)*$M125+SUM($S$7:AW$7)*$N125-SUM($O125:$Q125)&gt;0,SUM($S$3:AW$3)*$J125+SUM($S$4:AW$4)*$K125+SUM($S$5:AW$5)*$L125+SUM($S$6:AW$6)*$M125+SUM($S$7:AW$7)*$N125-SUM($O125:$Q125),0)</f>
        <v>0</v>
      </c>
      <c r="AU125" s="4">
        <f t="shared" si="233"/>
        <v>0</v>
      </c>
      <c r="AV125" s="72">
        <f>IF(SUM($S$3:AY$3)*$J125+SUM($S$4:AY$4)*$K125+SUM($S$5:AY$5)*$L125+SUM($S$6:AY$6)*$M125+SUM($S$7:AY$7)*$N125-SUM($O125:$Q125)&gt;0,SUM($S$3:AY$3)*$J125+SUM($S$4:AY$4)*$K125+SUM($S$5:AY$5)*$L125+SUM($S$6:AY$6)*$M125+SUM($S$7:AY$7)*$N125-SUM($O125:$Q125),0)</f>
        <v>18</v>
      </c>
      <c r="AW125" s="4">
        <f t="shared" si="234"/>
        <v>18</v>
      </c>
      <c r="AX125" s="72">
        <f>IF(SUM($S$3:BA$3)*$J125+SUM($S$4:BA$4)*$K125+SUM($S$5:BA$5)*$L125+SUM($S$6:BA$6)*$M125+SUM($S$7:BA$7)*$N125-SUM($O125:$Q125)&gt;0,SUM($S$3:BA$3)*$J125+SUM($S$4:BA$4)*$K125+SUM($S$5:BA$5)*$L125+SUM($S$6:BA$6)*$M125+SUM($S$7:BA$7)*$N125-SUM($O125:$Q125),0)</f>
        <v>88</v>
      </c>
      <c r="AY125" s="7">
        <f t="shared" si="235"/>
        <v>70</v>
      </c>
      <c r="AZ125" s="401">
        <f>IF(SUM($S$3:BC$3)*$J125+SUM($S$4:BC$4)*$K125+SUM($S$5:BC$5)*$L125+SUM($S$6:BC$6)*$M125+SUM($S$7:BC$7)*$N125-SUM($O125:$Q125)&gt;0,SUM($S$3:BC$3)*$J125+SUM($S$4:BC$4)*$K125+SUM($S$5:BC$5)*$L125+SUM($S$6:BC$6)*$M125+SUM($S$7:BC$7)*$N125-SUM($O125:$Q125),0)</f>
        <v>88</v>
      </c>
      <c r="BA125" s="87">
        <f t="shared" si="236"/>
        <v>0</v>
      </c>
      <c r="BB125" s="402">
        <f>IF(SUM($S$3:BD$3)*$J125+SUM($S$4:BD$4)*$K125+SUM($S$5:BD$5)*$L125+SUM($S$6:BD$6)*$M125+SUM($S$7:BD$7)*$N125-SUM($O125:$Q125)&gt;0,SUM($S$3:BD$3)*$J125+SUM($S$4:BD$4)*$K125+SUM($S$5:BD$5)*$L125+SUM($S$6:BD$6)*$M125+SUM($S$7:BD$7)*$N125-SUM($O125:$Q125),0)</f>
        <v>88</v>
      </c>
      <c r="BC125" s="87">
        <f t="shared" si="237"/>
        <v>0</v>
      </c>
      <c r="BG125" s="91">
        <f t="shared" si="435"/>
        <v>0</v>
      </c>
      <c r="BH125" s="91">
        <f t="shared" si="436"/>
        <v>0</v>
      </c>
      <c r="BI125" s="91">
        <f t="shared" si="437"/>
        <v>0</v>
      </c>
      <c r="BJ125" s="91">
        <f t="shared" si="438"/>
        <v>0</v>
      </c>
      <c r="BK125" s="91">
        <f t="shared" si="439"/>
        <v>0</v>
      </c>
      <c r="BL125" s="91">
        <f t="shared" si="440"/>
        <v>0</v>
      </c>
      <c r="BM125" s="91">
        <f t="shared" si="441"/>
        <v>0</v>
      </c>
      <c r="BN125" s="91">
        <f t="shared" si="442"/>
        <v>0</v>
      </c>
      <c r="BO125" s="91">
        <f t="shared" si="443"/>
        <v>0</v>
      </c>
      <c r="BP125" s="91">
        <f t="shared" si="444"/>
        <v>0</v>
      </c>
      <c r="BQ125" s="250">
        <f t="shared" si="445"/>
        <v>0</v>
      </c>
      <c r="BR125" s="157">
        <f t="shared" si="446"/>
        <v>15210</v>
      </c>
      <c r="BS125" s="91">
        <f t="shared" si="447"/>
        <v>59150</v>
      </c>
      <c r="BT125" s="91">
        <f t="shared" si="448"/>
        <v>0</v>
      </c>
      <c r="BU125" s="91">
        <f t="shared" si="449"/>
        <v>0</v>
      </c>
      <c r="BV125" s="91"/>
      <c r="BW125" s="158"/>
      <c r="BX125" s="153" t="s">
        <v>610</v>
      </c>
    </row>
    <row r="126" spans="1:76" s="86" customFormat="1" ht="12.75" customHeight="1" x14ac:dyDescent="0.25">
      <c r="A126" s="51" t="s">
        <v>263</v>
      </c>
      <c r="B126" s="51" t="s">
        <v>264</v>
      </c>
      <c r="C126" s="247" t="s">
        <v>10</v>
      </c>
      <c r="D126" s="275">
        <v>1</v>
      </c>
      <c r="E126" s="329">
        <v>725</v>
      </c>
      <c r="F126" s="342" t="s">
        <v>488</v>
      </c>
      <c r="G126" s="369">
        <v>1</v>
      </c>
      <c r="H126" s="370">
        <v>725</v>
      </c>
      <c r="I126" s="372" t="s">
        <v>488</v>
      </c>
      <c r="J126" s="301"/>
      <c r="K126" s="128"/>
      <c r="L126" s="120"/>
      <c r="M126" s="123">
        <v>1</v>
      </c>
      <c r="N126" s="120"/>
      <c r="O126" s="87"/>
      <c r="P126" s="131"/>
      <c r="Q126" s="292">
        <f>30+40+60</f>
        <v>130</v>
      </c>
      <c r="R126" s="72">
        <f>IF(SUM($S$3:U$3)*$J126+SUM($S$4:U$4)*$K126+SUM($S$5:U$5)*$L126+SUM($S$6:U$6)*$M126+SUM($S$7:U$7)*$N126-SUM($O126:$Q126)&gt;0,SUM($S$3:U$3)*$J126+SUM($S$4:U$4)*$K126+SUM($S$5:U$5)*$L126+SUM($S$6:U$6)*$M126+SUM($S$7:U$7)*$N126-SUM($O126:$Q126),0)</f>
        <v>0</v>
      </c>
      <c r="S126" s="73">
        <f t="shared" si="219"/>
        <v>0</v>
      </c>
      <c r="T126" s="72">
        <f>IF(SUM($S$3:W$3)*$J126+SUM($S$4:W$4)*$K126+SUM($S$5:W$5)*$L126+SUM($S$6:W$6)*$M126+SUM($S$7:W$7)*$N126-SUM($O126:$Q126)&gt;0,SUM($S$3:W$3)*$J126+SUM($S$4:W$4)*$K126+SUM($S$5:W$5)*$L126+SUM($S$6:W$6)*$M126+SUM($S$7:W$7)*$N126-SUM($O126:$Q126),0)</f>
        <v>0</v>
      </c>
      <c r="U126" s="4">
        <f t="shared" si="220"/>
        <v>0</v>
      </c>
      <c r="V126" s="72">
        <f>IF(SUM($S$3:Y$3)*$J126+SUM($S$4:Y$4)*$K126+SUM($S$5:Y$5)*$L126+SUM($S$6:Y$6)*$M126+SUM($S$7:Y$7)*$N126-SUM($O126:$Q126)&gt;0,SUM($S$3:Y$3)*$J126+SUM($S$4:Y$4)*$K126+SUM($S$5:Y$5)*$L126+SUM($S$6:Y$6)*$M126+SUM($S$7:Y$7)*$N126-SUM($O126:$Q126),0)</f>
        <v>0</v>
      </c>
      <c r="W126" s="4">
        <f t="shared" si="221"/>
        <v>0</v>
      </c>
      <c r="X126" s="72">
        <f>IF(SUM($S$3:AA$3)*$J126+SUM($S$4:AA$4)*$K126+SUM($S$5:AA$5)*$L126+SUM($S$6:AA$6)*$M126+SUM($S$7:AA$7)*$N126-SUM($O126:$Q126)&gt;0,SUM($S$3:AA$3)*$J126+SUM($S$4:AA$4)*$K126+SUM($S$5:AA$5)*$L126+SUM($S$6:AA$6)*$M126+SUM($S$7:AA$7)*$N126-SUM($O126:$Q126),0)</f>
        <v>0</v>
      </c>
      <c r="Y126" s="4">
        <f t="shared" si="222"/>
        <v>0</v>
      </c>
      <c r="Z126" s="72">
        <f>IF(SUM($S$3:AC$3)*$J126+SUM($S$4:AC$4)*$K126+SUM($S$5:AC$5)*$L126+SUM($S$6:AC$6)*$M126+SUM($S$7:AC$7)*$N126-SUM($O126:$Q126)&gt;0,SUM($S$3:AC$3)*$J126+SUM($S$4:AC$4)*$K126+SUM($S$5:AC$5)*$L126+SUM($S$6:AC$6)*$M126+SUM($S$7:AC$7)*$N126-SUM($O126:$Q126),0)</f>
        <v>0</v>
      </c>
      <c r="AA126" s="4">
        <f t="shared" si="223"/>
        <v>0</v>
      </c>
      <c r="AB126" s="72">
        <f>IF(SUM($S$3:AE$3)*$J126+SUM($S$4:AE$4)*$K126+SUM($S$5:AE$5)*$L126+SUM($S$6:AE$6)*$M126+SUM($S$7:AE$7)*$N126-SUM($O126:$Q126)&gt;0,SUM($S$3:AE$3)*$J126+SUM($S$4:AE$4)*$K126+SUM($S$5:AE$5)*$L126+SUM($S$6:AE$6)*$M126+SUM($S$7:AE$7)*$N126-SUM($O126:$Q126),0)</f>
        <v>0</v>
      </c>
      <c r="AC126" s="4">
        <f t="shared" si="224"/>
        <v>0</v>
      </c>
      <c r="AD126" s="72">
        <f>IF(SUM($S$3:AG$3)*$J126+SUM($S$4:AG$4)*$K126+SUM($S$5:AG$5)*$L126+SUM($S$6:AG$6)*$M126+SUM($S$7:AG$7)*$N126-SUM($O126:$Q126)&gt;0,SUM($S$3:AG$3)*$J126+SUM($S$4:AG$4)*$K126+SUM($S$5:AG$5)*$L126+SUM($S$6:AG$6)*$M126+SUM($S$7:AG$7)*$N126-SUM($O126:$Q126),0)</f>
        <v>0</v>
      </c>
      <c r="AE126" s="4">
        <f t="shared" si="225"/>
        <v>0</v>
      </c>
      <c r="AF126" s="72">
        <f>IF(SUM($S$3:AI$3)*$J126+SUM($S$4:AI$4)*$K126+SUM($S$5:AI$5)*$L126+SUM($S$6:AI$6)*$M126+SUM($S$7:AI$7)*$N126-SUM($O126:$Q126)&gt;0,SUM($S$3:AI$3)*$J126+SUM($S$4:AI$4)*$K126+SUM($S$5:AI$5)*$L126+SUM($S$6:AI$6)*$M126+SUM($S$7:AI$7)*$N126-SUM($O126:$Q126),0)</f>
        <v>0</v>
      </c>
      <c r="AG126" s="4">
        <f t="shared" si="226"/>
        <v>0</v>
      </c>
      <c r="AH126" s="72">
        <f>IF(SUM($S$3:AK$3)*$J126+SUM($S$4:AK$4)*$K126+SUM($S$5:AK$5)*$L126+SUM($S$6:AK$6)*$M126+SUM($S$7:AK$7)*$N126-SUM($O126:$Q126)&gt;0,SUM($S$3:AK$3)*$J126+SUM($S$4:AK$4)*$K126+SUM($S$5:AK$5)*$L126+SUM($S$6:AK$6)*$M126+SUM($S$7:AK$7)*$N126-SUM($O126:$Q126),0)</f>
        <v>0</v>
      </c>
      <c r="AI126" s="4">
        <f t="shared" si="227"/>
        <v>0</v>
      </c>
      <c r="AJ126" s="72">
        <f>IF(SUM($S$3:AM$3)*$J126+SUM($S$4:AQ$4)*$K126+SUM($S$5:AM$5)*$L126+SUM($S$6:AM$6)*$M126+SUM($S$7:AM$7)*$N126-SUM($O126:$Q126)&gt;0,SUM($S$3:AM$3)*$J126+SUM($S$4:AQ$4)*$K126+SUM($S$5:AM$5)*$L126+SUM($S$6:AM$6)*$M126+SUM($S$7:AM$7)*$N126-SUM($O126:$Q126),0)</f>
        <v>0</v>
      </c>
      <c r="AK126" s="4">
        <f t="shared" si="228"/>
        <v>0</v>
      </c>
      <c r="AL126" s="72">
        <f>IF(SUM($S$3:AO$3)*$J126+SUM($S$4:AS$4)*$K126+SUM($S$5:AO$5)*$L126+SUM($S$6:AO$6)*$M126+SUM($S$7:AO$7)*$N126-SUM($O126:$Q126)&gt;0,SUM($S$3:AO$3)*$J126+SUM($S$4:AS$4)*$K126+SUM($S$5:AO$5)*$L126+SUM($S$6:AO$6)*$M126+SUM($S$7:AO$7)*$N126-SUM($O126:$Q126),0)</f>
        <v>0</v>
      </c>
      <c r="AM126" s="4">
        <f t="shared" si="229"/>
        <v>0</v>
      </c>
      <c r="AN126" s="72">
        <f>IF(SUM($S$3:AQ$3)*$J126+SUM($S$4:AU$4)*$K126+SUM($S$5:AQ$5)*$L126+SUM($S$6:AQ$6)*$M126+SUM($S$7:AQ$7)*$N126-SUM($O126:$Q126)&gt;0,SUM($S$3:AQ$3)*$J126+SUM($S$4:AU$4)*$K126+SUM($S$5:AQ$5)*$L126+SUM($S$6:AQ$6)*$M126+SUM($S$7:AQ$7)*$N126-SUM($O126:$Q126),0)</f>
        <v>0</v>
      </c>
      <c r="AO126" s="4">
        <f t="shared" si="230"/>
        <v>0</v>
      </c>
      <c r="AP126" s="72">
        <f>IF(SUM($S$3:AS$3)*$J126+SUM($S$4:AW$4)*$K126+SUM($S$5:AS$5)*$L126+SUM($S$6:AS$6)*$M126+SUM($S$7:AS$7)*$N126-SUM($O126:$Q126)&gt;0,SUM($S$3:AS$3)*$J126+SUM($S$4:AW$4)*$K126+SUM($S$5:AS$5)*$L126+SUM($S$6:AS$6)*$M126+SUM($S$7:AS$7)*$N126-SUM($O126:$Q126),0)</f>
        <v>0</v>
      </c>
      <c r="AQ126" s="4">
        <f t="shared" si="231"/>
        <v>0</v>
      </c>
      <c r="AR126" s="72">
        <f>IF(SUM($S$3:AU$3)*$J126+SUM($S$4:AP$4)*$K126+SUM($S$5:AU$5)*$L126+SUM($S$6:AU$6)*$M126+SUM($S$7:AU$7)*$N126-SUM($O126:$Q126)&gt;0,SUM($S$3:AU$3)*$J126+SUM($S$4:AP$4)*$K126+SUM($S$5:AU$5)*$L126+SUM($S$6:AU$6)*$M126+SUM($S$7:AU$7)*$N126-SUM($O126:$Q126),0)</f>
        <v>0</v>
      </c>
      <c r="AS126" s="4">
        <f t="shared" si="232"/>
        <v>0</v>
      </c>
      <c r="AT126" s="72">
        <f>IF(SUM($S$3:AW$3)*$J126+SUM($S$4:AW$4)*$K126+SUM($S$5:AW$5)*$L126+SUM($S$6:AW$6)*$M126+SUM($S$7:AW$7)*$N126-SUM($O126:$Q126)&gt;0,SUM($S$3:AW$3)*$J126+SUM($S$4:AW$4)*$K126+SUM($S$5:AW$5)*$L126+SUM($S$6:AW$6)*$M126+SUM($S$7:AW$7)*$N126-SUM($O126:$Q126),0)</f>
        <v>34</v>
      </c>
      <c r="AU126" s="4">
        <f t="shared" si="233"/>
        <v>34</v>
      </c>
      <c r="AV126" s="72">
        <f>IF(SUM($S$3:AY$3)*$J126+SUM($S$4:AY$4)*$K126+SUM($S$5:AY$5)*$L126+SUM($S$6:AY$6)*$M126+SUM($S$7:AY$7)*$N126-SUM($O126:$Q126)&gt;0,SUM($S$3:AY$3)*$J126+SUM($S$4:AY$4)*$K126+SUM($S$5:AY$5)*$L126+SUM($S$6:AY$6)*$M126+SUM($S$7:AY$7)*$N126-SUM($O126:$Q126),0)</f>
        <v>69</v>
      </c>
      <c r="AW126" s="4">
        <f t="shared" si="234"/>
        <v>35</v>
      </c>
      <c r="AX126" s="72">
        <f>IF(SUM($S$3:BA$3)*$J126+SUM($S$4:BA$4)*$K126+SUM($S$5:BA$5)*$L126+SUM($S$6:BA$6)*$M126+SUM($S$7:BA$7)*$N126-SUM($O126:$Q126)&gt;0,SUM($S$3:BA$3)*$J126+SUM($S$4:BA$4)*$K126+SUM($S$5:BA$5)*$L126+SUM($S$6:BA$6)*$M126+SUM($S$7:BA$7)*$N126-SUM($O126:$Q126),0)</f>
        <v>104</v>
      </c>
      <c r="AY126" s="7">
        <f t="shared" si="235"/>
        <v>35</v>
      </c>
      <c r="AZ126" s="401">
        <f>IF(SUM($S$3:BC$3)*$J126+SUM($S$4:BC$4)*$K126+SUM($S$5:BC$5)*$L126+SUM($S$6:BC$6)*$M126+SUM($S$7:BC$7)*$N126-SUM($O126:$Q126)&gt;0,SUM($S$3:BC$3)*$J126+SUM($S$4:BC$4)*$K126+SUM($S$5:BC$5)*$L126+SUM($S$6:BC$6)*$M126+SUM($S$7:BC$7)*$N126-SUM($O126:$Q126),0)</f>
        <v>104</v>
      </c>
      <c r="BA126" s="87">
        <f t="shared" si="236"/>
        <v>0</v>
      </c>
      <c r="BB126" s="402">
        <f>IF(SUM($S$3:BD$3)*$J126+SUM($S$4:BD$4)*$K126+SUM($S$5:BD$5)*$L126+SUM($S$6:BD$6)*$M126+SUM($S$7:BD$7)*$N126-SUM($O126:$Q126)&gt;0,SUM($S$3:BD$3)*$J126+SUM($S$4:BD$4)*$K126+SUM($S$5:BD$5)*$L126+SUM($S$6:BD$6)*$M126+SUM($S$7:BD$7)*$N126-SUM($O126:$Q126),0)</f>
        <v>104</v>
      </c>
      <c r="BC126" s="87">
        <f t="shared" si="237"/>
        <v>0</v>
      </c>
      <c r="BG126" s="91">
        <f t="shared" si="435"/>
        <v>0</v>
      </c>
      <c r="BH126" s="91">
        <f t="shared" si="436"/>
        <v>0</v>
      </c>
      <c r="BI126" s="91">
        <f t="shared" si="437"/>
        <v>0</v>
      </c>
      <c r="BJ126" s="91">
        <f t="shared" si="438"/>
        <v>0</v>
      </c>
      <c r="BK126" s="91">
        <f t="shared" si="439"/>
        <v>0</v>
      </c>
      <c r="BL126" s="91">
        <f t="shared" si="440"/>
        <v>0</v>
      </c>
      <c r="BM126" s="91">
        <f t="shared" si="441"/>
        <v>0</v>
      </c>
      <c r="BN126" s="91">
        <f t="shared" si="442"/>
        <v>0</v>
      </c>
      <c r="BO126" s="91">
        <f t="shared" si="443"/>
        <v>0</v>
      </c>
      <c r="BP126" s="91">
        <f t="shared" si="444"/>
        <v>0</v>
      </c>
      <c r="BQ126" s="250">
        <f t="shared" si="445"/>
        <v>24650</v>
      </c>
      <c r="BR126" s="157">
        <f t="shared" si="446"/>
        <v>25375</v>
      </c>
      <c r="BS126" s="91">
        <f t="shared" si="447"/>
        <v>25375</v>
      </c>
      <c r="BT126" s="91">
        <f t="shared" si="448"/>
        <v>0</v>
      </c>
      <c r="BU126" s="91">
        <f t="shared" si="449"/>
        <v>0</v>
      </c>
      <c r="BV126" s="91"/>
      <c r="BW126" s="158"/>
      <c r="BX126" s="153" t="s">
        <v>610</v>
      </c>
    </row>
    <row r="127" spans="1:76" s="86" customFormat="1" ht="12.75" customHeight="1" x14ac:dyDescent="0.25">
      <c r="A127" s="51" t="s">
        <v>530</v>
      </c>
      <c r="B127" s="51" t="s">
        <v>531</v>
      </c>
      <c r="C127" s="247" t="s">
        <v>10</v>
      </c>
      <c r="D127" s="275">
        <v>1</v>
      </c>
      <c r="E127" s="329">
        <v>850</v>
      </c>
      <c r="F127" s="342" t="s">
        <v>488</v>
      </c>
      <c r="G127" s="369">
        <v>1</v>
      </c>
      <c r="H127" s="370">
        <v>850</v>
      </c>
      <c r="I127" s="372" t="s">
        <v>488</v>
      </c>
      <c r="J127" s="301"/>
      <c r="K127" s="128"/>
      <c r="L127" s="120"/>
      <c r="M127" s="123">
        <v>5</v>
      </c>
      <c r="N127" s="120"/>
      <c r="O127" s="87"/>
      <c r="P127" s="131"/>
      <c r="Q127" s="292">
        <f>150+200+300</f>
        <v>650</v>
      </c>
      <c r="R127" s="72">
        <f>IF(SUM($S$3:U$3)*$J127+SUM($S$4:U$4)*$K127+SUM($S$5:U$5)*$L127+SUM($S$6:U$6)*$M127+SUM($S$7:U$7)*$N127-SUM($O127:$Q127)&gt;0,SUM($S$3:U$3)*$J127+SUM($S$4:U$4)*$K127+SUM($S$5:U$5)*$L127+SUM($S$6:U$6)*$M127+SUM($S$7:U$7)*$N127-SUM($O127:$Q127),0)</f>
        <v>0</v>
      </c>
      <c r="S127" s="73">
        <f t="shared" si="219"/>
        <v>0</v>
      </c>
      <c r="T127" s="72">
        <f>IF(SUM($S$3:W$3)*$J127+SUM($S$4:W$4)*$K127+SUM($S$5:W$5)*$L127+SUM($S$6:W$6)*$M127+SUM($S$7:W$7)*$N127-SUM($O127:$Q127)&gt;0,SUM($S$3:W$3)*$J127+SUM($S$4:W$4)*$K127+SUM($S$5:W$5)*$L127+SUM($S$6:W$6)*$M127+SUM($S$7:W$7)*$N127-SUM($O127:$Q127),0)</f>
        <v>0</v>
      </c>
      <c r="U127" s="4">
        <f t="shared" si="220"/>
        <v>0</v>
      </c>
      <c r="V127" s="72">
        <f>IF(SUM($S$3:Y$3)*$J127+SUM($S$4:Y$4)*$K127+SUM($S$5:Y$5)*$L127+SUM($S$6:Y$6)*$M127+SUM($S$7:Y$7)*$N127-SUM($O127:$Q127)&gt;0,SUM($S$3:Y$3)*$J127+SUM($S$4:Y$4)*$K127+SUM($S$5:Y$5)*$L127+SUM($S$6:Y$6)*$M127+SUM($S$7:Y$7)*$N127-SUM($O127:$Q127),0)</f>
        <v>0</v>
      </c>
      <c r="W127" s="4">
        <f t="shared" si="221"/>
        <v>0</v>
      </c>
      <c r="X127" s="72">
        <f>IF(SUM($S$3:AA$3)*$J127+SUM($S$4:AA$4)*$K127+SUM($S$5:AA$5)*$L127+SUM($S$6:AA$6)*$M127+SUM($S$7:AA$7)*$N127-SUM($O127:$Q127)&gt;0,SUM($S$3:AA$3)*$J127+SUM($S$4:AA$4)*$K127+SUM($S$5:AA$5)*$L127+SUM($S$6:AA$6)*$M127+SUM($S$7:AA$7)*$N127-SUM($O127:$Q127),0)</f>
        <v>0</v>
      </c>
      <c r="Y127" s="4">
        <f t="shared" si="222"/>
        <v>0</v>
      </c>
      <c r="Z127" s="72">
        <f>IF(SUM($S$3:AC$3)*$J127+SUM($S$4:AC$4)*$K127+SUM($S$5:AC$5)*$L127+SUM($S$6:AC$6)*$M127+SUM($S$7:AC$7)*$N127-SUM($O127:$Q127)&gt;0,SUM($S$3:AC$3)*$J127+SUM($S$4:AC$4)*$K127+SUM($S$5:AC$5)*$L127+SUM($S$6:AC$6)*$M127+SUM($S$7:AC$7)*$N127-SUM($O127:$Q127),0)</f>
        <v>0</v>
      </c>
      <c r="AA127" s="4">
        <f t="shared" si="223"/>
        <v>0</v>
      </c>
      <c r="AB127" s="72">
        <f>IF(SUM($S$3:AE$3)*$J127+SUM($S$4:AE$4)*$K127+SUM($S$5:AE$5)*$L127+SUM($S$6:AE$6)*$M127+SUM($S$7:AE$7)*$N127-SUM($O127:$Q127)&gt;0,SUM($S$3:AE$3)*$J127+SUM($S$4:AE$4)*$K127+SUM($S$5:AE$5)*$L127+SUM($S$6:AE$6)*$M127+SUM($S$7:AE$7)*$N127-SUM($O127:$Q127),0)</f>
        <v>0</v>
      </c>
      <c r="AC127" s="4">
        <f t="shared" si="224"/>
        <v>0</v>
      </c>
      <c r="AD127" s="72">
        <f>IF(SUM($S$3:AG$3)*$J127+SUM($S$4:AG$4)*$K127+SUM($S$5:AG$5)*$L127+SUM($S$6:AG$6)*$M127+SUM($S$7:AG$7)*$N127-SUM($O127:$Q127)&gt;0,SUM($S$3:AG$3)*$J127+SUM($S$4:AG$4)*$K127+SUM($S$5:AG$5)*$L127+SUM($S$6:AG$6)*$M127+SUM($S$7:AG$7)*$N127-SUM($O127:$Q127),0)</f>
        <v>0</v>
      </c>
      <c r="AE127" s="4">
        <f t="shared" si="225"/>
        <v>0</v>
      </c>
      <c r="AF127" s="72">
        <f>IF(SUM($S$3:AI$3)*$J127+SUM($S$4:AI$4)*$K127+SUM($S$5:AI$5)*$L127+SUM($S$6:AI$6)*$M127+SUM($S$7:AI$7)*$N127-SUM($O127:$Q127)&gt;0,SUM($S$3:AI$3)*$J127+SUM($S$4:AI$4)*$K127+SUM($S$5:AI$5)*$L127+SUM($S$6:AI$6)*$M127+SUM($S$7:AI$7)*$N127-SUM($O127:$Q127),0)</f>
        <v>0</v>
      </c>
      <c r="AG127" s="4">
        <f t="shared" si="226"/>
        <v>0</v>
      </c>
      <c r="AH127" s="72">
        <f>IF(SUM($S$3:AK$3)*$J127+SUM($S$4:AK$4)*$K127+SUM($S$5:AK$5)*$L127+SUM($S$6:AK$6)*$M127+SUM($S$7:AK$7)*$N127-SUM($O127:$Q127)&gt;0,SUM($S$3:AK$3)*$J127+SUM($S$4:AK$4)*$K127+SUM($S$5:AK$5)*$L127+SUM($S$6:AK$6)*$M127+SUM($S$7:AK$7)*$N127-SUM($O127:$Q127),0)</f>
        <v>0</v>
      </c>
      <c r="AI127" s="4">
        <f t="shared" si="227"/>
        <v>0</v>
      </c>
      <c r="AJ127" s="72">
        <f>IF(SUM($S$3:AM$3)*$J127+SUM($S$4:AQ$4)*$K127+SUM($S$5:AM$5)*$L127+SUM($S$6:AM$6)*$M127+SUM($S$7:AM$7)*$N127-SUM($O127:$Q127)&gt;0,SUM($S$3:AM$3)*$J127+SUM($S$4:AQ$4)*$K127+SUM($S$5:AM$5)*$L127+SUM($S$6:AM$6)*$M127+SUM($S$7:AM$7)*$N127-SUM($O127:$Q127),0)</f>
        <v>0</v>
      </c>
      <c r="AK127" s="4">
        <f t="shared" si="228"/>
        <v>0</v>
      </c>
      <c r="AL127" s="72">
        <f>IF(SUM($S$3:AO$3)*$J127+SUM($S$4:AS$4)*$K127+SUM($S$5:AO$5)*$L127+SUM($S$6:AO$6)*$M127+SUM($S$7:AO$7)*$N127-SUM($O127:$Q127)&gt;0,SUM($S$3:AO$3)*$J127+SUM($S$4:AS$4)*$K127+SUM($S$5:AO$5)*$L127+SUM($S$6:AO$6)*$M127+SUM($S$7:AO$7)*$N127-SUM($O127:$Q127),0)</f>
        <v>0</v>
      </c>
      <c r="AM127" s="4">
        <f t="shared" si="229"/>
        <v>0</v>
      </c>
      <c r="AN127" s="72">
        <f>IF(SUM($S$3:AQ$3)*$J127+SUM($S$4:AU$4)*$K127+SUM($S$5:AQ$5)*$L127+SUM($S$6:AQ$6)*$M127+SUM($S$7:AQ$7)*$N127-SUM($O127:$Q127)&gt;0,SUM($S$3:AQ$3)*$J127+SUM($S$4:AU$4)*$K127+SUM($S$5:AQ$5)*$L127+SUM($S$6:AQ$6)*$M127+SUM($S$7:AQ$7)*$N127-SUM($O127:$Q127),0)</f>
        <v>0</v>
      </c>
      <c r="AO127" s="4">
        <f t="shared" si="230"/>
        <v>0</v>
      </c>
      <c r="AP127" s="72">
        <f>IF(SUM($S$3:AS$3)*$J127+SUM($S$4:AW$4)*$K127+SUM($S$5:AS$5)*$L127+SUM($S$6:AS$6)*$M127+SUM($S$7:AS$7)*$N127-SUM($O127:$Q127)&gt;0,SUM($S$3:AS$3)*$J127+SUM($S$4:AW$4)*$K127+SUM($S$5:AS$5)*$L127+SUM($S$6:AS$6)*$M127+SUM($S$7:AS$7)*$N127-SUM($O127:$Q127),0)</f>
        <v>0</v>
      </c>
      <c r="AQ127" s="4">
        <f t="shared" si="231"/>
        <v>0</v>
      </c>
      <c r="AR127" s="72">
        <f>IF(SUM($S$3:AU$3)*$J127+SUM($S$4:AP$4)*$K127+SUM($S$5:AU$5)*$L127+SUM($S$6:AU$6)*$M127+SUM($S$7:AU$7)*$N127-SUM($O127:$Q127)&gt;0,SUM($S$3:AU$3)*$J127+SUM($S$4:AP$4)*$K127+SUM($S$5:AU$5)*$L127+SUM($S$6:AU$6)*$M127+SUM($S$7:AU$7)*$N127-SUM($O127:$Q127),0)</f>
        <v>0</v>
      </c>
      <c r="AS127" s="4">
        <f t="shared" si="232"/>
        <v>0</v>
      </c>
      <c r="AT127" s="72">
        <f>IF(SUM($S$3:AW$3)*$J127+SUM($S$4:AW$4)*$K127+SUM($S$5:AW$5)*$L127+SUM($S$6:AW$6)*$M127+SUM($S$7:AW$7)*$N127-SUM($O127:$Q127)&gt;0,SUM($S$3:AW$3)*$J127+SUM($S$4:AW$4)*$K127+SUM($S$5:AW$5)*$L127+SUM($S$6:AW$6)*$M127+SUM($S$7:AW$7)*$N127-SUM($O127:$Q127),0)</f>
        <v>170</v>
      </c>
      <c r="AU127" s="4">
        <f t="shared" si="233"/>
        <v>170</v>
      </c>
      <c r="AV127" s="72">
        <f>IF(SUM($S$3:AY$3)*$J127+SUM($S$4:AY$4)*$K127+SUM($S$5:AY$5)*$L127+SUM($S$6:AY$6)*$M127+SUM($S$7:AY$7)*$N127-SUM($O127:$Q127)&gt;0,SUM($S$3:AY$3)*$J127+SUM($S$4:AY$4)*$K127+SUM($S$5:AY$5)*$L127+SUM($S$6:AY$6)*$M127+SUM($S$7:AY$7)*$N127-SUM($O127:$Q127),0)</f>
        <v>345</v>
      </c>
      <c r="AW127" s="4">
        <f t="shared" si="234"/>
        <v>175</v>
      </c>
      <c r="AX127" s="72">
        <f>IF(SUM($S$3:BA$3)*$J127+SUM($S$4:BA$4)*$K127+SUM($S$5:BA$5)*$L127+SUM($S$6:BA$6)*$M127+SUM($S$7:BA$7)*$N127-SUM($O127:$Q127)&gt;0,SUM($S$3:BA$3)*$J127+SUM($S$4:BA$4)*$K127+SUM($S$5:BA$5)*$L127+SUM($S$6:BA$6)*$M127+SUM($S$7:BA$7)*$N127-SUM($O127:$Q127),0)</f>
        <v>520</v>
      </c>
      <c r="AY127" s="7">
        <f t="shared" si="235"/>
        <v>175</v>
      </c>
      <c r="AZ127" s="401">
        <f>IF(SUM($S$3:BC$3)*$J127+SUM($S$4:BC$4)*$K127+SUM($S$5:BC$5)*$L127+SUM($S$6:BC$6)*$M127+SUM($S$7:BC$7)*$N127-SUM($O127:$Q127)&gt;0,SUM($S$3:BC$3)*$J127+SUM($S$4:BC$4)*$K127+SUM($S$5:BC$5)*$L127+SUM($S$6:BC$6)*$M127+SUM($S$7:BC$7)*$N127-SUM($O127:$Q127),0)</f>
        <v>520</v>
      </c>
      <c r="BA127" s="87">
        <f t="shared" si="236"/>
        <v>0</v>
      </c>
      <c r="BB127" s="402">
        <f>IF(SUM($S$3:BD$3)*$J127+SUM($S$4:BD$4)*$K127+SUM($S$5:BD$5)*$L127+SUM($S$6:BD$6)*$M127+SUM($S$7:BD$7)*$N127-SUM($O127:$Q127)&gt;0,SUM($S$3:BD$3)*$J127+SUM($S$4:BD$4)*$K127+SUM($S$5:BD$5)*$L127+SUM($S$6:BD$6)*$M127+SUM($S$7:BD$7)*$N127-SUM($O127:$Q127),0)</f>
        <v>520</v>
      </c>
      <c r="BC127" s="87">
        <f t="shared" si="237"/>
        <v>0</v>
      </c>
      <c r="BG127" s="91">
        <f t="shared" si="435"/>
        <v>0</v>
      </c>
      <c r="BH127" s="91">
        <f t="shared" si="436"/>
        <v>0</v>
      </c>
      <c r="BI127" s="91">
        <f t="shared" si="437"/>
        <v>0</v>
      </c>
      <c r="BJ127" s="91">
        <f t="shared" si="438"/>
        <v>0</v>
      </c>
      <c r="BK127" s="91">
        <f t="shared" si="439"/>
        <v>0</v>
      </c>
      <c r="BL127" s="91">
        <f t="shared" si="440"/>
        <v>0</v>
      </c>
      <c r="BM127" s="91">
        <f t="shared" si="441"/>
        <v>0</v>
      </c>
      <c r="BN127" s="91">
        <f t="shared" si="442"/>
        <v>0</v>
      </c>
      <c r="BO127" s="91">
        <f t="shared" si="443"/>
        <v>0</v>
      </c>
      <c r="BP127" s="91">
        <f t="shared" si="444"/>
        <v>0</v>
      </c>
      <c r="BQ127" s="250">
        <f t="shared" si="445"/>
        <v>144500</v>
      </c>
      <c r="BR127" s="157">
        <f t="shared" si="446"/>
        <v>148750</v>
      </c>
      <c r="BS127" s="91">
        <f t="shared" si="447"/>
        <v>148750</v>
      </c>
      <c r="BT127" s="91">
        <f t="shared" si="448"/>
        <v>0</v>
      </c>
      <c r="BU127" s="91">
        <f t="shared" si="449"/>
        <v>0</v>
      </c>
      <c r="BV127" s="91"/>
      <c r="BW127" s="158"/>
      <c r="BX127" s="153" t="s">
        <v>610</v>
      </c>
    </row>
    <row r="128" spans="1:76" s="86" customFormat="1" ht="12.75" customHeight="1" x14ac:dyDescent="0.25">
      <c r="A128" s="51" t="s">
        <v>265</v>
      </c>
      <c r="B128" s="51" t="s">
        <v>266</v>
      </c>
      <c r="C128" s="247" t="s">
        <v>10</v>
      </c>
      <c r="D128" s="275">
        <v>1</v>
      </c>
      <c r="E128" s="329">
        <v>875</v>
      </c>
      <c r="F128" s="342" t="s">
        <v>488</v>
      </c>
      <c r="G128" s="369">
        <v>1</v>
      </c>
      <c r="H128" s="370">
        <v>875</v>
      </c>
      <c r="I128" s="372" t="s">
        <v>488</v>
      </c>
      <c r="J128" s="301"/>
      <c r="K128" s="128"/>
      <c r="L128" s="120"/>
      <c r="M128" s="123">
        <v>2</v>
      </c>
      <c r="N128" s="120"/>
      <c r="O128" s="87"/>
      <c r="P128" s="131"/>
      <c r="Q128" s="292">
        <f>60+80+120</f>
        <v>260</v>
      </c>
      <c r="R128" s="72">
        <f>IF(SUM($S$3:U$3)*$J128+SUM($S$4:U$4)*$K128+SUM($S$5:U$5)*$L128+SUM($S$6:U$6)*$M128+SUM($S$7:U$7)*$N128-SUM($O128:$Q128)&gt;0,SUM($S$3:U$3)*$J128+SUM($S$4:U$4)*$K128+SUM($S$5:U$5)*$L128+SUM($S$6:U$6)*$M128+SUM($S$7:U$7)*$N128-SUM($O128:$Q128),0)</f>
        <v>0</v>
      </c>
      <c r="S128" s="73">
        <f t="shared" si="219"/>
        <v>0</v>
      </c>
      <c r="T128" s="72">
        <f>IF(SUM($S$3:W$3)*$J128+SUM($S$4:W$4)*$K128+SUM($S$5:W$5)*$L128+SUM($S$6:W$6)*$M128+SUM($S$7:W$7)*$N128-SUM($O128:$Q128)&gt;0,SUM($S$3:W$3)*$J128+SUM($S$4:W$4)*$K128+SUM($S$5:W$5)*$L128+SUM($S$6:W$6)*$M128+SUM($S$7:W$7)*$N128-SUM($O128:$Q128),0)</f>
        <v>0</v>
      </c>
      <c r="U128" s="4">
        <f t="shared" si="220"/>
        <v>0</v>
      </c>
      <c r="V128" s="72">
        <f>IF(SUM($S$3:Y$3)*$J128+SUM($S$4:Y$4)*$K128+SUM($S$5:Y$5)*$L128+SUM($S$6:Y$6)*$M128+SUM($S$7:Y$7)*$N128-SUM($O128:$Q128)&gt;0,SUM($S$3:Y$3)*$J128+SUM($S$4:Y$4)*$K128+SUM($S$5:Y$5)*$L128+SUM($S$6:Y$6)*$M128+SUM($S$7:Y$7)*$N128-SUM($O128:$Q128),0)</f>
        <v>0</v>
      </c>
      <c r="W128" s="4">
        <f t="shared" si="221"/>
        <v>0</v>
      </c>
      <c r="X128" s="72">
        <f>IF(SUM($S$3:AA$3)*$J128+SUM($S$4:AA$4)*$K128+SUM($S$5:AA$5)*$L128+SUM($S$6:AA$6)*$M128+SUM($S$7:AA$7)*$N128-SUM($O128:$Q128)&gt;0,SUM($S$3:AA$3)*$J128+SUM($S$4:AA$4)*$K128+SUM($S$5:AA$5)*$L128+SUM($S$6:AA$6)*$M128+SUM($S$7:AA$7)*$N128-SUM($O128:$Q128),0)</f>
        <v>0</v>
      </c>
      <c r="Y128" s="4">
        <f t="shared" si="222"/>
        <v>0</v>
      </c>
      <c r="Z128" s="72">
        <f>IF(SUM($S$3:AC$3)*$J128+SUM($S$4:AC$4)*$K128+SUM($S$5:AC$5)*$L128+SUM($S$6:AC$6)*$M128+SUM($S$7:AC$7)*$N128-SUM($O128:$Q128)&gt;0,SUM($S$3:AC$3)*$J128+SUM($S$4:AC$4)*$K128+SUM($S$5:AC$5)*$L128+SUM($S$6:AC$6)*$M128+SUM($S$7:AC$7)*$N128-SUM($O128:$Q128),0)</f>
        <v>0</v>
      </c>
      <c r="AA128" s="4">
        <f t="shared" si="223"/>
        <v>0</v>
      </c>
      <c r="AB128" s="72">
        <f>IF(SUM($S$3:AE$3)*$J128+SUM($S$4:AE$4)*$K128+SUM($S$5:AE$5)*$L128+SUM($S$6:AE$6)*$M128+SUM($S$7:AE$7)*$N128-SUM($O128:$Q128)&gt;0,SUM($S$3:AE$3)*$J128+SUM($S$4:AE$4)*$K128+SUM($S$5:AE$5)*$L128+SUM($S$6:AE$6)*$M128+SUM($S$7:AE$7)*$N128-SUM($O128:$Q128),0)</f>
        <v>0</v>
      </c>
      <c r="AC128" s="4">
        <f t="shared" si="224"/>
        <v>0</v>
      </c>
      <c r="AD128" s="72">
        <f>IF(SUM($S$3:AG$3)*$J128+SUM($S$4:AG$4)*$K128+SUM($S$5:AG$5)*$L128+SUM($S$6:AG$6)*$M128+SUM($S$7:AG$7)*$N128-SUM($O128:$Q128)&gt;0,SUM($S$3:AG$3)*$J128+SUM($S$4:AG$4)*$K128+SUM($S$5:AG$5)*$L128+SUM($S$6:AG$6)*$M128+SUM($S$7:AG$7)*$N128-SUM($O128:$Q128),0)</f>
        <v>0</v>
      </c>
      <c r="AE128" s="4">
        <f t="shared" si="225"/>
        <v>0</v>
      </c>
      <c r="AF128" s="72">
        <f>IF(SUM($S$3:AI$3)*$J128+SUM($S$4:AI$4)*$K128+SUM($S$5:AI$5)*$L128+SUM($S$6:AI$6)*$M128+SUM($S$7:AI$7)*$N128-SUM($O128:$Q128)&gt;0,SUM($S$3:AI$3)*$J128+SUM($S$4:AI$4)*$K128+SUM($S$5:AI$5)*$L128+SUM($S$6:AI$6)*$M128+SUM($S$7:AI$7)*$N128-SUM($O128:$Q128),0)</f>
        <v>0</v>
      </c>
      <c r="AG128" s="4">
        <f t="shared" si="226"/>
        <v>0</v>
      </c>
      <c r="AH128" s="72">
        <f>IF(SUM($S$3:AK$3)*$J128+SUM($S$4:AK$4)*$K128+SUM($S$5:AK$5)*$L128+SUM($S$6:AK$6)*$M128+SUM($S$7:AK$7)*$N128-SUM($O128:$Q128)&gt;0,SUM($S$3:AK$3)*$J128+SUM($S$4:AK$4)*$K128+SUM($S$5:AK$5)*$L128+SUM($S$6:AK$6)*$M128+SUM($S$7:AK$7)*$N128-SUM($O128:$Q128),0)</f>
        <v>0</v>
      </c>
      <c r="AI128" s="4">
        <f t="shared" si="227"/>
        <v>0</v>
      </c>
      <c r="AJ128" s="72">
        <f>IF(SUM($S$3:AM$3)*$J128+SUM($S$4:AQ$4)*$K128+SUM($S$5:AM$5)*$L128+SUM($S$6:AM$6)*$M128+SUM($S$7:AM$7)*$N128-SUM($O128:$Q128)&gt;0,SUM($S$3:AM$3)*$J128+SUM($S$4:AQ$4)*$K128+SUM($S$5:AM$5)*$L128+SUM($S$6:AM$6)*$M128+SUM($S$7:AM$7)*$N128-SUM($O128:$Q128),0)</f>
        <v>0</v>
      </c>
      <c r="AK128" s="4">
        <f t="shared" si="228"/>
        <v>0</v>
      </c>
      <c r="AL128" s="72">
        <f>IF(SUM($S$3:AO$3)*$J128+SUM($S$4:AS$4)*$K128+SUM($S$5:AO$5)*$L128+SUM($S$6:AO$6)*$M128+SUM($S$7:AO$7)*$N128-SUM($O128:$Q128)&gt;0,SUM($S$3:AO$3)*$J128+SUM($S$4:AS$4)*$K128+SUM($S$5:AO$5)*$L128+SUM($S$6:AO$6)*$M128+SUM($S$7:AO$7)*$N128-SUM($O128:$Q128),0)</f>
        <v>0</v>
      </c>
      <c r="AM128" s="4">
        <f t="shared" si="229"/>
        <v>0</v>
      </c>
      <c r="AN128" s="72">
        <f>IF(SUM($S$3:AQ$3)*$J128+SUM($S$4:AU$4)*$K128+SUM($S$5:AQ$5)*$L128+SUM($S$6:AQ$6)*$M128+SUM($S$7:AQ$7)*$N128-SUM($O128:$Q128)&gt;0,SUM($S$3:AQ$3)*$J128+SUM($S$4:AU$4)*$K128+SUM($S$5:AQ$5)*$L128+SUM($S$6:AQ$6)*$M128+SUM($S$7:AQ$7)*$N128-SUM($O128:$Q128),0)</f>
        <v>0</v>
      </c>
      <c r="AO128" s="4">
        <f t="shared" si="230"/>
        <v>0</v>
      </c>
      <c r="AP128" s="72">
        <f>IF(SUM($S$3:AS$3)*$J128+SUM($S$4:AW$4)*$K128+SUM($S$5:AS$5)*$L128+SUM($S$6:AS$6)*$M128+SUM($S$7:AS$7)*$N128-SUM($O128:$Q128)&gt;0,SUM($S$3:AS$3)*$J128+SUM($S$4:AW$4)*$K128+SUM($S$5:AS$5)*$L128+SUM($S$6:AS$6)*$M128+SUM($S$7:AS$7)*$N128-SUM($O128:$Q128),0)</f>
        <v>0</v>
      </c>
      <c r="AQ128" s="4">
        <f t="shared" si="231"/>
        <v>0</v>
      </c>
      <c r="AR128" s="72">
        <f>IF(SUM($S$3:AU$3)*$J128+SUM($S$4:AP$4)*$K128+SUM($S$5:AU$5)*$L128+SUM($S$6:AU$6)*$M128+SUM($S$7:AU$7)*$N128-SUM($O128:$Q128)&gt;0,SUM($S$3:AU$3)*$J128+SUM($S$4:AP$4)*$K128+SUM($S$5:AU$5)*$L128+SUM($S$6:AU$6)*$M128+SUM($S$7:AU$7)*$N128-SUM($O128:$Q128),0)</f>
        <v>0</v>
      </c>
      <c r="AS128" s="4">
        <f t="shared" si="232"/>
        <v>0</v>
      </c>
      <c r="AT128" s="72">
        <f>IF(SUM($S$3:AW$3)*$J128+SUM($S$4:AW$4)*$K128+SUM($S$5:AW$5)*$L128+SUM($S$6:AW$6)*$M128+SUM($S$7:AW$7)*$N128-SUM($O128:$Q128)&gt;0,SUM($S$3:AW$3)*$J128+SUM($S$4:AW$4)*$K128+SUM($S$5:AW$5)*$L128+SUM($S$6:AW$6)*$M128+SUM($S$7:AW$7)*$N128-SUM($O128:$Q128),0)</f>
        <v>68</v>
      </c>
      <c r="AU128" s="4">
        <f t="shared" si="233"/>
        <v>68</v>
      </c>
      <c r="AV128" s="72">
        <f>IF(SUM($S$3:AY$3)*$J128+SUM($S$4:AY$4)*$K128+SUM($S$5:AY$5)*$L128+SUM($S$6:AY$6)*$M128+SUM($S$7:AY$7)*$N128-SUM($O128:$Q128)&gt;0,SUM($S$3:AY$3)*$J128+SUM($S$4:AY$4)*$K128+SUM($S$5:AY$5)*$L128+SUM($S$6:AY$6)*$M128+SUM($S$7:AY$7)*$N128-SUM($O128:$Q128),0)</f>
        <v>138</v>
      </c>
      <c r="AW128" s="4">
        <f t="shared" si="234"/>
        <v>70</v>
      </c>
      <c r="AX128" s="72">
        <f>IF(SUM($S$3:BA$3)*$J128+SUM($S$4:BA$4)*$K128+SUM($S$5:BA$5)*$L128+SUM($S$6:BA$6)*$M128+SUM($S$7:BA$7)*$N128-SUM($O128:$Q128)&gt;0,SUM($S$3:BA$3)*$J128+SUM($S$4:BA$4)*$K128+SUM($S$5:BA$5)*$L128+SUM($S$6:BA$6)*$M128+SUM($S$7:BA$7)*$N128-SUM($O128:$Q128),0)</f>
        <v>208</v>
      </c>
      <c r="AY128" s="7">
        <f t="shared" si="235"/>
        <v>70</v>
      </c>
      <c r="AZ128" s="401">
        <f>IF(SUM($S$3:BC$3)*$J128+SUM($S$4:BC$4)*$K128+SUM($S$5:BC$5)*$L128+SUM($S$6:BC$6)*$M128+SUM($S$7:BC$7)*$N128-SUM($O128:$Q128)&gt;0,SUM($S$3:BC$3)*$J128+SUM($S$4:BC$4)*$K128+SUM($S$5:BC$5)*$L128+SUM($S$6:BC$6)*$M128+SUM($S$7:BC$7)*$N128-SUM($O128:$Q128),0)</f>
        <v>208</v>
      </c>
      <c r="BA128" s="87">
        <f t="shared" si="236"/>
        <v>0</v>
      </c>
      <c r="BB128" s="402">
        <f>IF(SUM($S$3:BD$3)*$J128+SUM($S$4:BD$4)*$K128+SUM($S$5:BD$5)*$L128+SUM($S$6:BD$6)*$M128+SUM($S$7:BD$7)*$N128-SUM($O128:$Q128)&gt;0,SUM($S$3:BD$3)*$J128+SUM($S$4:BD$4)*$K128+SUM($S$5:BD$5)*$L128+SUM($S$6:BD$6)*$M128+SUM($S$7:BD$7)*$N128-SUM($O128:$Q128),0)</f>
        <v>208</v>
      </c>
      <c r="BC128" s="87">
        <f t="shared" si="237"/>
        <v>0</v>
      </c>
      <c r="BG128" s="91">
        <f t="shared" si="435"/>
        <v>0</v>
      </c>
      <c r="BH128" s="91">
        <f t="shared" si="436"/>
        <v>0</v>
      </c>
      <c r="BI128" s="91">
        <f t="shared" si="437"/>
        <v>0</v>
      </c>
      <c r="BJ128" s="91">
        <f t="shared" si="438"/>
        <v>0</v>
      </c>
      <c r="BK128" s="91">
        <f t="shared" si="439"/>
        <v>0</v>
      </c>
      <c r="BL128" s="91">
        <f t="shared" si="440"/>
        <v>0</v>
      </c>
      <c r="BM128" s="91">
        <f t="shared" si="441"/>
        <v>0</v>
      </c>
      <c r="BN128" s="91">
        <f t="shared" si="442"/>
        <v>0</v>
      </c>
      <c r="BO128" s="91">
        <f t="shared" si="443"/>
        <v>0</v>
      </c>
      <c r="BP128" s="91">
        <f t="shared" si="444"/>
        <v>0</v>
      </c>
      <c r="BQ128" s="250">
        <f t="shared" si="445"/>
        <v>59500</v>
      </c>
      <c r="BR128" s="157">
        <f t="shared" si="446"/>
        <v>61250</v>
      </c>
      <c r="BS128" s="91">
        <f t="shared" si="447"/>
        <v>61250</v>
      </c>
      <c r="BT128" s="91">
        <f t="shared" si="448"/>
        <v>0</v>
      </c>
      <c r="BU128" s="91">
        <f t="shared" si="449"/>
        <v>0</v>
      </c>
      <c r="BV128" s="91"/>
      <c r="BW128" s="158"/>
      <c r="BX128" s="153" t="s">
        <v>610</v>
      </c>
    </row>
    <row r="129" spans="1:76" s="86" customFormat="1" ht="25.5" customHeight="1" x14ac:dyDescent="0.25">
      <c r="A129" s="15" t="s">
        <v>84</v>
      </c>
      <c r="B129" s="15" t="s">
        <v>496</v>
      </c>
      <c r="C129" s="249" t="s">
        <v>10</v>
      </c>
      <c r="D129" s="274">
        <v>1</v>
      </c>
      <c r="E129" s="328">
        <v>3800</v>
      </c>
      <c r="F129" s="342" t="s">
        <v>488</v>
      </c>
      <c r="G129" s="369">
        <v>1</v>
      </c>
      <c r="H129" s="370">
        <v>3800</v>
      </c>
      <c r="I129" s="372" t="s">
        <v>488</v>
      </c>
      <c r="J129" s="302"/>
      <c r="K129" s="135">
        <v>1</v>
      </c>
      <c r="L129" s="124"/>
      <c r="M129" s="123">
        <v>1</v>
      </c>
      <c r="N129" s="120"/>
      <c r="O129" s="87">
        <v>249</v>
      </c>
      <c r="P129" s="132"/>
      <c r="Q129" s="292">
        <f>11+165+340+44</f>
        <v>560</v>
      </c>
      <c r="R129" s="72">
        <f>IF(SUM($S$3:U$3)*$J129+SUM($S$4:U$4)*$K129+SUM($S$5:U$5)*$L129+SUM($S$6:U$6)*$M129+SUM($S$7:U$7)*$N129-SUM($O129:$Q129)&gt;0,SUM($S$3:U$3)*$J129+SUM($S$4:U$4)*$K129+SUM($S$5:U$5)*$L129+SUM($S$6:U$6)*$M129+SUM($S$7:U$7)*$N129-SUM($O129:$Q129),0)</f>
        <v>0</v>
      </c>
      <c r="S129" s="73">
        <f t="shared" si="219"/>
        <v>0</v>
      </c>
      <c r="T129" s="72">
        <f>IF(SUM($S$3:W$3)*$J129+SUM($S$4:W$4)*$K129+SUM($S$5:W$5)*$L129+SUM($S$6:W$6)*$M129+SUM($S$7:W$7)*$N129-SUM($O129:$Q129)&gt;0,SUM($S$3:W$3)*$J129+SUM($S$4:W$4)*$K129+SUM($S$5:W$5)*$L129+SUM($S$6:W$6)*$M129+SUM($S$7:W$7)*$N129-SUM($O129:$Q129),0)</f>
        <v>0</v>
      </c>
      <c r="U129" s="4">
        <f t="shared" si="220"/>
        <v>0</v>
      </c>
      <c r="V129" s="72">
        <f>IF(SUM($S$3:Y$3)*$J129+SUM($S$4:Y$4)*$K129+SUM($S$5:Y$5)*$L129+SUM($S$6:Y$6)*$M129+SUM($S$7:Y$7)*$N129-SUM($O129:$Q129)&gt;0,SUM($S$3:Y$3)*$J129+SUM($S$4:Y$4)*$K129+SUM($S$5:Y$5)*$L129+SUM($S$6:Y$6)*$M129+SUM($S$7:Y$7)*$N129-SUM($O129:$Q129),0)</f>
        <v>0</v>
      </c>
      <c r="W129" s="4">
        <f t="shared" si="221"/>
        <v>0</v>
      </c>
      <c r="X129" s="72">
        <f>IF(SUM($S$3:AA$3)*$J129+SUM($S$4:AA$4)*$K129+SUM($S$5:AA$5)*$L129+SUM($S$6:AA$6)*$M129+SUM($S$7:AA$7)*$N129-SUM($O129:$Q129)&gt;0,SUM($S$3:AA$3)*$J129+SUM($S$4:AA$4)*$K129+SUM($S$5:AA$5)*$L129+SUM($S$6:AA$6)*$M129+SUM($S$7:AA$7)*$N129-SUM($O129:$Q129),0)</f>
        <v>0</v>
      </c>
      <c r="Y129" s="4">
        <f t="shared" si="222"/>
        <v>0</v>
      </c>
      <c r="Z129" s="72">
        <f>IF(SUM($S$3:AC$3)*$J129+SUM($S$4:AC$4)*$K129+SUM($S$5:AC$5)*$L129+SUM($S$6:AC$6)*$M129+SUM($S$7:AC$7)*$N129-SUM($O129:$Q129)&gt;0,SUM($S$3:AC$3)*$J129+SUM($S$4:AC$4)*$K129+SUM($S$5:AC$5)*$L129+SUM($S$6:AC$6)*$M129+SUM($S$7:AC$7)*$N129-SUM($O129:$Q129),0)</f>
        <v>0</v>
      </c>
      <c r="AA129" s="4">
        <f t="shared" si="223"/>
        <v>0</v>
      </c>
      <c r="AB129" s="72">
        <f>IF(SUM($S$3:AE$3)*$J129+SUM($S$4:AE$4)*$K129+SUM($S$5:AE$5)*$L129+SUM($S$6:AE$6)*$M129+SUM($S$7:AE$7)*$N129-SUM($O129:$Q129)&gt;0,SUM($S$3:AE$3)*$J129+SUM($S$4:AE$4)*$K129+SUM($S$5:AE$5)*$L129+SUM($S$6:AE$6)*$M129+SUM($S$7:AE$7)*$N129-SUM($O129:$Q129),0)</f>
        <v>0</v>
      </c>
      <c r="AC129" s="4">
        <f t="shared" si="224"/>
        <v>0</v>
      </c>
      <c r="AD129" s="72">
        <f>IF(SUM($S$3:AG$3)*$J129+SUM($S$4:AG$4)*$K129+SUM($S$5:AG$5)*$L129+SUM($S$6:AG$6)*$M129+SUM($S$7:AG$7)*$N129-SUM($O129:$Q129)&gt;0,SUM($S$3:AG$3)*$J129+SUM($S$4:AG$4)*$K129+SUM($S$5:AG$5)*$L129+SUM($S$6:AG$6)*$M129+SUM($S$7:AG$7)*$N129-SUM($O129:$Q129),0)</f>
        <v>0</v>
      </c>
      <c r="AE129" s="4">
        <f t="shared" si="225"/>
        <v>0</v>
      </c>
      <c r="AF129" s="72">
        <f>IF(SUM($S$3:AI$3)*$J129+SUM($S$4:AI$4)*$K129+SUM($S$5:AI$5)*$L129+SUM($S$6:AI$6)*$M129+SUM($S$7:AI$7)*$N129-SUM($O129:$Q129)&gt;0,SUM($S$3:AI$3)*$J129+SUM($S$4:AI$4)*$K129+SUM($S$5:AI$5)*$L129+SUM($S$6:AI$6)*$M129+SUM($S$7:AI$7)*$N129-SUM($O129:$Q129),0)</f>
        <v>0</v>
      </c>
      <c r="AG129" s="4">
        <f t="shared" si="226"/>
        <v>0</v>
      </c>
      <c r="AH129" s="72">
        <f>IF(SUM($S$3:AK$3)*$J129+SUM($S$4:AK$4)*$K129+SUM($S$5:AK$5)*$L129+SUM($S$6:AK$6)*$M129+SUM($S$7:AK$7)*$N129-SUM($O129:$Q129)&gt;0,SUM($S$3:AK$3)*$J129+SUM($S$4:AK$4)*$K129+SUM($S$5:AK$5)*$L129+SUM($S$6:AK$6)*$M129+SUM($S$7:AK$7)*$N129-SUM($O129:$Q129),0)</f>
        <v>0</v>
      </c>
      <c r="AI129" s="4">
        <f t="shared" si="227"/>
        <v>0</v>
      </c>
      <c r="AJ129" s="72">
        <f>IF(SUM($S$3:AM$3)*$J129+SUM($S$4:AQ$4)*$K129+SUM($S$5:AM$5)*$L129+SUM($S$6:AM$6)*$M129+SUM($S$7:AM$7)*$N129-SUM($O129:$Q129)&gt;0,SUM($S$3:AM$3)*$J129+SUM($S$4:AQ$4)*$K129+SUM($S$5:AM$5)*$L129+SUM($S$6:AM$6)*$M129+SUM($S$7:AM$7)*$N129-SUM($O129:$Q129),0)</f>
        <v>0</v>
      </c>
      <c r="AK129" s="4">
        <f t="shared" si="228"/>
        <v>0</v>
      </c>
      <c r="AL129" s="72">
        <f>IF(SUM($S$3:AO$3)*$J129+SUM($S$4:AS$4)*$K129+SUM($S$5:AO$5)*$L129+SUM($S$6:AO$6)*$M129+SUM($S$7:AO$7)*$N129-SUM($O129:$Q129)&gt;0,SUM($S$3:AO$3)*$J129+SUM($S$4:AS$4)*$K129+SUM($S$5:AO$5)*$L129+SUM($S$6:AO$6)*$M129+SUM($S$7:AO$7)*$N129-SUM($O129:$Q129),0)</f>
        <v>131</v>
      </c>
      <c r="AM129" s="4">
        <f t="shared" si="229"/>
        <v>131</v>
      </c>
      <c r="AN129" s="72">
        <f>IF(SUM($S$3:AQ$3)*$J129+SUM($S$4:AU$4)*$K129+SUM($S$5:AQ$5)*$L129+SUM($S$6:AQ$6)*$M129+SUM($S$7:AQ$7)*$N129-SUM($O129:$Q129)&gt;0,SUM($S$3:AQ$3)*$J129+SUM($S$4:AU$4)*$K129+SUM($S$5:AQ$5)*$L129+SUM($S$6:AQ$6)*$M129+SUM($S$7:AQ$7)*$N129-SUM($O129:$Q129),0)</f>
        <v>316</v>
      </c>
      <c r="AO129" s="4">
        <f t="shared" si="230"/>
        <v>185</v>
      </c>
      <c r="AP129" s="72">
        <f>IF(SUM($S$3:AS$3)*$J129+SUM($S$4:AW$4)*$K129+SUM($S$5:AS$5)*$L129+SUM($S$6:AS$6)*$M129+SUM($S$7:AS$7)*$N129-SUM($O129:$Q129)&gt;0,SUM($S$3:AS$3)*$J129+SUM($S$4:AW$4)*$K129+SUM($S$5:AS$5)*$L129+SUM($S$6:AS$6)*$M129+SUM($S$7:AS$7)*$N129-SUM($O129:$Q129),0)</f>
        <v>501</v>
      </c>
      <c r="AQ129" s="4">
        <f t="shared" si="231"/>
        <v>185</v>
      </c>
      <c r="AR129" s="72">
        <f>IF(SUM($S$3:AU$3)*$J129+SUM($S$4:AP$4)*$K129+SUM($S$5:AU$5)*$L129+SUM($S$6:AU$6)*$M129+SUM($S$7:AU$7)*$N129-SUM($O129:$Q129)&gt;0,SUM($S$3:AU$3)*$J129+SUM($S$4:AP$4)*$K129+SUM($S$5:AU$5)*$L129+SUM($S$6:AU$6)*$M129+SUM($S$7:AU$7)*$N129-SUM($O129:$Q129),0)</f>
        <v>0</v>
      </c>
      <c r="AS129" s="4">
        <f t="shared" si="232"/>
        <v>0</v>
      </c>
      <c r="AT129" s="72">
        <f>IF(SUM($S$3:AW$3)*$J129+SUM($S$4:AW$4)*$K129+SUM($S$5:AW$5)*$L129+SUM($S$6:AW$6)*$M129+SUM($S$7:AW$7)*$N129-SUM($O129:$Q129)&gt;0,SUM($S$3:AW$3)*$J129+SUM($S$4:AW$4)*$K129+SUM($S$5:AW$5)*$L129+SUM($S$6:AW$6)*$M129+SUM($S$7:AW$7)*$N129-SUM($O129:$Q129),0)</f>
        <v>571</v>
      </c>
      <c r="AU129" s="4">
        <f t="shared" si="233"/>
        <v>571</v>
      </c>
      <c r="AV129" s="72">
        <f>IF(SUM($S$3:AY$3)*$J129+SUM($S$4:AY$4)*$K129+SUM($S$5:AY$5)*$L129+SUM($S$6:AY$6)*$M129+SUM($S$7:AY$7)*$N129-SUM($O129:$Q129)&gt;0,SUM($S$3:AY$3)*$J129+SUM($S$4:AY$4)*$K129+SUM($S$5:AY$5)*$L129+SUM($S$6:AY$6)*$M129+SUM($S$7:AY$7)*$N129-SUM($O129:$Q129),0)</f>
        <v>756</v>
      </c>
      <c r="AW129" s="4">
        <f t="shared" si="234"/>
        <v>185</v>
      </c>
      <c r="AX129" s="72">
        <f>IF(SUM($S$3:BA$3)*$J129+SUM($S$4:BA$4)*$K129+SUM($S$5:BA$5)*$L129+SUM($S$6:BA$6)*$M129+SUM($S$7:BA$7)*$N129-SUM($O129:$Q129)&gt;0,SUM($S$3:BA$3)*$J129+SUM($S$4:BA$4)*$K129+SUM($S$5:BA$5)*$L129+SUM($S$6:BA$6)*$M129+SUM($S$7:BA$7)*$N129-SUM($O129:$Q129),0)</f>
        <v>941</v>
      </c>
      <c r="AY129" s="7">
        <f t="shared" si="235"/>
        <v>185</v>
      </c>
      <c r="AZ129" s="401">
        <f>IF(SUM($S$3:BC$3)*$J129+SUM($S$4:BC$4)*$K129+SUM($S$5:BC$5)*$L129+SUM($S$6:BC$6)*$M129+SUM($S$7:BC$7)*$N129-SUM($O129:$Q129)&gt;0,SUM($S$3:BC$3)*$J129+SUM($S$4:BC$4)*$K129+SUM($S$5:BC$5)*$L129+SUM($S$6:BC$6)*$M129+SUM($S$7:BC$7)*$N129-SUM($O129:$Q129),0)</f>
        <v>1091</v>
      </c>
      <c r="BA129" s="87">
        <f t="shared" si="236"/>
        <v>150</v>
      </c>
      <c r="BB129" s="402">
        <f>IF(SUM($S$3:BD$3)*$J129+SUM($S$4:BD$4)*$K129+SUM($S$5:BD$5)*$L129+SUM($S$6:BD$6)*$M129+SUM($S$7:BD$7)*$N129-SUM($O129:$Q129)&gt;0,SUM($S$3:BD$3)*$J129+SUM($S$4:BD$4)*$K129+SUM($S$5:BD$5)*$L129+SUM($S$6:BD$6)*$M129+SUM($S$7:BD$7)*$N129-SUM($O129:$Q129),0)</f>
        <v>1238</v>
      </c>
      <c r="BC129" s="87">
        <f t="shared" si="237"/>
        <v>147</v>
      </c>
      <c r="BG129" s="91">
        <f t="shared" si="435"/>
        <v>0</v>
      </c>
      <c r="BH129" s="91">
        <f t="shared" si="436"/>
        <v>0</v>
      </c>
      <c r="BI129" s="91">
        <f t="shared" si="437"/>
        <v>0</v>
      </c>
      <c r="BJ129" s="91">
        <f t="shared" si="438"/>
        <v>0</v>
      </c>
      <c r="BK129" s="91">
        <f t="shared" si="439"/>
        <v>0</v>
      </c>
      <c r="BL129" s="91">
        <f t="shared" si="440"/>
        <v>0</v>
      </c>
      <c r="BM129" s="91">
        <f t="shared" si="441"/>
        <v>497800</v>
      </c>
      <c r="BN129" s="91">
        <f t="shared" si="442"/>
        <v>703000</v>
      </c>
      <c r="BO129" s="91">
        <f t="shared" si="443"/>
        <v>703000</v>
      </c>
      <c r="BP129" s="91">
        <f t="shared" si="444"/>
        <v>0</v>
      </c>
      <c r="BQ129" s="250">
        <f t="shared" si="445"/>
        <v>2169800</v>
      </c>
      <c r="BR129" s="157">
        <f t="shared" si="446"/>
        <v>703000</v>
      </c>
      <c r="BS129" s="91">
        <f t="shared" si="447"/>
        <v>703000</v>
      </c>
      <c r="BT129" s="91">
        <f t="shared" si="448"/>
        <v>570000</v>
      </c>
      <c r="BU129" s="91">
        <f t="shared" si="449"/>
        <v>558600</v>
      </c>
      <c r="BV129" s="91"/>
      <c r="BW129" s="158"/>
      <c r="BX129" s="153" t="s">
        <v>610</v>
      </c>
    </row>
    <row r="130" spans="1:76" s="86" customFormat="1" ht="12.75" customHeight="1" x14ac:dyDescent="0.25">
      <c r="A130" s="15" t="s">
        <v>85</v>
      </c>
      <c r="B130" s="15" t="s">
        <v>86</v>
      </c>
      <c r="C130" s="249" t="s">
        <v>10</v>
      </c>
      <c r="D130" s="274">
        <v>1</v>
      </c>
      <c r="E130" s="328">
        <v>3600</v>
      </c>
      <c r="F130" s="345" t="s">
        <v>772</v>
      </c>
      <c r="G130" s="369">
        <v>1</v>
      </c>
      <c r="H130" s="370">
        <v>3600</v>
      </c>
      <c r="I130" s="373" t="s">
        <v>772</v>
      </c>
      <c r="J130" s="302"/>
      <c r="K130" s="135">
        <v>1</v>
      </c>
      <c r="L130" s="124"/>
      <c r="M130" s="123">
        <v>1</v>
      </c>
      <c r="N130" s="120"/>
      <c r="O130" s="87">
        <v>246</v>
      </c>
      <c r="P130" s="131"/>
      <c r="Q130" s="292">
        <f>14+75+90+250+90+204</f>
        <v>723</v>
      </c>
      <c r="R130" s="72">
        <f>IF(SUM($S$3:U$3)*$J130+SUM($S$4:U$4)*$K130+SUM($S$5:U$5)*$L130+SUM($S$6:U$6)*$M130+SUM($S$7:U$7)*$N130-SUM($O130:$Q130)&gt;0,SUM($S$3:U$3)*$J130+SUM($S$4:U$4)*$K130+SUM($S$5:U$5)*$L130+SUM($S$6:U$6)*$M130+SUM($S$7:U$7)*$N130-SUM($O130:$Q130),0)</f>
        <v>0</v>
      </c>
      <c r="S130" s="73">
        <f t="shared" si="219"/>
        <v>0</v>
      </c>
      <c r="T130" s="72">
        <f>IF(SUM($S$3:W$3)*$J130+SUM($S$4:W$4)*$K130+SUM($S$5:W$5)*$L130+SUM($S$6:W$6)*$M130+SUM($S$7:W$7)*$N130-SUM($O130:$Q130)&gt;0,SUM($S$3:W$3)*$J130+SUM($S$4:W$4)*$K130+SUM($S$5:W$5)*$L130+SUM($S$6:W$6)*$M130+SUM($S$7:W$7)*$N130-SUM($O130:$Q130),0)</f>
        <v>0</v>
      </c>
      <c r="U130" s="4">
        <f t="shared" si="220"/>
        <v>0</v>
      </c>
      <c r="V130" s="72">
        <f>IF(SUM($S$3:Y$3)*$J130+SUM($S$4:Y$4)*$K130+SUM($S$5:Y$5)*$L130+SUM($S$6:Y$6)*$M130+SUM($S$7:Y$7)*$N130-SUM($O130:$Q130)&gt;0,SUM($S$3:Y$3)*$J130+SUM($S$4:Y$4)*$K130+SUM($S$5:Y$5)*$L130+SUM($S$6:Y$6)*$M130+SUM($S$7:Y$7)*$N130-SUM($O130:$Q130),0)</f>
        <v>0</v>
      </c>
      <c r="W130" s="4">
        <f t="shared" si="221"/>
        <v>0</v>
      </c>
      <c r="X130" s="72">
        <f>IF(SUM($S$3:AA$3)*$J130+SUM($S$4:AA$4)*$K130+SUM($S$5:AA$5)*$L130+SUM($S$6:AA$6)*$M130+SUM($S$7:AA$7)*$N130-SUM($O130:$Q130)&gt;0,SUM($S$3:AA$3)*$J130+SUM($S$4:AA$4)*$K130+SUM($S$5:AA$5)*$L130+SUM($S$6:AA$6)*$M130+SUM($S$7:AA$7)*$N130-SUM($O130:$Q130),0)</f>
        <v>0</v>
      </c>
      <c r="Y130" s="4">
        <f t="shared" si="222"/>
        <v>0</v>
      </c>
      <c r="Z130" s="72">
        <f>IF(SUM($S$3:AC$3)*$J130+SUM($S$4:AC$4)*$K130+SUM($S$5:AC$5)*$L130+SUM($S$6:AC$6)*$M130+SUM($S$7:AC$7)*$N130-SUM($O130:$Q130)&gt;0,SUM($S$3:AC$3)*$J130+SUM($S$4:AC$4)*$K130+SUM($S$5:AC$5)*$L130+SUM($S$6:AC$6)*$M130+SUM($S$7:AC$7)*$N130-SUM($O130:$Q130),0)</f>
        <v>0</v>
      </c>
      <c r="AA130" s="4">
        <f t="shared" si="223"/>
        <v>0</v>
      </c>
      <c r="AB130" s="72">
        <f>IF(SUM($S$3:AE$3)*$J130+SUM($S$4:AE$4)*$K130+SUM($S$5:AE$5)*$L130+SUM($S$6:AE$6)*$M130+SUM($S$7:AE$7)*$N130-SUM($O130:$Q130)&gt;0,SUM($S$3:AE$3)*$J130+SUM($S$4:AE$4)*$K130+SUM($S$5:AE$5)*$L130+SUM($S$6:AE$6)*$M130+SUM($S$7:AE$7)*$N130-SUM($O130:$Q130),0)</f>
        <v>0</v>
      </c>
      <c r="AC130" s="4">
        <f t="shared" si="224"/>
        <v>0</v>
      </c>
      <c r="AD130" s="72">
        <f>IF(SUM($S$3:AG$3)*$J130+SUM($S$4:AG$4)*$K130+SUM($S$5:AG$5)*$L130+SUM($S$6:AG$6)*$M130+SUM($S$7:AG$7)*$N130-SUM($O130:$Q130)&gt;0,SUM($S$3:AG$3)*$J130+SUM($S$4:AG$4)*$K130+SUM($S$5:AG$5)*$L130+SUM($S$6:AG$6)*$M130+SUM($S$7:AG$7)*$N130-SUM($O130:$Q130),0)</f>
        <v>0</v>
      </c>
      <c r="AE130" s="4">
        <f t="shared" si="225"/>
        <v>0</v>
      </c>
      <c r="AF130" s="72">
        <f>IF(SUM($S$3:AI$3)*$J130+SUM($S$4:AI$4)*$K130+SUM($S$5:AI$5)*$L130+SUM($S$6:AI$6)*$M130+SUM($S$7:AI$7)*$N130-SUM($O130:$Q130)&gt;0,SUM($S$3:AI$3)*$J130+SUM($S$4:AI$4)*$K130+SUM($S$5:AI$5)*$L130+SUM($S$6:AI$6)*$M130+SUM($S$7:AI$7)*$N130-SUM($O130:$Q130),0)</f>
        <v>0</v>
      </c>
      <c r="AG130" s="4">
        <f t="shared" si="226"/>
        <v>0</v>
      </c>
      <c r="AH130" s="72">
        <f>IF(SUM($S$3:AK$3)*$J130+SUM($S$4:AK$4)*$K130+SUM($S$5:AK$5)*$L130+SUM($S$6:AK$6)*$M130+SUM($S$7:AK$7)*$N130-SUM($O130:$Q130)&gt;0,SUM($S$3:AK$3)*$J130+SUM($S$4:AK$4)*$K130+SUM($S$5:AK$5)*$L130+SUM($S$6:AK$6)*$M130+SUM($S$7:AK$7)*$N130-SUM($O130:$Q130),0)</f>
        <v>0</v>
      </c>
      <c r="AI130" s="4">
        <f t="shared" si="227"/>
        <v>0</v>
      </c>
      <c r="AJ130" s="72">
        <f>IF(SUM($S$3:AM$3)*$J130+SUM($S$4:AQ$4)*$K130+SUM($S$5:AM$5)*$L130+SUM($S$6:AM$6)*$M130+SUM($S$7:AM$7)*$N130-SUM($O130:$Q130)&gt;0,SUM($S$3:AM$3)*$J130+SUM($S$4:AQ$4)*$K130+SUM($S$5:AM$5)*$L130+SUM($S$6:AM$6)*$M130+SUM($S$7:AM$7)*$N130-SUM($O130:$Q130),0)</f>
        <v>0</v>
      </c>
      <c r="AK130" s="4">
        <f t="shared" si="228"/>
        <v>0</v>
      </c>
      <c r="AL130" s="72">
        <f>IF(SUM($S$3:AO$3)*$J130+SUM($S$4:AS$4)*$K130+SUM($S$5:AO$5)*$L130+SUM($S$6:AO$6)*$M130+SUM($S$7:AO$7)*$N130-SUM($O130:$Q130)&gt;0,SUM($S$3:AO$3)*$J130+SUM($S$4:AS$4)*$K130+SUM($S$5:AO$5)*$L130+SUM($S$6:AO$6)*$M130+SUM($S$7:AO$7)*$N130-SUM($O130:$Q130),0)</f>
        <v>0</v>
      </c>
      <c r="AM130" s="4">
        <f t="shared" si="229"/>
        <v>0</v>
      </c>
      <c r="AN130" s="72">
        <f>IF(SUM($S$3:AQ$3)*$J130+SUM($S$4:AU$4)*$K130+SUM($S$5:AQ$5)*$L130+SUM($S$6:AQ$6)*$M130+SUM($S$7:AQ$7)*$N130-SUM($O130:$Q130)&gt;0,SUM($S$3:AQ$3)*$J130+SUM($S$4:AU$4)*$K130+SUM($S$5:AQ$5)*$L130+SUM($S$6:AQ$6)*$M130+SUM($S$7:AQ$7)*$N130-SUM($O130:$Q130),0)</f>
        <v>156</v>
      </c>
      <c r="AO130" s="4">
        <f t="shared" si="230"/>
        <v>156</v>
      </c>
      <c r="AP130" s="72">
        <f>IF(SUM($S$3:AS$3)*$J130+SUM($S$4:AW$4)*$K130+SUM($S$5:AS$5)*$L130+SUM($S$6:AS$6)*$M130+SUM($S$7:AS$7)*$N130-SUM($O130:$Q130)&gt;0,SUM($S$3:AS$3)*$J130+SUM($S$4:AW$4)*$K130+SUM($S$5:AS$5)*$L130+SUM($S$6:AS$6)*$M130+SUM($S$7:AS$7)*$N130-SUM($O130:$Q130),0)</f>
        <v>341</v>
      </c>
      <c r="AQ130" s="4">
        <f t="shared" si="231"/>
        <v>185</v>
      </c>
      <c r="AR130" s="72">
        <f>IF(SUM($S$3:AU$3)*$J130+SUM($S$4:AP$4)*$K130+SUM($S$5:AU$5)*$L130+SUM($S$6:AU$6)*$M130+SUM($S$7:AU$7)*$N130-SUM($O130:$Q130)&gt;0,SUM($S$3:AU$3)*$J130+SUM($S$4:AP$4)*$K130+SUM($S$5:AU$5)*$L130+SUM($S$6:AU$6)*$M130+SUM($S$7:AU$7)*$N130-SUM($O130:$Q130),0)</f>
        <v>0</v>
      </c>
      <c r="AS130" s="4">
        <f t="shared" si="232"/>
        <v>0</v>
      </c>
      <c r="AT130" s="72">
        <f>IF(SUM($S$3:AW$3)*$J130+SUM($S$4:AW$4)*$K130+SUM($S$5:AW$5)*$L130+SUM($S$6:AW$6)*$M130+SUM($S$7:AW$7)*$N130-SUM($O130:$Q130)&gt;0,SUM($S$3:AW$3)*$J130+SUM($S$4:AW$4)*$K130+SUM($S$5:AW$5)*$L130+SUM($S$6:AW$6)*$M130+SUM($S$7:AW$7)*$N130-SUM($O130:$Q130),0)</f>
        <v>411</v>
      </c>
      <c r="AU130" s="4">
        <f t="shared" si="233"/>
        <v>411</v>
      </c>
      <c r="AV130" s="72">
        <f>IF(SUM($S$3:AY$3)*$J130+SUM($S$4:AY$4)*$K130+SUM($S$5:AY$5)*$L130+SUM($S$6:AY$6)*$M130+SUM($S$7:AY$7)*$N130-SUM($O130:$Q130)&gt;0,SUM($S$3:AY$3)*$J130+SUM($S$4:AY$4)*$K130+SUM($S$5:AY$5)*$L130+SUM($S$6:AY$6)*$M130+SUM($S$7:AY$7)*$N130-SUM($O130:$Q130),0)</f>
        <v>596</v>
      </c>
      <c r="AW130" s="4">
        <f t="shared" si="234"/>
        <v>185</v>
      </c>
      <c r="AX130" s="72">
        <f>IF(SUM($S$3:BA$3)*$J130+SUM($S$4:BA$4)*$K130+SUM($S$5:BA$5)*$L130+SUM($S$6:BA$6)*$M130+SUM($S$7:BA$7)*$N130-SUM($O130:$Q130)&gt;0,SUM($S$3:BA$3)*$J130+SUM($S$4:BA$4)*$K130+SUM($S$5:BA$5)*$L130+SUM($S$6:BA$6)*$M130+SUM($S$7:BA$7)*$N130-SUM($O130:$Q130),0)</f>
        <v>781</v>
      </c>
      <c r="AY130" s="7">
        <f t="shared" si="235"/>
        <v>185</v>
      </c>
      <c r="AZ130" s="401">
        <f>IF(SUM($S$3:BC$3)*$J130+SUM($S$4:BC$4)*$K130+SUM($S$5:BC$5)*$L130+SUM($S$6:BC$6)*$M130+SUM($S$7:BC$7)*$N130-SUM($O130:$Q130)&gt;0,SUM($S$3:BC$3)*$J130+SUM($S$4:BC$4)*$K130+SUM($S$5:BC$5)*$L130+SUM($S$6:BC$6)*$M130+SUM($S$7:BC$7)*$N130-SUM($O130:$Q130),0)</f>
        <v>931</v>
      </c>
      <c r="BA130" s="87">
        <f t="shared" si="236"/>
        <v>150</v>
      </c>
      <c r="BB130" s="402">
        <f>IF(SUM($S$3:BD$3)*$J130+SUM($S$4:BD$4)*$K130+SUM($S$5:BD$5)*$L130+SUM($S$6:BD$6)*$M130+SUM($S$7:BD$7)*$N130-SUM($O130:$Q130)&gt;0,SUM($S$3:BD$3)*$J130+SUM($S$4:BD$4)*$K130+SUM($S$5:BD$5)*$L130+SUM($S$6:BD$6)*$M130+SUM($S$7:BD$7)*$N130-SUM($O130:$Q130),0)</f>
        <v>1078</v>
      </c>
      <c r="BC130" s="87">
        <f t="shared" si="237"/>
        <v>147</v>
      </c>
      <c r="BG130" s="91">
        <f>AA130*$H130</f>
        <v>0</v>
      </c>
      <c r="BH130" s="91">
        <f>AC130*$H130</f>
        <v>0</v>
      </c>
      <c r="BI130" s="91">
        <f>AE130*$H130</f>
        <v>0</v>
      </c>
      <c r="BJ130" s="91">
        <f>AG130*$H130</f>
        <v>0</v>
      </c>
      <c r="BK130" s="91">
        <f>AI130*$H130</f>
        <v>0</v>
      </c>
      <c r="BL130" s="91">
        <f>AK130*$H130</f>
        <v>0</v>
      </c>
      <c r="BM130" s="91">
        <f>AM130*$H130</f>
        <v>0</v>
      </c>
      <c r="BN130" s="91">
        <f>AO130*$H130</f>
        <v>561600</v>
      </c>
      <c r="BO130" s="91">
        <f>AQ130*$H130</f>
        <v>666000</v>
      </c>
      <c r="BP130" s="91">
        <f>AS130*$H130</f>
        <v>0</v>
      </c>
      <c r="BQ130" s="250">
        <f>AU130*$H130</f>
        <v>1479600</v>
      </c>
      <c r="BR130" s="157">
        <f>AW130*$H130</f>
        <v>666000</v>
      </c>
      <c r="BS130" s="91">
        <f>AY130*$H130</f>
        <v>666000</v>
      </c>
      <c r="BT130" s="91">
        <f t="shared" ref="BT130" si="450">BA130*$H130</f>
        <v>540000</v>
      </c>
      <c r="BU130" s="91">
        <f>BC130*$H130</f>
        <v>529200</v>
      </c>
      <c r="BV130" s="91"/>
      <c r="BW130" s="158"/>
      <c r="BX130" s="153" t="s">
        <v>610</v>
      </c>
    </row>
    <row r="131" spans="1:76" s="86" customFormat="1" ht="12.75" customHeight="1" x14ac:dyDescent="0.25">
      <c r="A131" s="15" t="s">
        <v>87</v>
      </c>
      <c r="B131" s="15" t="s">
        <v>88</v>
      </c>
      <c r="C131" s="250" t="s">
        <v>10</v>
      </c>
      <c r="D131" s="274">
        <v>2</v>
      </c>
      <c r="E131" s="328">
        <v>217</v>
      </c>
      <c r="F131" s="342" t="s">
        <v>443</v>
      </c>
      <c r="G131" s="369">
        <v>2</v>
      </c>
      <c r="H131" s="370">
        <v>217</v>
      </c>
      <c r="I131" s="372" t="s">
        <v>443</v>
      </c>
      <c r="J131" s="306"/>
      <c r="K131" s="135">
        <v>14</v>
      </c>
      <c r="L131" s="130"/>
      <c r="M131" s="124"/>
      <c r="N131" s="120"/>
      <c r="O131" s="87">
        <v>1904</v>
      </c>
      <c r="P131" s="91"/>
      <c r="Q131" s="292">
        <f>3626+4900+1400</f>
        <v>9926</v>
      </c>
      <c r="R131" s="72">
        <f>IF(SUM($S$3:U$3)*$J131+SUM($S$4:U$4)*$K131+SUM($S$5:U$5)*$L131+SUM($S$6:U$6)*$M131+SUM($S$7:U$7)*$N131-SUM($O131:$Q131)&gt;0,SUM($S$3:U$3)*$J131+SUM($S$4:U$4)*$K131+SUM($S$5:U$5)*$L131+SUM($S$6:U$6)*$M131+SUM($S$7:U$7)*$N131-SUM($O131:$Q131),0)</f>
        <v>0</v>
      </c>
      <c r="S131" s="73">
        <f t="shared" si="219"/>
        <v>0</v>
      </c>
      <c r="T131" s="72">
        <f>IF(SUM($S$3:W$3)*$J131+SUM($S$4:W$4)*$K131+SUM($S$5:W$5)*$L131+SUM($S$6:W$6)*$M131+SUM($S$7:W$7)*$N131-SUM($O131:$Q131)&gt;0,SUM($S$3:W$3)*$J131+SUM($S$4:W$4)*$K131+SUM($S$5:W$5)*$L131+SUM($S$6:W$6)*$M131+SUM($S$7:W$7)*$N131-SUM($O131:$Q131),0)</f>
        <v>0</v>
      </c>
      <c r="U131" s="4">
        <f t="shared" si="220"/>
        <v>0</v>
      </c>
      <c r="V131" s="72">
        <f>IF(SUM($S$3:Y$3)*$J131+SUM($S$4:Y$4)*$K131+SUM($S$5:Y$5)*$L131+SUM($S$6:Y$6)*$M131+SUM($S$7:Y$7)*$N131-SUM($O131:$Q131)&gt;0,SUM($S$3:Y$3)*$J131+SUM($S$4:Y$4)*$K131+SUM($S$5:Y$5)*$L131+SUM($S$6:Y$6)*$M131+SUM($S$7:Y$7)*$N131-SUM($O131:$Q131),0)</f>
        <v>0</v>
      </c>
      <c r="W131" s="4">
        <f t="shared" si="221"/>
        <v>0</v>
      </c>
      <c r="X131" s="72">
        <f>IF(SUM($S$3:AA$3)*$J131+SUM($S$4:AA$4)*$K131+SUM($S$5:AA$5)*$L131+SUM($S$6:AA$6)*$M131+SUM($S$7:AA$7)*$N131-SUM($O131:$Q131)&gt;0,SUM($S$3:AA$3)*$J131+SUM($S$4:AA$4)*$K131+SUM($S$5:AA$5)*$L131+SUM($S$6:AA$6)*$M131+SUM($S$7:AA$7)*$N131-SUM($O131:$Q131),0)</f>
        <v>0</v>
      </c>
      <c r="Y131" s="4">
        <f t="shared" si="222"/>
        <v>0</v>
      </c>
      <c r="Z131" s="72">
        <f>IF(SUM($S$3:AC$3)*$J131+SUM($S$4:AC$4)*$K131+SUM($S$5:AC$5)*$L131+SUM($S$6:AC$6)*$M131+SUM($S$7:AC$7)*$N131-SUM($O131:$Q131)&gt;0,SUM($S$3:AC$3)*$J131+SUM($S$4:AC$4)*$K131+SUM($S$5:AC$5)*$L131+SUM($S$6:AC$6)*$M131+SUM($S$7:AC$7)*$N131-SUM($O131:$Q131),0)</f>
        <v>0</v>
      </c>
      <c r="AA131" s="4">
        <f t="shared" si="223"/>
        <v>0</v>
      </c>
      <c r="AB131" s="72">
        <f>IF(SUM($S$3:AE$3)*$J131+SUM($S$4:AE$4)*$K131+SUM($S$5:AE$5)*$L131+SUM($S$6:AE$6)*$M131+SUM($S$7:AE$7)*$N131-SUM($O131:$Q131)&gt;0,SUM($S$3:AE$3)*$J131+SUM($S$4:AE$4)*$K131+SUM($S$5:AE$5)*$L131+SUM($S$6:AE$6)*$M131+SUM($S$7:AE$7)*$N131-SUM($O131:$Q131),0)</f>
        <v>0</v>
      </c>
      <c r="AC131" s="4">
        <f t="shared" si="224"/>
        <v>0</v>
      </c>
      <c r="AD131" s="72">
        <f>IF(SUM($S$3:AG$3)*$J131+SUM($S$4:AG$4)*$K131+SUM($S$5:AG$5)*$L131+SUM($S$6:AG$6)*$M131+SUM($S$7:AG$7)*$N131-SUM($O131:$Q131)&gt;0,SUM($S$3:AG$3)*$J131+SUM($S$4:AG$4)*$K131+SUM($S$5:AG$5)*$L131+SUM($S$6:AG$6)*$M131+SUM($S$7:AG$7)*$N131-SUM($O131:$Q131),0)</f>
        <v>0</v>
      </c>
      <c r="AE131" s="4">
        <f t="shared" si="225"/>
        <v>0</v>
      </c>
      <c r="AF131" s="72">
        <f>IF(SUM($S$3:AI$3)*$J131+SUM($S$4:AI$4)*$K131+SUM($S$5:AI$5)*$L131+SUM($S$6:AI$6)*$M131+SUM($S$7:AI$7)*$N131-SUM($O131:$Q131)&gt;0,SUM($S$3:AI$3)*$J131+SUM($S$4:AI$4)*$K131+SUM($S$5:AI$5)*$L131+SUM($S$6:AI$6)*$M131+SUM($S$7:AI$7)*$N131-SUM($O131:$Q131),0)</f>
        <v>0</v>
      </c>
      <c r="AG131" s="4">
        <f t="shared" si="226"/>
        <v>0</v>
      </c>
      <c r="AH131" s="72">
        <f>IF(SUM($S$3:AK$3)*$J131+SUM($S$4:AK$4)*$K131+SUM($S$5:AK$5)*$L131+SUM($S$6:AK$6)*$M131+SUM($S$7:AK$7)*$N131-SUM($O131:$Q131)&gt;0,SUM($S$3:AK$3)*$J131+SUM($S$4:AK$4)*$K131+SUM($S$5:AK$5)*$L131+SUM($S$6:AK$6)*$M131+SUM($S$7:AK$7)*$N131-SUM($O131:$Q131),0)</f>
        <v>0</v>
      </c>
      <c r="AI131" s="4">
        <f t="shared" si="227"/>
        <v>0</v>
      </c>
      <c r="AJ131" s="72">
        <f>IF(SUM($S$3:AM$3)*$J131+SUM($S$4:AQ$4)*$K131+SUM($S$5:AM$5)*$L131+SUM($S$6:AM$6)*$M131+SUM($S$7:AM$7)*$N131-SUM($O131:$Q131)&gt;0,SUM($S$3:AM$3)*$J131+SUM($S$4:AQ$4)*$K131+SUM($S$5:AM$5)*$L131+SUM($S$6:AM$6)*$M131+SUM($S$7:AM$7)*$N131-SUM($O131:$Q131),0)</f>
        <v>0</v>
      </c>
      <c r="AK131" s="4">
        <f t="shared" si="228"/>
        <v>0</v>
      </c>
      <c r="AL131" s="72">
        <f>IF(SUM($S$3:AO$3)*$J131+SUM($S$4:AS$4)*$K131+SUM($S$5:AO$5)*$L131+SUM($S$6:AO$6)*$M131+SUM($S$7:AO$7)*$N131-SUM($O131:$Q131)&gt;0,SUM($S$3:AO$3)*$J131+SUM($S$4:AS$4)*$K131+SUM($S$5:AO$5)*$L131+SUM($S$6:AO$6)*$M131+SUM($S$7:AO$7)*$N131-SUM($O131:$Q131),0)</f>
        <v>994</v>
      </c>
      <c r="AM131" s="4">
        <f t="shared" si="229"/>
        <v>994</v>
      </c>
      <c r="AN131" s="72">
        <f>IF(SUM($S$3:AQ$3)*$J131+SUM($S$4:AU$4)*$K131+SUM($S$5:AQ$5)*$L131+SUM($S$6:AQ$6)*$M131+SUM($S$7:AQ$7)*$N131-SUM($O131:$Q131)&gt;0,SUM($S$3:AQ$3)*$J131+SUM($S$4:AU$4)*$K131+SUM($S$5:AQ$5)*$L131+SUM($S$6:AQ$6)*$M131+SUM($S$7:AQ$7)*$N131-SUM($O131:$Q131),0)</f>
        <v>3094</v>
      </c>
      <c r="AO131" s="4">
        <f t="shared" si="230"/>
        <v>2100</v>
      </c>
      <c r="AP131" s="72">
        <f>IF(SUM($S$3:AS$3)*$J131+SUM($S$4:AW$4)*$K131+SUM($S$5:AS$5)*$L131+SUM($S$6:AS$6)*$M131+SUM($S$7:AS$7)*$N131-SUM($O131:$Q131)&gt;0,SUM($S$3:AS$3)*$J131+SUM($S$4:AW$4)*$K131+SUM($S$5:AS$5)*$L131+SUM($S$6:AS$6)*$M131+SUM($S$7:AS$7)*$N131-SUM($O131:$Q131),0)</f>
        <v>5194</v>
      </c>
      <c r="AQ131" s="4">
        <f t="shared" si="231"/>
        <v>2100</v>
      </c>
      <c r="AR131" s="72">
        <f>IF(SUM($S$3:AU$3)*$J131+SUM($S$4:AP$4)*$K131+SUM($S$5:AU$5)*$L131+SUM($S$6:AU$6)*$M131+SUM($S$7:AU$7)*$N131-SUM($O131:$Q131)&gt;0,SUM($S$3:AU$3)*$J131+SUM($S$4:AP$4)*$K131+SUM($S$5:AU$5)*$L131+SUM($S$6:AU$6)*$M131+SUM($S$7:AU$7)*$N131-SUM($O131:$Q131),0)</f>
        <v>0</v>
      </c>
      <c r="AS131" s="4">
        <f t="shared" si="232"/>
        <v>0</v>
      </c>
      <c r="AT131" s="72">
        <f>IF(SUM($S$3:AW$3)*$J131+SUM($S$4:AW$4)*$K131+SUM($S$5:AW$5)*$L131+SUM($S$6:AW$6)*$M131+SUM($S$7:AW$7)*$N131-SUM($O131:$Q131)&gt;0,SUM($S$3:AW$3)*$J131+SUM($S$4:AW$4)*$K131+SUM($S$5:AW$5)*$L131+SUM($S$6:AW$6)*$M131+SUM($S$7:AW$7)*$N131-SUM($O131:$Q131),0)</f>
        <v>5194</v>
      </c>
      <c r="AU131" s="4">
        <f t="shared" si="233"/>
        <v>5194</v>
      </c>
      <c r="AV131" s="72">
        <f>IF(SUM($S$3:AY$3)*$J131+SUM($S$4:AY$4)*$K131+SUM($S$5:AY$5)*$L131+SUM($S$6:AY$6)*$M131+SUM($S$7:AY$7)*$N131-SUM($O131:$Q131)&gt;0,SUM($S$3:AY$3)*$J131+SUM($S$4:AY$4)*$K131+SUM($S$5:AY$5)*$L131+SUM($S$6:AY$6)*$M131+SUM($S$7:AY$7)*$N131-SUM($O131:$Q131),0)</f>
        <v>7294</v>
      </c>
      <c r="AW131" s="4">
        <f t="shared" si="234"/>
        <v>2100</v>
      </c>
      <c r="AX131" s="72">
        <f>IF(SUM($S$3:BA$3)*$J131+SUM($S$4:BA$4)*$K131+SUM($S$5:BA$5)*$L131+SUM($S$6:BA$6)*$M131+SUM($S$7:BA$7)*$N131-SUM($O131:$Q131)&gt;0,SUM($S$3:BA$3)*$J131+SUM($S$4:BA$4)*$K131+SUM($S$5:BA$5)*$L131+SUM($S$6:BA$6)*$M131+SUM($S$7:BA$7)*$N131-SUM($O131:$Q131),0)</f>
        <v>9394</v>
      </c>
      <c r="AY131" s="7">
        <f t="shared" si="235"/>
        <v>2100</v>
      </c>
      <c r="AZ131" s="401">
        <f>IF(SUM($S$3:BC$3)*$J131+SUM($S$4:BC$4)*$K131+SUM($S$5:BC$5)*$L131+SUM($S$6:BC$6)*$M131+SUM($S$7:BC$7)*$N131-SUM($O131:$Q131)&gt;0,SUM($S$3:BC$3)*$J131+SUM($S$4:BC$4)*$K131+SUM($S$5:BC$5)*$L131+SUM($S$6:BC$6)*$M131+SUM($S$7:BC$7)*$N131-SUM($O131:$Q131),0)</f>
        <v>11494</v>
      </c>
      <c r="BA131" s="87">
        <f t="shared" si="236"/>
        <v>2100</v>
      </c>
      <c r="BB131" s="402">
        <f>IF(SUM($S$3:BD$3)*$J131+SUM($S$4:BD$4)*$K131+SUM($S$5:BD$5)*$L131+SUM($S$6:BD$6)*$M131+SUM($S$7:BD$7)*$N131-SUM($O131:$Q131)&gt;0,SUM($S$3:BD$3)*$J131+SUM($S$4:BD$4)*$K131+SUM($S$5:BD$5)*$L131+SUM($S$6:BD$6)*$M131+SUM($S$7:BD$7)*$N131-SUM($O131:$Q131),0)</f>
        <v>13552</v>
      </c>
      <c r="BC131" s="87">
        <f t="shared" si="237"/>
        <v>2058</v>
      </c>
      <c r="BG131" s="91">
        <f t="shared" ref="BG131:BG133" si="451">IF($G131=2,$H131*AC131*$I$2,$H131*AC131)</f>
        <v>0</v>
      </c>
      <c r="BH131" s="91">
        <f t="shared" ref="BH131:BH133" si="452">IF($G131=2,$H131*AE131*$I$2,$H131*AE131)</f>
        <v>0</v>
      </c>
      <c r="BI131" s="91">
        <f t="shared" ref="BI131:BI133" si="453">IF($G131=2,$H131*AG131*$I$2,$H131*AG131)</f>
        <v>0</v>
      </c>
      <c r="BJ131" s="91">
        <f t="shared" ref="BJ131:BJ133" si="454">IF($G131=2,$H131*AI131*$I$2,$H131*AI131)</f>
        <v>0</v>
      </c>
      <c r="BK131" s="91">
        <f t="shared" ref="BK131:BK133" si="455">IF($G131=2,$H131*AK131*$I$2,$H131*AK131)</f>
        <v>0</v>
      </c>
      <c r="BL131" s="91">
        <f t="shared" ref="BL131:BL133" si="456">IF($G131=2,$H131*AM131*$I$2,$H131*AM131)</f>
        <v>1229478.6000000001</v>
      </c>
      <c r="BM131" s="91">
        <f t="shared" ref="BM131:BM133" si="457">IF($G131=2,$H131*AO131*$I$2,$H131*AO131)</f>
        <v>2597490</v>
      </c>
      <c r="BN131" s="91">
        <f t="shared" ref="BN131:BN133" si="458">IF($G131=2,$H131*AQ131*$I$2,$H131*AQ131)</f>
        <v>2597490</v>
      </c>
      <c r="BO131" s="91">
        <f t="shared" ref="BO131:BO133" si="459">IF($G131=2,$H131*AS131*$I$2,$H131*AS131)</f>
        <v>0</v>
      </c>
      <c r="BP131" s="91">
        <f t="shared" ref="BP131:BP133" si="460">IF($G131=2,$H131*AU131*$I$2,$H131*AU131)</f>
        <v>6424458.6000000006</v>
      </c>
      <c r="BQ131" s="250">
        <f t="shared" ref="BQ131:BQ133" si="461">IF($G131=2,$H131*AW131*$I$2,$H131*AW131)</f>
        <v>2597490</v>
      </c>
      <c r="BR131" s="157">
        <f t="shared" ref="BR131:BR133" si="462">IF($G131=2,$H131*AY131*$I$2,$H131*AY131)</f>
        <v>2597490</v>
      </c>
      <c r="BS131" s="91">
        <f t="shared" ref="BS131:BS133" si="463">IF($G131=2,$H131*BA131*$I$2,$H131*BA131)</f>
        <v>2597490</v>
      </c>
      <c r="BT131" s="91">
        <f t="shared" ref="BT131:BT133" si="464">IF($G131=2,$H131*BC131*$I$2,$H131*BC131)</f>
        <v>2545540.2000000002</v>
      </c>
      <c r="BU131" s="91"/>
      <c r="BV131" s="91"/>
      <c r="BW131" s="158"/>
      <c r="BX131" s="153" t="s">
        <v>607</v>
      </c>
    </row>
    <row r="132" spans="1:76" s="86" customFormat="1" ht="12.75" customHeight="1" x14ac:dyDescent="0.25">
      <c r="A132" s="15" t="s">
        <v>89</v>
      </c>
      <c r="B132" s="15" t="s">
        <v>90</v>
      </c>
      <c r="C132" s="250" t="s">
        <v>10</v>
      </c>
      <c r="D132" s="274">
        <v>2</v>
      </c>
      <c r="E132" s="328">
        <v>217</v>
      </c>
      <c r="F132" s="342" t="s">
        <v>443</v>
      </c>
      <c r="G132" s="369">
        <v>2</v>
      </c>
      <c r="H132" s="370">
        <v>217</v>
      </c>
      <c r="I132" s="372" t="s">
        <v>443</v>
      </c>
      <c r="J132" s="306"/>
      <c r="K132" s="135">
        <v>14</v>
      </c>
      <c r="L132" s="130"/>
      <c r="M132" s="124"/>
      <c r="N132" s="120"/>
      <c r="O132" s="87">
        <v>1752</v>
      </c>
      <c r="P132" s="91"/>
      <c r="Q132" s="292">
        <f>3778+4900+1400</f>
        <v>10078</v>
      </c>
      <c r="R132" s="72">
        <f>IF(SUM($S$3:U$3)*$J132+SUM($S$4:U$4)*$K132+SUM($S$5:U$5)*$L132+SUM($S$6:U$6)*$M132+SUM($S$7:U$7)*$N132-SUM($O132:$Q132)&gt;0,SUM($S$3:U$3)*$J132+SUM($S$4:U$4)*$K132+SUM($S$5:U$5)*$L132+SUM($S$6:U$6)*$M132+SUM($S$7:U$7)*$N132-SUM($O132:$Q132),0)</f>
        <v>0</v>
      </c>
      <c r="S132" s="73">
        <f t="shared" si="219"/>
        <v>0</v>
      </c>
      <c r="T132" s="72">
        <f>IF(SUM($S$3:W$3)*$J132+SUM($S$4:W$4)*$K132+SUM($S$5:W$5)*$L132+SUM($S$6:W$6)*$M132+SUM($S$7:W$7)*$N132-SUM($O132:$Q132)&gt;0,SUM($S$3:W$3)*$J132+SUM($S$4:W$4)*$K132+SUM($S$5:W$5)*$L132+SUM($S$6:W$6)*$M132+SUM($S$7:W$7)*$N132-SUM($O132:$Q132),0)</f>
        <v>0</v>
      </c>
      <c r="U132" s="4">
        <f t="shared" si="220"/>
        <v>0</v>
      </c>
      <c r="V132" s="72">
        <f>IF(SUM($S$3:Y$3)*$J132+SUM($S$4:Y$4)*$K132+SUM($S$5:Y$5)*$L132+SUM($S$6:Y$6)*$M132+SUM($S$7:Y$7)*$N132-SUM($O132:$Q132)&gt;0,SUM($S$3:Y$3)*$J132+SUM($S$4:Y$4)*$K132+SUM($S$5:Y$5)*$L132+SUM($S$6:Y$6)*$M132+SUM($S$7:Y$7)*$N132-SUM($O132:$Q132),0)</f>
        <v>0</v>
      </c>
      <c r="W132" s="4">
        <f t="shared" si="221"/>
        <v>0</v>
      </c>
      <c r="X132" s="72">
        <f>IF(SUM($S$3:AA$3)*$J132+SUM($S$4:AA$4)*$K132+SUM($S$5:AA$5)*$L132+SUM($S$6:AA$6)*$M132+SUM($S$7:AA$7)*$N132-SUM($O132:$Q132)&gt;0,SUM($S$3:AA$3)*$J132+SUM($S$4:AA$4)*$K132+SUM($S$5:AA$5)*$L132+SUM($S$6:AA$6)*$M132+SUM($S$7:AA$7)*$N132-SUM($O132:$Q132),0)</f>
        <v>0</v>
      </c>
      <c r="Y132" s="4">
        <f t="shared" si="222"/>
        <v>0</v>
      </c>
      <c r="Z132" s="72">
        <f>IF(SUM($S$3:AC$3)*$J132+SUM($S$4:AC$4)*$K132+SUM($S$5:AC$5)*$L132+SUM($S$6:AC$6)*$M132+SUM($S$7:AC$7)*$N132-SUM($O132:$Q132)&gt;0,SUM($S$3:AC$3)*$J132+SUM($S$4:AC$4)*$K132+SUM($S$5:AC$5)*$L132+SUM($S$6:AC$6)*$M132+SUM($S$7:AC$7)*$N132-SUM($O132:$Q132),0)</f>
        <v>0</v>
      </c>
      <c r="AA132" s="4">
        <f t="shared" si="223"/>
        <v>0</v>
      </c>
      <c r="AB132" s="72">
        <f>IF(SUM($S$3:AE$3)*$J132+SUM($S$4:AE$4)*$K132+SUM($S$5:AE$5)*$L132+SUM($S$6:AE$6)*$M132+SUM($S$7:AE$7)*$N132-SUM($O132:$Q132)&gt;0,SUM($S$3:AE$3)*$J132+SUM($S$4:AE$4)*$K132+SUM($S$5:AE$5)*$L132+SUM($S$6:AE$6)*$M132+SUM($S$7:AE$7)*$N132-SUM($O132:$Q132),0)</f>
        <v>0</v>
      </c>
      <c r="AC132" s="4">
        <f t="shared" si="224"/>
        <v>0</v>
      </c>
      <c r="AD132" s="72">
        <f>IF(SUM($S$3:AG$3)*$J132+SUM($S$4:AG$4)*$K132+SUM($S$5:AG$5)*$L132+SUM($S$6:AG$6)*$M132+SUM($S$7:AG$7)*$N132-SUM($O132:$Q132)&gt;0,SUM($S$3:AG$3)*$J132+SUM($S$4:AG$4)*$K132+SUM($S$5:AG$5)*$L132+SUM($S$6:AG$6)*$M132+SUM($S$7:AG$7)*$N132-SUM($O132:$Q132),0)</f>
        <v>0</v>
      </c>
      <c r="AE132" s="4">
        <f t="shared" si="225"/>
        <v>0</v>
      </c>
      <c r="AF132" s="72">
        <f>IF(SUM($S$3:AI$3)*$J132+SUM($S$4:AI$4)*$K132+SUM($S$5:AI$5)*$L132+SUM($S$6:AI$6)*$M132+SUM($S$7:AI$7)*$N132-SUM($O132:$Q132)&gt;0,SUM($S$3:AI$3)*$J132+SUM($S$4:AI$4)*$K132+SUM($S$5:AI$5)*$L132+SUM($S$6:AI$6)*$M132+SUM($S$7:AI$7)*$N132-SUM($O132:$Q132),0)</f>
        <v>0</v>
      </c>
      <c r="AG132" s="4">
        <f t="shared" si="226"/>
        <v>0</v>
      </c>
      <c r="AH132" s="72">
        <f>IF(SUM($S$3:AK$3)*$J132+SUM($S$4:AK$4)*$K132+SUM($S$5:AK$5)*$L132+SUM($S$6:AK$6)*$M132+SUM($S$7:AK$7)*$N132-SUM($O132:$Q132)&gt;0,SUM($S$3:AK$3)*$J132+SUM($S$4:AK$4)*$K132+SUM($S$5:AK$5)*$L132+SUM($S$6:AK$6)*$M132+SUM($S$7:AK$7)*$N132-SUM($O132:$Q132),0)</f>
        <v>0</v>
      </c>
      <c r="AI132" s="4">
        <f t="shared" si="227"/>
        <v>0</v>
      </c>
      <c r="AJ132" s="72">
        <f>IF(SUM($S$3:AM$3)*$J132+SUM($S$4:AQ$4)*$K132+SUM($S$5:AM$5)*$L132+SUM($S$6:AM$6)*$M132+SUM($S$7:AM$7)*$N132-SUM($O132:$Q132)&gt;0,SUM($S$3:AM$3)*$J132+SUM($S$4:AQ$4)*$K132+SUM($S$5:AM$5)*$L132+SUM($S$6:AM$6)*$M132+SUM($S$7:AM$7)*$N132-SUM($O132:$Q132),0)</f>
        <v>0</v>
      </c>
      <c r="AK132" s="4">
        <f t="shared" si="228"/>
        <v>0</v>
      </c>
      <c r="AL132" s="72">
        <f>IF(SUM($S$3:AO$3)*$J132+SUM($S$4:AS$4)*$K132+SUM($S$5:AO$5)*$L132+SUM($S$6:AO$6)*$M132+SUM($S$7:AO$7)*$N132-SUM($O132:$Q132)&gt;0,SUM($S$3:AO$3)*$J132+SUM($S$4:AS$4)*$K132+SUM($S$5:AO$5)*$L132+SUM($S$6:AO$6)*$M132+SUM($S$7:AO$7)*$N132-SUM($O132:$Q132),0)</f>
        <v>994</v>
      </c>
      <c r="AM132" s="4">
        <f t="shared" si="229"/>
        <v>994</v>
      </c>
      <c r="AN132" s="72">
        <f>IF(SUM($S$3:AQ$3)*$J132+SUM($S$4:AU$4)*$K132+SUM($S$5:AQ$5)*$L132+SUM($S$6:AQ$6)*$M132+SUM($S$7:AQ$7)*$N132-SUM($O132:$Q132)&gt;0,SUM($S$3:AQ$3)*$J132+SUM($S$4:AU$4)*$K132+SUM($S$5:AQ$5)*$L132+SUM($S$6:AQ$6)*$M132+SUM($S$7:AQ$7)*$N132-SUM($O132:$Q132),0)</f>
        <v>3094</v>
      </c>
      <c r="AO132" s="4">
        <f t="shared" si="230"/>
        <v>2100</v>
      </c>
      <c r="AP132" s="72">
        <f>IF(SUM($S$3:AS$3)*$J132+SUM($S$4:AW$4)*$K132+SUM($S$5:AS$5)*$L132+SUM($S$6:AS$6)*$M132+SUM($S$7:AS$7)*$N132-SUM($O132:$Q132)&gt;0,SUM($S$3:AS$3)*$J132+SUM($S$4:AW$4)*$K132+SUM($S$5:AS$5)*$L132+SUM($S$6:AS$6)*$M132+SUM($S$7:AS$7)*$N132-SUM($O132:$Q132),0)</f>
        <v>5194</v>
      </c>
      <c r="AQ132" s="4">
        <f t="shared" si="231"/>
        <v>2100</v>
      </c>
      <c r="AR132" s="72">
        <f>IF(SUM($S$3:AU$3)*$J132+SUM($S$4:AP$4)*$K132+SUM($S$5:AU$5)*$L132+SUM($S$6:AU$6)*$M132+SUM($S$7:AU$7)*$N132-SUM($O132:$Q132)&gt;0,SUM($S$3:AU$3)*$J132+SUM($S$4:AP$4)*$K132+SUM($S$5:AU$5)*$L132+SUM($S$6:AU$6)*$M132+SUM($S$7:AU$7)*$N132-SUM($O132:$Q132),0)</f>
        <v>0</v>
      </c>
      <c r="AS132" s="4">
        <f t="shared" si="232"/>
        <v>0</v>
      </c>
      <c r="AT132" s="72">
        <f>IF(SUM($S$3:AW$3)*$J132+SUM($S$4:AW$4)*$K132+SUM($S$5:AW$5)*$L132+SUM($S$6:AW$6)*$M132+SUM($S$7:AW$7)*$N132-SUM($O132:$Q132)&gt;0,SUM($S$3:AW$3)*$J132+SUM($S$4:AW$4)*$K132+SUM($S$5:AW$5)*$L132+SUM($S$6:AW$6)*$M132+SUM($S$7:AW$7)*$N132-SUM($O132:$Q132),0)</f>
        <v>5194</v>
      </c>
      <c r="AU132" s="4">
        <f t="shared" si="233"/>
        <v>5194</v>
      </c>
      <c r="AV132" s="72">
        <f>IF(SUM($S$3:AY$3)*$J132+SUM($S$4:AY$4)*$K132+SUM($S$5:AY$5)*$L132+SUM($S$6:AY$6)*$M132+SUM($S$7:AY$7)*$N132-SUM($O132:$Q132)&gt;0,SUM($S$3:AY$3)*$J132+SUM($S$4:AY$4)*$K132+SUM($S$5:AY$5)*$L132+SUM($S$6:AY$6)*$M132+SUM($S$7:AY$7)*$N132-SUM($O132:$Q132),0)</f>
        <v>7294</v>
      </c>
      <c r="AW132" s="4">
        <f t="shared" si="234"/>
        <v>2100</v>
      </c>
      <c r="AX132" s="72">
        <f>IF(SUM($S$3:BA$3)*$J132+SUM($S$4:BA$4)*$K132+SUM($S$5:BA$5)*$L132+SUM($S$6:BA$6)*$M132+SUM($S$7:BA$7)*$N132-SUM($O132:$Q132)&gt;0,SUM($S$3:BA$3)*$J132+SUM($S$4:BA$4)*$K132+SUM($S$5:BA$5)*$L132+SUM($S$6:BA$6)*$M132+SUM($S$7:BA$7)*$N132-SUM($O132:$Q132),0)</f>
        <v>9394</v>
      </c>
      <c r="AY132" s="7">
        <f t="shared" si="235"/>
        <v>2100</v>
      </c>
      <c r="AZ132" s="401">
        <f>IF(SUM($S$3:BC$3)*$J132+SUM($S$4:BC$4)*$K132+SUM($S$5:BC$5)*$L132+SUM($S$6:BC$6)*$M132+SUM($S$7:BC$7)*$N132-SUM($O132:$Q132)&gt;0,SUM($S$3:BC$3)*$J132+SUM($S$4:BC$4)*$K132+SUM($S$5:BC$5)*$L132+SUM($S$6:BC$6)*$M132+SUM($S$7:BC$7)*$N132-SUM($O132:$Q132),0)</f>
        <v>11494</v>
      </c>
      <c r="BA132" s="87">
        <f t="shared" si="236"/>
        <v>2100</v>
      </c>
      <c r="BB132" s="402">
        <f>IF(SUM($S$3:BD$3)*$J132+SUM($S$4:BD$4)*$K132+SUM($S$5:BD$5)*$L132+SUM($S$6:BD$6)*$M132+SUM($S$7:BD$7)*$N132-SUM($O132:$Q132)&gt;0,SUM($S$3:BD$3)*$J132+SUM($S$4:BD$4)*$K132+SUM($S$5:BD$5)*$L132+SUM($S$6:BD$6)*$M132+SUM($S$7:BD$7)*$N132-SUM($O132:$Q132),0)</f>
        <v>13552</v>
      </c>
      <c r="BC132" s="87">
        <f t="shared" si="237"/>
        <v>2058</v>
      </c>
      <c r="BG132" s="91">
        <f t="shared" si="451"/>
        <v>0</v>
      </c>
      <c r="BH132" s="91">
        <f t="shared" si="452"/>
        <v>0</v>
      </c>
      <c r="BI132" s="91">
        <f t="shared" si="453"/>
        <v>0</v>
      </c>
      <c r="BJ132" s="91">
        <f t="shared" si="454"/>
        <v>0</v>
      </c>
      <c r="BK132" s="91">
        <f t="shared" si="455"/>
        <v>0</v>
      </c>
      <c r="BL132" s="91">
        <f t="shared" si="456"/>
        <v>1229478.6000000001</v>
      </c>
      <c r="BM132" s="91">
        <f t="shared" si="457"/>
        <v>2597490</v>
      </c>
      <c r="BN132" s="91">
        <f t="shared" si="458"/>
        <v>2597490</v>
      </c>
      <c r="BO132" s="91">
        <f t="shared" si="459"/>
        <v>0</v>
      </c>
      <c r="BP132" s="91">
        <f t="shared" si="460"/>
        <v>6424458.6000000006</v>
      </c>
      <c r="BQ132" s="250">
        <f t="shared" si="461"/>
        <v>2597490</v>
      </c>
      <c r="BR132" s="157">
        <f t="shared" si="462"/>
        <v>2597490</v>
      </c>
      <c r="BS132" s="91">
        <f t="shared" si="463"/>
        <v>2597490</v>
      </c>
      <c r="BT132" s="91">
        <f t="shared" si="464"/>
        <v>2545540.2000000002</v>
      </c>
      <c r="BU132" s="91"/>
      <c r="BV132" s="91"/>
      <c r="BW132" s="158"/>
      <c r="BX132" s="153" t="s">
        <v>607</v>
      </c>
    </row>
    <row r="133" spans="1:76" s="86" customFormat="1" ht="12.75" customHeight="1" x14ac:dyDescent="0.25">
      <c r="A133" s="15" t="s">
        <v>797</v>
      </c>
      <c r="B133" s="15" t="s">
        <v>798</v>
      </c>
      <c r="C133" s="250" t="s">
        <v>10</v>
      </c>
      <c r="D133" s="274">
        <v>2</v>
      </c>
      <c r="E133" s="328">
        <v>10.42</v>
      </c>
      <c r="F133" s="342" t="s">
        <v>489</v>
      </c>
      <c r="G133" s="369">
        <v>2</v>
      </c>
      <c r="H133" s="370">
        <v>10</v>
      </c>
      <c r="I133" s="372" t="s">
        <v>489</v>
      </c>
      <c r="J133" s="306"/>
      <c r="K133" s="135">
        <v>28</v>
      </c>
      <c r="L133" s="130"/>
      <c r="M133" s="124"/>
      <c r="N133" s="120"/>
      <c r="O133" s="87">
        <v>6944</v>
      </c>
      <c r="P133" s="91"/>
      <c r="Q133" s="292">
        <v>24000</v>
      </c>
      <c r="R133" s="72">
        <f>IF(SUM($S$3:U$3)*$J133+SUM($S$4:U$4)*$K133+SUM($S$5:U$5)*$L133+SUM($S$6:U$6)*$M133+SUM($S$7:U$7)*$N133-SUM($O133:$Q133)&gt;0,SUM($S$3:U$3)*$J133+SUM($S$4:U$4)*$K133+SUM($S$5:U$5)*$L133+SUM($S$6:U$6)*$M133+SUM($S$7:U$7)*$N133-SUM($O133:$Q133),0)</f>
        <v>0</v>
      </c>
      <c r="S133" s="73">
        <f t="shared" si="219"/>
        <v>0</v>
      </c>
      <c r="T133" s="72">
        <f>IF(SUM($S$3:W$3)*$J133+SUM($S$4:W$4)*$K133+SUM($S$5:W$5)*$L133+SUM($S$6:W$6)*$M133+SUM($S$7:W$7)*$N133-SUM($O133:$Q133)&gt;0,SUM($S$3:W$3)*$J133+SUM($S$4:W$4)*$K133+SUM($S$5:W$5)*$L133+SUM($S$6:W$6)*$M133+SUM($S$7:W$7)*$N133-SUM($O133:$Q133),0)</f>
        <v>0</v>
      </c>
      <c r="U133" s="4">
        <f t="shared" si="220"/>
        <v>0</v>
      </c>
      <c r="V133" s="72">
        <f>IF(SUM($S$3:Y$3)*$J133+SUM($S$4:Y$4)*$K133+SUM($S$5:Y$5)*$L133+SUM($S$6:Y$6)*$M133+SUM($S$7:Y$7)*$N133-SUM($O133:$Q133)&gt;0,SUM($S$3:Y$3)*$J133+SUM($S$4:Y$4)*$K133+SUM($S$5:Y$5)*$L133+SUM($S$6:Y$6)*$M133+SUM($S$7:Y$7)*$N133-SUM($O133:$Q133),0)</f>
        <v>0</v>
      </c>
      <c r="W133" s="4">
        <f t="shared" si="221"/>
        <v>0</v>
      </c>
      <c r="X133" s="72">
        <f>IF(SUM($S$3:AA$3)*$J133+SUM($S$4:AA$4)*$K133+SUM($S$5:AA$5)*$L133+SUM($S$6:AA$6)*$M133+SUM($S$7:AA$7)*$N133-SUM($O133:$Q133)&gt;0,SUM($S$3:AA$3)*$J133+SUM($S$4:AA$4)*$K133+SUM($S$5:AA$5)*$L133+SUM($S$6:AA$6)*$M133+SUM($S$7:AA$7)*$N133-SUM($O133:$Q133),0)</f>
        <v>0</v>
      </c>
      <c r="Y133" s="4">
        <f t="shared" si="222"/>
        <v>0</v>
      </c>
      <c r="Z133" s="72">
        <f>IF(SUM($S$3:AC$3)*$J133+SUM($S$4:AC$4)*$K133+SUM($S$5:AC$5)*$L133+SUM($S$6:AC$6)*$M133+SUM($S$7:AC$7)*$N133-SUM($O133:$Q133)&gt;0,SUM($S$3:AC$3)*$J133+SUM($S$4:AC$4)*$K133+SUM($S$5:AC$5)*$L133+SUM($S$6:AC$6)*$M133+SUM($S$7:AC$7)*$N133-SUM($O133:$Q133),0)</f>
        <v>0</v>
      </c>
      <c r="AA133" s="4">
        <f t="shared" si="223"/>
        <v>0</v>
      </c>
      <c r="AB133" s="72">
        <f>IF(SUM($S$3:AE$3)*$J133+SUM($S$4:AE$4)*$K133+SUM($S$5:AE$5)*$L133+SUM($S$6:AE$6)*$M133+SUM($S$7:AE$7)*$N133-SUM($O133:$Q133)&gt;0,SUM($S$3:AE$3)*$J133+SUM($S$4:AE$4)*$K133+SUM($S$5:AE$5)*$L133+SUM($S$6:AE$6)*$M133+SUM($S$7:AE$7)*$N133-SUM($O133:$Q133),0)</f>
        <v>0</v>
      </c>
      <c r="AC133" s="4">
        <f t="shared" si="224"/>
        <v>0</v>
      </c>
      <c r="AD133" s="72">
        <f>IF(SUM($S$3:AG$3)*$J133+SUM($S$4:AG$4)*$K133+SUM($S$5:AG$5)*$L133+SUM($S$6:AG$6)*$M133+SUM($S$7:AG$7)*$N133-SUM($O133:$Q133)&gt;0,SUM($S$3:AG$3)*$J133+SUM($S$4:AG$4)*$K133+SUM($S$5:AG$5)*$L133+SUM($S$6:AG$6)*$M133+SUM($S$7:AG$7)*$N133-SUM($O133:$Q133),0)</f>
        <v>0</v>
      </c>
      <c r="AE133" s="4">
        <f t="shared" si="225"/>
        <v>0</v>
      </c>
      <c r="AF133" s="72">
        <f>IF(SUM($S$3:AI$3)*$J133+SUM($S$4:AI$4)*$K133+SUM($S$5:AI$5)*$L133+SUM($S$6:AI$6)*$M133+SUM($S$7:AI$7)*$N133-SUM($O133:$Q133)&gt;0,SUM($S$3:AI$3)*$J133+SUM($S$4:AI$4)*$K133+SUM($S$5:AI$5)*$L133+SUM($S$6:AI$6)*$M133+SUM($S$7:AI$7)*$N133-SUM($O133:$Q133),0)</f>
        <v>0</v>
      </c>
      <c r="AG133" s="4">
        <f t="shared" si="226"/>
        <v>0</v>
      </c>
      <c r="AH133" s="72">
        <f>IF(SUM($S$3:AK$3)*$J133+SUM($S$4:AK$4)*$K133+SUM($S$5:AK$5)*$L133+SUM($S$6:AK$6)*$M133+SUM($S$7:AK$7)*$N133-SUM($O133:$Q133)&gt;0,SUM($S$3:AK$3)*$J133+SUM($S$4:AK$4)*$K133+SUM($S$5:AK$5)*$L133+SUM($S$6:AK$6)*$M133+SUM($S$7:AK$7)*$N133-SUM($O133:$Q133),0)</f>
        <v>0</v>
      </c>
      <c r="AI133" s="4">
        <f t="shared" si="227"/>
        <v>0</v>
      </c>
      <c r="AJ133" s="72">
        <f>IF(SUM($S$3:AM$3)*$J133+SUM($S$4:AQ$4)*$K133+SUM($S$5:AM$5)*$L133+SUM($S$6:AM$6)*$M133+SUM($S$7:AM$7)*$N133-SUM($O133:$Q133)&gt;0,SUM($S$3:AM$3)*$J133+SUM($S$4:AQ$4)*$K133+SUM($S$5:AM$5)*$L133+SUM($S$6:AM$6)*$M133+SUM($S$7:AM$7)*$N133-SUM($O133:$Q133),0)</f>
        <v>0</v>
      </c>
      <c r="AK133" s="4">
        <f t="shared" si="228"/>
        <v>0</v>
      </c>
      <c r="AL133" s="72">
        <f>IF(SUM($S$3:AO$3)*$J133+SUM($S$4:AS$4)*$K133+SUM($S$5:AO$5)*$L133+SUM($S$6:AO$6)*$M133+SUM($S$7:AO$7)*$N133-SUM($O133:$Q133)&gt;0,SUM($S$3:AO$3)*$J133+SUM($S$4:AS$4)*$K133+SUM($S$5:AO$5)*$L133+SUM($S$6:AO$6)*$M133+SUM($S$7:AO$7)*$N133-SUM($O133:$Q133),0)</f>
        <v>0</v>
      </c>
      <c r="AM133" s="4">
        <f t="shared" si="229"/>
        <v>0</v>
      </c>
      <c r="AN133" s="72">
        <f>IF(SUM($S$3:AQ$3)*$J133+SUM($S$4:AU$4)*$K133+SUM($S$5:AQ$5)*$L133+SUM($S$6:AQ$6)*$M133+SUM($S$7:AQ$7)*$N133-SUM($O133:$Q133)&gt;0,SUM($S$3:AQ$3)*$J133+SUM($S$4:AU$4)*$K133+SUM($S$5:AQ$5)*$L133+SUM($S$6:AQ$6)*$M133+SUM($S$7:AQ$7)*$N133-SUM($O133:$Q133),0)</f>
        <v>0</v>
      </c>
      <c r="AO133" s="4">
        <f t="shared" si="230"/>
        <v>0</v>
      </c>
      <c r="AP133" s="72">
        <f>IF(SUM($S$3:AS$3)*$J133+SUM($S$4:AW$4)*$K133+SUM($S$5:AS$5)*$L133+SUM($S$6:AS$6)*$M133+SUM($S$7:AS$7)*$N133-SUM($O133:$Q133)&gt;0,SUM($S$3:AS$3)*$J133+SUM($S$4:AW$4)*$K133+SUM($S$5:AS$5)*$L133+SUM($S$6:AS$6)*$M133+SUM($S$7:AS$7)*$N133-SUM($O133:$Q133),0)</f>
        <v>3104</v>
      </c>
      <c r="AQ133" s="4">
        <f t="shared" si="231"/>
        <v>3104</v>
      </c>
      <c r="AR133" s="72">
        <f>IF(SUM($S$3:AU$3)*$J133+SUM($S$4:AP$4)*$K133+SUM($S$5:AU$5)*$L133+SUM($S$6:AU$6)*$M133+SUM($S$7:AU$7)*$N133-SUM($O133:$Q133)&gt;0,SUM($S$3:AU$3)*$J133+SUM($S$4:AP$4)*$K133+SUM($S$5:AU$5)*$L133+SUM($S$6:AU$6)*$M133+SUM($S$7:AU$7)*$N133-SUM($O133:$Q133),0)</f>
        <v>0</v>
      </c>
      <c r="AS133" s="4">
        <f t="shared" si="232"/>
        <v>0</v>
      </c>
      <c r="AT133" s="72">
        <f>IF(SUM($S$3:AW$3)*$J133+SUM($S$4:AW$4)*$K133+SUM($S$5:AW$5)*$L133+SUM($S$6:AW$6)*$M133+SUM($S$7:AW$7)*$N133-SUM($O133:$Q133)&gt;0,SUM($S$3:AW$3)*$J133+SUM($S$4:AW$4)*$K133+SUM($S$5:AW$5)*$L133+SUM($S$6:AW$6)*$M133+SUM($S$7:AW$7)*$N133-SUM($O133:$Q133),0)</f>
        <v>3104</v>
      </c>
      <c r="AU133" s="4">
        <f t="shared" si="233"/>
        <v>3104</v>
      </c>
      <c r="AV133" s="72">
        <f>IF(SUM($S$3:AY$3)*$J133+SUM($S$4:AY$4)*$K133+SUM($S$5:AY$5)*$L133+SUM($S$6:AY$6)*$M133+SUM($S$7:AY$7)*$N133-SUM($O133:$Q133)&gt;0,SUM($S$3:AY$3)*$J133+SUM($S$4:AY$4)*$K133+SUM($S$5:AY$5)*$L133+SUM($S$6:AY$6)*$M133+SUM($S$7:AY$7)*$N133-SUM($O133:$Q133),0)</f>
        <v>7304</v>
      </c>
      <c r="AW133" s="4">
        <f t="shared" si="234"/>
        <v>4200</v>
      </c>
      <c r="AX133" s="72">
        <f>IF(SUM($S$3:BA$3)*$J133+SUM($S$4:BA$4)*$K133+SUM($S$5:BA$5)*$L133+SUM($S$6:BA$6)*$M133+SUM($S$7:BA$7)*$N133-SUM($O133:$Q133)&gt;0,SUM($S$3:BA$3)*$J133+SUM($S$4:BA$4)*$K133+SUM($S$5:BA$5)*$L133+SUM($S$6:BA$6)*$M133+SUM($S$7:BA$7)*$N133-SUM($O133:$Q133),0)</f>
        <v>11504</v>
      </c>
      <c r="AY133" s="7">
        <f t="shared" si="235"/>
        <v>4200</v>
      </c>
      <c r="AZ133" s="401">
        <f>IF(SUM($S$3:BC$3)*$J133+SUM($S$4:BC$4)*$K133+SUM($S$5:BC$5)*$L133+SUM($S$6:BC$6)*$M133+SUM($S$7:BC$7)*$N133-SUM($O133:$Q133)&gt;0,SUM($S$3:BC$3)*$J133+SUM($S$4:BC$4)*$K133+SUM($S$5:BC$5)*$L133+SUM($S$6:BC$6)*$M133+SUM($S$7:BC$7)*$N133-SUM($O133:$Q133),0)</f>
        <v>15704</v>
      </c>
      <c r="BA133" s="87">
        <f t="shared" si="236"/>
        <v>4200</v>
      </c>
      <c r="BB133" s="402">
        <f>IF(SUM($S$3:BD$3)*$J133+SUM($S$4:BD$4)*$K133+SUM($S$5:BD$5)*$L133+SUM($S$6:BD$6)*$M133+SUM($S$7:BD$7)*$N133-SUM($O133:$Q133)&gt;0,SUM($S$3:BD$3)*$J133+SUM($S$4:BD$4)*$K133+SUM($S$5:BD$5)*$L133+SUM($S$6:BD$6)*$M133+SUM($S$7:BD$7)*$N133-SUM($O133:$Q133),0)</f>
        <v>19820</v>
      </c>
      <c r="BC133" s="87">
        <f t="shared" si="237"/>
        <v>4116</v>
      </c>
      <c r="BG133" s="91">
        <f t="shared" si="451"/>
        <v>0</v>
      </c>
      <c r="BH133" s="91">
        <f t="shared" si="452"/>
        <v>0</v>
      </c>
      <c r="BI133" s="91">
        <f t="shared" si="453"/>
        <v>0</v>
      </c>
      <c r="BJ133" s="91">
        <f t="shared" si="454"/>
        <v>0</v>
      </c>
      <c r="BK133" s="91">
        <f t="shared" si="455"/>
        <v>0</v>
      </c>
      <c r="BL133" s="91">
        <f t="shared" si="456"/>
        <v>0</v>
      </c>
      <c r="BM133" s="91">
        <f t="shared" si="457"/>
        <v>0</v>
      </c>
      <c r="BN133" s="91">
        <f t="shared" si="458"/>
        <v>176928</v>
      </c>
      <c r="BO133" s="91">
        <f t="shared" si="459"/>
        <v>0</v>
      </c>
      <c r="BP133" s="91">
        <f t="shared" si="460"/>
        <v>176928</v>
      </c>
      <c r="BQ133" s="250">
        <f t="shared" si="461"/>
        <v>239400</v>
      </c>
      <c r="BR133" s="157">
        <f t="shared" si="462"/>
        <v>239400</v>
      </c>
      <c r="BS133" s="91">
        <f t="shared" si="463"/>
        <v>239400</v>
      </c>
      <c r="BT133" s="91">
        <f t="shared" si="464"/>
        <v>234612</v>
      </c>
      <c r="BU133" s="91"/>
      <c r="BV133" s="91"/>
      <c r="BW133" s="158"/>
      <c r="BX133" s="153" t="s">
        <v>607</v>
      </c>
    </row>
    <row r="134" spans="1:76" s="86" customFormat="1" ht="12.75" customHeight="1" x14ac:dyDescent="0.25">
      <c r="A134" s="15" t="s">
        <v>91</v>
      </c>
      <c r="B134" s="15" t="s">
        <v>92</v>
      </c>
      <c r="C134" s="250" t="s">
        <v>10</v>
      </c>
      <c r="D134" s="274">
        <v>1</v>
      </c>
      <c r="E134" s="328">
        <v>991</v>
      </c>
      <c r="F134" s="345" t="s">
        <v>772</v>
      </c>
      <c r="G134" s="369">
        <v>1</v>
      </c>
      <c r="H134" s="370">
        <v>991</v>
      </c>
      <c r="I134" s="373" t="s">
        <v>772</v>
      </c>
      <c r="J134" s="306"/>
      <c r="K134" s="135">
        <v>42</v>
      </c>
      <c r="L134" s="130"/>
      <c r="M134" s="124"/>
      <c r="N134" s="120"/>
      <c r="O134" s="87">
        <v>10421</v>
      </c>
      <c r="P134" s="91"/>
      <c r="Q134" s="292">
        <f>2350+616+2500+4246+1285+4647+4900+6117+4800</f>
        <v>31461</v>
      </c>
      <c r="R134" s="72">
        <f>IF(SUM($S$3:U$3)*$J134+SUM($S$4:U$4)*$K134+SUM($S$5:U$5)*$L134+SUM($S$6:U$6)*$M134+SUM($S$7:U$7)*$N134-SUM($O134:$Q134)&gt;0,SUM($S$3:U$3)*$J134+SUM($S$4:U$4)*$K134+SUM($S$5:U$5)*$L134+SUM($S$6:U$6)*$M134+SUM($S$7:U$7)*$N134-SUM($O134:$Q134),0)</f>
        <v>0</v>
      </c>
      <c r="S134" s="73">
        <f t="shared" si="219"/>
        <v>0</v>
      </c>
      <c r="T134" s="72">
        <f>IF(SUM($S$3:W$3)*$J134+SUM($S$4:W$4)*$K134+SUM($S$5:W$5)*$L134+SUM($S$6:W$6)*$M134+SUM($S$7:W$7)*$N134-SUM($O134:$Q134)&gt;0,SUM($S$3:W$3)*$J134+SUM($S$4:W$4)*$K134+SUM($S$5:W$5)*$L134+SUM($S$6:W$6)*$M134+SUM($S$7:W$7)*$N134-SUM($O134:$Q134),0)</f>
        <v>0</v>
      </c>
      <c r="U134" s="4">
        <f t="shared" si="220"/>
        <v>0</v>
      </c>
      <c r="V134" s="72">
        <f>IF(SUM($S$3:Y$3)*$J134+SUM($S$4:Y$4)*$K134+SUM($S$5:Y$5)*$L134+SUM($S$6:Y$6)*$M134+SUM($S$7:Y$7)*$N134-SUM($O134:$Q134)&gt;0,SUM($S$3:Y$3)*$J134+SUM($S$4:Y$4)*$K134+SUM($S$5:Y$5)*$L134+SUM($S$6:Y$6)*$M134+SUM($S$7:Y$7)*$N134-SUM($O134:$Q134),0)</f>
        <v>0</v>
      </c>
      <c r="W134" s="4">
        <f t="shared" si="221"/>
        <v>0</v>
      </c>
      <c r="X134" s="72">
        <f>IF(SUM($S$3:AA$3)*$J134+SUM($S$4:AA$4)*$K134+SUM($S$5:AA$5)*$L134+SUM($S$6:AA$6)*$M134+SUM($S$7:AA$7)*$N134-SUM($O134:$Q134)&gt;0,SUM($S$3:AA$3)*$J134+SUM($S$4:AA$4)*$K134+SUM($S$5:AA$5)*$L134+SUM($S$6:AA$6)*$M134+SUM($S$7:AA$7)*$N134-SUM($O134:$Q134),0)</f>
        <v>0</v>
      </c>
      <c r="Y134" s="4">
        <f t="shared" si="222"/>
        <v>0</v>
      </c>
      <c r="Z134" s="72">
        <f>IF(SUM($S$3:AC$3)*$J134+SUM($S$4:AC$4)*$K134+SUM($S$5:AC$5)*$L134+SUM($S$6:AC$6)*$M134+SUM($S$7:AC$7)*$N134-SUM($O134:$Q134)&gt;0,SUM($S$3:AC$3)*$J134+SUM($S$4:AC$4)*$K134+SUM($S$5:AC$5)*$L134+SUM($S$6:AC$6)*$M134+SUM($S$7:AC$7)*$N134-SUM($O134:$Q134),0)</f>
        <v>0</v>
      </c>
      <c r="AA134" s="4">
        <f t="shared" si="223"/>
        <v>0</v>
      </c>
      <c r="AB134" s="72">
        <f>IF(SUM($S$3:AE$3)*$J134+SUM($S$4:AE$4)*$K134+SUM($S$5:AE$5)*$L134+SUM($S$6:AE$6)*$M134+SUM($S$7:AE$7)*$N134-SUM($O134:$Q134)&gt;0,SUM($S$3:AE$3)*$J134+SUM($S$4:AE$4)*$K134+SUM($S$5:AE$5)*$L134+SUM($S$6:AE$6)*$M134+SUM($S$7:AE$7)*$N134-SUM($O134:$Q134),0)</f>
        <v>0</v>
      </c>
      <c r="AC134" s="4">
        <f t="shared" si="224"/>
        <v>0</v>
      </c>
      <c r="AD134" s="72">
        <f>IF(SUM($S$3:AG$3)*$J134+SUM($S$4:AG$4)*$K134+SUM($S$5:AG$5)*$L134+SUM($S$6:AG$6)*$M134+SUM($S$7:AG$7)*$N134-SUM($O134:$Q134)&gt;0,SUM($S$3:AG$3)*$J134+SUM($S$4:AG$4)*$K134+SUM($S$5:AG$5)*$L134+SUM($S$6:AG$6)*$M134+SUM($S$7:AG$7)*$N134-SUM($O134:$Q134),0)</f>
        <v>0</v>
      </c>
      <c r="AE134" s="4">
        <f t="shared" si="225"/>
        <v>0</v>
      </c>
      <c r="AF134" s="72">
        <f>IF(SUM($S$3:AI$3)*$J134+SUM($S$4:AI$4)*$K134+SUM($S$5:AI$5)*$L134+SUM($S$6:AI$6)*$M134+SUM($S$7:AI$7)*$N134-SUM($O134:$Q134)&gt;0,SUM($S$3:AI$3)*$J134+SUM($S$4:AI$4)*$K134+SUM($S$5:AI$5)*$L134+SUM($S$6:AI$6)*$M134+SUM($S$7:AI$7)*$N134-SUM($O134:$Q134),0)</f>
        <v>0</v>
      </c>
      <c r="AG134" s="4">
        <f t="shared" si="226"/>
        <v>0</v>
      </c>
      <c r="AH134" s="72">
        <f>IF(SUM($S$3:AK$3)*$J134+SUM($S$4:AK$4)*$K134+SUM($S$5:AK$5)*$L134+SUM($S$6:AK$6)*$M134+SUM($S$7:AK$7)*$N134-SUM($O134:$Q134)&gt;0,SUM($S$3:AK$3)*$J134+SUM($S$4:AK$4)*$K134+SUM($S$5:AK$5)*$L134+SUM($S$6:AK$6)*$M134+SUM($S$7:AK$7)*$N134-SUM($O134:$Q134),0)</f>
        <v>0</v>
      </c>
      <c r="AI134" s="4">
        <f t="shared" si="227"/>
        <v>0</v>
      </c>
      <c r="AJ134" s="72">
        <f>IF(SUM($S$3:AM$3)*$J134+SUM($S$4:AQ$4)*$K134+SUM($S$5:AM$5)*$L134+SUM($S$6:AM$6)*$M134+SUM($S$7:AM$7)*$N134-SUM($O134:$Q134)&gt;0,SUM($S$3:AM$3)*$J134+SUM($S$4:AQ$4)*$K134+SUM($S$5:AM$5)*$L134+SUM($S$6:AM$6)*$M134+SUM($S$7:AM$7)*$N134-SUM($O134:$Q134),0)</f>
        <v>0</v>
      </c>
      <c r="AK134" s="4">
        <f t="shared" si="228"/>
        <v>0</v>
      </c>
      <c r="AL134" s="72">
        <f>IF(SUM($S$3:AO$3)*$J134+SUM($S$4:AS$4)*$K134+SUM($S$5:AO$5)*$L134+SUM($S$6:AO$6)*$M134+SUM($S$7:AO$7)*$N134-SUM($O134:$Q134)&gt;0,SUM($S$3:AO$3)*$J134+SUM($S$4:AS$4)*$K134+SUM($S$5:AO$5)*$L134+SUM($S$6:AO$6)*$M134+SUM($S$7:AO$7)*$N134-SUM($O134:$Q134),0)</f>
        <v>0</v>
      </c>
      <c r="AM134" s="4">
        <f t="shared" si="229"/>
        <v>0</v>
      </c>
      <c r="AN134" s="72">
        <f>IF(SUM($S$3:AQ$3)*$J134+SUM($S$4:AU$4)*$K134+SUM($S$5:AQ$5)*$L134+SUM($S$6:AQ$6)*$M134+SUM($S$7:AQ$7)*$N134-SUM($O134:$Q134)&gt;0,SUM($S$3:AQ$3)*$J134+SUM($S$4:AU$4)*$K134+SUM($S$5:AQ$5)*$L134+SUM($S$6:AQ$6)*$M134+SUM($S$7:AQ$7)*$N134-SUM($O134:$Q134),0)</f>
        <v>2890</v>
      </c>
      <c r="AO134" s="4">
        <f t="shared" si="230"/>
        <v>2890</v>
      </c>
      <c r="AP134" s="72">
        <f>IF(SUM($S$3:AS$3)*$J134+SUM($S$4:AW$4)*$K134+SUM($S$5:AS$5)*$L134+SUM($S$6:AS$6)*$M134+SUM($S$7:AS$7)*$N134-SUM($O134:$Q134)&gt;0,SUM($S$3:AS$3)*$J134+SUM($S$4:AW$4)*$K134+SUM($S$5:AS$5)*$L134+SUM($S$6:AS$6)*$M134+SUM($S$7:AS$7)*$N134-SUM($O134:$Q134),0)</f>
        <v>9190</v>
      </c>
      <c r="AQ134" s="4">
        <f t="shared" si="231"/>
        <v>6300</v>
      </c>
      <c r="AR134" s="72">
        <f>IF(SUM($S$3:AU$3)*$J134+SUM($S$4:AP$4)*$K134+SUM($S$5:AU$5)*$L134+SUM($S$6:AU$6)*$M134+SUM($S$7:AU$7)*$N134-SUM($O134:$Q134)&gt;0,SUM($S$3:AU$3)*$J134+SUM($S$4:AP$4)*$K134+SUM($S$5:AU$5)*$L134+SUM($S$6:AU$6)*$M134+SUM($S$7:AU$7)*$N134-SUM($O134:$Q134),0)</f>
        <v>0</v>
      </c>
      <c r="AS134" s="4">
        <f t="shared" si="232"/>
        <v>0</v>
      </c>
      <c r="AT134" s="72">
        <f>IF(SUM($S$3:AW$3)*$J134+SUM($S$4:AW$4)*$K134+SUM($S$5:AW$5)*$L134+SUM($S$6:AW$6)*$M134+SUM($S$7:AW$7)*$N134-SUM($O134:$Q134)&gt;0,SUM($S$3:AW$3)*$J134+SUM($S$4:AW$4)*$K134+SUM($S$5:AW$5)*$L134+SUM($S$6:AW$6)*$M134+SUM($S$7:AW$7)*$N134-SUM($O134:$Q134),0)</f>
        <v>9190</v>
      </c>
      <c r="AU134" s="4">
        <f t="shared" si="233"/>
        <v>9190</v>
      </c>
      <c r="AV134" s="72">
        <f>IF(SUM($S$3:AY$3)*$J134+SUM($S$4:AY$4)*$K134+SUM($S$5:AY$5)*$L134+SUM($S$6:AY$6)*$M134+SUM($S$7:AY$7)*$N134-SUM($O134:$Q134)&gt;0,SUM($S$3:AY$3)*$J134+SUM($S$4:AY$4)*$K134+SUM($S$5:AY$5)*$L134+SUM($S$6:AY$6)*$M134+SUM($S$7:AY$7)*$N134-SUM($O134:$Q134),0)</f>
        <v>15490</v>
      </c>
      <c r="AW134" s="4">
        <f t="shared" si="234"/>
        <v>6300</v>
      </c>
      <c r="AX134" s="72">
        <f>IF(SUM($S$3:BA$3)*$J134+SUM($S$4:BA$4)*$K134+SUM($S$5:BA$5)*$L134+SUM($S$6:BA$6)*$M134+SUM($S$7:BA$7)*$N134-SUM($O134:$Q134)&gt;0,SUM($S$3:BA$3)*$J134+SUM($S$4:BA$4)*$K134+SUM($S$5:BA$5)*$L134+SUM($S$6:BA$6)*$M134+SUM($S$7:BA$7)*$N134-SUM($O134:$Q134),0)</f>
        <v>21790</v>
      </c>
      <c r="AY134" s="7">
        <f t="shared" si="235"/>
        <v>6300</v>
      </c>
      <c r="AZ134" s="401">
        <f>IF(SUM($S$3:BC$3)*$J134+SUM($S$4:BC$4)*$K134+SUM($S$5:BC$5)*$L134+SUM($S$6:BC$6)*$M134+SUM($S$7:BC$7)*$N134-SUM($O134:$Q134)&gt;0,SUM($S$3:BC$3)*$J134+SUM($S$4:BC$4)*$K134+SUM($S$5:BC$5)*$L134+SUM($S$6:BC$6)*$M134+SUM($S$7:BC$7)*$N134-SUM($O134:$Q134),0)</f>
        <v>28090</v>
      </c>
      <c r="BA134" s="87">
        <f t="shared" si="236"/>
        <v>6300</v>
      </c>
      <c r="BB134" s="402">
        <f>IF(SUM($S$3:BD$3)*$J134+SUM($S$4:BD$4)*$K134+SUM($S$5:BD$5)*$L134+SUM($S$6:BD$6)*$M134+SUM($S$7:BD$7)*$N134-SUM($O134:$Q134)&gt;0,SUM($S$3:BD$3)*$J134+SUM($S$4:BD$4)*$K134+SUM($S$5:BD$5)*$L134+SUM($S$6:BD$6)*$M134+SUM($S$7:BD$7)*$N134-SUM($O134:$Q134),0)</f>
        <v>34264</v>
      </c>
      <c r="BC134" s="87">
        <f t="shared" si="237"/>
        <v>6174</v>
      </c>
      <c r="BG134" s="91">
        <f>AA134*$H134</f>
        <v>0</v>
      </c>
      <c r="BH134" s="91">
        <f>AC134*$H134</f>
        <v>0</v>
      </c>
      <c r="BI134" s="91">
        <f>AE134*$H134</f>
        <v>0</v>
      </c>
      <c r="BJ134" s="91">
        <f t="shared" ref="BJ134:BJ135" si="465">AG134*$H134</f>
        <v>0</v>
      </c>
      <c r="BK134" s="91">
        <f t="shared" ref="BK134:BK135" si="466">AI134*$H134</f>
        <v>0</v>
      </c>
      <c r="BL134" s="91">
        <f t="shared" ref="BL134:BL135" si="467">AK134*$H134</f>
        <v>0</v>
      </c>
      <c r="BM134" s="91">
        <f t="shared" ref="BM134:BM135" si="468">AM134*$H134</f>
        <v>0</v>
      </c>
      <c r="BN134" s="91">
        <f t="shared" ref="BN134:BN135" si="469">AO134*$H134</f>
        <v>2863990</v>
      </c>
      <c r="BO134" s="91">
        <f t="shared" ref="BO134:BO135" si="470">AQ134*$H134</f>
        <v>6243300</v>
      </c>
      <c r="BP134" s="91">
        <f t="shared" ref="BP134:BP135" si="471">AS134*$H134</f>
        <v>0</v>
      </c>
      <c r="BQ134" s="250">
        <f t="shared" ref="BQ134:BQ135" si="472">AU134*$H134</f>
        <v>9107290</v>
      </c>
      <c r="BR134" s="157">
        <f t="shared" ref="BR134:BR135" si="473">AW134*$H134</f>
        <v>6243300</v>
      </c>
      <c r="BS134" s="91">
        <f t="shared" ref="BS134:BS135" si="474">AY134*$H134</f>
        <v>6243300</v>
      </c>
      <c r="BT134" s="91">
        <f t="shared" ref="BT134:BT135" si="475">BA134*$H134</f>
        <v>6243300</v>
      </c>
      <c r="BU134" s="91">
        <f t="shared" ref="BU134:BU135" si="476">BC134*$H134</f>
        <v>6118434</v>
      </c>
      <c r="BV134" s="91"/>
      <c r="BW134" s="158"/>
      <c r="BX134" s="153" t="s">
        <v>610</v>
      </c>
    </row>
    <row r="135" spans="1:76" s="86" customFormat="1" ht="12.75" customHeight="1" x14ac:dyDescent="0.25">
      <c r="A135" s="15" t="s">
        <v>93</v>
      </c>
      <c r="B135" s="15" t="s">
        <v>94</v>
      </c>
      <c r="C135" s="250" t="s">
        <v>10</v>
      </c>
      <c r="D135" s="274">
        <v>1</v>
      </c>
      <c r="E135" s="328">
        <v>541</v>
      </c>
      <c r="F135" s="345" t="s">
        <v>772</v>
      </c>
      <c r="G135" s="369">
        <v>1</v>
      </c>
      <c r="H135" s="370">
        <v>541</v>
      </c>
      <c r="I135" s="373" t="s">
        <v>772</v>
      </c>
      <c r="J135" s="306"/>
      <c r="K135" s="135">
        <v>14</v>
      </c>
      <c r="L135" s="130"/>
      <c r="M135" s="124"/>
      <c r="N135" s="120"/>
      <c r="O135" s="87">
        <v>3255</v>
      </c>
      <c r="P135" s="91"/>
      <c r="Q135" s="292">
        <f>1137+1680+4162+2310+1344</f>
        <v>10633</v>
      </c>
      <c r="R135" s="72">
        <f>IF(SUM($S$3:U$3)*$J135+SUM($S$4:U$4)*$K135+SUM($S$5:U$5)*$L135+SUM($S$6:U$6)*$M135+SUM($S$7:U$7)*$N135-SUM($O135:$Q135)&gt;0,SUM($S$3:U$3)*$J135+SUM($S$4:U$4)*$K135+SUM($S$5:U$5)*$L135+SUM($S$6:U$6)*$M135+SUM($S$7:U$7)*$N135-SUM($O135:$Q135),0)</f>
        <v>0</v>
      </c>
      <c r="S135" s="73">
        <f t="shared" si="219"/>
        <v>0</v>
      </c>
      <c r="T135" s="72">
        <f>IF(SUM($S$3:W$3)*$J135+SUM($S$4:W$4)*$K135+SUM($S$5:W$5)*$L135+SUM($S$6:W$6)*$M135+SUM($S$7:W$7)*$N135-SUM($O135:$Q135)&gt;0,SUM($S$3:W$3)*$J135+SUM($S$4:W$4)*$K135+SUM($S$5:W$5)*$L135+SUM($S$6:W$6)*$M135+SUM($S$7:W$7)*$N135-SUM($O135:$Q135),0)</f>
        <v>0</v>
      </c>
      <c r="U135" s="4">
        <f t="shared" si="220"/>
        <v>0</v>
      </c>
      <c r="V135" s="72">
        <f>IF(SUM($S$3:Y$3)*$J135+SUM($S$4:Y$4)*$K135+SUM($S$5:Y$5)*$L135+SUM($S$6:Y$6)*$M135+SUM($S$7:Y$7)*$N135-SUM($O135:$Q135)&gt;0,SUM($S$3:Y$3)*$J135+SUM($S$4:Y$4)*$K135+SUM($S$5:Y$5)*$L135+SUM($S$6:Y$6)*$M135+SUM($S$7:Y$7)*$N135-SUM($O135:$Q135),0)</f>
        <v>0</v>
      </c>
      <c r="W135" s="4">
        <f t="shared" si="221"/>
        <v>0</v>
      </c>
      <c r="X135" s="72">
        <f>IF(SUM($S$3:AA$3)*$J135+SUM($S$4:AA$4)*$K135+SUM($S$5:AA$5)*$L135+SUM($S$6:AA$6)*$M135+SUM($S$7:AA$7)*$N135-SUM($O135:$Q135)&gt;0,SUM($S$3:AA$3)*$J135+SUM($S$4:AA$4)*$K135+SUM($S$5:AA$5)*$L135+SUM($S$6:AA$6)*$M135+SUM($S$7:AA$7)*$N135-SUM($O135:$Q135),0)</f>
        <v>0</v>
      </c>
      <c r="Y135" s="4">
        <f t="shared" si="222"/>
        <v>0</v>
      </c>
      <c r="Z135" s="72">
        <f>IF(SUM($S$3:AC$3)*$J135+SUM($S$4:AC$4)*$K135+SUM($S$5:AC$5)*$L135+SUM($S$6:AC$6)*$M135+SUM($S$7:AC$7)*$N135-SUM($O135:$Q135)&gt;0,SUM($S$3:AC$3)*$J135+SUM($S$4:AC$4)*$K135+SUM($S$5:AC$5)*$L135+SUM($S$6:AC$6)*$M135+SUM($S$7:AC$7)*$N135-SUM($O135:$Q135),0)</f>
        <v>0</v>
      </c>
      <c r="AA135" s="4">
        <f t="shared" si="223"/>
        <v>0</v>
      </c>
      <c r="AB135" s="72">
        <f>IF(SUM($S$3:AE$3)*$J135+SUM($S$4:AE$4)*$K135+SUM($S$5:AE$5)*$L135+SUM($S$6:AE$6)*$M135+SUM($S$7:AE$7)*$N135-SUM($O135:$Q135)&gt;0,SUM($S$3:AE$3)*$J135+SUM($S$4:AE$4)*$K135+SUM($S$5:AE$5)*$L135+SUM($S$6:AE$6)*$M135+SUM($S$7:AE$7)*$N135-SUM($O135:$Q135),0)</f>
        <v>0</v>
      </c>
      <c r="AC135" s="4">
        <f t="shared" si="224"/>
        <v>0</v>
      </c>
      <c r="AD135" s="72">
        <f>IF(SUM($S$3:AG$3)*$J135+SUM($S$4:AG$4)*$K135+SUM($S$5:AG$5)*$L135+SUM($S$6:AG$6)*$M135+SUM($S$7:AG$7)*$N135-SUM($O135:$Q135)&gt;0,SUM($S$3:AG$3)*$J135+SUM($S$4:AG$4)*$K135+SUM($S$5:AG$5)*$L135+SUM($S$6:AG$6)*$M135+SUM($S$7:AG$7)*$N135-SUM($O135:$Q135),0)</f>
        <v>0</v>
      </c>
      <c r="AE135" s="4">
        <f t="shared" si="225"/>
        <v>0</v>
      </c>
      <c r="AF135" s="72">
        <f>IF(SUM($S$3:AI$3)*$J135+SUM($S$4:AI$4)*$K135+SUM($S$5:AI$5)*$L135+SUM($S$6:AI$6)*$M135+SUM($S$7:AI$7)*$N135-SUM($O135:$Q135)&gt;0,SUM($S$3:AI$3)*$J135+SUM($S$4:AI$4)*$K135+SUM($S$5:AI$5)*$L135+SUM($S$6:AI$6)*$M135+SUM($S$7:AI$7)*$N135-SUM($O135:$Q135),0)</f>
        <v>0</v>
      </c>
      <c r="AG135" s="4">
        <f t="shared" si="226"/>
        <v>0</v>
      </c>
      <c r="AH135" s="72">
        <f>IF(SUM($S$3:AK$3)*$J135+SUM($S$4:AK$4)*$K135+SUM($S$5:AK$5)*$L135+SUM($S$6:AK$6)*$M135+SUM($S$7:AK$7)*$N135-SUM($O135:$Q135)&gt;0,SUM($S$3:AK$3)*$J135+SUM($S$4:AK$4)*$K135+SUM($S$5:AK$5)*$L135+SUM($S$6:AK$6)*$M135+SUM($S$7:AK$7)*$N135-SUM($O135:$Q135),0)</f>
        <v>0</v>
      </c>
      <c r="AI135" s="4">
        <f t="shared" si="227"/>
        <v>0</v>
      </c>
      <c r="AJ135" s="72">
        <f>IF(SUM($S$3:AM$3)*$J135+SUM($S$4:AQ$4)*$K135+SUM($S$5:AM$5)*$L135+SUM($S$6:AM$6)*$M135+SUM($S$7:AM$7)*$N135-SUM($O135:$Q135)&gt;0,SUM($S$3:AM$3)*$J135+SUM($S$4:AQ$4)*$K135+SUM($S$5:AM$5)*$L135+SUM($S$6:AM$6)*$M135+SUM($S$7:AM$7)*$N135-SUM($O135:$Q135),0)</f>
        <v>0</v>
      </c>
      <c r="AK135" s="4">
        <f t="shared" si="228"/>
        <v>0</v>
      </c>
      <c r="AL135" s="72">
        <f>IF(SUM($S$3:AO$3)*$J135+SUM($S$4:AS$4)*$K135+SUM($S$5:AO$5)*$L135+SUM($S$6:AO$6)*$M135+SUM($S$7:AO$7)*$N135-SUM($O135:$Q135)&gt;0,SUM($S$3:AO$3)*$J135+SUM($S$4:AS$4)*$K135+SUM($S$5:AO$5)*$L135+SUM($S$6:AO$6)*$M135+SUM($S$7:AO$7)*$N135-SUM($O135:$Q135),0)</f>
        <v>0</v>
      </c>
      <c r="AM135" s="4">
        <f t="shared" si="229"/>
        <v>0</v>
      </c>
      <c r="AN135" s="72">
        <f>IF(SUM($S$3:AQ$3)*$J135+SUM($S$4:AU$4)*$K135+SUM($S$5:AQ$5)*$L135+SUM($S$6:AQ$6)*$M135+SUM($S$7:AQ$7)*$N135-SUM($O135:$Q135)&gt;0,SUM($S$3:AQ$3)*$J135+SUM($S$4:AU$4)*$K135+SUM($S$5:AQ$5)*$L135+SUM($S$6:AQ$6)*$M135+SUM($S$7:AQ$7)*$N135-SUM($O135:$Q135),0)</f>
        <v>1036</v>
      </c>
      <c r="AO135" s="4">
        <f t="shared" si="230"/>
        <v>1036</v>
      </c>
      <c r="AP135" s="72">
        <f>IF(SUM($S$3:AS$3)*$J135+SUM($S$4:AW$4)*$K135+SUM($S$5:AS$5)*$L135+SUM($S$6:AS$6)*$M135+SUM($S$7:AS$7)*$N135-SUM($O135:$Q135)&gt;0,SUM($S$3:AS$3)*$J135+SUM($S$4:AW$4)*$K135+SUM($S$5:AS$5)*$L135+SUM($S$6:AS$6)*$M135+SUM($S$7:AS$7)*$N135-SUM($O135:$Q135),0)</f>
        <v>3136</v>
      </c>
      <c r="AQ135" s="4">
        <f t="shared" si="231"/>
        <v>2100</v>
      </c>
      <c r="AR135" s="72">
        <f>IF(SUM($S$3:AU$3)*$J135+SUM($S$4:AP$4)*$K135+SUM($S$5:AU$5)*$L135+SUM($S$6:AU$6)*$M135+SUM($S$7:AU$7)*$N135-SUM($O135:$Q135)&gt;0,SUM($S$3:AU$3)*$J135+SUM($S$4:AP$4)*$K135+SUM($S$5:AU$5)*$L135+SUM($S$6:AU$6)*$M135+SUM($S$7:AU$7)*$N135-SUM($O135:$Q135),0)</f>
        <v>0</v>
      </c>
      <c r="AS135" s="4">
        <f t="shared" si="232"/>
        <v>0</v>
      </c>
      <c r="AT135" s="72">
        <f>IF(SUM($S$3:AW$3)*$J135+SUM($S$4:AW$4)*$K135+SUM($S$5:AW$5)*$L135+SUM($S$6:AW$6)*$M135+SUM($S$7:AW$7)*$N135-SUM($O135:$Q135)&gt;0,SUM($S$3:AW$3)*$J135+SUM($S$4:AW$4)*$K135+SUM($S$5:AW$5)*$L135+SUM($S$6:AW$6)*$M135+SUM($S$7:AW$7)*$N135-SUM($O135:$Q135),0)</f>
        <v>3136</v>
      </c>
      <c r="AU135" s="4">
        <f t="shared" si="233"/>
        <v>3136</v>
      </c>
      <c r="AV135" s="72">
        <f>IF(SUM($S$3:AY$3)*$J135+SUM($S$4:AY$4)*$K135+SUM($S$5:AY$5)*$L135+SUM($S$6:AY$6)*$M135+SUM($S$7:AY$7)*$N135-SUM($O135:$Q135)&gt;0,SUM($S$3:AY$3)*$J135+SUM($S$4:AY$4)*$K135+SUM($S$5:AY$5)*$L135+SUM($S$6:AY$6)*$M135+SUM($S$7:AY$7)*$N135-SUM($O135:$Q135),0)</f>
        <v>5236</v>
      </c>
      <c r="AW135" s="4">
        <f t="shared" si="234"/>
        <v>2100</v>
      </c>
      <c r="AX135" s="72">
        <f>IF(SUM($S$3:BA$3)*$J135+SUM($S$4:BA$4)*$K135+SUM($S$5:BA$5)*$L135+SUM($S$6:BA$6)*$M135+SUM($S$7:BA$7)*$N135-SUM($O135:$Q135)&gt;0,SUM($S$3:BA$3)*$J135+SUM($S$4:BA$4)*$K135+SUM($S$5:BA$5)*$L135+SUM($S$6:BA$6)*$M135+SUM($S$7:BA$7)*$N135-SUM($O135:$Q135),0)</f>
        <v>7336</v>
      </c>
      <c r="AY135" s="7">
        <f t="shared" si="235"/>
        <v>2100</v>
      </c>
      <c r="AZ135" s="401">
        <f>IF(SUM($S$3:BC$3)*$J135+SUM($S$4:BC$4)*$K135+SUM($S$5:BC$5)*$L135+SUM($S$6:BC$6)*$M135+SUM($S$7:BC$7)*$N135-SUM($O135:$Q135)&gt;0,SUM($S$3:BC$3)*$J135+SUM($S$4:BC$4)*$K135+SUM($S$5:BC$5)*$L135+SUM($S$6:BC$6)*$M135+SUM($S$7:BC$7)*$N135-SUM($O135:$Q135),0)</f>
        <v>9436</v>
      </c>
      <c r="BA135" s="87">
        <f t="shared" si="236"/>
        <v>2100</v>
      </c>
      <c r="BB135" s="402">
        <f>IF(SUM($S$3:BD$3)*$J135+SUM($S$4:BD$4)*$K135+SUM($S$5:BD$5)*$L135+SUM($S$6:BD$6)*$M135+SUM($S$7:BD$7)*$N135-SUM($O135:$Q135)&gt;0,SUM($S$3:BD$3)*$J135+SUM($S$4:BD$4)*$K135+SUM($S$5:BD$5)*$L135+SUM($S$6:BD$6)*$M135+SUM($S$7:BD$7)*$N135-SUM($O135:$Q135),0)</f>
        <v>11494</v>
      </c>
      <c r="BC135" s="87">
        <f t="shared" si="237"/>
        <v>2058</v>
      </c>
      <c r="BG135" s="91">
        <f>AA135*$H135</f>
        <v>0</v>
      </c>
      <c r="BH135" s="91">
        <f>AC135*$H135</f>
        <v>0</v>
      </c>
      <c r="BI135" s="91">
        <f>AE135*$H135</f>
        <v>0</v>
      </c>
      <c r="BJ135" s="91">
        <f t="shared" si="465"/>
        <v>0</v>
      </c>
      <c r="BK135" s="91">
        <f t="shared" si="466"/>
        <v>0</v>
      </c>
      <c r="BL135" s="91">
        <f t="shared" si="467"/>
        <v>0</v>
      </c>
      <c r="BM135" s="91">
        <f t="shared" si="468"/>
        <v>0</v>
      </c>
      <c r="BN135" s="91">
        <f t="shared" si="469"/>
        <v>560476</v>
      </c>
      <c r="BO135" s="91">
        <f t="shared" si="470"/>
        <v>1136100</v>
      </c>
      <c r="BP135" s="91">
        <f t="shared" si="471"/>
        <v>0</v>
      </c>
      <c r="BQ135" s="250">
        <f t="shared" si="472"/>
        <v>1696576</v>
      </c>
      <c r="BR135" s="157">
        <f t="shared" si="473"/>
        <v>1136100</v>
      </c>
      <c r="BS135" s="91">
        <f t="shared" si="474"/>
        <v>1136100</v>
      </c>
      <c r="BT135" s="91">
        <f t="shared" si="475"/>
        <v>1136100</v>
      </c>
      <c r="BU135" s="91">
        <f t="shared" si="476"/>
        <v>1113378</v>
      </c>
      <c r="BV135" s="91"/>
      <c r="BW135" s="158"/>
      <c r="BX135" s="153" t="s">
        <v>610</v>
      </c>
    </row>
    <row r="136" spans="1:76" s="86" customFormat="1" ht="12.75" customHeight="1" x14ac:dyDescent="0.25">
      <c r="A136" s="15" t="s">
        <v>95</v>
      </c>
      <c r="B136" s="15" t="s">
        <v>1036</v>
      </c>
      <c r="C136" s="250" t="s">
        <v>10</v>
      </c>
      <c r="D136" s="274">
        <v>2</v>
      </c>
      <c r="E136" s="328">
        <v>401</v>
      </c>
      <c r="F136" s="342" t="s">
        <v>443</v>
      </c>
      <c r="G136" s="369">
        <v>2</v>
      </c>
      <c r="H136" s="370">
        <v>401</v>
      </c>
      <c r="I136" s="372" t="s">
        <v>443</v>
      </c>
      <c r="J136" s="300">
        <v>28</v>
      </c>
      <c r="K136" s="135">
        <v>28</v>
      </c>
      <c r="L136" s="130"/>
      <c r="M136" s="124"/>
      <c r="N136" s="120"/>
      <c r="O136" s="87">
        <v>4170</v>
      </c>
      <c r="P136" s="91">
        <v>395</v>
      </c>
      <c r="Q136" s="292">
        <f>8526+2800+2800</f>
        <v>14126</v>
      </c>
      <c r="R136" s="72">
        <f>IF(SUM($S$3:U$3)*$J136+SUM($S$4:U$4)*$K136+SUM($S$5:U$5)*$L136+SUM($S$6:U$6)*$M136+SUM($S$7:U$7)*$N136-SUM($O136:$Q136)&gt;0,SUM($S$3:U$3)*$J136+SUM($S$4:U$4)*$K136+SUM($S$5:U$5)*$L136+SUM($S$6:U$6)*$M136+SUM($S$7:U$7)*$N136-SUM($O136:$Q136),0)</f>
        <v>0</v>
      </c>
      <c r="S136" s="73">
        <f t="shared" si="219"/>
        <v>0</v>
      </c>
      <c r="T136" s="72">
        <f>IF(SUM($S$3:W$3)*$J136+SUM($S$4:W$4)*$K136+SUM($S$5:W$5)*$L136+SUM($S$6:W$6)*$M136+SUM($S$7:W$7)*$N136-SUM($O136:$Q136)&gt;0,SUM($S$3:W$3)*$J136+SUM($S$4:W$4)*$K136+SUM($S$5:W$5)*$L136+SUM($S$6:W$6)*$M136+SUM($S$7:W$7)*$N136-SUM($O136:$Q136),0)</f>
        <v>0</v>
      </c>
      <c r="U136" s="4">
        <f t="shared" si="220"/>
        <v>0</v>
      </c>
      <c r="V136" s="72">
        <f>IF(SUM($S$3:Y$3)*$J136+SUM($S$4:Y$4)*$K136+SUM($S$5:Y$5)*$L136+SUM($S$6:Y$6)*$M136+SUM($S$7:Y$7)*$N136-SUM($O136:$Q136)&gt;0,SUM($S$3:Y$3)*$J136+SUM($S$4:Y$4)*$K136+SUM($S$5:Y$5)*$L136+SUM($S$6:Y$6)*$M136+SUM($S$7:Y$7)*$N136-SUM($O136:$Q136),0)</f>
        <v>0</v>
      </c>
      <c r="W136" s="4">
        <f t="shared" si="221"/>
        <v>0</v>
      </c>
      <c r="X136" s="72">
        <f>IF(SUM($S$3:AA$3)*$J136+SUM($S$4:AA$4)*$K136+SUM($S$5:AA$5)*$L136+SUM($S$6:AA$6)*$M136+SUM($S$7:AA$7)*$N136-SUM($O136:$Q136)&gt;0,SUM($S$3:AA$3)*$J136+SUM($S$4:AA$4)*$K136+SUM($S$5:AA$5)*$L136+SUM($S$6:AA$6)*$M136+SUM($S$7:AA$7)*$N136-SUM($O136:$Q136),0)</f>
        <v>0</v>
      </c>
      <c r="Y136" s="4">
        <f t="shared" si="222"/>
        <v>0</v>
      </c>
      <c r="Z136" s="72">
        <f>IF(SUM($S$3:AC$3)*$J136+SUM($S$4:AC$4)*$K136+SUM($S$5:AC$5)*$L136+SUM($S$6:AC$6)*$M136+SUM($S$7:AC$7)*$N136-SUM($O136:$Q136)&gt;0,SUM($S$3:AC$3)*$J136+SUM($S$4:AC$4)*$K136+SUM($S$5:AC$5)*$L136+SUM($S$6:AC$6)*$M136+SUM($S$7:AC$7)*$N136-SUM($O136:$Q136),0)</f>
        <v>0</v>
      </c>
      <c r="AA136" s="4">
        <f t="shared" si="223"/>
        <v>0</v>
      </c>
      <c r="AB136" s="72">
        <f>IF(SUM($S$3:AE$3)*$J136+SUM($S$4:AE$4)*$K136+SUM($S$5:AE$5)*$L136+SUM($S$6:AE$6)*$M136+SUM($S$7:AE$7)*$N136-SUM($O136:$Q136)&gt;0,SUM($S$3:AE$3)*$J136+SUM($S$4:AE$4)*$K136+SUM($S$5:AE$5)*$L136+SUM($S$6:AE$6)*$M136+SUM($S$7:AE$7)*$N136-SUM($O136:$Q136),0)</f>
        <v>0</v>
      </c>
      <c r="AC136" s="4">
        <f t="shared" si="224"/>
        <v>0</v>
      </c>
      <c r="AD136" s="72">
        <f>IF(SUM($S$3:AG$3)*$J136+SUM($S$4:AG$4)*$K136+SUM($S$5:AG$5)*$L136+SUM($S$6:AG$6)*$M136+SUM($S$7:AG$7)*$N136-SUM($O136:$Q136)&gt;0,SUM($S$3:AG$3)*$J136+SUM($S$4:AG$4)*$K136+SUM($S$5:AG$5)*$L136+SUM($S$6:AG$6)*$M136+SUM($S$7:AG$7)*$N136-SUM($O136:$Q136),0)</f>
        <v>1273</v>
      </c>
      <c r="AE136" s="4">
        <f t="shared" si="225"/>
        <v>1273</v>
      </c>
      <c r="AF136" s="72">
        <f>IF(SUM($S$3:AI$3)*$J136+SUM($S$4:AI$4)*$K136+SUM($S$5:AI$5)*$L136+SUM($S$6:AI$6)*$M136+SUM($S$7:AI$7)*$N136-SUM($O136:$Q136)&gt;0,SUM($S$3:AI$3)*$J136+SUM($S$4:AI$4)*$K136+SUM($S$5:AI$5)*$L136+SUM($S$6:AI$6)*$M136+SUM($S$7:AI$7)*$N136-SUM($O136:$Q136),0)</f>
        <v>3233</v>
      </c>
      <c r="AG136" s="4">
        <f t="shared" si="226"/>
        <v>1960</v>
      </c>
      <c r="AH136" s="72">
        <f>IF(SUM($S$3:AK$3)*$J136+SUM($S$4:AK$4)*$K136+SUM($S$5:AK$5)*$L136+SUM($S$6:AK$6)*$M136+SUM($S$7:AK$7)*$N136-SUM($O136:$Q136)&gt;0,SUM($S$3:AK$3)*$J136+SUM($S$4:AK$4)*$K136+SUM($S$5:AK$5)*$L136+SUM($S$6:AK$6)*$M136+SUM($S$7:AK$7)*$N136-SUM($O136:$Q136),0)</f>
        <v>4717</v>
      </c>
      <c r="AI136" s="4">
        <f t="shared" si="227"/>
        <v>1484</v>
      </c>
      <c r="AJ136" s="72">
        <f>IF(SUM($S$3:AM$3)*$J136+SUM($S$4:AQ$4)*$K136+SUM($S$5:AM$5)*$L136+SUM($S$6:AM$6)*$M136+SUM($S$7:AM$7)*$N136-SUM($O136:$Q136)&gt;0,SUM($S$3:AM$3)*$J136+SUM($S$4:AQ$4)*$K136+SUM($S$5:AM$5)*$L136+SUM($S$6:AM$6)*$M136+SUM($S$7:AM$7)*$N136-SUM($O136:$Q136),0)</f>
        <v>7517</v>
      </c>
      <c r="AK136" s="4">
        <f t="shared" si="228"/>
        <v>2800</v>
      </c>
      <c r="AL136" s="72">
        <f>IF(SUM($S$3:AO$3)*$J136+SUM($S$4:AS$4)*$K136+SUM($S$5:AO$5)*$L136+SUM($S$6:AO$6)*$M136+SUM($S$7:AO$7)*$N136-SUM($O136:$Q136)&gt;0,SUM($S$3:AO$3)*$J136+SUM($S$4:AS$4)*$K136+SUM($S$5:AO$5)*$L136+SUM($S$6:AO$6)*$M136+SUM($S$7:AO$7)*$N136-SUM($O136:$Q136),0)</f>
        <v>11717</v>
      </c>
      <c r="AM136" s="4">
        <f t="shared" si="229"/>
        <v>4200</v>
      </c>
      <c r="AN136" s="72">
        <f>IF(SUM($S$3:AQ$3)*$J136+SUM($S$4:AU$4)*$K136+SUM($S$5:AQ$5)*$L136+SUM($S$6:AQ$6)*$M136+SUM($S$7:AQ$7)*$N136-SUM($O136:$Q136)&gt;0,SUM($S$3:AQ$3)*$J136+SUM($S$4:AU$4)*$K136+SUM($S$5:AQ$5)*$L136+SUM($S$6:AQ$6)*$M136+SUM($S$7:AQ$7)*$N136-SUM($O136:$Q136),0)</f>
        <v>15917</v>
      </c>
      <c r="AO136" s="4">
        <f t="shared" si="230"/>
        <v>4200</v>
      </c>
      <c r="AP136" s="72">
        <f>IF(SUM($S$3:AS$3)*$J136+SUM($S$4:AW$4)*$K136+SUM($S$5:AS$5)*$L136+SUM($S$6:AS$6)*$M136+SUM($S$7:AS$7)*$N136-SUM($O136:$Q136)&gt;0,SUM($S$3:AS$3)*$J136+SUM($S$4:AW$4)*$K136+SUM($S$5:AS$5)*$L136+SUM($S$6:AS$6)*$M136+SUM($S$7:AS$7)*$N136-SUM($O136:$Q136),0)</f>
        <v>20117</v>
      </c>
      <c r="AQ136" s="4">
        <f t="shared" si="231"/>
        <v>4200</v>
      </c>
      <c r="AR136" s="72">
        <f>IF(SUM($S$3:AU$3)*$J136+SUM($S$4:AP$4)*$K136+SUM($S$5:AU$5)*$L136+SUM($S$6:AU$6)*$M136+SUM($S$7:AU$7)*$N136-SUM($O136:$Q136)&gt;0,SUM($S$3:AU$3)*$J136+SUM($S$4:AP$4)*$K136+SUM($S$5:AU$5)*$L136+SUM($S$6:AU$6)*$M136+SUM($S$7:AU$7)*$N136-SUM($O136:$Q136),0)</f>
        <v>4717</v>
      </c>
      <c r="AS136" s="4">
        <f t="shared" si="232"/>
        <v>0</v>
      </c>
      <c r="AT136" s="72">
        <f>IF(SUM($S$3:AW$3)*$J136+SUM($S$4:AW$4)*$K136+SUM($S$5:AW$5)*$L136+SUM($S$6:AW$6)*$M136+SUM($S$7:AW$7)*$N136-SUM($O136:$Q136)&gt;0,SUM($S$3:AW$3)*$J136+SUM($S$4:AW$4)*$K136+SUM($S$5:AW$5)*$L136+SUM($S$6:AW$6)*$M136+SUM($S$7:AW$7)*$N136-SUM($O136:$Q136),0)</f>
        <v>20117</v>
      </c>
      <c r="AU136" s="4">
        <f t="shared" si="233"/>
        <v>15400</v>
      </c>
      <c r="AV136" s="72">
        <f>IF(SUM($S$3:AY$3)*$J136+SUM($S$4:AY$4)*$K136+SUM($S$5:AY$5)*$L136+SUM($S$6:AY$6)*$M136+SUM($S$7:AY$7)*$N136-SUM($O136:$Q136)&gt;0,SUM($S$3:AY$3)*$J136+SUM($S$4:AY$4)*$K136+SUM($S$5:AY$5)*$L136+SUM($S$6:AY$6)*$M136+SUM($S$7:AY$7)*$N136-SUM($O136:$Q136),0)</f>
        <v>24317</v>
      </c>
      <c r="AW136" s="4">
        <f t="shared" si="234"/>
        <v>4200</v>
      </c>
      <c r="AX136" s="72">
        <f>IF(SUM($S$3:BA$3)*$J136+SUM($S$4:BA$4)*$K136+SUM($S$5:BA$5)*$L136+SUM($S$6:BA$6)*$M136+SUM($S$7:BA$7)*$N136-SUM($O136:$Q136)&gt;0,SUM($S$3:BA$3)*$J136+SUM($S$4:BA$4)*$K136+SUM($S$5:BA$5)*$L136+SUM($S$6:BA$6)*$M136+SUM($S$7:BA$7)*$N136-SUM($O136:$Q136),0)</f>
        <v>28517</v>
      </c>
      <c r="AY136" s="7">
        <f t="shared" si="235"/>
        <v>4200</v>
      </c>
      <c r="AZ136" s="401">
        <f>IF(SUM($S$3:BC$3)*$J136+SUM($S$4:BC$4)*$K136+SUM($S$5:BC$5)*$L136+SUM($S$6:BC$6)*$M136+SUM($S$7:BC$7)*$N136-SUM($O136:$Q136)&gt;0,SUM($S$3:BC$3)*$J136+SUM($S$4:BC$4)*$K136+SUM($S$5:BC$5)*$L136+SUM($S$6:BC$6)*$M136+SUM($S$7:BC$7)*$N136-SUM($O136:$Q136),0)</f>
        <v>32717</v>
      </c>
      <c r="BA136" s="87">
        <f t="shared" si="236"/>
        <v>4200</v>
      </c>
      <c r="BB136" s="402">
        <f>IF(SUM($S$3:BD$3)*$J136+SUM($S$4:BD$4)*$K136+SUM($S$5:BD$5)*$L136+SUM($S$6:BD$6)*$M136+SUM($S$7:BD$7)*$N136-SUM($O136:$Q136)&gt;0,SUM($S$3:BD$3)*$J136+SUM($S$4:BD$4)*$K136+SUM($S$5:BD$5)*$L136+SUM($S$6:BD$6)*$M136+SUM($S$7:BD$7)*$N136-SUM($O136:$Q136),0)</f>
        <v>36833</v>
      </c>
      <c r="BC136" s="87">
        <f t="shared" si="237"/>
        <v>4116</v>
      </c>
      <c r="BG136" s="91">
        <f t="shared" ref="BG136:BG138" si="477">IF($G136=2,$H136*AC136*$I$2,$H136*AC136)</f>
        <v>0</v>
      </c>
      <c r="BH136" s="91">
        <f t="shared" ref="BH136:BH138" si="478">IF($G136=2,$H136*AE136*$I$2,$H136*AE136)</f>
        <v>2909696.1</v>
      </c>
      <c r="BI136" s="91">
        <f t="shared" ref="BI136:BI138" si="479">IF($G136=2,$H136*AG136*$I$2,$H136*AG136)</f>
        <v>4479972</v>
      </c>
      <c r="BJ136" s="91">
        <f t="shared" ref="BJ136:BJ138" si="480">IF($G136=2,$H136*AI136*$I$2,$H136*AI136)</f>
        <v>3391978.8000000003</v>
      </c>
      <c r="BK136" s="91">
        <f t="shared" ref="BK136:BK138" si="481">IF($G136=2,$H136*AK136*$I$2,$H136*AK136)</f>
        <v>6399960</v>
      </c>
      <c r="BL136" s="91">
        <f t="shared" ref="BL136:BL138" si="482">IF($G136=2,$H136*AM136*$I$2,$H136*AM136)</f>
        <v>9599940</v>
      </c>
      <c r="BM136" s="91">
        <f t="shared" ref="BM136:BM138" si="483">IF($G136=2,$H136*AO136*$I$2,$H136*AO136)</f>
        <v>9599940</v>
      </c>
      <c r="BN136" s="91">
        <f t="shared" ref="BN136:BN138" si="484">IF($G136=2,$H136*AQ136*$I$2,$H136*AQ136)</f>
        <v>9599940</v>
      </c>
      <c r="BO136" s="91">
        <f t="shared" ref="BO136:BO138" si="485">IF($G136=2,$H136*AS136*$I$2,$H136*AS136)</f>
        <v>0</v>
      </c>
      <c r="BP136" s="91">
        <f t="shared" ref="BP136:BP138" si="486">IF($G136=2,$H136*AU136*$I$2,$H136*AU136)</f>
        <v>35199780</v>
      </c>
      <c r="BQ136" s="250">
        <f t="shared" ref="BQ136:BQ138" si="487">IF($G136=2,$H136*AW136*$I$2,$H136*AW136)</f>
        <v>9599940</v>
      </c>
      <c r="BR136" s="157">
        <f t="shared" ref="BR136:BR138" si="488">IF($G136=2,$H136*AY136*$I$2,$H136*AY136)</f>
        <v>9599940</v>
      </c>
      <c r="BS136" s="91">
        <f t="shared" ref="BS136:BS138" si="489">IF($G136=2,$H136*BA136*$I$2,$H136*BA136)</f>
        <v>9599940</v>
      </c>
      <c r="BT136" s="91">
        <f t="shared" ref="BT136:BT138" si="490">IF($G136=2,$H136*BC136*$I$2,$H136*BC136)</f>
        <v>9407941.2000000011</v>
      </c>
      <c r="BU136" s="91"/>
      <c r="BV136" s="91"/>
      <c r="BW136" s="158"/>
      <c r="BX136" s="153" t="s">
        <v>607</v>
      </c>
    </row>
    <row r="137" spans="1:76" s="86" customFormat="1" ht="12.75" customHeight="1" x14ac:dyDescent="0.25">
      <c r="A137" s="15" t="s">
        <v>96</v>
      </c>
      <c r="B137" s="15" t="s">
        <v>97</v>
      </c>
      <c r="C137" s="250" t="s">
        <v>10</v>
      </c>
      <c r="D137" s="274">
        <v>2</v>
      </c>
      <c r="E137" s="328">
        <v>110</v>
      </c>
      <c r="F137" s="342" t="s">
        <v>443</v>
      </c>
      <c r="G137" s="369">
        <v>2</v>
      </c>
      <c r="H137" s="370">
        <v>149.80000000000001</v>
      </c>
      <c r="I137" s="372" t="s">
        <v>443</v>
      </c>
      <c r="J137" s="306"/>
      <c r="K137" s="135">
        <v>14</v>
      </c>
      <c r="L137" s="130"/>
      <c r="M137" s="124"/>
      <c r="N137" s="120"/>
      <c r="O137" s="87">
        <v>4914</v>
      </c>
      <c r="P137" s="91"/>
      <c r="Q137" s="292">
        <f>770+4900</f>
        <v>5670</v>
      </c>
      <c r="R137" s="72">
        <f>IF(SUM($S$3:U$3)*$J137+SUM($S$4:U$4)*$K137+SUM($S$5:U$5)*$L137+SUM($S$6:U$6)*$M137+SUM($S$7:U$7)*$N137-SUM($O137:$Q137)&gt;0,SUM($S$3:U$3)*$J137+SUM($S$4:U$4)*$K137+SUM($S$5:U$5)*$L137+SUM($S$6:U$6)*$M137+SUM($S$7:U$7)*$N137-SUM($O137:$Q137),0)</f>
        <v>0</v>
      </c>
      <c r="S137" s="73">
        <f t="shared" si="219"/>
        <v>0</v>
      </c>
      <c r="T137" s="72">
        <f>IF(SUM($S$3:W$3)*$J137+SUM($S$4:W$4)*$K137+SUM($S$5:W$5)*$L137+SUM($S$6:W$6)*$M137+SUM($S$7:W$7)*$N137-SUM($O137:$Q137)&gt;0,SUM($S$3:W$3)*$J137+SUM($S$4:W$4)*$K137+SUM($S$5:W$5)*$L137+SUM($S$6:W$6)*$M137+SUM($S$7:W$7)*$N137-SUM($O137:$Q137),0)</f>
        <v>0</v>
      </c>
      <c r="U137" s="4">
        <f t="shared" si="220"/>
        <v>0</v>
      </c>
      <c r="V137" s="72">
        <f>IF(SUM($S$3:Y$3)*$J137+SUM($S$4:Y$4)*$K137+SUM($S$5:Y$5)*$L137+SUM($S$6:Y$6)*$M137+SUM($S$7:Y$7)*$N137-SUM($O137:$Q137)&gt;0,SUM($S$3:Y$3)*$J137+SUM($S$4:Y$4)*$K137+SUM($S$5:Y$5)*$L137+SUM($S$6:Y$6)*$M137+SUM($S$7:Y$7)*$N137-SUM($O137:$Q137),0)</f>
        <v>0</v>
      </c>
      <c r="W137" s="4">
        <f t="shared" si="221"/>
        <v>0</v>
      </c>
      <c r="X137" s="72">
        <f>IF(SUM($S$3:AA$3)*$J137+SUM($S$4:AA$4)*$K137+SUM($S$5:AA$5)*$L137+SUM($S$6:AA$6)*$M137+SUM($S$7:AA$7)*$N137-SUM($O137:$Q137)&gt;0,SUM($S$3:AA$3)*$J137+SUM($S$4:AA$4)*$K137+SUM($S$5:AA$5)*$L137+SUM($S$6:AA$6)*$M137+SUM($S$7:AA$7)*$N137-SUM($O137:$Q137),0)</f>
        <v>0</v>
      </c>
      <c r="Y137" s="4">
        <f t="shared" si="222"/>
        <v>0</v>
      </c>
      <c r="Z137" s="72">
        <f>IF(SUM($S$3:AC$3)*$J137+SUM($S$4:AC$4)*$K137+SUM($S$5:AC$5)*$L137+SUM($S$6:AC$6)*$M137+SUM($S$7:AC$7)*$N137-SUM($O137:$Q137)&gt;0,SUM($S$3:AC$3)*$J137+SUM($S$4:AC$4)*$K137+SUM($S$5:AC$5)*$L137+SUM($S$6:AC$6)*$M137+SUM($S$7:AC$7)*$N137-SUM($O137:$Q137),0)</f>
        <v>0</v>
      </c>
      <c r="AA137" s="4">
        <f t="shared" si="223"/>
        <v>0</v>
      </c>
      <c r="AB137" s="72">
        <f>IF(SUM($S$3:AE$3)*$J137+SUM($S$4:AE$4)*$K137+SUM($S$5:AE$5)*$L137+SUM($S$6:AE$6)*$M137+SUM($S$7:AE$7)*$N137-SUM($O137:$Q137)&gt;0,SUM($S$3:AE$3)*$J137+SUM($S$4:AE$4)*$K137+SUM($S$5:AE$5)*$L137+SUM($S$6:AE$6)*$M137+SUM($S$7:AE$7)*$N137-SUM($O137:$Q137),0)</f>
        <v>0</v>
      </c>
      <c r="AC137" s="4">
        <f t="shared" si="224"/>
        <v>0</v>
      </c>
      <c r="AD137" s="72">
        <f>IF(SUM($S$3:AG$3)*$J137+SUM($S$4:AG$4)*$K137+SUM($S$5:AG$5)*$L137+SUM($S$6:AG$6)*$M137+SUM($S$7:AG$7)*$N137-SUM($O137:$Q137)&gt;0,SUM($S$3:AG$3)*$J137+SUM($S$4:AG$4)*$K137+SUM($S$5:AG$5)*$L137+SUM($S$6:AG$6)*$M137+SUM($S$7:AG$7)*$N137-SUM($O137:$Q137),0)</f>
        <v>0</v>
      </c>
      <c r="AE137" s="4">
        <f t="shared" si="225"/>
        <v>0</v>
      </c>
      <c r="AF137" s="72">
        <f>IF(SUM($S$3:AI$3)*$J137+SUM($S$4:AI$4)*$K137+SUM($S$5:AI$5)*$L137+SUM($S$6:AI$6)*$M137+SUM($S$7:AI$7)*$N137-SUM($O137:$Q137)&gt;0,SUM($S$3:AI$3)*$J137+SUM($S$4:AI$4)*$K137+SUM($S$5:AI$5)*$L137+SUM($S$6:AI$6)*$M137+SUM($S$7:AI$7)*$N137-SUM($O137:$Q137),0)</f>
        <v>0</v>
      </c>
      <c r="AG137" s="4">
        <f t="shared" si="226"/>
        <v>0</v>
      </c>
      <c r="AH137" s="72">
        <f>IF(SUM($S$3:AK$3)*$J137+SUM($S$4:AK$4)*$K137+SUM($S$5:AK$5)*$L137+SUM($S$6:AK$6)*$M137+SUM($S$7:AK$7)*$N137-SUM($O137:$Q137)&gt;0,SUM($S$3:AK$3)*$J137+SUM($S$4:AK$4)*$K137+SUM($S$5:AK$5)*$L137+SUM($S$6:AK$6)*$M137+SUM($S$7:AK$7)*$N137-SUM($O137:$Q137),0)</f>
        <v>0</v>
      </c>
      <c r="AI137" s="4">
        <f t="shared" si="227"/>
        <v>0</v>
      </c>
      <c r="AJ137" s="72">
        <f>IF(SUM($S$3:AM$3)*$J137+SUM($S$4:AQ$4)*$K137+SUM($S$5:AM$5)*$L137+SUM($S$6:AM$6)*$M137+SUM($S$7:AM$7)*$N137-SUM($O137:$Q137)&gt;0,SUM($S$3:AM$3)*$J137+SUM($S$4:AQ$4)*$K137+SUM($S$5:AM$5)*$L137+SUM($S$6:AM$6)*$M137+SUM($S$7:AM$7)*$N137-SUM($O137:$Q137),0)</f>
        <v>140</v>
      </c>
      <c r="AK137" s="4">
        <f t="shared" si="228"/>
        <v>140</v>
      </c>
      <c r="AL137" s="72">
        <f>IF(SUM($S$3:AO$3)*$J137+SUM($S$4:AS$4)*$K137+SUM($S$5:AO$5)*$L137+SUM($S$6:AO$6)*$M137+SUM($S$7:AO$7)*$N137-SUM($O137:$Q137)&gt;0,SUM($S$3:AO$3)*$J137+SUM($S$4:AS$4)*$K137+SUM($S$5:AO$5)*$L137+SUM($S$6:AO$6)*$M137+SUM($S$7:AO$7)*$N137-SUM($O137:$Q137),0)</f>
        <v>2240</v>
      </c>
      <c r="AM137" s="4">
        <f t="shared" si="229"/>
        <v>2100</v>
      </c>
      <c r="AN137" s="72">
        <f>IF(SUM($S$3:AQ$3)*$J137+SUM($S$4:AU$4)*$K137+SUM($S$5:AQ$5)*$L137+SUM($S$6:AQ$6)*$M137+SUM($S$7:AQ$7)*$N137-SUM($O137:$Q137)&gt;0,SUM($S$3:AQ$3)*$J137+SUM($S$4:AU$4)*$K137+SUM($S$5:AQ$5)*$L137+SUM($S$6:AQ$6)*$M137+SUM($S$7:AQ$7)*$N137-SUM($O137:$Q137),0)</f>
        <v>4340</v>
      </c>
      <c r="AO137" s="4">
        <f t="shared" si="230"/>
        <v>2100</v>
      </c>
      <c r="AP137" s="72">
        <f>IF(SUM($S$3:AS$3)*$J137+SUM($S$4:AW$4)*$K137+SUM($S$5:AS$5)*$L137+SUM($S$6:AS$6)*$M137+SUM($S$7:AS$7)*$N137-SUM($O137:$Q137)&gt;0,SUM($S$3:AS$3)*$J137+SUM($S$4:AW$4)*$K137+SUM($S$5:AS$5)*$L137+SUM($S$6:AS$6)*$M137+SUM($S$7:AS$7)*$N137-SUM($O137:$Q137),0)</f>
        <v>6440</v>
      </c>
      <c r="AQ137" s="4">
        <f t="shared" si="231"/>
        <v>2100</v>
      </c>
      <c r="AR137" s="72">
        <f>IF(SUM($S$3:AU$3)*$J137+SUM($S$4:AP$4)*$K137+SUM($S$5:AU$5)*$L137+SUM($S$6:AU$6)*$M137+SUM($S$7:AU$7)*$N137-SUM($O137:$Q137)&gt;0,SUM($S$3:AU$3)*$J137+SUM($S$4:AP$4)*$K137+SUM($S$5:AU$5)*$L137+SUM($S$6:AU$6)*$M137+SUM($S$7:AU$7)*$N137-SUM($O137:$Q137),0)</f>
        <v>0</v>
      </c>
      <c r="AS137" s="4">
        <f t="shared" si="232"/>
        <v>0</v>
      </c>
      <c r="AT137" s="72">
        <f>IF(SUM($S$3:AW$3)*$J137+SUM($S$4:AW$4)*$K137+SUM($S$5:AW$5)*$L137+SUM($S$6:AW$6)*$M137+SUM($S$7:AW$7)*$N137-SUM($O137:$Q137)&gt;0,SUM($S$3:AW$3)*$J137+SUM($S$4:AW$4)*$K137+SUM($S$5:AW$5)*$L137+SUM($S$6:AW$6)*$M137+SUM($S$7:AW$7)*$N137-SUM($O137:$Q137),0)</f>
        <v>6440</v>
      </c>
      <c r="AU137" s="4">
        <f t="shared" si="233"/>
        <v>6440</v>
      </c>
      <c r="AV137" s="72">
        <f>IF(SUM($S$3:AY$3)*$J137+SUM($S$4:AY$4)*$K137+SUM($S$5:AY$5)*$L137+SUM($S$6:AY$6)*$M137+SUM($S$7:AY$7)*$N137-SUM($O137:$Q137)&gt;0,SUM($S$3:AY$3)*$J137+SUM($S$4:AY$4)*$K137+SUM($S$5:AY$5)*$L137+SUM($S$6:AY$6)*$M137+SUM($S$7:AY$7)*$N137-SUM($O137:$Q137),0)</f>
        <v>8540</v>
      </c>
      <c r="AW137" s="4">
        <f t="shared" si="234"/>
        <v>2100</v>
      </c>
      <c r="AX137" s="72">
        <f>IF(SUM($S$3:BA$3)*$J137+SUM($S$4:BA$4)*$K137+SUM($S$5:BA$5)*$L137+SUM($S$6:BA$6)*$M137+SUM($S$7:BA$7)*$N137-SUM($O137:$Q137)&gt;0,SUM($S$3:BA$3)*$J137+SUM($S$4:BA$4)*$K137+SUM($S$5:BA$5)*$L137+SUM($S$6:BA$6)*$M137+SUM($S$7:BA$7)*$N137-SUM($O137:$Q137),0)</f>
        <v>10640</v>
      </c>
      <c r="AY137" s="7">
        <f t="shared" si="235"/>
        <v>2100</v>
      </c>
      <c r="AZ137" s="401">
        <f>IF(SUM($S$3:BC$3)*$J137+SUM($S$4:BC$4)*$K137+SUM($S$5:BC$5)*$L137+SUM($S$6:BC$6)*$M137+SUM($S$7:BC$7)*$N137-SUM($O137:$Q137)&gt;0,SUM($S$3:BC$3)*$J137+SUM($S$4:BC$4)*$K137+SUM($S$5:BC$5)*$L137+SUM($S$6:BC$6)*$M137+SUM($S$7:BC$7)*$N137-SUM($O137:$Q137),0)</f>
        <v>12740</v>
      </c>
      <c r="BA137" s="87">
        <f t="shared" si="236"/>
        <v>2100</v>
      </c>
      <c r="BB137" s="402">
        <f>IF(SUM($S$3:BD$3)*$J137+SUM($S$4:BD$4)*$K137+SUM($S$5:BD$5)*$L137+SUM($S$6:BD$6)*$M137+SUM($S$7:BD$7)*$N137-SUM($O137:$Q137)&gt;0,SUM($S$3:BD$3)*$J137+SUM($S$4:BD$4)*$K137+SUM($S$5:BD$5)*$L137+SUM($S$6:BD$6)*$M137+SUM($S$7:BD$7)*$N137-SUM($O137:$Q137),0)</f>
        <v>14798</v>
      </c>
      <c r="BC137" s="87">
        <f t="shared" si="237"/>
        <v>2058</v>
      </c>
      <c r="BG137" s="91">
        <f t="shared" si="477"/>
        <v>0</v>
      </c>
      <c r="BH137" s="91">
        <f t="shared" si="478"/>
        <v>0</v>
      </c>
      <c r="BI137" s="91">
        <f t="shared" si="479"/>
        <v>0</v>
      </c>
      <c r="BJ137" s="91">
        <f t="shared" si="480"/>
        <v>0</v>
      </c>
      <c r="BK137" s="91">
        <f t="shared" si="481"/>
        <v>119540.40000000001</v>
      </c>
      <c r="BL137" s="91">
        <f t="shared" si="482"/>
        <v>1793106</v>
      </c>
      <c r="BM137" s="91">
        <f t="shared" si="483"/>
        <v>1793106</v>
      </c>
      <c r="BN137" s="91">
        <f t="shared" si="484"/>
        <v>1793106</v>
      </c>
      <c r="BO137" s="91">
        <f t="shared" si="485"/>
        <v>0</v>
      </c>
      <c r="BP137" s="91">
        <f t="shared" si="486"/>
        <v>5498858.4000000004</v>
      </c>
      <c r="BQ137" s="250">
        <f t="shared" si="487"/>
        <v>1793106</v>
      </c>
      <c r="BR137" s="157">
        <f t="shared" si="488"/>
        <v>1793106</v>
      </c>
      <c r="BS137" s="91">
        <f t="shared" si="489"/>
        <v>1793106</v>
      </c>
      <c r="BT137" s="91">
        <f t="shared" si="490"/>
        <v>1757243.8800000001</v>
      </c>
      <c r="BU137" s="91"/>
      <c r="BV137" s="91"/>
      <c r="BW137" s="158"/>
      <c r="BX137" s="153" t="s">
        <v>607</v>
      </c>
    </row>
    <row r="138" spans="1:76" s="86" customFormat="1" ht="12.75" customHeight="1" x14ac:dyDescent="0.25">
      <c r="A138" s="15" t="s">
        <v>98</v>
      </c>
      <c r="B138" s="15" t="s">
        <v>99</v>
      </c>
      <c r="C138" s="250" t="s">
        <v>10</v>
      </c>
      <c r="D138" s="274">
        <v>2</v>
      </c>
      <c r="E138" s="328">
        <v>110</v>
      </c>
      <c r="F138" s="342" t="s">
        <v>443</v>
      </c>
      <c r="G138" s="369">
        <v>2</v>
      </c>
      <c r="H138" s="370">
        <v>149.80000000000001</v>
      </c>
      <c r="I138" s="372" t="s">
        <v>443</v>
      </c>
      <c r="J138" s="306"/>
      <c r="K138" s="135">
        <v>14</v>
      </c>
      <c r="L138" s="130"/>
      <c r="M138" s="124"/>
      <c r="N138" s="120"/>
      <c r="O138" s="87">
        <v>4914</v>
      </c>
      <c r="P138" s="87"/>
      <c r="Q138" s="292">
        <f>770+4900</f>
        <v>5670</v>
      </c>
      <c r="R138" s="72">
        <f>IF(SUM($S$3:U$3)*$J138+SUM($S$4:U$4)*$K138+SUM($S$5:U$5)*$L138+SUM($S$6:U$6)*$M138+SUM($S$7:U$7)*$N138-SUM($O138:$Q138)&gt;0,SUM($S$3:U$3)*$J138+SUM($S$4:U$4)*$K138+SUM($S$5:U$5)*$L138+SUM($S$6:U$6)*$M138+SUM($S$7:U$7)*$N138-SUM($O138:$Q138),0)</f>
        <v>0</v>
      </c>
      <c r="S138" s="73">
        <f t="shared" si="219"/>
        <v>0</v>
      </c>
      <c r="T138" s="72">
        <f>IF(SUM($S$3:W$3)*$J138+SUM($S$4:W$4)*$K138+SUM($S$5:W$5)*$L138+SUM($S$6:W$6)*$M138+SUM($S$7:W$7)*$N138-SUM($O138:$Q138)&gt;0,SUM($S$3:W$3)*$J138+SUM($S$4:W$4)*$K138+SUM($S$5:W$5)*$L138+SUM($S$6:W$6)*$M138+SUM($S$7:W$7)*$N138-SUM($O138:$Q138),0)</f>
        <v>0</v>
      </c>
      <c r="U138" s="4">
        <f t="shared" si="220"/>
        <v>0</v>
      </c>
      <c r="V138" s="72">
        <f>IF(SUM($S$3:Y$3)*$J138+SUM($S$4:Y$4)*$K138+SUM($S$5:Y$5)*$L138+SUM($S$6:Y$6)*$M138+SUM($S$7:Y$7)*$N138-SUM($O138:$Q138)&gt;0,SUM($S$3:Y$3)*$J138+SUM($S$4:Y$4)*$K138+SUM($S$5:Y$5)*$L138+SUM($S$6:Y$6)*$M138+SUM($S$7:Y$7)*$N138-SUM($O138:$Q138),0)</f>
        <v>0</v>
      </c>
      <c r="W138" s="4">
        <f t="shared" si="221"/>
        <v>0</v>
      </c>
      <c r="X138" s="72">
        <f>IF(SUM($S$3:AA$3)*$J138+SUM($S$4:AA$4)*$K138+SUM($S$5:AA$5)*$L138+SUM($S$6:AA$6)*$M138+SUM($S$7:AA$7)*$N138-SUM($O138:$Q138)&gt;0,SUM($S$3:AA$3)*$J138+SUM($S$4:AA$4)*$K138+SUM($S$5:AA$5)*$L138+SUM($S$6:AA$6)*$M138+SUM($S$7:AA$7)*$N138-SUM($O138:$Q138),0)</f>
        <v>0</v>
      </c>
      <c r="Y138" s="4">
        <f t="shared" si="222"/>
        <v>0</v>
      </c>
      <c r="Z138" s="72">
        <f>IF(SUM($S$3:AC$3)*$J138+SUM($S$4:AC$4)*$K138+SUM($S$5:AC$5)*$L138+SUM($S$6:AC$6)*$M138+SUM($S$7:AC$7)*$N138-SUM($O138:$Q138)&gt;0,SUM($S$3:AC$3)*$J138+SUM($S$4:AC$4)*$K138+SUM($S$5:AC$5)*$L138+SUM($S$6:AC$6)*$M138+SUM($S$7:AC$7)*$N138-SUM($O138:$Q138),0)</f>
        <v>0</v>
      </c>
      <c r="AA138" s="4">
        <f t="shared" si="223"/>
        <v>0</v>
      </c>
      <c r="AB138" s="72">
        <f>IF(SUM($S$3:AE$3)*$J138+SUM($S$4:AE$4)*$K138+SUM($S$5:AE$5)*$L138+SUM($S$6:AE$6)*$M138+SUM($S$7:AE$7)*$N138-SUM($O138:$Q138)&gt;0,SUM($S$3:AE$3)*$J138+SUM($S$4:AE$4)*$K138+SUM($S$5:AE$5)*$L138+SUM($S$6:AE$6)*$M138+SUM($S$7:AE$7)*$N138-SUM($O138:$Q138),0)</f>
        <v>0</v>
      </c>
      <c r="AC138" s="4">
        <f t="shared" si="224"/>
        <v>0</v>
      </c>
      <c r="AD138" s="72">
        <f>IF(SUM($S$3:AG$3)*$J138+SUM($S$4:AG$4)*$K138+SUM($S$5:AG$5)*$L138+SUM($S$6:AG$6)*$M138+SUM($S$7:AG$7)*$N138-SUM($O138:$Q138)&gt;0,SUM($S$3:AG$3)*$J138+SUM($S$4:AG$4)*$K138+SUM($S$5:AG$5)*$L138+SUM($S$6:AG$6)*$M138+SUM($S$7:AG$7)*$N138-SUM($O138:$Q138),0)</f>
        <v>0</v>
      </c>
      <c r="AE138" s="4">
        <f t="shared" si="225"/>
        <v>0</v>
      </c>
      <c r="AF138" s="72">
        <f>IF(SUM($S$3:AI$3)*$J138+SUM($S$4:AI$4)*$K138+SUM($S$5:AI$5)*$L138+SUM($S$6:AI$6)*$M138+SUM($S$7:AI$7)*$N138-SUM($O138:$Q138)&gt;0,SUM($S$3:AI$3)*$J138+SUM($S$4:AI$4)*$K138+SUM($S$5:AI$5)*$L138+SUM($S$6:AI$6)*$M138+SUM($S$7:AI$7)*$N138-SUM($O138:$Q138),0)</f>
        <v>0</v>
      </c>
      <c r="AG138" s="4">
        <f t="shared" si="226"/>
        <v>0</v>
      </c>
      <c r="AH138" s="72">
        <f>IF(SUM($S$3:AK$3)*$J138+SUM($S$4:AK$4)*$K138+SUM($S$5:AK$5)*$L138+SUM($S$6:AK$6)*$M138+SUM($S$7:AK$7)*$N138-SUM($O138:$Q138)&gt;0,SUM($S$3:AK$3)*$J138+SUM($S$4:AK$4)*$K138+SUM($S$5:AK$5)*$L138+SUM($S$6:AK$6)*$M138+SUM($S$7:AK$7)*$N138-SUM($O138:$Q138),0)</f>
        <v>0</v>
      </c>
      <c r="AI138" s="4">
        <f t="shared" si="227"/>
        <v>0</v>
      </c>
      <c r="AJ138" s="72">
        <f>IF(SUM($S$3:AM$3)*$J138+SUM($S$4:AQ$4)*$K138+SUM($S$5:AM$5)*$L138+SUM($S$6:AM$6)*$M138+SUM($S$7:AM$7)*$N138-SUM($O138:$Q138)&gt;0,SUM($S$3:AM$3)*$J138+SUM($S$4:AQ$4)*$K138+SUM($S$5:AM$5)*$L138+SUM($S$6:AM$6)*$M138+SUM($S$7:AM$7)*$N138-SUM($O138:$Q138),0)</f>
        <v>140</v>
      </c>
      <c r="AK138" s="4">
        <f t="shared" si="228"/>
        <v>140</v>
      </c>
      <c r="AL138" s="72">
        <f>IF(SUM($S$3:AO$3)*$J138+SUM($S$4:AS$4)*$K138+SUM($S$5:AO$5)*$L138+SUM($S$6:AO$6)*$M138+SUM($S$7:AO$7)*$N138-SUM($O138:$Q138)&gt;0,SUM($S$3:AO$3)*$J138+SUM($S$4:AS$4)*$K138+SUM($S$5:AO$5)*$L138+SUM($S$6:AO$6)*$M138+SUM($S$7:AO$7)*$N138-SUM($O138:$Q138),0)</f>
        <v>2240</v>
      </c>
      <c r="AM138" s="4">
        <f t="shared" si="229"/>
        <v>2100</v>
      </c>
      <c r="AN138" s="72">
        <f>IF(SUM($S$3:AQ$3)*$J138+SUM($S$4:AU$4)*$K138+SUM($S$5:AQ$5)*$L138+SUM($S$6:AQ$6)*$M138+SUM($S$7:AQ$7)*$N138-SUM($O138:$Q138)&gt;0,SUM($S$3:AQ$3)*$J138+SUM($S$4:AU$4)*$K138+SUM($S$5:AQ$5)*$L138+SUM($S$6:AQ$6)*$M138+SUM($S$7:AQ$7)*$N138-SUM($O138:$Q138),0)</f>
        <v>4340</v>
      </c>
      <c r="AO138" s="4">
        <f t="shared" si="230"/>
        <v>2100</v>
      </c>
      <c r="AP138" s="72">
        <f>IF(SUM($S$3:AS$3)*$J138+SUM($S$4:AW$4)*$K138+SUM($S$5:AS$5)*$L138+SUM($S$6:AS$6)*$M138+SUM($S$7:AS$7)*$N138-SUM($O138:$Q138)&gt;0,SUM($S$3:AS$3)*$J138+SUM($S$4:AW$4)*$K138+SUM($S$5:AS$5)*$L138+SUM($S$6:AS$6)*$M138+SUM($S$7:AS$7)*$N138-SUM($O138:$Q138),0)</f>
        <v>6440</v>
      </c>
      <c r="AQ138" s="4">
        <f t="shared" si="231"/>
        <v>2100</v>
      </c>
      <c r="AR138" s="72">
        <f>IF(SUM($S$3:AU$3)*$J138+SUM($S$4:AP$4)*$K138+SUM($S$5:AU$5)*$L138+SUM($S$6:AU$6)*$M138+SUM($S$7:AU$7)*$N138-SUM($O138:$Q138)&gt;0,SUM($S$3:AU$3)*$J138+SUM($S$4:AP$4)*$K138+SUM($S$5:AU$5)*$L138+SUM($S$6:AU$6)*$M138+SUM($S$7:AU$7)*$N138-SUM($O138:$Q138),0)</f>
        <v>0</v>
      </c>
      <c r="AS138" s="4">
        <f t="shared" si="232"/>
        <v>0</v>
      </c>
      <c r="AT138" s="72">
        <f>IF(SUM($S$3:AW$3)*$J138+SUM($S$4:AW$4)*$K138+SUM($S$5:AW$5)*$L138+SUM($S$6:AW$6)*$M138+SUM($S$7:AW$7)*$N138-SUM($O138:$Q138)&gt;0,SUM($S$3:AW$3)*$J138+SUM($S$4:AW$4)*$K138+SUM($S$5:AW$5)*$L138+SUM($S$6:AW$6)*$M138+SUM($S$7:AW$7)*$N138-SUM($O138:$Q138),0)</f>
        <v>6440</v>
      </c>
      <c r="AU138" s="4">
        <f t="shared" si="233"/>
        <v>6440</v>
      </c>
      <c r="AV138" s="72">
        <f>IF(SUM($S$3:AY$3)*$J138+SUM($S$4:AY$4)*$K138+SUM($S$5:AY$5)*$L138+SUM($S$6:AY$6)*$M138+SUM($S$7:AY$7)*$N138-SUM($O138:$Q138)&gt;0,SUM($S$3:AY$3)*$J138+SUM($S$4:AY$4)*$K138+SUM($S$5:AY$5)*$L138+SUM($S$6:AY$6)*$M138+SUM($S$7:AY$7)*$N138-SUM($O138:$Q138),0)</f>
        <v>8540</v>
      </c>
      <c r="AW138" s="4">
        <f t="shared" si="234"/>
        <v>2100</v>
      </c>
      <c r="AX138" s="72">
        <f>IF(SUM($S$3:BA$3)*$J138+SUM($S$4:BA$4)*$K138+SUM($S$5:BA$5)*$L138+SUM($S$6:BA$6)*$M138+SUM($S$7:BA$7)*$N138-SUM($O138:$Q138)&gt;0,SUM($S$3:BA$3)*$J138+SUM($S$4:BA$4)*$K138+SUM($S$5:BA$5)*$L138+SUM($S$6:BA$6)*$M138+SUM($S$7:BA$7)*$N138-SUM($O138:$Q138),0)</f>
        <v>10640</v>
      </c>
      <c r="AY138" s="7">
        <f t="shared" si="235"/>
        <v>2100</v>
      </c>
      <c r="AZ138" s="401">
        <f>IF(SUM($S$3:BC$3)*$J138+SUM($S$4:BC$4)*$K138+SUM($S$5:BC$5)*$L138+SUM($S$6:BC$6)*$M138+SUM($S$7:BC$7)*$N138-SUM($O138:$Q138)&gt;0,SUM($S$3:BC$3)*$J138+SUM($S$4:BC$4)*$K138+SUM($S$5:BC$5)*$L138+SUM($S$6:BC$6)*$M138+SUM($S$7:BC$7)*$N138-SUM($O138:$Q138),0)</f>
        <v>12740</v>
      </c>
      <c r="BA138" s="87">
        <f t="shared" si="236"/>
        <v>2100</v>
      </c>
      <c r="BB138" s="402">
        <f>IF(SUM($S$3:BD$3)*$J138+SUM($S$4:BD$4)*$K138+SUM($S$5:BD$5)*$L138+SUM($S$6:BD$6)*$M138+SUM($S$7:BD$7)*$N138-SUM($O138:$Q138)&gt;0,SUM($S$3:BD$3)*$J138+SUM($S$4:BD$4)*$K138+SUM($S$5:BD$5)*$L138+SUM($S$6:BD$6)*$M138+SUM($S$7:BD$7)*$N138-SUM($O138:$Q138),0)</f>
        <v>14798</v>
      </c>
      <c r="BC138" s="87">
        <f t="shared" si="237"/>
        <v>2058</v>
      </c>
      <c r="BG138" s="91">
        <f t="shared" si="477"/>
        <v>0</v>
      </c>
      <c r="BH138" s="91">
        <f t="shared" si="478"/>
        <v>0</v>
      </c>
      <c r="BI138" s="91">
        <f t="shared" si="479"/>
        <v>0</v>
      </c>
      <c r="BJ138" s="91">
        <f t="shared" si="480"/>
        <v>0</v>
      </c>
      <c r="BK138" s="91">
        <f t="shared" si="481"/>
        <v>119540.40000000001</v>
      </c>
      <c r="BL138" s="91">
        <f t="shared" si="482"/>
        <v>1793106</v>
      </c>
      <c r="BM138" s="91">
        <f t="shared" si="483"/>
        <v>1793106</v>
      </c>
      <c r="BN138" s="91">
        <f t="shared" si="484"/>
        <v>1793106</v>
      </c>
      <c r="BO138" s="91">
        <f t="shared" si="485"/>
        <v>0</v>
      </c>
      <c r="BP138" s="91">
        <f t="shared" si="486"/>
        <v>5498858.4000000004</v>
      </c>
      <c r="BQ138" s="250">
        <f t="shared" si="487"/>
        <v>1793106</v>
      </c>
      <c r="BR138" s="157">
        <f t="shared" si="488"/>
        <v>1793106</v>
      </c>
      <c r="BS138" s="91">
        <f t="shared" si="489"/>
        <v>1793106</v>
      </c>
      <c r="BT138" s="91">
        <f t="shared" si="490"/>
        <v>1757243.8800000001</v>
      </c>
      <c r="BU138" s="91"/>
      <c r="BV138" s="91"/>
      <c r="BW138" s="158"/>
      <c r="BX138" s="153" t="s">
        <v>607</v>
      </c>
    </row>
    <row r="139" spans="1:76" s="86" customFormat="1" ht="12.75" customHeight="1" x14ac:dyDescent="0.25">
      <c r="A139" s="15" t="s">
        <v>799</v>
      </c>
      <c r="B139" s="15" t="s">
        <v>800</v>
      </c>
      <c r="C139" s="250" t="s">
        <v>10</v>
      </c>
      <c r="D139" s="274">
        <v>1</v>
      </c>
      <c r="E139" s="328">
        <v>257</v>
      </c>
      <c r="F139" s="342" t="s">
        <v>614</v>
      </c>
      <c r="G139" s="369">
        <v>1</v>
      </c>
      <c r="H139" s="370">
        <v>257</v>
      </c>
      <c r="I139" s="372" t="s">
        <v>614</v>
      </c>
      <c r="J139" s="306"/>
      <c r="K139" s="135">
        <v>28</v>
      </c>
      <c r="L139" s="130"/>
      <c r="M139" s="124"/>
      <c r="N139" s="120"/>
      <c r="O139" s="87">
        <v>6944</v>
      </c>
      <c r="P139" s="87"/>
      <c r="Q139" s="292">
        <f>15325+955+7716</f>
        <v>23996</v>
      </c>
      <c r="R139" s="72">
        <f>IF(SUM($S$3:U$3)*$J139+SUM($S$4:U$4)*$K139+SUM($S$5:U$5)*$L139+SUM($S$6:U$6)*$M139+SUM($S$7:U$7)*$N139-SUM($O139:$Q139)&gt;0,SUM($S$3:U$3)*$J139+SUM($S$4:U$4)*$K139+SUM($S$5:U$5)*$L139+SUM($S$6:U$6)*$M139+SUM($S$7:U$7)*$N139-SUM($O139:$Q139),0)</f>
        <v>0</v>
      </c>
      <c r="S139" s="73">
        <f t="shared" si="219"/>
        <v>0</v>
      </c>
      <c r="T139" s="72">
        <f>IF(SUM($S$3:W$3)*$J139+SUM($S$4:W$4)*$K139+SUM($S$5:W$5)*$L139+SUM($S$6:W$6)*$M139+SUM($S$7:W$7)*$N139-SUM($O139:$Q139)&gt;0,SUM($S$3:W$3)*$J139+SUM($S$4:W$4)*$K139+SUM($S$5:W$5)*$L139+SUM($S$6:W$6)*$M139+SUM($S$7:W$7)*$N139-SUM($O139:$Q139),0)</f>
        <v>0</v>
      </c>
      <c r="U139" s="4">
        <f t="shared" si="220"/>
        <v>0</v>
      </c>
      <c r="V139" s="72">
        <f>IF(SUM($S$3:Y$3)*$J139+SUM($S$4:Y$4)*$K139+SUM($S$5:Y$5)*$L139+SUM($S$6:Y$6)*$M139+SUM($S$7:Y$7)*$N139-SUM($O139:$Q139)&gt;0,SUM($S$3:Y$3)*$J139+SUM($S$4:Y$4)*$K139+SUM($S$5:Y$5)*$L139+SUM($S$6:Y$6)*$M139+SUM($S$7:Y$7)*$N139-SUM($O139:$Q139),0)</f>
        <v>0</v>
      </c>
      <c r="W139" s="4">
        <f t="shared" si="221"/>
        <v>0</v>
      </c>
      <c r="X139" s="72">
        <f>IF(SUM($S$3:AA$3)*$J139+SUM($S$4:AA$4)*$K139+SUM($S$5:AA$5)*$L139+SUM($S$6:AA$6)*$M139+SUM($S$7:AA$7)*$N139-SUM($O139:$Q139)&gt;0,SUM($S$3:AA$3)*$J139+SUM($S$4:AA$4)*$K139+SUM($S$5:AA$5)*$L139+SUM($S$6:AA$6)*$M139+SUM($S$7:AA$7)*$N139-SUM($O139:$Q139),0)</f>
        <v>0</v>
      </c>
      <c r="Y139" s="4">
        <f t="shared" si="222"/>
        <v>0</v>
      </c>
      <c r="Z139" s="72">
        <f>IF(SUM($S$3:AC$3)*$J139+SUM($S$4:AC$4)*$K139+SUM($S$5:AC$5)*$L139+SUM($S$6:AC$6)*$M139+SUM($S$7:AC$7)*$N139-SUM($O139:$Q139)&gt;0,SUM($S$3:AC$3)*$J139+SUM($S$4:AC$4)*$K139+SUM($S$5:AC$5)*$L139+SUM($S$6:AC$6)*$M139+SUM($S$7:AC$7)*$N139-SUM($O139:$Q139),0)</f>
        <v>0</v>
      </c>
      <c r="AA139" s="4">
        <f t="shared" si="223"/>
        <v>0</v>
      </c>
      <c r="AB139" s="72">
        <f>IF(SUM($S$3:AE$3)*$J139+SUM($S$4:AE$4)*$K139+SUM($S$5:AE$5)*$L139+SUM($S$6:AE$6)*$M139+SUM($S$7:AE$7)*$N139-SUM($O139:$Q139)&gt;0,SUM($S$3:AE$3)*$J139+SUM($S$4:AE$4)*$K139+SUM($S$5:AE$5)*$L139+SUM($S$6:AE$6)*$M139+SUM($S$7:AE$7)*$N139-SUM($O139:$Q139),0)</f>
        <v>0</v>
      </c>
      <c r="AC139" s="4">
        <f t="shared" si="224"/>
        <v>0</v>
      </c>
      <c r="AD139" s="72">
        <f>IF(SUM($S$3:AG$3)*$J139+SUM($S$4:AG$4)*$K139+SUM($S$5:AG$5)*$L139+SUM($S$6:AG$6)*$M139+SUM($S$7:AG$7)*$N139-SUM($O139:$Q139)&gt;0,SUM($S$3:AG$3)*$J139+SUM($S$4:AG$4)*$K139+SUM($S$5:AG$5)*$L139+SUM($S$6:AG$6)*$M139+SUM($S$7:AG$7)*$N139-SUM($O139:$Q139),0)</f>
        <v>0</v>
      </c>
      <c r="AE139" s="4">
        <f t="shared" si="225"/>
        <v>0</v>
      </c>
      <c r="AF139" s="72">
        <f>IF(SUM($S$3:AI$3)*$J139+SUM($S$4:AI$4)*$K139+SUM($S$5:AI$5)*$L139+SUM($S$6:AI$6)*$M139+SUM($S$7:AI$7)*$N139-SUM($O139:$Q139)&gt;0,SUM($S$3:AI$3)*$J139+SUM($S$4:AI$4)*$K139+SUM($S$5:AI$5)*$L139+SUM($S$6:AI$6)*$M139+SUM($S$7:AI$7)*$N139-SUM($O139:$Q139),0)</f>
        <v>0</v>
      </c>
      <c r="AG139" s="4">
        <f t="shared" si="226"/>
        <v>0</v>
      </c>
      <c r="AH139" s="72">
        <f>IF(SUM($S$3:AK$3)*$J139+SUM($S$4:AK$4)*$K139+SUM($S$5:AK$5)*$L139+SUM($S$6:AK$6)*$M139+SUM($S$7:AK$7)*$N139-SUM($O139:$Q139)&gt;0,SUM($S$3:AK$3)*$J139+SUM($S$4:AK$4)*$K139+SUM($S$5:AK$5)*$L139+SUM($S$6:AK$6)*$M139+SUM($S$7:AK$7)*$N139-SUM($O139:$Q139),0)</f>
        <v>0</v>
      </c>
      <c r="AI139" s="4">
        <f t="shared" si="227"/>
        <v>0</v>
      </c>
      <c r="AJ139" s="72">
        <f>IF(SUM($S$3:AM$3)*$J139+SUM($S$4:AQ$4)*$K139+SUM($S$5:AM$5)*$L139+SUM($S$6:AM$6)*$M139+SUM($S$7:AM$7)*$N139-SUM($O139:$Q139)&gt;0,SUM($S$3:AM$3)*$J139+SUM($S$4:AQ$4)*$K139+SUM($S$5:AM$5)*$L139+SUM($S$6:AM$6)*$M139+SUM($S$7:AM$7)*$N139-SUM($O139:$Q139),0)</f>
        <v>0</v>
      </c>
      <c r="AK139" s="4">
        <f t="shared" si="228"/>
        <v>0</v>
      </c>
      <c r="AL139" s="72">
        <f>IF(SUM($S$3:AO$3)*$J139+SUM($S$4:AS$4)*$K139+SUM($S$5:AO$5)*$L139+SUM($S$6:AO$6)*$M139+SUM($S$7:AO$7)*$N139-SUM($O139:$Q139)&gt;0,SUM($S$3:AO$3)*$J139+SUM($S$4:AS$4)*$K139+SUM($S$5:AO$5)*$L139+SUM($S$6:AO$6)*$M139+SUM($S$7:AO$7)*$N139-SUM($O139:$Q139),0)</f>
        <v>0</v>
      </c>
      <c r="AM139" s="4">
        <f t="shared" si="229"/>
        <v>0</v>
      </c>
      <c r="AN139" s="72">
        <f>IF(SUM($S$3:AQ$3)*$J139+SUM($S$4:AU$4)*$K139+SUM($S$5:AQ$5)*$L139+SUM($S$6:AQ$6)*$M139+SUM($S$7:AQ$7)*$N139-SUM($O139:$Q139)&gt;0,SUM($S$3:AQ$3)*$J139+SUM($S$4:AU$4)*$K139+SUM($S$5:AQ$5)*$L139+SUM($S$6:AQ$6)*$M139+SUM($S$7:AQ$7)*$N139-SUM($O139:$Q139),0)</f>
        <v>0</v>
      </c>
      <c r="AO139" s="4">
        <f t="shared" si="230"/>
        <v>0</v>
      </c>
      <c r="AP139" s="72">
        <f>IF(SUM($S$3:AS$3)*$J139+SUM($S$4:AW$4)*$K139+SUM($S$5:AS$5)*$L139+SUM($S$6:AS$6)*$M139+SUM($S$7:AS$7)*$N139-SUM($O139:$Q139)&gt;0,SUM($S$3:AS$3)*$J139+SUM($S$4:AW$4)*$K139+SUM($S$5:AS$5)*$L139+SUM($S$6:AS$6)*$M139+SUM($S$7:AS$7)*$N139-SUM($O139:$Q139),0)</f>
        <v>3108</v>
      </c>
      <c r="AQ139" s="4">
        <f t="shared" si="231"/>
        <v>3108</v>
      </c>
      <c r="AR139" s="72">
        <f>IF(SUM($S$3:AU$3)*$J139+SUM($S$4:AP$4)*$K139+SUM($S$5:AU$5)*$L139+SUM($S$6:AU$6)*$M139+SUM($S$7:AU$7)*$N139-SUM($O139:$Q139)&gt;0,SUM($S$3:AU$3)*$J139+SUM($S$4:AP$4)*$K139+SUM($S$5:AU$5)*$L139+SUM($S$6:AU$6)*$M139+SUM($S$7:AU$7)*$N139-SUM($O139:$Q139),0)</f>
        <v>0</v>
      </c>
      <c r="AS139" s="4">
        <f t="shared" si="232"/>
        <v>0</v>
      </c>
      <c r="AT139" s="72">
        <f>IF(SUM($S$3:AW$3)*$J139+SUM($S$4:AW$4)*$K139+SUM($S$5:AW$5)*$L139+SUM($S$6:AW$6)*$M139+SUM($S$7:AW$7)*$N139-SUM($O139:$Q139)&gt;0,SUM($S$3:AW$3)*$J139+SUM($S$4:AW$4)*$K139+SUM($S$5:AW$5)*$L139+SUM($S$6:AW$6)*$M139+SUM($S$7:AW$7)*$N139-SUM($O139:$Q139),0)</f>
        <v>3108</v>
      </c>
      <c r="AU139" s="4">
        <f t="shared" si="233"/>
        <v>3108</v>
      </c>
      <c r="AV139" s="72">
        <f>IF(SUM($S$3:AY$3)*$J139+SUM($S$4:AY$4)*$K139+SUM($S$5:AY$5)*$L139+SUM($S$6:AY$6)*$M139+SUM($S$7:AY$7)*$N139-SUM($O139:$Q139)&gt;0,SUM($S$3:AY$3)*$J139+SUM($S$4:AY$4)*$K139+SUM($S$5:AY$5)*$L139+SUM($S$6:AY$6)*$M139+SUM($S$7:AY$7)*$N139-SUM($O139:$Q139),0)</f>
        <v>7308</v>
      </c>
      <c r="AW139" s="4">
        <f t="shared" si="234"/>
        <v>4200</v>
      </c>
      <c r="AX139" s="72">
        <f>IF(SUM($S$3:BA$3)*$J139+SUM($S$4:BA$4)*$K139+SUM($S$5:BA$5)*$L139+SUM($S$6:BA$6)*$M139+SUM($S$7:BA$7)*$N139-SUM($O139:$Q139)&gt;0,SUM($S$3:BA$3)*$J139+SUM($S$4:BA$4)*$K139+SUM($S$5:BA$5)*$L139+SUM($S$6:BA$6)*$M139+SUM($S$7:BA$7)*$N139-SUM($O139:$Q139),0)</f>
        <v>11508</v>
      </c>
      <c r="AY139" s="7">
        <f t="shared" si="235"/>
        <v>4200</v>
      </c>
      <c r="AZ139" s="401">
        <f>IF(SUM($S$3:BC$3)*$J139+SUM($S$4:BC$4)*$K139+SUM($S$5:BC$5)*$L139+SUM($S$6:BC$6)*$M139+SUM($S$7:BC$7)*$N139-SUM($O139:$Q139)&gt;0,SUM($S$3:BC$3)*$J139+SUM($S$4:BC$4)*$K139+SUM($S$5:BC$5)*$L139+SUM($S$6:BC$6)*$M139+SUM($S$7:BC$7)*$N139-SUM($O139:$Q139),0)</f>
        <v>15708</v>
      </c>
      <c r="BA139" s="87">
        <f t="shared" si="236"/>
        <v>4200</v>
      </c>
      <c r="BB139" s="402">
        <f>IF(SUM($S$3:BD$3)*$J139+SUM($S$4:BD$4)*$K139+SUM($S$5:BD$5)*$L139+SUM($S$6:BD$6)*$M139+SUM($S$7:BD$7)*$N139-SUM($O139:$Q139)&gt;0,SUM($S$3:BD$3)*$J139+SUM($S$4:BD$4)*$K139+SUM($S$5:BD$5)*$L139+SUM($S$6:BD$6)*$M139+SUM($S$7:BD$7)*$N139-SUM($O139:$Q139),0)</f>
        <v>19824</v>
      </c>
      <c r="BC139" s="87">
        <f t="shared" si="237"/>
        <v>4116</v>
      </c>
      <c r="BG139" s="91">
        <f t="shared" ref="BG139" si="491">Y139*$H139</f>
        <v>0</v>
      </c>
      <c r="BH139" s="91">
        <f t="shared" ref="BH139" si="492">AA139*$H139</f>
        <v>0</v>
      </c>
      <c r="BI139" s="91">
        <f t="shared" ref="BI139" si="493">AC139*$H139</f>
        <v>0</v>
      </c>
      <c r="BJ139" s="91">
        <f t="shared" ref="BJ139" si="494">AE139*$H139</f>
        <v>0</v>
      </c>
      <c r="BK139" s="91">
        <f t="shared" ref="BK139" si="495">AG139*$H139</f>
        <v>0</v>
      </c>
      <c r="BL139" s="91">
        <f t="shared" ref="BL139" si="496">AI139*$H139</f>
        <v>0</v>
      </c>
      <c r="BM139" s="91">
        <f t="shared" ref="BM139" si="497">AK139*$H139</f>
        <v>0</v>
      </c>
      <c r="BN139" s="91">
        <f t="shared" ref="BN139" si="498">AM139*$H139</f>
        <v>0</v>
      </c>
      <c r="BO139" s="91">
        <f t="shared" ref="BO139" si="499">AO139*$H139</f>
        <v>0</v>
      </c>
      <c r="BP139" s="91">
        <f t="shared" ref="BP139" si="500">AQ139*$H139</f>
        <v>798756</v>
      </c>
      <c r="BQ139" s="250">
        <f t="shared" ref="BQ139" si="501">AS139*$H139</f>
        <v>0</v>
      </c>
      <c r="BR139" s="157">
        <f t="shared" ref="BR139" si="502">AU139*$H139</f>
        <v>798756</v>
      </c>
      <c r="BS139" s="91">
        <f t="shared" ref="BS139" si="503">AW139*$H139</f>
        <v>1079400</v>
      </c>
      <c r="BT139" s="91">
        <f t="shared" ref="BT139" si="504">AY139*$H139</f>
        <v>1079400</v>
      </c>
      <c r="BU139" s="91">
        <f t="shared" ref="BU139" si="505">BA139*$H139</f>
        <v>1079400</v>
      </c>
      <c r="BV139" s="91">
        <f t="shared" ref="BV139" si="506">BC139*$H139</f>
        <v>1057812</v>
      </c>
      <c r="BW139" s="158"/>
      <c r="BX139" s="153" t="s">
        <v>609</v>
      </c>
    </row>
    <row r="140" spans="1:76" s="86" customFormat="1" ht="12.75" customHeight="1" x14ac:dyDescent="0.25">
      <c r="A140" s="15" t="s">
        <v>100</v>
      </c>
      <c r="B140" s="15" t="s">
        <v>101</v>
      </c>
      <c r="C140" s="250" t="s">
        <v>10</v>
      </c>
      <c r="D140" s="274">
        <v>2</v>
      </c>
      <c r="E140" s="328">
        <v>510</v>
      </c>
      <c r="F140" s="342" t="s">
        <v>489</v>
      </c>
      <c r="G140" s="369">
        <v>2</v>
      </c>
      <c r="H140" s="370">
        <v>510</v>
      </c>
      <c r="I140" s="372" t="s">
        <v>489</v>
      </c>
      <c r="J140" s="306"/>
      <c r="K140" s="135">
        <v>14</v>
      </c>
      <c r="L140" s="130"/>
      <c r="M140" s="124"/>
      <c r="N140" s="120"/>
      <c r="O140" s="87">
        <v>3255</v>
      </c>
      <c r="P140" s="87"/>
      <c r="Q140" s="292">
        <f>4000+3220+4645</f>
        <v>11865</v>
      </c>
      <c r="R140" s="72">
        <f>IF(SUM($S$3:U$3)*$J140+SUM($S$4:U$4)*$K140+SUM($S$5:U$5)*$L140+SUM($S$6:U$6)*$M140+SUM($S$7:U$7)*$N140-SUM($O140:$Q140)&gt;0,SUM($S$3:U$3)*$J140+SUM($S$4:U$4)*$K140+SUM($S$5:U$5)*$L140+SUM($S$6:U$6)*$M140+SUM($S$7:U$7)*$N140-SUM($O140:$Q140),0)</f>
        <v>0</v>
      </c>
      <c r="S140" s="73">
        <f t="shared" ref="S140:S203" si="507">R140</f>
        <v>0</v>
      </c>
      <c r="T140" s="72">
        <f>IF(SUM($S$3:W$3)*$J140+SUM($S$4:W$4)*$K140+SUM($S$5:W$5)*$L140+SUM($S$6:W$6)*$M140+SUM($S$7:W$7)*$N140-SUM($O140:$Q140)&gt;0,SUM($S$3:W$3)*$J140+SUM($S$4:W$4)*$K140+SUM($S$5:W$5)*$L140+SUM($S$6:W$6)*$M140+SUM($S$7:W$7)*$N140-SUM($O140:$Q140),0)</f>
        <v>0</v>
      </c>
      <c r="U140" s="4">
        <f t="shared" ref="U140:U203" si="508">IF(T140-R140&gt;0,T140-R140,0)</f>
        <v>0</v>
      </c>
      <c r="V140" s="72">
        <f>IF(SUM($S$3:Y$3)*$J140+SUM($S$4:Y$4)*$K140+SUM($S$5:Y$5)*$L140+SUM($S$6:Y$6)*$M140+SUM($S$7:Y$7)*$N140-SUM($O140:$Q140)&gt;0,SUM($S$3:Y$3)*$J140+SUM($S$4:Y$4)*$K140+SUM($S$5:Y$5)*$L140+SUM($S$6:Y$6)*$M140+SUM($S$7:Y$7)*$N140-SUM($O140:$Q140),0)</f>
        <v>0</v>
      </c>
      <c r="W140" s="4">
        <f t="shared" ref="W140:W203" si="509">IF(V140-T140&gt;0,V140-T140,0)</f>
        <v>0</v>
      </c>
      <c r="X140" s="72">
        <f>IF(SUM($S$3:AA$3)*$J140+SUM($S$4:AA$4)*$K140+SUM($S$5:AA$5)*$L140+SUM($S$6:AA$6)*$M140+SUM($S$7:AA$7)*$N140-SUM($O140:$Q140)&gt;0,SUM($S$3:AA$3)*$J140+SUM($S$4:AA$4)*$K140+SUM($S$5:AA$5)*$L140+SUM($S$6:AA$6)*$M140+SUM($S$7:AA$7)*$N140-SUM($O140:$Q140),0)</f>
        <v>0</v>
      </c>
      <c r="Y140" s="4">
        <f t="shared" ref="Y140:Y203" si="510">IF(X140-V140&gt;0,X140-V140,0)</f>
        <v>0</v>
      </c>
      <c r="Z140" s="72">
        <f>IF(SUM($S$3:AC$3)*$J140+SUM($S$4:AC$4)*$K140+SUM($S$5:AC$5)*$L140+SUM($S$6:AC$6)*$M140+SUM($S$7:AC$7)*$N140-SUM($O140:$Q140)&gt;0,SUM($S$3:AC$3)*$J140+SUM($S$4:AC$4)*$K140+SUM($S$5:AC$5)*$L140+SUM($S$6:AC$6)*$M140+SUM($S$7:AC$7)*$N140-SUM($O140:$Q140),0)</f>
        <v>0</v>
      </c>
      <c r="AA140" s="4">
        <f t="shared" ref="AA140:AA203" si="511">IF(Z140-X140&gt;0,Z140-X140,0)</f>
        <v>0</v>
      </c>
      <c r="AB140" s="72">
        <f>IF(SUM($S$3:AE$3)*$J140+SUM($S$4:AE$4)*$K140+SUM($S$5:AE$5)*$L140+SUM($S$6:AE$6)*$M140+SUM($S$7:AE$7)*$N140-SUM($O140:$Q140)&gt;0,SUM($S$3:AE$3)*$J140+SUM($S$4:AE$4)*$K140+SUM($S$5:AE$5)*$L140+SUM($S$6:AE$6)*$M140+SUM($S$7:AE$7)*$N140-SUM($O140:$Q140),0)</f>
        <v>0</v>
      </c>
      <c r="AC140" s="4">
        <f t="shared" ref="AC140:AC203" si="512">IF(AB140-Z140&gt;0,AB140-Z140,0)</f>
        <v>0</v>
      </c>
      <c r="AD140" s="72">
        <f>IF(SUM($S$3:AG$3)*$J140+SUM($S$4:AG$4)*$K140+SUM($S$5:AG$5)*$L140+SUM($S$6:AG$6)*$M140+SUM($S$7:AG$7)*$N140-SUM($O140:$Q140)&gt;0,SUM($S$3:AG$3)*$J140+SUM($S$4:AG$4)*$K140+SUM($S$5:AG$5)*$L140+SUM($S$6:AG$6)*$M140+SUM($S$7:AG$7)*$N140-SUM($O140:$Q140),0)</f>
        <v>0</v>
      </c>
      <c r="AE140" s="4">
        <f t="shared" ref="AE140:AE203" si="513">IF(AD140-AB140&gt;0,AD140-AB140,0)</f>
        <v>0</v>
      </c>
      <c r="AF140" s="72">
        <f>IF(SUM($S$3:AI$3)*$J140+SUM($S$4:AI$4)*$K140+SUM($S$5:AI$5)*$L140+SUM($S$6:AI$6)*$M140+SUM($S$7:AI$7)*$N140-SUM($O140:$Q140)&gt;0,SUM($S$3:AI$3)*$J140+SUM($S$4:AI$4)*$K140+SUM($S$5:AI$5)*$L140+SUM($S$6:AI$6)*$M140+SUM($S$7:AI$7)*$N140-SUM($O140:$Q140),0)</f>
        <v>0</v>
      </c>
      <c r="AG140" s="4">
        <f t="shared" ref="AG140:AG203" si="514">IF(AF140-AD140&gt;0,AF140-AD140,0)</f>
        <v>0</v>
      </c>
      <c r="AH140" s="72">
        <f>IF(SUM($S$3:AK$3)*$J140+SUM($S$4:AK$4)*$K140+SUM($S$5:AK$5)*$L140+SUM($S$6:AK$6)*$M140+SUM($S$7:AK$7)*$N140-SUM($O140:$Q140)&gt;0,SUM($S$3:AK$3)*$J140+SUM($S$4:AK$4)*$K140+SUM($S$5:AK$5)*$L140+SUM($S$6:AK$6)*$M140+SUM($S$7:AK$7)*$N140-SUM($O140:$Q140),0)</f>
        <v>0</v>
      </c>
      <c r="AI140" s="4">
        <f t="shared" ref="AI140:AI203" si="515">IF(AH140-AF140&gt;0,AH140-AF140,0)</f>
        <v>0</v>
      </c>
      <c r="AJ140" s="72">
        <f>IF(SUM($S$3:AM$3)*$J140+SUM($S$4:AQ$4)*$K140+SUM($S$5:AM$5)*$L140+SUM($S$6:AM$6)*$M140+SUM($S$7:AM$7)*$N140-SUM($O140:$Q140)&gt;0,SUM($S$3:AM$3)*$J140+SUM($S$4:AQ$4)*$K140+SUM($S$5:AM$5)*$L140+SUM($S$6:AM$6)*$M140+SUM($S$7:AM$7)*$N140-SUM($O140:$Q140),0)</f>
        <v>0</v>
      </c>
      <c r="AK140" s="4">
        <f t="shared" ref="AK140:AK203" si="516">IF(AJ140-AH140&gt;0,AJ140-AH140,0)</f>
        <v>0</v>
      </c>
      <c r="AL140" s="72">
        <f>IF(SUM($S$3:AO$3)*$J140+SUM($S$4:AS$4)*$K140+SUM($S$5:AO$5)*$L140+SUM($S$6:AO$6)*$M140+SUM($S$7:AO$7)*$N140-SUM($O140:$Q140)&gt;0,SUM($S$3:AO$3)*$J140+SUM($S$4:AS$4)*$K140+SUM($S$5:AO$5)*$L140+SUM($S$6:AO$6)*$M140+SUM($S$7:AO$7)*$N140-SUM($O140:$Q140),0)</f>
        <v>0</v>
      </c>
      <c r="AM140" s="4">
        <f t="shared" ref="AM140:AM203" si="517">IF(AL140-AJ140&gt;0,AL140-AJ140,0)</f>
        <v>0</v>
      </c>
      <c r="AN140" s="72">
        <f>IF(SUM($S$3:AQ$3)*$J140+SUM($S$4:AU$4)*$K140+SUM($S$5:AQ$5)*$L140+SUM($S$6:AQ$6)*$M140+SUM($S$7:AQ$7)*$N140-SUM($O140:$Q140)&gt;0,SUM($S$3:AQ$3)*$J140+SUM($S$4:AU$4)*$K140+SUM($S$5:AQ$5)*$L140+SUM($S$6:AQ$6)*$M140+SUM($S$7:AQ$7)*$N140-SUM($O140:$Q140),0)</f>
        <v>0</v>
      </c>
      <c r="AO140" s="4">
        <f t="shared" ref="AO140:AO203" si="518">IF(AN140-AL140&gt;0,AN140-AL140,0)</f>
        <v>0</v>
      </c>
      <c r="AP140" s="72">
        <f>IF(SUM($S$3:AS$3)*$J140+SUM($S$4:AW$4)*$K140+SUM($S$5:AS$5)*$L140+SUM($S$6:AS$6)*$M140+SUM($S$7:AS$7)*$N140-SUM($O140:$Q140)&gt;0,SUM($S$3:AS$3)*$J140+SUM($S$4:AW$4)*$K140+SUM($S$5:AS$5)*$L140+SUM($S$6:AS$6)*$M140+SUM($S$7:AS$7)*$N140-SUM($O140:$Q140),0)</f>
        <v>1904</v>
      </c>
      <c r="AQ140" s="4">
        <f t="shared" ref="AQ140:AQ203" si="519">IF(AP140-AN140&gt;0,AP140-AN140,0)</f>
        <v>1904</v>
      </c>
      <c r="AR140" s="72">
        <f>IF(SUM($S$3:AU$3)*$J140+SUM($S$4:AP$4)*$K140+SUM($S$5:AU$5)*$L140+SUM($S$6:AU$6)*$M140+SUM($S$7:AU$7)*$N140-SUM($O140:$Q140)&gt;0,SUM($S$3:AU$3)*$J140+SUM($S$4:AP$4)*$K140+SUM($S$5:AU$5)*$L140+SUM($S$6:AU$6)*$M140+SUM($S$7:AU$7)*$N140-SUM($O140:$Q140),0)</f>
        <v>0</v>
      </c>
      <c r="AS140" s="4">
        <f t="shared" ref="AS140:AS203" si="520">IF(AR140-AP140&gt;0,AR140-AP140,0)</f>
        <v>0</v>
      </c>
      <c r="AT140" s="72">
        <f>IF(SUM($S$3:AW$3)*$J140+SUM($S$4:AW$4)*$K140+SUM($S$5:AW$5)*$L140+SUM($S$6:AW$6)*$M140+SUM($S$7:AW$7)*$N140-SUM($O140:$Q140)&gt;0,SUM($S$3:AW$3)*$J140+SUM($S$4:AW$4)*$K140+SUM($S$5:AW$5)*$L140+SUM($S$6:AW$6)*$M140+SUM($S$7:AW$7)*$N140-SUM($O140:$Q140),0)</f>
        <v>1904</v>
      </c>
      <c r="AU140" s="4">
        <f t="shared" ref="AU140:AU203" si="521">IF(AT140-AR140&gt;0,AT140-AR140,0)</f>
        <v>1904</v>
      </c>
      <c r="AV140" s="72">
        <f>IF(SUM($S$3:AY$3)*$J140+SUM($S$4:AY$4)*$K140+SUM($S$5:AY$5)*$L140+SUM($S$6:AY$6)*$M140+SUM($S$7:AY$7)*$N140-SUM($O140:$Q140)&gt;0,SUM($S$3:AY$3)*$J140+SUM($S$4:AY$4)*$K140+SUM($S$5:AY$5)*$L140+SUM($S$6:AY$6)*$M140+SUM($S$7:AY$7)*$N140-SUM($O140:$Q140),0)</f>
        <v>4004</v>
      </c>
      <c r="AW140" s="4">
        <f t="shared" ref="AW140:AW203" si="522">IF(AV140-AT140&gt;0,AV140-AT140,0)</f>
        <v>2100</v>
      </c>
      <c r="AX140" s="72">
        <f>IF(SUM($S$3:BA$3)*$J140+SUM($S$4:BA$4)*$K140+SUM($S$5:BA$5)*$L140+SUM($S$6:BA$6)*$M140+SUM($S$7:BA$7)*$N140-SUM($O140:$Q140)&gt;0,SUM($S$3:BA$3)*$J140+SUM($S$4:BA$4)*$K140+SUM($S$5:BA$5)*$L140+SUM($S$6:BA$6)*$M140+SUM($S$7:BA$7)*$N140-SUM($O140:$Q140),0)</f>
        <v>6104</v>
      </c>
      <c r="AY140" s="7">
        <f t="shared" ref="AY140:AY203" si="523">IF(AX140-AV140&gt;0,AX140-AV140,0)</f>
        <v>2100</v>
      </c>
      <c r="AZ140" s="401">
        <f>IF(SUM($S$3:BC$3)*$J140+SUM($S$4:BC$4)*$K140+SUM($S$5:BC$5)*$L140+SUM($S$6:BC$6)*$M140+SUM($S$7:BC$7)*$N140-SUM($O140:$Q140)&gt;0,SUM($S$3:BC$3)*$J140+SUM($S$4:BC$4)*$K140+SUM($S$5:BC$5)*$L140+SUM($S$6:BC$6)*$M140+SUM($S$7:BC$7)*$N140-SUM($O140:$Q140),0)</f>
        <v>8204</v>
      </c>
      <c r="BA140" s="87">
        <f t="shared" ref="BA140:BA203" si="524">IF(AZ140-AX140&gt;0,AZ140-AX140,0)</f>
        <v>2100</v>
      </c>
      <c r="BB140" s="402">
        <f>IF(SUM($S$3:BD$3)*$J140+SUM($S$4:BD$4)*$K140+SUM($S$5:BD$5)*$L140+SUM($S$6:BD$6)*$M140+SUM($S$7:BD$7)*$N140-SUM($O140:$Q140)&gt;0,SUM($S$3:BD$3)*$J140+SUM($S$4:BD$4)*$K140+SUM($S$5:BD$5)*$L140+SUM($S$6:BD$6)*$M140+SUM($S$7:BD$7)*$N140-SUM($O140:$Q140),0)</f>
        <v>10262</v>
      </c>
      <c r="BC140" s="87">
        <f t="shared" ref="BC140:BC203" si="525">IF(BB140-AZ140&gt;0,BB140-AZ140,0)</f>
        <v>2058</v>
      </c>
      <c r="BG140" s="91">
        <f t="shared" ref="BG140:BG141" si="526">IF($G140=2,$H140*AC140*$I$2,$H140*AC140)</f>
        <v>0</v>
      </c>
      <c r="BH140" s="91">
        <f t="shared" ref="BH140:BH141" si="527">IF($G140=2,$H140*AE140*$I$2,$H140*AE140)</f>
        <v>0</v>
      </c>
      <c r="BI140" s="91">
        <f t="shared" ref="BI140:BI141" si="528">IF($G140=2,$H140*AG140*$I$2,$H140*AG140)</f>
        <v>0</v>
      </c>
      <c r="BJ140" s="91">
        <f t="shared" ref="BJ140:BJ141" si="529">IF($G140=2,$H140*AI140*$I$2,$H140*AI140)</f>
        <v>0</v>
      </c>
      <c r="BK140" s="91">
        <f t="shared" ref="BK140:BK141" si="530">IF($G140=2,$H140*AK140*$I$2,$H140*AK140)</f>
        <v>0</v>
      </c>
      <c r="BL140" s="91">
        <f t="shared" ref="BL140:BL141" si="531">IF($G140=2,$H140*AM140*$I$2,$H140*AM140)</f>
        <v>0</v>
      </c>
      <c r="BM140" s="91">
        <f t="shared" ref="BM140:BM141" si="532">IF($G140=2,$H140*AO140*$I$2,$H140*AO140)</f>
        <v>0</v>
      </c>
      <c r="BN140" s="91">
        <f t="shared" ref="BN140:BN141" si="533">IF($G140=2,$H140*AQ140*$I$2,$H140*AQ140)</f>
        <v>5534928</v>
      </c>
      <c r="BO140" s="91">
        <f t="shared" ref="BO140:BO141" si="534">IF($G140=2,$H140*AS140*$I$2,$H140*AS140)</f>
        <v>0</v>
      </c>
      <c r="BP140" s="91">
        <f t="shared" ref="BP140:BP141" si="535">IF($G140=2,$H140*AU140*$I$2,$H140*AU140)</f>
        <v>5534928</v>
      </c>
      <c r="BQ140" s="250">
        <f t="shared" ref="BQ140:BQ141" si="536">IF($G140=2,$H140*AW140*$I$2,$H140*AW140)</f>
        <v>6104700</v>
      </c>
      <c r="BR140" s="157">
        <f t="shared" ref="BR140:BR141" si="537">IF($G140=2,$H140*AY140*$I$2,$H140*AY140)</f>
        <v>6104700</v>
      </c>
      <c r="BS140" s="91">
        <f t="shared" ref="BS140:BS141" si="538">IF($G140=2,$H140*BA140*$I$2,$H140*BA140)</f>
        <v>6104700</v>
      </c>
      <c r="BT140" s="91">
        <f t="shared" ref="BT140:BT141" si="539">IF($G140=2,$H140*BC140*$I$2,$H140*BC140)</f>
        <v>5982606</v>
      </c>
      <c r="BU140" s="91"/>
      <c r="BV140" s="91"/>
      <c r="BW140" s="158"/>
      <c r="BX140" s="153" t="s">
        <v>607</v>
      </c>
    </row>
    <row r="141" spans="1:76" s="86" customFormat="1" ht="12.75" customHeight="1" x14ac:dyDescent="0.25">
      <c r="A141" s="15" t="s">
        <v>22</v>
      </c>
      <c r="B141" s="15" t="s">
        <v>102</v>
      </c>
      <c r="C141" s="250" t="s">
        <v>10</v>
      </c>
      <c r="D141" s="274">
        <v>2</v>
      </c>
      <c r="E141" s="328">
        <v>2</v>
      </c>
      <c r="F141" s="342" t="s">
        <v>537</v>
      </c>
      <c r="G141" s="369">
        <v>2</v>
      </c>
      <c r="H141" s="370">
        <v>447</v>
      </c>
      <c r="I141" s="372" t="s">
        <v>537</v>
      </c>
      <c r="J141" s="306"/>
      <c r="K141" s="135">
        <v>28</v>
      </c>
      <c r="L141" s="130"/>
      <c r="M141" s="124"/>
      <c r="N141" s="120"/>
      <c r="O141" s="87">
        <v>6944</v>
      </c>
      <c r="P141" s="87"/>
      <c r="Q141" s="292">
        <f>1300+3069+1500+6780+3800</f>
        <v>16449</v>
      </c>
      <c r="R141" s="72">
        <f>IF(SUM($S$3:U$3)*$J141+SUM($S$4:U$4)*$K141+SUM($S$5:U$5)*$L141+SUM($S$6:U$6)*$M141+SUM($S$7:U$7)*$N141-SUM($O141:$Q141)&gt;0,SUM($S$3:U$3)*$J141+SUM($S$4:U$4)*$K141+SUM($S$5:U$5)*$L141+SUM($S$6:U$6)*$M141+SUM($S$7:U$7)*$N141-SUM($O141:$Q141),0)</f>
        <v>0</v>
      </c>
      <c r="S141" s="73">
        <f t="shared" si="507"/>
        <v>0</v>
      </c>
      <c r="T141" s="72">
        <f>IF(SUM($S$3:W$3)*$J141+SUM($S$4:W$4)*$K141+SUM($S$5:W$5)*$L141+SUM($S$6:W$6)*$M141+SUM($S$7:W$7)*$N141-SUM($O141:$Q141)&gt;0,SUM($S$3:W$3)*$J141+SUM($S$4:W$4)*$K141+SUM($S$5:W$5)*$L141+SUM($S$6:W$6)*$M141+SUM($S$7:W$7)*$N141-SUM($O141:$Q141),0)</f>
        <v>0</v>
      </c>
      <c r="U141" s="4">
        <f t="shared" si="508"/>
        <v>0</v>
      </c>
      <c r="V141" s="72">
        <f>IF(SUM($S$3:Y$3)*$J141+SUM($S$4:Y$4)*$K141+SUM($S$5:Y$5)*$L141+SUM($S$6:Y$6)*$M141+SUM($S$7:Y$7)*$N141-SUM($O141:$Q141)&gt;0,SUM($S$3:Y$3)*$J141+SUM($S$4:Y$4)*$K141+SUM($S$5:Y$5)*$L141+SUM($S$6:Y$6)*$M141+SUM($S$7:Y$7)*$N141-SUM($O141:$Q141),0)</f>
        <v>0</v>
      </c>
      <c r="W141" s="4">
        <f t="shared" si="509"/>
        <v>0</v>
      </c>
      <c r="X141" s="72">
        <f>IF(SUM($S$3:AA$3)*$J141+SUM($S$4:AA$4)*$K141+SUM($S$5:AA$5)*$L141+SUM($S$6:AA$6)*$M141+SUM($S$7:AA$7)*$N141-SUM($O141:$Q141)&gt;0,SUM($S$3:AA$3)*$J141+SUM($S$4:AA$4)*$K141+SUM($S$5:AA$5)*$L141+SUM($S$6:AA$6)*$M141+SUM($S$7:AA$7)*$N141-SUM($O141:$Q141),0)</f>
        <v>0</v>
      </c>
      <c r="Y141" s="4">
        <f t="shared" si="510"/>
        <v>0</v>
      </c>
      <c r="Z141" s="72">
        <f>IF(SUM($S$3:AC$3)*$J141+SUM($S$4:AC$4)*$K141+SUM($S$5:AC$5)*$L141+SUM($S$6:AC$6)*$M141+SUM($S$7:AC$7)*$N141-SUM($O141:$Q141)&gt;0,SUM($S$3:AC$3)*$J141+SUM($S$4:AC$4)*$K141+SUM($S$5:AC$5)*$L141+SUM($S$6:AC$6)*$M141+SUM($S$7:AC$7)*$N141-SUM($O141:$Q141),0)</f>
        <v>0</v>
      </c>
      <c r="AA141" s="4">
        <f t="shared" si="511"/>
        <v>0</v>
      </c>
      <c r="AB141" s="72">
        <f>IF(SUM($S$3:AE$3)*$J141+SUM($S$4:AE$4)*$K141+SUM($S$5:AE$5)*$L141+SUM($S$6:AE$6)*$M141+SUM($S$7:AE$7)*$N141-SUM($O141:$Q141)&gt;0,SUM($S$3:AE$3)*$J141+SUM($S$4:AE$4)*$K141+SUM($S$5:AE$5)*$L141+SUM($S$6:AE$6)*$M141+SUM($S$7:AE$7)*$N141-SUM($O141:$Q141),0)</f>
        <v>0</v>
      </c>
      <c r="AC141" s="4">
        <f t="shared" si="512"/>
        <v>0</v>
      </c>
      <c r="AD141" s="72">
        <f>IF(SUM($S$3:AG$3)*$J141+SUM($S$4:AG$4)*$K141+SUM($S$5:AG$5)*$L141+SUM($S$6:AG$6)*$M141+SUM($S$7:AG$7)*$N141-SUM($O141:$Q141)&gt;0,SUM($S$3:AG$3)*$J141+SUM($S$4:AG$4)*$K141+SUM($S$5:AG$5)*$L141+SUM($S$6:AG$6)*$M141+SUM($S$7:AG$7)*$N141-SUM($O141:$Q141),0)</f>
        <v>0</v>
      </c>
      <c r="AE141" s="4">
        <f t="shared" si="513"/>
        <v>0</v>
      </c>
      <c r="AF141" s="72">
        <f>IF(SUM($S$3:AI$3)*$J141+SUM($S$4:AI$4)*$K141+SUM($S$5:AI$5)*$L141+SUM($S$6:AI$6)*$M141+SUM($S$7:AI$7)*$N141-SUM($O141:$Q141)&gt;0,SUM($S$3:AI$3)*$J141+SUM($S$4:AI$4)*$K141+SUM($S$5:AI$5)*$L141+SUM($S$6:AI$6)*$M141+SUM($S$7:AI$7)*$N141-SUM($O141:$Q141),0)</f>
        <v>0</v>
      </c>
      <c r="AG141" s="4">
        <f t="shared" si="514"/>
        <v>0</v>
      </c>
      <c r="AH141" s="72">
        <f>IF(SUM($S$3:AK$3)*$J141+SUM($S$4:AK$4)*$K141+SUM($S$5:AK$5)*$L141+SUM($S$6:AK$6)*$M141+SUM($S$7:AK$7)*$N141-SUM($O141:$Q141)&gt;0,SUM($S$3:AK$3)*$J141+SUM($S$4:AK$4)*$K141+SUM($S$5:AK$5)*$L141+SUM($S$6:AK$6)*$M141+SUM($S$7:AK$7)*$N141-SUM($O141:$Q141),0)</f>
        <v>0</v>
      </c>
      <c r="AI141" s="4">
        <f t="shared" si="515"/>
        <v>0</v>
      </c>
      <c r="AJ141" s="72">
        <f>IF(SUM($S$3:AM$3)*$J141+SUM($S$4:AQ$4)*$K141+SUM($S$5:AM$5)*$L141+SUM($S$6:AM$6)*$M141+SUM($S$7:AM$7)*$N141-SUM($O141:$Q141)&gt;0,SUM($S$3:AM$3)*$J141+SUM($S$4:AQ$4)*$K141+SUM($S$5:AM$5)*$L141+SUM($S$6:AM$6)*$M141+SUM($S$7:AM$7)*$N141-SUM($O141:$Q141),0)</f>
        <v>0</v>
      </c>
      <c r="AK141" s="4">
        <f t="shared" si="516"/>
        <v>0</v>
      </c>
      <c r="AL141" s="72">
        <f>IF(SUM($S$3:AO$3)*$J141+SUM($S$4:AS$4)*$K141+SUM($S$5:AO$5)*$L141+SUM($S$6:AO$6)*$M141+SUM($S$7:AO$7)*$N141-SUM($O141:$Q141)&gt;0,SUM($S$3:AO$3)*$J141+SUM($S$4:AS$4)*$K141+SUM($S$5:AO$5)*$L141+SUM($S$6:AO$6)*$M141+SUM($S$7:AO$7)*$N141-SUM($O141:$Q141),0)</f>
        <v>2255</v>
      </c>
      <c r="AM141" s="4">
        <f t="shared" si="517"/>
        <v>2255</v>
      </c>
      <c r="AN141" s="72">
        <f>IF(SUM($S$3:AQ$3)*$J141+SUM($S$4:AU$4)*$K141+SUM($S$5:AQ$5)*$L141+SUM($S$6:AQ$6)*$M141+SUM($S$7:AQ$7)*$N141-SUM($O141:$Q141)&gt;0,SUM($S$3:AQ$3)*$J141+SUM($S$4:AU$4)*$K141+SUM($S$5:AQ$5)*$L141+SUM($S$6:AQ$6)*$M141+SUM($S$7:AQ$7)*$N141-SUM($O141:$Q141),0)</f>
        <v>6455</v>
      </c>
      <c r="AO141" s="4">
        <f t="shared" si="518"/>
        <v>4200</v>
      </c>
      <c r="AP141" s="72">
        <f>IF(SUM($S$3:AS$3)*$J141+SUM($S$4:AW$4)*$K141+SUM($S$5:AS$5)*$L141+SUM($S$6:AS$6)*$M141+SUM($S$7:AS$7)*$N141-SUM($O141:$Q141)&gt;0,SUM($S$3:AS$3)*$J141+SUM($S$4:AW$4)*$K141+SUM($S$5:AS$5)*$L141+SUM($S$6:AS$6)*$M141+SUM($S$7:AS$7)*$N141-SUM($O141:$Q141),0)</f>
        <v>10655</v>
      </c>
      <c r="AQ141" s="4">
        <f t="shared" si="519"/>
        <v>4200</v>
      </c>
      <c r="AR141" s="72">
        <f>IF(SUM($S$3:AU$3)*$J141+SUM($S$4:AP$4)*$K141+SUM($S$5:AU$5)*$L141+SUM($S$6:AU$6)*$M141+SUM($S$7:AU$7)*$N141-SUM($O141:$Q141)&gt;0,SUM($S$3:AU$3)*$J141+SUM($S$4:AP$4)*$K141+SUM($S$5:AU$5)*$L141+SUM($S$6:AU$6)*$M141+SUM($S$7:AU$7)*$N141-SUM($O141:$Q141),0)</f>
        <v>0</v>
      </c>
      <c r="AS141" s="4">
        <f t="shared" si="520"/>
        <v>0</v>
      </c>
      <c r="AT141" s="72">
        <f>IF(SUM($S$3:AW$3)*$J141+SUM($S$4:AW$4)*$K141+SUM($S$5:AW$5)*$L141+SUM($S$6:AW$6)*$M141+SUM($S$7:AW$7)*$N141-SUM($O141:$Q141)&gt;0,SUM($S$3:AW$3)*$J141+SUM($S$4:AW$4)*$K141+SUM($S$5:AW$5)*$L141+SUM($S$6:AW$6)*$M141+SUM($S$7:AW$7)*$N141-SUM($O141:$Q141),0)</f>
        <v>10655</v>
      </c>
      <c r="AU141" s="4">
        <f t="shared" si="521"/>
        <v>10655</v>
      </c>
      <c r="AV141" s="72">
        <f>IF(SUM($S$3:AY$3)*$J141+SUM($S$4:AY$4)*$K141+SUM($S$5:AY$5)*$L141+SUM($S$6:AY$6)*$M141+SUM($S$7:AY$7)*$N141-SUM($O141:$Q141)&gt;0,SUM($S$3:AY$3)*$J141+SUM($S$4:AY$4)*$K141+SUM($S$5:AY$5)*$L141+SUM($S$6:AY$6)*$M141+SUM($S$7:AY$7)*$N141-SUM($O141:$Q141),0)</f>
        <v>14855</v>
      </c>
      <c r="AW141" s="4">
        <f t="shared" si="522"/>
        <v>4200</v>
      </c>
      <c r="AX141" s="72">
        <f>IF(SUM($S$3:BA$3)*$J141+SUM($S$4:BA$4)*$K141+SUM($S$5:BA$5)*$L141+SUM($S$6:BA$6)*$M141+SUM($S$7:BA$7)*$N141-SUM($O141:$Q141)&gt;0,SUM($S$3:BA$3)*$J141+SUM($S$4:BA$4)*$K141+SUM($S$5:BA$5)*$L141+SUM($S$6:BA$6)*$M141+SUM($S$7:BA$7)*$N141-SUM($O141:$Q141),0)</f>
        <v>19055</v>
      </c>
      <c r="AY141" s="7">
        <f t="shared" si="523"/>
        <v>4200</v>
      </c>
      <c r="AZ141" s="401">
        <f>IF(SUM($S$3:BC$3)*$J141+SUM($S$4:BC$4)*$K141+SUM($S$5:BC$5)*$L141+SUM($S$6:BC$6)*$M141+SUM($S$7:BC$7)*$N141-SUM($O141:$Q141)&gt;0,SUM($S$3:BC$3)*$J141+SUM($S$4:BC$4)*$K141+SUM($S$5:BC$5)*$L141+SUM($S$6:BC$6)*$M141+SUM($S$7:BC$7)*$N141-SUM($O141:$Q141),0)</f>
        <v>23255</v>
      </c>
      <c r="BA141" s="87">
        <f t="shared" si="524"/>
        <v>4200</v>
      </c>
      <c r="BB141" s="402">
        <f>IF(SUM($S$3:BD$3)*$J141+SUM($S$4:BD$4)*$K141+SUM($S$5:BD$5)*$L141+SUM($S$6:BD$6)*$M141+SUM($S$7:BD$7)*$N141-SUM($O141:$Q141)&gt;0,SUM($S$3:BD$3)*$J141+SUM($S$4:BD$4)*$K141+SUM($S$5:BD$5)*$L141+SUM($S$6:BD$6)*$M141+SUM($S$7:BD$7)*$N141-SUM($O141:$Q141),0)</f>
        <v>27371</v>
      </c>
      <c r="BC141" s="87">
        <f t="shared" si="525"/>
        <v>4116</v>
      </c>
      <c r="BG141" s="91">
        <f t="shared" si="526"/>
        <v>0</v>
      </c>
      <c r="BH141" s="91">
        <f t="shared" si="527"/>
        <v>0</v>
      </c>
      <c r="BI141" s="91">
        <f t="shared" si="528"/>
        <v>0</v>
      </c>
      <c r="BJ141" s="91">
        <f t="shared" si="529"/>
        <v>0</v>
      </c>
      <c r="BK141" s="91">
        <f t="shared" si="530"/>
        <v>0</v>
      </c>
      <c r="BL141" s="91">
        <f t="shared" si="531"/>
        <v>5745514.5</v>
      </c>
      <c r="BM141" s="91">
        <f t="shared" si="532"/>
        <v>10701180</v>
      </c>
      <c r="BN141" s="91">
        <f t="shared" si="533"/>
        <v>10701180</v>
      </c>
      <c r="BO141" s="91">
        <f t="shared" si="534"/>
        <v>0</v>
      </c>
      <c r="BP141" s="91">
        <f t="shared" si="535"/>
        <v>27147874.5</v>
      </c>
      <c r="BQ141" s="250">
        <f t="shared" si="536"/>
        <v>10701180</v>
      </c>
      <c r="BR141" s="157">
        <f t="shared" si="537"/>
        <v>10701180</v>
      </c>
      <c r="BS141" s="91">
        <f t="shared" si="538"/>
        <v>10701180</v>
      </c>
      <c r="BT141" s="91">
        <f t="shared" si="539"/>
        <v>10487156.4</v>
      </c>
      <c r="BU141" s="91"/>
      <c r="BV141" s="91"/>
      <c r="BW141" s="158"/>
      <c r="BX141" s="153" t="s">
        <v>607</v>
      </c>
    </row>
    <row r="142" spans="1:76" s="86" customFormat="1" ht="18.75" customHeight="1" x14ac:dyDescent="0.25">
      <c r="A142" s="180" t="s">
        <v>236</v>
      </c>
      <c r="B142" s="15"/>
      <c r="C142" s="245"/>
      <c r="D142" s="274"/>
      <c r="E142" s="328"/>
      <c r="F142" s="342"/>
      <c r="G142" s="369"/>
      <c r="H142" s="370"/>
      <c r="I142" s="372"/>
      <c r="J142" s="301"/>
      <c r="K142" s="128"/>
      <c r="L142" s="120"/>
      <c r="M142" s="120"/>
      <c r="N142" s="120"/>
      <c r="O142" s="87"/>
      <c r="P142" s="87"/>
      <c r="Q142" s="292">
        <v>0</v>
      </c>
      <c r="R142" s="72">
        <f>IF(SUM($S$3:U$3)*$J142+SUM($S$4:U$4)*$K142+SUM($S$5:U$5)*$L142+SUM($S$6:U$6)*$M142+SUM($S$7:U$7)*$N142-SUM($O142:$Q142)&gt;0,SUM($S$3:U$3)*$J142+SUM($S$4:U$4)*$K142+SUM($S$5:U$5)*$L142+SUM($S$6:U$6)*$M142+SUM($S$7:U$7)*$N142-SUM($O142:$Q142),0)</f>
        <v>0</v>
      </c>
      <c r="S142" s="73">
        <f t="shared" si="507"/>
        <v>0</v>
      </c>
      <c r="T142" s="72">
        <f>IF(SUM($S$3:W$3)*$J142+SUM($S$4:W$4)*$K142+SUM($S$5:W$5)*$L142+SUM($S$6:W$6)*$M142+SUM($S$7:W$7)*$N142-SUM($O142:$Q142)&gt;0,SUM($S$3:W$3)*$J142+SUM($S$4:W$4)*$K142+SUM($S$5:W$5)*$L142+SUM($S$6:W$6)*$M142+SUM($S$7:W$7)*$N142-SUM($O142:$Q142),0)</f>
        <v>0</v>
      </c>
      <c r="U142" s="4">
        <f t="shared" si="508"/>
        <v>0</v>
      </c>
      <c r="V142" s="72">
        <f>IF(SUM($S$3:Y$3)*$J142+SUM($S$4:Y$4)*$K142+SUM($S$5:Y$5)*$L142+SUM($S$6:Y$6)*$M142+SUM($S$7:Y$7)*$N142-SUM($O142:$Q142)&gt;0,SUM($S$3:Y$3)*$J142+SUM($S$4:Y$4)*$K142+SUM($S$5:Y$5)*$L142+SUM($S$6:Y$6)*$M142+SUM($S$7:Y$7)*$N142-SUM($O142:$Q142),0)</f>
        <v>0</v>
      </c>
      <c r="W142" s="4">
        <f t="shared" si="509"/>
        <v>0</v>
      </c>
      <c r="X142" s="72">
        <f>IF(SUM($S$3:AA$3)*$J142+SUM($S$4:AA$4)*$K142+SUM($S$5:AA$5)*$L142+SUM($S$6:AA$6)*$M142+SUM($S$7:AA$7)*$N142-SUM($O142:$Q142)&gt;0,SUM($S$3:AA$3)*$J142+SUM($S$4:AA$4)*$K142+SUM($S$5:AA$5)*$L142+SUM($S$6:AA$6)*$M142+SUM($S$7:AA$7)*$N142-SUM($O142:$Q142),0)</f>
        <v>0</v>
      </c>
      <c r="Y142" s="4">
        <f t="shared" si="510"/>
        <v>0</v>
      </c>
      <c r="Z142" s="72">
        <f>IF(SUM($S$3:AC$3)*$J142+SUM($S$4:AC$4)*$K142+SUM($S$5:AC$5)*$L142+SUM($S$6:AC$6)*$M142+SUM($S$7:AC$7)*$N142-SUM($O142:$Q142)&gt;0,SUM($S$3:AC$3)*$J142+SUM($S$4:AC$4)*$K142+SUM($S$5:AC$5)*$L142+SUM($S$6:AC$6)*$M142+SUM($S$7:AC$7)*$N142-SUM($O142:$Q142),0)</f>
        <v>0</v>
      </c>
      <c r="AA142" s="4">
        <f t="shared" si="511"/>
        <v>0</v>
      </c>
      <c r="AB142" s="72">
        <f>IF(SUM($S$3:AE$3)*$J142+SUM($S$4:AE$4)*$K142+SUM($S$5:AE$5)*$L142+SUM($S$6:AE$6)*$M142+SUM($S$7:AE$7)*$N142-SUM($O142:$Q142)&gt;0,SUM($S$3:AE$3)*$J142+SUM($S$4:AE$4)*$K142+SUM($S$5:AE$5)*$L142+SUM($S$6:AE$6)*$M142+SUM($S$7:AE$7)*$N142-SUM($O142:$Q142),0)</f>
        <v>0</v>
      </c>
      <c r="AC142" s="4">
        <f t="shared" si="512"/>
        <v>0</v>
      </c>
      <c r="AD142" s="72">
        <f>IF(SUM($S$3:AG$3)*$J142+SUM($S$4:AG$4)*$K142+SUM($S$5:AG$5)*$L142+SUM($S$6:AG$6)*$M142+SUM($S$7:AG$7)*$N142-SUM($O142:$Q142)&gt;0,SUM($S$3:AG$3)*$J142+SUM($S$4:AG$4)*$K142+SUM($S$5:AG$5)*$L142+SUM($S$6:AG$6)*$M142+SUM($S$7:AG$7)*$N142-SUM($O142:$Q142),0)</f>
        <v>0</v>
      </c>
      <c r="AE142" s="4">
        <f t="shared" si="513"/>
        <v>0</v>
      </c>
      <c r="AF142" s="72">
        <f>IF(SUM($S$3:AI$3)*$J142+SUM($S$4:AI$4)*$K142+SUM($S$5:AI$5)*$L142+SUM($S$6:AI$6)*$M142+SUM($S$7:AI$7)*$N142-SUM($O142:$Q142)&gt;0,SUM($S$3:AI$3)*$J142+SUM($S$4:AI$4)*$K142+SUM($S$5:AI$5)*$L142+SUM($S$6:AI$6)*$M142+SUM($S$7:AI$7)*$N142-SUM($O142:$Q142),0)</f>
        <v>0</v>
      </c>
      <c r="AG142" s="4">
        <f t="shared" si="514"/>
        <v>0</v>
      </c>
      <c r="AH142" s="72">
        <f>IF(SUM($S$3:AK$3)*$J142+SUM($S$4:AK$4)*$K142+SUM($S$5:AK$5)*$L142+SUM($S$6:AK$6)*$M142+SUM($S$7:AK$7)*$N142-SUM($O142:$Q142)&gt;0,SUM($S$3:AK$3)*$J142+SUM($S$4:AK$4)*$K142+SUM($S$5:AK$5)*$L142+SUM($S$6:AK$6)*$M142+SUM($S$7:AK$7)*$N142-SUM($O142:$Q142),0)</f>
        <v>0</v>
      </c>
      <c r="AI142" s="4">
        <f t="shared" si="515"/>
        <v>0</v>
      </c>
      <c r="AJ142" s="72">
        <f>IF(SUM($S$3:AM$3)*$J142+SUM($S$4:AQ$4)*$K142+SUM($S$5:AM$5)*$L142+SUM($S$6:AM$6)*$M142+SUM($S$7:AM$7)*$N142-SUM($O142:$Q142)&gt;0,SUM($S$3:AM$3)*$J142+SUM($S$4:AQ$4)*$K142+SUM($S$5:AM$5)*$L142+SUM($S$6:AM$6)*$M142+SUM($S$7:AM$7)*$N142-SUM($O142:$Q142),0)</f>
        <v>0</v>
      </c>
      <c r="AK142" s="4">
        <f t="shared" si="516"/>
        <v>0</v>
      </c>
      <c r="AL142" s="72">
        <f>IF(SUM($S$3:AO$3)*$J142+SUM($S$4:AS$4)*$K142+SUM($S$5:AO$5)*$L142+SUM($S$6:AO$6)*$M142+SUM($S$7:AO$7)*$N142-SUM($O142:$Q142)&gt;0,SUM($S$3:AO$3)*$J142+SUM($S$4:AS$4)*$K142+SUM($S$5:AO$5)*$L142+SUM($S$6:AO$6)*$M142+SUM($S$7:AO$7)*$N142-SUM($O142:$Q142),0)</f>
        <v>0</v>
      </c>
      <c r="AM142" s="4">
        <f t="shared" si="517"/>
        <v>0</v>
      </c>
      <c r="AN142" s="72">
        <f>IF(SUM($S$3:AQ$3)*$J142+SUM($S$4:AU$4)*$K142+SUM($S$5:AQ$5)*$L142+SUM($S$6:AQ$6)*$M142+SUM($S$7:AQ$7)*$N142-SUM($O142:$Q142)&gt;0,SUM($S$3:AQ$3)*$J142+SUM($S$4:AU$4)*$K142+SUM($S$5:AQ$5)*$L142+SUM($S$6:AQ$6)*$M142+SUM($S$7:AQ$7)*$N142-SUM($O142:$Q142),0)</f>
        <v>0</v>
      </c>
      <c r="AO142" s="4">
        <f t="shared" si="518"/>
        <v>0</v>
      </c>
      <c r="AP142" s="72">
        <f>IF(SUM($S$3:AS$3)*$J142+SUM($S$4:AW$4)*$K142+SUM($S$5:AS$5)*$L142+SUM($S$6:AS$6)*$M142+SUM($S$7:AS$7)*$N142-SUM($O142:$Q142)&gt;0,SUM($S$3:AS$3)*$J142+SUM($S$4:AW$4)*$K142+SUM($S$5:AS$5)*$L142+SUM($S$6:AS$6)*$M142+SUM($S$7:AS$7)*$N142-SUM($O142:$Q142),0)</f>
        <v>0</v>
      </c>
      <c r="AQ142" s="4">
        <f t="shared" si="519"/>
        <v>0</v>
      </c>
      <c r="AR142" s="72">
        <f>IF(SUM($S$3:AU$3)*$J142+SUM($S$4:AP$4)*$K142+SUM($S$5:AU$5)*$L142+SUM($S$6:AU$6)*$M142+SUM($S$7:AU$7)*$N142-SUM($O142:$Q142)&gt;0,SUM($S$3:AU$3)*$J142+SUM($S$4:AP$4)*$K142+SUM($S$5:AU$5)*$L142+SUM($S$6:AU$6)*$M142+SUM($S$7:AU$7)*$N142-SUM($O142:$Q142),0)</f>
        <v>0</v>
      </c>
      <c r="AS142" s="4">
        <f t="shared" si="520"/>
        <v>0</v>
      </c>
      <c r="AT142" s="72">
        <f>IF(SUM($S$3:AW$3)*$J142+SUM($S$4:AW$4)*$K142+SUM($S$5:AW$5)*$L142+SUM($S$6:AW$6)*$M142+SUM($S$7:AW$7)*$N142-SUM($O142:$Q142)&gt;0,SUM($S$3:AW$3)*$J142+SUM($S$4:AW$4)*$K142+SUM($S$5:AW$5)*$L142+SUM($S$6:AW$6)*$M142+SUM($S$7:AW$7)*$N142-SUM($O142:$Q142),0)</f>
        <v>0</v>
      </c>
      <c r="AU142" s="4">
        <f t="shared" si="521"/>
        <v>0</v>
      </c>
      <c r="AV142" s="72">
        <f>IF(SUM($S$3:AY$3)*$J142+SUM($S$4:AY$4)*$K142+SUM($S$5:AY$5)*$L142+SUM($S$6:AY$6)*$M142+SUM($S$7:AY$7)*$N142-SUM($O142:$Q142)&gt;0,SUM($S$3:AY$3)*$J142+SUM($S$4:AY$4)*$K142+SUM($S$5:AY$5)*$L142+SUM($S$6:AY$6)*$M142+SUM($S$7:AY$7)*$N142-SUM($O142:$Q142),0)</f>
        <v>0</v>
      </c>
      <c r="AW142" s="4">
        <f t="shared" si="522"/>
        <v>0</v>
      </c>
      <c r="AX142" s="72">
        <f>IF(SUM($S$3:BA$3)*$J142+SUM($S$4:BA$4)*$K142+SUM($S$5:BA$5)*$L142+SUM($S$6:BA$6)*$M142+SUM($S$7:BA$7)*$N142-SUM($O142:$Q142)&gt;0,SUM($S$3:BA$3)*$J142+SUM($S$4:BA$4)*$K142+SUM($S$5:BA$5)*$L142+SUM($S$6:BA$6)*$M142+SUM($S$7:BA$7)*$N142-SUM($O142:$Q142),0)</f>
        <v>0</v>
      </c>
      <c r="AY142" s="7">
        <f t="shared" si="523"/>
        <v>0</v>
      </c>
      <c r="AZ142" s="401">
        <f>IF(SUM($S$3:BC$3)*$J142+SUM($S$4:BC$4)*$K142+SUM($S$5:BC$5)*$L142+SUM($S$6:BC$6)*$M142+SUM($S$7:BC$7)*$N142-SUM($O142:$Q142)&gt;0,SUM($S$3:BC$3)*$J142+SUM($S$4:BC$4)*$K142+SUM($S$5:BC$5)*$L142+SUM($S$6:BC$6)*$M142+SUM($S$7:BC$7)*$N142-SUM($O142:$Q142),0)</f>
        <v>0</v>
      </c>
      <c r="BA142" s="87">
        <f t="shared" si="524"/>
        <v>0</v>
      </c>
      <c r="BB142" s="402">
        <f>IF(SUM($S$3:BD$3)*$J142+SUM($S$4:BD$4)*$K142+SUM($S$5:BD$5)*$L142+SUM($S$6:BD$6)*$M142+SUM($S$7:BD$7)*$N142-SUM($O142:$Q142)&gt;0,SUM($S$3:BD$3)*$J142+SUM($S$4:BD$4)*$K142+SUM($S$5:BD$5)*$L142+SUM($S$6:BD$6)*$M142+SUM($S$7:BD$7)*$N142-SUM($O142:$Q142),0)</f>
        <v>0</v>
      </c>
      <c r="BC142" s="87">
        <f t="shared" si="525"/>
        <v>0</v>
      </c>
      <c r="BG142" s="91"/>
      <c r="BH142" s="91"/>
      <c r="BI142" s="91"/>
      <c r="BJ142" s="91"/>
      <c r="BK142" s="91"/>
      <c r="BL142" s="91"/>
      <c r="BM142" s="91"/>
      <c r="BN142" s="91"/>
      <c r="BO142" s="91"/>
      <c r="BP142" s="91"/>
      <c r="BQ142" s="250"/>
      <c r="BR142" s="157"/>
      <c r="BS142" s="91"/>
      <c r="BT142" s="91"/>
      <c r="BU142" s="91"/>
      <c r="BV142" s="91"/>
      <c r="BW142" s="158"/>
      <c r="BX142" s="153"/>
    </row>
    <row r="143" spans="1:76" s="86" customFormat="1" ht="25.5" customHeight="1" x14ac:dyDescent="0.25">
      <c r="A143" s="185" t="s">
        <v>197</v>
      </c>
      <c r="B143" s="64" t="s">
        <v>535</v>
      </c>
      <c r="C143" s="252" t="s">
        <v>10</v>
      </c>
      <c r="D143" s="277">
        <v>1</v>
      </c>
      <c r="E143" s="331">
        <v>932638</v>
      </c>
      <c r="F143" s="345" t="s">
        <v>1086</v>
      </c>
      <c r="G143" s="369">
        <v>1</v>
      </c>
      <c r="H143" s="370">
        <v>932638</v>
      </c>
      <c r="I143" s="373" t="s">
        <v>1086</v>
      </c>
      <c r="J143" s="302"/>
      <c r="K143" s="135">
        <v>4</v>
      </c>
      <c r="L143" s="124"/>
      <c r="M143" s="123">
        <v>4</v>
      </c>
      <c r="N143" s="120"/>
      <c r="O143" s="87"/>
      <c r="P143" s="87"/>
      <c r="Q143" s="292">
        <f>3000+3092</f>
        <v>6092</v>
      </c>
      <c r="R143" s="72">
        <f>IF(SUM($S$3:U$3)*$J143+SUM($S$4:U$4)*$K143+SUM($S$5:U$5)*$L143+SUM($S$6:U$6)*$M143+SUM($S$7:U$7)*$N143-SUM($O143:$Q143)&gt;0,SUM($S$3:U$3)*$J143+SUM($S$4:U$4)*$K143+SUM($S$5:U$5)*$L143+SUM($S$6:U$6)*$M143+SUM($S$7:U$7)*$N143-SUM($O143:$Q143),0)</f>
        <v>0</v>
      </c>
      <c r="S143" s="73">
        <f t="shared" si="507"/>
        <v>0</v>
      </c>
      <c r="T143" s="72">
        <f>IF(SUM($S$3:W$3)*$J143+SUM($S$4:W$4)*$K143+SUM($S$5:W$5)*$L143+SUM($S$6:W$6)*$M143+SUM($S$7:W$7)*$N143-SUM($O143:$Q143)&gt;0,SUM($S$3:W$3)*$J143+SUM($S$4:W$4)*$K143+SUM($S$5:W$5)*$L143+SUM($S$6:W$6)*$M143+SUM($S$7:W$7)*$N143-SUM($O143:$Q143),0)</f>
        <v>0</v>
      </c>
      <c r="U143" s="4">
        <f t="shared" si="508"/>
        <v>0</v>
      </c>
      <c r="V143" s="72">
        <f>IF(SUM($S$3:Y$3)*$J143+SUM($S$4:Y$4)*$K143+SUM($S$5:Y$5)*$L143+SUM($S$6:Y$6)*$M143+SUM($S$7:Y$7)*$N143-SUM($O143:$Q143)&gt;0,SUM($S$3:Y$3)*$J143+SUM($S$4:Y$4)*$K143+SUM($S$5:Y$5)*$L143+SUM($S$6:Y$6)*$M143+SUM($S$7:Y$7)*$N143-SUM($O143:$Q143),0)</f>
        <v>0</v>
      </c>
      <c r="W143" s="4">
        <f t="shared" si="509"/>
        <v>0</v>
      </c>
      <c r="X143" s="72">
        <f>IF(SUM($S$3:AA$3)*$J143+SUM($S$4:AA$4)*$K143+SUM($S$5:AA$5)*$L143+SUM($S$6:AA$6)*$M143+SUM($S$7:AA$7)*$N143-SUM($O143:$Q143)&gt;0,SUM($S$3:AA$3)*$J143+SUM($S$4:AA$4)*$K143+SUM($S$5:AA$5)*$L143+SUM($S$6:AA$6)*$M143+SUM($S$7:AA$7)*$N143-SUM($O143:$Q143),0)</f>
        <v>0</v>
      </c>
      <c r="Y143" s="4">
        <f t="shared" si="510"/>
        <v>0</v>
      </c>
      <c r="Z143" s="72">
        <f>IF(SUM($S$3:AC$3)*$J143+SUM($S$4:AC$4)*$K143+SUM($S$5:AC$5)*$L143+SUM($S$6:AC$6)*$M143+SUM($S$7:AC$7)*$N143-SUM($O143:$Q143)&gt;0,SUM($S$3:AC$3)*$J143+SUM($S$4:AC$4)*$K143+SUM($S$5:AC$5)*$L143+SUM($S$6:AC$6)*$M143+SUM($S$7:AC$7)*$N143-SUM($O143:$Q143),0)</f>
        <v>0</v>
      </c>
      <c r="AA143" s="4">
        <f t="shared" si="511"/>
        <v>0</v>
      </c>
      <c r="AB143" s="72">
        <f>IF(SUM($S$3:AE$3)*$J143+SUM($S$4:AE$4)*$K143+SUM($S$5:AE$5)*$L143+SUM($S$6:AE$6)*$M143+SUM($S$7:AE$7)*$N143-SUM($O143:$Q143)&gt;0,SUM($S$3:AE$3)*$J143+SUM($S$4:AE$4)*$K143+SUM($S$5:AE$5)*$L143+SUM($S$6:AE$6)*$M143+SUM($S$7:AE$7)*$N143-SUM($O143:$Q143),0)</f>
        <v>0</v>
      </c>
      <c r="AC143" s="4">
        <f t="shared" si="512"/>
        <v>0</v>
      </c>
      <c r="AD143" s="72">
        <f>IF(SUM($S$3:AG$3)*$J143+SUM($S$4:AG$4)*$K143+SUM($S$5:AG$5)*$L143+SUM($S$6:AG$6)*$M143+SUM($S$7:AG$7)*$N143-SUM($O143:$Q143)&gt;0,SUM($S$3:AG$3)*$J143+SUM($S$4:AG$4)*$K143+SUM($S$5:AG$5)*$L143+SUM($S$6:AG$6)*$M143+SUM($S$7:AG$7)*$N143-SUM($O143:$Q143),0)</f>
        <v>0</v>
      </c>
      <c r="AE143" s="4">
        <f t="shared" si="513"/>
        <v>0</v>
      </c>
      <c r="AF143" s="72">
        <f>IF(SUM($S$3:AI$3)*$J143+SUM($S$4:AI$4)*$K143+SUM($S$5:AI$5)*$L143+SUM($S$6:AI$6)*$M143+SUM($S$7:AI$7)*$N143-SUM($O143:$Q143)&gt;0,SUM($S$3:AI$3)*$J143+SUM($S$4:AI$4)*$K143+SUM($S$5:AI$5)*$L143+SUM($S$6:AI$6)*$M143+SUM($S$7:AI$7)*$N143-SUM($O143:$Q143),0)</f>
        <v>0</v>
      </c>
      <c r="AG143" s="4">
        <f t="shared" si="514"/>
        <v>0</v>
      </c>
      <c r="AH143" s="72">
        <f>IF(SUM($S$3:AK$3)*$J143+SUM($S$4:AK$4)*$K143+SUM($S$5:AK$5)*$L143+SUM($S$6:AK$6)*$M143+SUM($S$7:AK$7)*$N143-SUM($O143:$Q143)&gt;0,SUM($S$3:AK$3)*$J143+SUM($S$4:AK$4)*$K143+SUM($S$5:AK$5)*$L143+SUM($S$6:AK$6)*$M143+SUM($S$7:AK$7)*$N143-SUM($O143:$Q143),0)</f>
        <v>0</v>
      </c>
      <c r="AI143" s="4">
        <f t="shared" si="515"/>
        <v>0</v>
      </c>
      <c r="AJ143" s="72">
        <f>IF(SUM($S$3:AM$3)*$J143+SUM($S$4:AQ$4)*$K143+SUM($S$5:AM$5)*$L143+SUM($S$6:AM$6)*$M143+SUM($S$7:AM$7)*$N143-SUM($O143:$Q143)&gt;0,SUM($S$3:AM$3)*$J143+SUM($S$4:AQ$4)*$K143+SUM($S$5:AM$5)*$L143+SUM($S$6:AM$6)*$M143+SUM($S$7:AM$7)*$N143-SUM($O143:$Q143),0)</f>
        <v>0</v>
      </c>
      <c r="AK143" s="4">
        <f t="shared" si="516"/>
        <v>0</v>
      </c>
      <c r="AL143" s="72">
        <f>IF(SUM($S$3:AO$3)*$J143+SUM($S$4:AS$4)*$K143+SUM($S$5:AO$5)*$L143+SUM($S$6:AO$6)*$M143+SUM($S$7:AO$7)*$N143-SUM($O143:$Q143)&gt;0,SUM($S$3:AO$3)*$J143+SUM($S$4:AS$4)*$K143+SUM($S$5:AO$5)*$L143+SUM($S$6:AO$6)*$M143+SUM($S$7:AO$7)*$N143-SUM($O143:$Q143),0)</f>
        <v>0</v>
      </c>
      <c r="AM143" s="4">
        <f t="shared" si="517"/>
        <v>0</v>
      </c>
      <c r="AN143" s="72">
        <f>IF(SUM($S$3:AQ$3)*$J143+SUM($S$4:AU$4)*$K143+SUM($S$5:AQ$5)*$L143+SUM($S$6:AQ$6)*$M143+SUM($S$7:AQ$7)*$N143-SUM($O143:$Q143)&gt;0,SUM($S$3:AQ$3)*$J143+SUM($S$4:AU$4)*$K143+SUM($S$5:AQ$5)*$L143+SUM($S$6:AQ$6)*$M143+SUM($S$7:AQ$7)*$N143-SUM($O143:$Q143),0)</f>
        <v>0</v>
      </c>
      <c r="AO143" s="4">
        <f t="shared" si="518"/>
        <v>0</v>
      </c>
      <c r="AP143" s="72">
        <f>IF(SUM($S$3:AS$3)*$J143+SUM($S$4:AW$4)*$K143+SUM($S$5:AS$5)*$L143+SUM($S$6:AS$6)*$M143+SUM($S$7:AS$7)*$N143-SUM($O143:$Q143)&gt;0,SUM($S$3:AS$3)*$J143+SUM($S$4:AW$4)*$K143+SUM($S$5:AS$5)*$L143+SUM($S$6:AS$6)*$M143+SUM($S$7:AS$7)*$N143-SUM($O143:$Q143),0)</f>
        <v>0</v>
      </c>
      <c r="AQ143" s="4">
        <f t="shared" si="519"/>
        <v>0</v>
      </c>
      <c r="AR143" s="72">
        <f>IF(SUM($S$3:AU$3)*$J143+SUM($S$4:AP$4)*$K143+SUM($S$5:AU$5)*$L143+SUM($S$6:AU$6)*$M143+SUM($S$7:AU$7)*$N143-SUM($O143:$Q143)&gt;0,SUM($S$3:AU$3)*$J143+SUM($S$4:AP$4)*$K143+SUM($S$5:AU$5)*$L143+SUM($S$6:AU$6)*$M143+SUM($S$7:AU$7)*$N143-SUM($O143:$Q143),0)</f>
        <v>0</v>
      </c>
      <c r="AS143" s="4">
        <f t="shared" si="520"/>
        <v>0</v>
      </c>
      <c r="AT143" s="72">
        <f>IF(SUM($S$3:AW$3)*$J143+SUM($S$4:AW$4)*$K143+SUM($S$5:AW$5)*$L143+SUM($S$6:AW$6)*$M143+SUM($S$7:AW$7)*$N143-SUM($O143:$Q143)&gt;0,SUM($S$3:AW$3)*$J143+SUM($S$4:AW$4)*$K143+SUM($S$5:AW$5)*$L143+SUM($S$6:AW$6)*$M143+SUM($S$7:AW$7)*$N143-SUM($O143:$Q143),0)</f>
        <v>0</v>
      </c>
      <c r="AU143" s="4">
        <f t="shared" si="521"/>
        <v>0</v>
      </c>
      <c r="AV143" s="72">
        <f>IF(SUM($S$3:AY$3)*$J143+SUM($S$4:AY$4)*$K143+SUM($S$5:AY$5)*$L143+SUM($S$6:AY$6)*$M143+SUM($S$7:AY$7)*$N143-SUM($O143:$Q143)&gt;0,SUM($S$3:AY$3)*$J143+SUM($S$4:AY$4)*$K143+SUM($S$5:AY$5)*$L143+SUM($S$6:AY$6)*$M143+SUM($S$7:AY$7)*$N143-SUM($O143:$Q143),0)</f>
        <v>168</v>
      </c>
      <c r="AW143" s="4">
        <f t="shared" si="522"/>
        <v>168</v>
      </c>
      <c r="AX143" s="72">
        <f>IF(SUM($S$3:BA$3)*$J143+SUM($S$4:BA$4)*$K143+SUM($S$5:BA$5)*$L143+SUM($S$6:BA$6)*$M143+SUM($S$7:BA$7)*$N143-SUM($O143:$Q143)&gt;0,SUM($S$3:BA$3)*$J143+SUM($S$4:BA$4)*$K143+SUM($S$5:BA$5)*$L143+SUM($S$6:BA$6)*$M143+SUM($S$7:BA$7)*$N143-SUM($O143:$Q143),0)</f>
        <v>908</v>
      </c>
      <c r="AY143" s="7">
        <f t="shared" si="523"/>
        <v>740</v>
      </c>
      <c r="AZ143" s="401">
        <f>IF(SUM($S$3:BC$3)*$J143+SUM($S$4:BC$4)*$K143+SUM($S$5:BC$5)*$L143+SUM($S$6:BC$6)*$M143+SUM($S$7:BC$7)*$N143-SUM($O143:$Q143)&gt;0,SUM($S$3:BC$3)*$J143+SUM($S$4:BC$4)*$K143+SUM($S$5:BC$5)*$L143+SUM($S$6:BC$6)*$M143+SUM($S$7:BC$7)*$N143-SUM($O143:$Q143),0)</f>
        <v>1508</v>
      </c>
      <c r="BA143" s="87">
        <f t="shared" si="524"/>
        <v>600</v>
      </c>
      <c r="BB143" s="402">
        <f>IF(SUM($S$3:BD$3)*$J143+SUM($S$4:BD$4)*$K143+SUM($S$5:BD$5)*$L143+SUM($S$6:BD$6)*$M143+SUM($S$7:BD$7)*$N143-SUM($O143:$Q143)&gt;0,SUM($S$3:BD$3)*$J143+SUM($S$4:BD$4)*$K143+SUM($S$5:BD$5)*$L143+SUM($S$6:BD$6)*$M143+SUM($S$7:BD$7)*$N143-SUM($O143:$Q143),0)</f>
        <v>2096</v>
      </c>
      <c r="BC143" s="87">
        <f t="shared" si="525"/>
        <v>588</v>
      </c>
      <c r="BG143" s="91"/>
      <c r="BH143" s="91"/>
      <c r="BI143" s="91"/>
      <c r="BJ143" s="91"/>
      <c r="BK143" s="91"/>
      <c r="BL143" s="91"/>
      <c r="BM143" s="91"/>
      <c r="BN143" s="91"/>
      <c r="BO143" s="91"/>
      <c r="BP143" s="91"/>
      <c r="BQ143" s="250"/>
      <c r="BR143" s="157"/>
      <c r="BS143" s="91"/>
      <c r="BT143" s="91"/>
      <c r="BU143" s="91"/>
      <c r="BV143" s="91"/>
      <c r="BW143" s="158"/>
      <c r="BX143" s="153"/>
    </row>
    <row r="144" spans="1:76" s="86" customFormat="1" ht="51" customHeight="1" x14ac:dyDescent="0.25">
      <c r="A144" s="38" t="s">
        <v>237</v>
      </c>
      <c r="B144" s="38" t="s">
        <v>500</v>
      </c>
      <c r="C144" s="253" t="s">
        <v>198</v>
      </c>
      <c r="D144" s="278">
        <v>2</v>
      </c>
      <c r="E144" s="332">
        <v>44000</v>
      </c>
      <c r="F144" s="346" t="s">
        <v>1028</v>
      </c>
      <c r="G144" s="369">
        <v>2</v>
      </c>
      <c r="H144" s="370">
        <v>100000</v>
      </c>
      <c r="I144" s="375" t="s">
        <v>1028</v>
      </c>
      <c r="J144" s="300">
        <v>4</v>
      </c>
      <c r="K144" s="135">
        <v>4</v>
      </c>
      <c r="L144" s="122">
        <v>4</v>
      </c>
      <c r="M144" s="123">
        <v>4</v>
      </c>
      <c r="N144" s="120"/>
      <c r="O144" s="87"/>
      <c r="P144" s="87">
        <v>121</v>
      </c>
      <c r="Q144" s="292">
        <f>1680+800+240+800+90+400+400+400</f>
        <v>4810</v>
      </c>
      <c r="R144" s="72">
        <f>IF(SUM($S$3:U$3)*$J144+SUM($S$4:U$4)*$K144+SUM($S$5:U$5)*$L144+SUM($S$6:U$6)*$M144+SUM($S$7:U$7)*$N144-SUM($O144:$Q144)&gt;0,SUM($S$3:U$3)*$J144+SUM($S$4:U$4)*$K144+SUM($S$5:U$5)*$L144+SUM($S$6:U$6)*$M144+SUM($S$7:U$7)*$N144-SUM($O144:$Q144),0)</f>
        <v>0</v>
      </c>
      <c r="S144" s="73">
        <f t="shared" si="507"/>
        <v>0</v>
      </c>
      <c r="T144" s="72">
        <f>IF(SUM($S$3:W$3)*$J144+SUM($S$4:W$4)*$K144+SUM($S$5:W$5)*$L144+SUM($S$6:W$6)*$M144+SUM($S$7:W$7)*$N144-SUM($O144:$Q144)&gt;0,SUM($S$3:W$3)*$J144+SUM($S$4:W$4)*$K144+SUM($S$5:W$5)*$L144+SUM($S$6:W$6)*$M144+SUM($S$7:W$7)*$N144-SUM($O144:$Q144),0)</f>
        <v>0</v>
      </c>
      <c r="U144" s="4">
        <f t="shared" si="508"/>
        <v>0</v>
      </c>
      <c r="V144" s="72">
        <f>IF(SUM($S$3:Y$3)*$J144+SUM($S$4:Y$4)*$K144+SUM($S$5:Y$5)*$L144+SUM($S$6:Y$6)*$M144+SUM($S$7:Y$7)*$N144-SUM($O144:$Q144)&gt;0,SUM($S$3:Y$3)*$J144+SUM($S$4:Y$4)*$K144+SUM($S$5:Y$5)*$L144+SUM($S$6:Y$6)*$M144+SUM($S$7:Y$7)*$N144-SUM($O144:$Q144),0)</f>
        <v>0</v>
      </c>
      <c r="W144" s="4">
        <f t="shared" si="509"/>
        <v>0</v>
      </c>
      <c r="X144" s="72">
        <f>IF(SUM($S$3:AA$3)*$J144+SUM($S$4:AA$4)*$K144+SUM($S$5:AA$5)*$L144+SUM($S$6:AA$6)*$M144+SUM($S$7:AA$7)*$N144-SUM($O144:$Q144)&gt;0,SUM($S$3:AA$3)*$J144+SUM($S$4:AA$4)*$K144+SUM($S$5:AA$5)*$L144+SUM($S$6:AA$6)*$M144+SUM($S$7:AA$7)*$N144-SUM($O144:$Q144),0)</f>
        <v>0</v>
      </c>
      <c r="Y144" s="4">
        <f t="shared" si="510"/>
        <v>0</v>
      </c>
      <c r="Z144" s="72">
        <f>IF(SUM($S$3:AC$3)*$J144+SUM($S$4:AC$4)*$K144+SUM($S$5:AC$5)*$L144+SUM($S$6:AC$6)*$M144+SUM($S$7:AC$7)*$N144-SUM($O144:$Q144)&gt;0,SUM($S$3:AC$3)*$J144+SUM($S$4:AC$4)*$K144+SUM($S$5:AC$5)*$L144+SUM($S$6:AC$6)*$M144+SUM($S$7:AC$7)*$N144-SUM($O144:$Q144),0)</f>
        <v>0</v>
      </c>
      <c r="AA144" s="4">
        <f t="shared" si="511"/>
        <v>0</v>
      </c>
      <c r="AB144" s="72">
        <f>IF(SUM($S$3:AE$3)*$J144+SUM($S$4:AE$4)*$K144+SUM($S$5:AE$5)*$L144+SUM($S$6:AE$6)*$M144+SUM($S$7:AE$7)*$N144-SUM($O144:$Q144)&gt;0,SUM($S$3:AE$3)*$J144+SUM($S$4:AE$4)*$K144+SUM($S$5:AE$5)*$L144+SUM($S$6:AE$6)*$M144+SUM($S$7:AE$7)*$N144-SUM($O144:$Q144),0)</f>
        <v>0</v>
      </c>
      <c r="AC144" s="4">
        <f t="shared" si="512"/>
        <v>0</v>
      </c>
      <c r="AD144" s="72">
        <f>IF(SUM($S$3:AG$3)*$J144+SUM($S$4:AG$4)*$K144+SUM($S$5:AG$5)*$L144+SUM($S$6:AG$6)*$M144+SUM($S$7:AG$7)*$N144-SUM($O144:$Q144)&gt;0,SUM($S$3:AG$3)*$J144+SUM($S$4:AG$4)*$K144+SUM($S$5:AG$5)*$L144+SUM($S$6:AG$6)*$M144+SUM($S$7:AG$7)*$N144-SUM($O144:$Q144),0)</f>
        <v>0</v>
      </c>
      <c r="AE144" s="4">
        <f t="shared" si="513"/>
        <v>0</v>
      </c>
      <c r="AF144" s="72">
        <f>IF(SUM($S$3:AI$3)*$J144+SUM($S$4:AI$4)*$K144+SUM($S$5:AI$5)*$L144+SUM($S$6:AI$6)*$M144+SUM($S$7:AI$7)*$N144-SUM($O144:$Q144)&gt;0,SUM($S$3:AI$3)*$J144+SUM($S$4:AI$4)*$K144+SUM($S$5:AI$5)*$L144+SUM($S$6:AI$6)*$M144+SUM($S$7:AI$7)*$N144-SUM($O144:$Q144),0)</f>
        <v>0</v>
      </c>
      <c r="AG144" s="4">
        <f t="shared" si="514"/>
        <v>0</v>
      </c>
      <c r="AH144" s="72">
        <f>IF(SUM($S$3:AK$3)*$J144+SUM($S$4:AK$4)*$K144+SUM($S$5:AK$5)*$L144+SUM($S$6:AK$6)*$M144+SUM($S$7:AK$7)*$N144-SUM($O144:$Q144)&gt;0,SUM($S$3:AK$3)*$J144+SUM($S$4:AK$4)*$K144+SUM($S$5:AK$5)*$L144+SUM($S$6:AK$6)*$M144+SUM($S$7:AK$7)*$N144-SUM($O144:$Q144),0)</f>
        <v>0</v>
      </c>
      <c r="AI144" s="4">
        <f t="shared" si="515"/>
        <v>0</v>
      </c>
      <c r="AJ144" s="72">
        <f>IF(SUM($S$3:AM$3)*$J144+SUM($S$4:AQ$4)*$K144+SUM($S$5:AM$5)*$L144+SUM($S$6:AM$6)*$M144+SUM($S$7:AM$7)*$N144-SUM($O144:$Q144)&gt;0,SUM($S$3:AM$3)*$J144+SUM($S$4:AQ$4)*$K144+SUM($S$5:AM$5)*$L144+SUM($S$6:AM$6)*$M144+SUM($S$7:AM$7)*$N144-SUM($O144:$Q144),0)</f>
        <v>133</v>
      </c>
      <c r="AK144" s="4">
        <f t="shared" si="516"/>
        <v>133</v>
      </c>
      <c r="AL144" s="72">
        <f>IF(SUM($S$3:AO$3)*$J144+SUM($S$4:AS$4)*$K144+SUM($S$5:AO$5)*$L144+SUM($S$6:AO$6)*$M144+SUM($S$7:AO$7)*$N144-SUM($O144:$Q144)&gt;0,SUM($S$3:AO$3)*$J144+SUM($S$4:AS$4)*$K144+SUM($S$5:AO$5)*$L144+SUM($S$6:AO$6)*$M144+SUM($S$7:AO$7)*$N144-SUM($O144:$Q144),0)</f>
        <v>733</v>
      </c>
      <c r="AM144" s="4">
        <f t="shared" si="517"/>
        <v>600</v>
      </c>
      <c r="AN144" s="72">
        <f>IF(SUM($S$3:AQ$3)*$J144+SUM($S$4:AU$4)*$K144+SUM($S$5:AQ$5)*$L144+SUM($S$6:AQ$6)*$M144+SUM($S$7:AQ$7)*$N144-SUM($O144:$Q144)&gt;0,SUM($S$3:AQ$3)*$J144+SUM($S$4:AU$4)*$K144+SUM($S$5:AQ$5)*$L144+SUM($S$6:AQ$6)*$M144+SUM($S$7:AQ$7)*$N144-SUM($O144:$Q144),0)</f>
        <v>1673</v>
      </c>
      <c r="AO144" s="4">
        <f t="shared" si="518"/>
        <v>940</v>
      </c>
      <c r="AP144" s="72">
        <f>IF(SUM($S$3:AS$3)*$J144+SUM($S$4:AW$4)*$K144+SUM($S$5:AS$5)*$L144+SUM($S$6:AS$6)*$M144+SUM($S$7:AS$7)*$N144-SUM($O144:$Q144)&gt;0,SUM($S$3:AS$3)*$J144+SUM($S$4:AW$4)*$K144+SUM($S$5:AS$5)*$L144+SUM($S$6:AS$6)*$M144+SUM($S$7:AS$7)*$N144-SUM($O144:$Q144),0)</f>
        <v>2813</v>
      </c>
      <c r="AQ144" s="4">
        <f t="shared" si="519"/>
        <v>1140</v>
      </c>
      <c r="AR144" s="72">
        <f>IF(SUM($S$3:AU$3)*$J144+SUM($S$4:AP$4)*$K144+SUM($S$5:AU$5)*$L144+SUM($S$6:AU$6)*$M144+SUM($S$7:AU$7)*$N144-SUM($O144:$Q144)&gt;0,SUM($S$3:AU$3)*$J144+SUM($S$4:AP$4)*$K144+SUM($S$5:AU$5)*$L144+SUM($S$6:AU$6)*$M144+SUM($S$7:AU$7)*$N144-SUM($O144:$Q144),0)</f>
        <v>1473</v>
      </c>
      <c r="AS144" s="4">
        <f t="shared" si="520"/>
        <v>0</v>
      </c>
      <c r="AT144" s="72">
        <f>IF(SUM($S$3:AW$3)*$J144+SUM($S$4:AW$4)*$K144+SUM($S$5:AW$5)*$L144+SUM($S$6:AW$6)*$M144+SUM($S$7:AW$7)*$N144-SUM($O144:$Q144)&gt;0,SUM($S$3:AW$3)*$J144+SUM($S$4:AW$4)*$K144+SUM($S$5:AW$5)*$L144+SUM($S$6:AW$6)*$M144+SUM($S$7:AW$7)*$N144-SUM($O144:$Q144),0)</f>
        <v>4533</v>
      </c>
      <c r="AU144" s="4">
        <f t="shared" si="521"/>
        <v>3060</v>
      </c>
      <c r="AV144" s="72">
        <f>IF(SUM($S$3:AY$3)*$J144+SUM($S$4:AY$4)*$K144+SUM($S$5:AY$5)*$L144+SUM($S$6:AY$6)*$M144+SUM($S$7:AY$7)*$N144-SUM($O144:$Q144)&gt;0,SUM($S$3:AY$3)*$J144+SUM($S$4:AY$4)*$K144+SUM($S$5:AY$5)*$L144+SUM($S$6:AY$6)*$M144+SUM($S$7:AY$7)*$N144-SUM($O144:$Q144),0)</f>
        <v>5993</v>
      </c>
      <c r="AW144" s="4">
        <f t="shared" si="522"/>
        <v>1460</v>
      </c>
      <c r="AX144" s="72">
        <f>IF(SUM($S$3:BA$3)*$J144+SUM($S$4:BA$4)*$K144+SUM($S$5:BA$5)*$L144+SUM($S$6:BA$6)*$M144+SUM($S$7:BA$7)*$N144-SUM($O144:$Q144)&gt;0,SUM($S$3:BA$3)*$J144+SUM($S$4:BA$4)*$K144+SUM($S$5:BA$5)*$L144+SUM($S$6:BA$6)*$M144+SUM($S$7:BA$7)*$N144-SUM($O144:$Q144),0)</f>
        <v>7453</v>
      </c>
      <c r="AY144" s="7">
        <f t="shared" si="523"/>
        <v>1460</v>
      </c>
      <c r="AZ144" s="401">
        <f>IF(SUM($S$3:BC$3)*$J144+SUM($S$4:BC$4)*$K144+SUM($S$5:BC$5)*$L144+SUM($S$6:BC$6)*$M144+SUM($S$7:BC$7)*$N144-SUM($O144:$Q144)&gt;0,SUM($S$3:BC$3)*$J144+SUM($S$4:BC$4)*$K144+SUM($S$5:BC$5)*$L144+SUM($S$6:BC$6)*$M144+SUM($S$7:BC$7)*$N144-SUM($O144:$Q144),0)</f>
        <v>8773</v>
      </c>
      <c r="BA144" s="87">
        <f t="shared" si="524"/>
        <v>1320</v>
      </c>
      <c r="BB144" s="402">
        <f>IF(SUM($S$3:BD$3)*$J144+SUM($S$4:BD$4)*$K144+SUM($S$5:BD$5)*$L144+SUM($S$6:BD$6)*$M144+SUM($S$7:BD$7)*$N144-SUM($O144:$Q144)&gt;0,SUM($S$3:BD$3)*$J144+SUM($S$4:BD$4)*$K144+SUM($S$5:BD$5)*$L144+SUM($S$6:BD$6)*$M144+SUM($S$7:BD$7)*$N144-SUM($O144:$Q144),0)</f>
        <v>9905</v>
      </c>
      <c r="BC144" s="87">
        <f t="shared" si="525"/>
        <v>1132</v>
      </c>
      <c r="BG144" s="91">
        <f>IF($G144=2,$H144*AC144*$I$2,$H144*AC144)</f>
        <v>0</v>
      </c>
      <c r="BH144" s="91">
        <f>IF($G144=2,$H144*AE144*$I$2,$H144*AE144)</f>
        <v>0</v>
      </c>
      <c r="BI144" s="91">
        <f>IF($G144=2,$H144*AG144*$I$2,$H144*AG144)</f>
        <v>0</v>
      </c>
      <c r="BJ144" s="91">
        <f>IF($G144=2,$H144*AI144*$I$2,$H144*AI144)</f>
        <v>0</v>
      </c>
      <c r="BK144" s="91">
        <f>IF($G144=2,$H144*AK144*$I$2,$H144*AK144)</f>
        <v>75810000</v>
      </c>
      <c r="BL144" s="91">
        <f>IF($G144=2,$H144*AM144*$I$2,$H144*AM144)</f>
        <v>342000000</v>
      </c>
      <c r="BM144" s="91">
        <f>IF($G144=2,$H144*AO144*$I$2,$H144*AO144)</f>
        <v>535800000</v>
      </c>
      <c r="BN144" s="91">
        <f>IF($G144=2,$H144*AQ144*$I$2,$H144*AQ144)</f>
        <v>649800000</v>
      </c>
      <c r="BO144" s="91">
        <f>IF($G144=2,$H144*AS144*$I$2,$H144*AS144)</f>
        <v>0</v>
      </c>
      <c r="BP144" s="91">
        <f>IF($G144=2,$H144*AU144*$I$2,$H144*AU144)</f>
        <v>1744200000</v>
      </c>
      <c r="BQ144" s="250">
        <f>IF($G144=2,$H144*AW144*$I$2,$H144*AW144)</f>
        <v>832200000</v>
      </c>
      <c r="BR144" s="157">
        <f>IF($G144=2,$H144*AY144*$I$2,$H144*AY144)</f>
        <v>832200000</v>
      </c>
      <c r="BS144" s="91">
        <f>IF($G144=2,$H144*BA144*$I$2,$H144*BA144)</f>
        <v>752400000</v>
      </c>
      <c r="BT144" s="91">
        <f>IF($G144=2,$H144*BC144*$I$2,$H144*BC144)</f>
        <v>645240000</v>
      </c>
      <c r="BU144" s="91"/>
      <c r="BV144" s="91"/>
      <c r="BW144" s="158"/>
      <c r="BX144" s="153" t="s">
        <v>607</v>
      </c>
    </row>
    <row r="145" spans="1:76" s="86" customFormat="1" ht="38.25" customHeight="1" x14ac:dyDescent="0.25">
      <c r="A145" s="38" t="s">
        <v>238</v>
      </c>
      <c r="B145" s="38" t="s">
        <v>499</v>
      </c>
      <c r="C145" s="253" t="s">
        <v>198</v>
      </c>
      <c r="D145" s="278">
        <v>2</v>
      </c>
      <c r="E145" s="332">
        <v>44000</v>
      </c>
      <c r="F145" s="346" t="s">
        <v>1028</v>
      </c>
      <c r="G145" s="369">
        <v>2</v>
      </c>
      <c r="H145" s="370">
        <v>100000</v>
      </c>
      <c r="I145" s="375" t="s">
        <v>1028</v>
      </c>
      <c r="J145" s="300">
        <v>2</v>
      </c>
      <c r="K145" s="135">
        <v>2</v>
      </c>
      <c r="L145" s="122">
        <v>2</v>
      </c>
      <c r="M145" s="123">
        <v>2</v>
      </c>
      <c r="N145" s="120"/>
      <c r="O145" s="87"/>
      <c r="P145" s="91">
        <v>104</v>
      </c>
      <c r="Q145" s="292">
        <f>700+400+125+400+200+200+200</f>
        <v>2225</v>
      </c>
      <c r="R145" s="72">
        <f>IF(SUM($S$3:U$3)*$J145+SUM($S$4:U$4)*$K145+SUM($S$5:U$5)*$L145+SUM($S$6:U$6)*$M145+SUM($S$7:U$7)*$N145-SUM($O145:$Q145)&gt;0,SUM($S$3:U$3)*$J145+SUM($S$4:U$4)*$K145+SUM($S$5:U$5)*$L145+SUM($S$6:U$6)*$M145+SUM($S$7:U$7)*$N145-SUM($O145:$Q145),0)</f>
        <v>0</v>
      </c>
      <c r="S145" s="73">
        <f t="shared" si="507"/>
        <v>0</v>
      </c>
      <c r="T145" s="72">
        <f>IF(SUM($S$3:W$3)*$J145+SUM($S$4:W$4)*$K145+SUM($S$5:W$5)*$L145+SUM($S$6:W$6)*$M145+SUM($S$7:W$7)*$N145-SUM($O145:$Q145)&gt;0,SUM($S$3:W$3)*$J145+SUM($S$4:W$4)*$K145+SUM($S$5:W$5)*$L145+SUM($S$6:W$6)*$M145+SUM($S$7:W$7)*$N145-SUM($O145:$Q145),0)</f>
        <v>0</v>
      </c>
      <c r="U145" s="4">
        <f t="shared" si="508"/>
        <v>0</v>
      </c>
      <c r="V145" s="72">
        <f>IF(SUM($S$3:Y$3)*$J145+SUM($S$4:Y$4)*$K145+SUM($S$5:Y$5)*$L145+SUM($S$6:Y$6)*$M145+SUM($S$7:Y$7)*$N145-SUM($O145:$Q145)&gt;0,SUM($S$3:Y$3)*$J145+SUM($S$4:Y$4)*$K145+SUM($S$5:Y$5)*$L145+SUM($S$6:Y$6)*$M145+SUM($S$7:Y$7)*$N145-SUM($O145:$Q145),0)</f>
        <v>0</v>
      </c>
      <c r="W145" s="4">
        <f t="shared" si="509"/>
        <v>0</v>
      </c>
      <c r="X145" s="72">
        <f>IF(SUM($S$3:AA$3)*$J145+SUM($S$4:AA$4)*$K145+SUM($S$5:AA$5)*$L145+SUM($S$6:AA$6)*$M145+SUM($S$7:AA$7)*$N145-SUM($O145:$Q145)&gt;0,SUM($S$3:AA$3)*$J145+SUM($S$4:AA$4)*$K145+SUM($S$5:AA$5)*$L145+SUM($S$6:AA$6)*$M145+SUM($S$7:AA$7)*$N145-SUM($O145:$Q145),0)</f>
        <v>0</v>
      </c>
      <c r="Y145" s="4">
        <f t="shared" si="510"/>
        <v>0</v>
      </c>
      <c r="Z145" s="72">
        <f>IF(SUM($S$3:AC$3)*$J145+SUM($S$4:AC$4)*$K145+SUM($S$5:AC$5)*$L145+SUM($S$6:AC$6)*$M145+SUM($S$7:AC$7)*$N145-SUM($O145:$Q145)&gt;0,SUM($S$3:AC$3)*$J145+SUM($S$4:AC$4)*$K145+SUM($S$5:AC$5)*$L145+SUM($S$6:AC$6)*$M145+SUM($S$7:AC$7)*$N145-SUM($O145:$Q145),0)</f>
        <v>0</v>
      </c>
      <c r="AA145" s="4">
        <f t="shared" si="511"/>
        <v>0</v>
      </c>
      <c r="AB145" s="72">
        <f>IF(SUM($S$3:AE$3)*$J145+SUM($S$4:AE$4)*$K145+SUM($S$5:AE$5)*$L145+SUM($S$6:AE$6)*$M145+SUM($S$7:AE$7)*$N145-SUM($O145:$Q145)&gt;0,SUM($S$3:AE$3)*$J145+SUM($S$4:AE$4)*$K145+SUM($S$5:AE$5)*$L145+SUM($S$6:AE$6)*$M145+SUM($S$7:AE$7)*$N145-SUM($O145:$Q145),0)</f>
        <v>0</v>
      </c>
      <c r="AC145" s="4">
        <f t="shared" si="512"/>
        <v>0</v>
      </c>
      <c r="AD145" s="72">
        <f>IF(SUM($S$3:AG$3)*$J145+SUM($S$4:AG$4)*$K145+SUM($S$5:AG$5)*$L145+SUM($S$6:AG$6)*$M145+SUM($S$7:AG$7)*$N145-SUM($O145:$Q145)&gt;0,SUM($S$3:AG$3)*$J145+SUM($S$4:AG$4)*$K145+SUM($S$5:AG$5)*$L145+SUM($S$6:AG$6)*$M145+SUM($S$7:AG$7)*$N145-SUM($O145:$Q145),0)</f>
        <v>0</v>
      </c>
      <c r="AE145" s="4">
        <f t="shared" si="513"/>
        <v>0</v>
      </c>
      <c r="AF145" s="72">
        <f>IF(SUM($S$3:AI$3)*$J145+SUM($S$4:AI$4)*$K145+SUM($S$5:AI$5)*$L145+SUM($S$6:AI$6)*$M145+SUM($S$7:AI$7)*$N145-SUM($O145:$Q145)&gt;0,SUM($S$3:AI$3)*$J145+SUM($S$4:AI$4)*$K145+SUM($S$5:AI$5)*$L145+SUM($S$6:AI$6)*$M145+SUM($S$7:AI$7)*$N145-SUM($O145:$Q145),0)</f>
        <v>0</v>
      </c>
      <c r="AG145" s="4">
        <f t="shared" si="514"/>
        <v>0</v>
      </c>
      <c r="AH145" s="72">
        <f>IF(SUM($S$3:AK$3)*$J145+SUM($S$4:AK$4)*$K145+SUM($S$5:AK$5)*$L145+SUM($S$6:AK$6)*$M145+SUM($S$7:AK$7)*$N145-SUM($O145:$Q145)&gt;0,SUM($S$3:AK$3)*$J145+SUM($S$4:AK$4)*$K145+SUM($S$5:AK$5)*$L145+SUM($S$6:AK$6)*$M145+SUM($S$7:AK$7)*$N145-SUM($O145:$Q145),0)</f>
        <v>3</v>
      </c>
      <c r="AI145" s="4">
        <f t="shared" si="515"/>
        <v>3</v>
      </c>
      <c r="AJ145" s="72">
        <f>IF(SUM($S$3:AM$3)*$J145+SUM($S$4:AQ$4)*$K145+SUM($S$5:AM$5)*$L145+SUM($S$6:AM$6)*$M145+SUM($S$7:AM$7)*$N145-SUM($O145:$Q145)&gt;0,SUM($S$3:AM$3)*$J145+SUM($S$4:AQ$4)*$K145+SUM($S$5:AM$5)*$L145+SUM($S$6:AM$6)*$M145+SUM($S$7:AM$7)*$N145-SUM($O145:$Q145),0)</f>
        <v>203</v>
      </c>
      <c r="AK145" s="4">
        <f t="shared" si="516"/>
        <v>200</v>
      </c>
      <c r="AL145" s="72">
        <f>IF(SUM($S$3:AO$3)*$J145+SUM($S$4:AS$4)*$K145+SUM($S$5:AO$5)*$L145+SUM($S$6:AO$6)*$M145+SUM($S$7:AO$7)*$N145-SUM($O145:$Q145)&gt;0,SUM($S$3:AO$3)*$J145+SUM($S$4:AS$4)*$K145+SUM($S$5:AO$5)*$L145+SUM($S$6:AO$6)*$M145+SUM($S$7:AO$7)*$N145-SUM($O145:$Q145),0)</f>
        <v>503</v>
      </c>
      <c r="AM145" s="4">
        <f t="shared" si="517"/>
        <v>300</v>
      </c>
      <c r="AN145" s="72">
        <f>IF(SUM($S$3:AQ$3)*$J145+SUM($S$4:AU$4)*$K145+SUM($S$5:AQ$5)*$L145+SUM($S$6:AQ$6)*$M145+SUM($S$7:AQ$7)*$N145-SUM($O145:$Q145)&gt;0,SUM($S$3:AQ$3)*$J145+SUM($S$4:AU$4)*$K145+SUM($S$5:AQ$5)*$L145+SUM($S$6:AQ$6)*$M145+SUM($S$7:AQ$7)*$N145-SUM($O145:$Q145),0)</f>
        <v>973</v>
      </c>
      <c r="AO145" s="4">
        <f t="shared" si="518"/>
        <v>470</v>
      </c>
      <c r="AP145" s="72">
        <f>IF(SUM($S$3:AS$3)*$J145+SUM($S$4:AW$4)*$K145+SUM($S$5:AS$5)*$L145+SUM($S$6:AS$6)*$M145+SUM($S$7:AS$7)*$N145-SUM($O145:$Q145)&gt;0,SUM($S$3:AS$3)*$J145+SUM($S$4:AW$4)*$K145+SUM($S$5:AS$5)*$L145+SUM($S$6:AS$6)*$M145+SUM($S$7:AS$7)*$N145-SUM($O145:$Q145),0)</f>
        <v>1543</v>
      </c>
      <c r="AQ145" s="4">
        <f t="shared" si="519"/>
        <v>570</v>
      </c>
      <c r="AR145" s="72">
        <f>IF(SUM($S$3:AU$3)*$J145+SUM($S$4:AP$4)*$K145+SUM($S$5:AU$5)*$L145+SUM($S$6:AU$6)*$M145+SUM($S$7:AU$7)*$N145-SUM($O145:$Q145)&gt;0,SUM($S$3:AU$3)*$J145+SUM($S$4:AP$4)*$K145+SUM($S$5:AU$5)*$L145+SUM($S$6:AU$6)*$M145+SUM($S$7:AU$7)*$N145-SUM($O145:$Q145),0)</f>
        <v>873</v>
      </c>
      <c r="AS145" s="4">
        <f t="shared" si="520"/>
        <v>0</v>
      </c>
      <c r="AT145" s="72">
        <f>IF(SUM($S$3:AW$3)*$J145+SUM($S$4:AW$4)*$K145+SUM($S$5:AW$5)*$L145+SUM($S$6:AW$6)*$M145+SUM($S$7:AW$7)*$N145-SUM($O145:$Q145)&gt;0,SUM($S$3:AW$3)*$J145+SUM($S$4:AW$4)*$K145+SUM($S$5:AW$5)*$L145+SUM($S$6:AW$6)*$M145+SUM($S$7:AW$7)*$N145-SUM($O145:$Q145),0)</f>
        <v>2403</v>
      </c>
      <c r="AU145" s="4">
        <f t="shared" si="521"/>
        <v>1530</v>
      </c>
      <c r="AV145" s="72">
        <f>IF(SUM($S$3:AY$3)*$J145+SUM($S$4:AY$4)*$K145+SUM($S$5:AY$5)*$L145+SUM($S$6:AY$6)*$M145+SUM($S$7:AY$7)*$N145-SUM($O145:$Q145)&gt;0,SUM($S$3:AY$3)*$J145+SUM($S$4:AY$4)*$K145+SUM($S$5:AY$5)*$L145+SUM($S$6:AY$6)*$M145+SUM($S$7:AY$7)*$N145-SUM($O145:$Q145),0)</f>
        <v>3133</v>
      </c>
      <c r="AW145" s="4">
        <f t="shared" si="522"/>
        <v>730</v>
      </c>
      <c r="AX145" s="72">
        <f>IF(SUM($S$3:BA$3)*$J145+SUM($S$4:BA$4)*$K145+SUM($S$5:BA$5)*$L145+SUM($S$6:BA$6)*$M145+SUM($S$7:BA$7)*$N145-SUM($O145:$Q145)&gt;0,SUM($S$3:BA$3)*$J145+SUM($S$4:BA$4)*$K145+SUM($S$5:BA$5)*$L145+SUM($S$6:BA$6)*$M145+SUM($S$7:BA$7)*$N145-SUM($O145:$Q145),0)</f>
        <v>3863</v>
      </c>
      <c r="AY145" s="7">
        <f t="shared" si="523"/>
        <v>730</v>
      </c>
      <c r="AZ145" s="401">
        <f>IF(SUM($S$3:BC$3)*$J145+SUM($S$4:BC$4)*$K145+SUM($S$5:BC$5)*$L145+SUM($S$6:BC$6)*$M145+SUM($S$7:BC$7)*$N145-SUM($O145:$Q145)&gt;0,SUM($S$3:BC$3)*$J145+SUM($S$4:BC$4)*$K145+SUM($S$5:BC$5)*$L145+SUM($S$6:BC$6)*$M145+SUM($S$7:BC$7)*$N145-SUM($O145:$Q145),0)</f>
        <v>4523</v>
      </c>
      <c r="BA145" s="87">
        <f t="shared" si="524"/>
        <v>660</v>
      </c>
      <c r="BB145" s="402">
        <f>IF(SUM($S$3:BD$3)*$J145+SUM($S$4:BD$4)*$K145+SUM($S$5:BD$5)*$L145+SUM($S$6:BD$6)*$M145+SUM($S$7:BD$7)*$N145-SUM($O145:$Q145)&gt;0,SUM($S$3:BD$3)*$J145+SUM($S$4:BD$4)*$K145+SUM($S$5:BD$5)*$L145+SUM($S$6:BD$6)*$M145+SUM($S$7:BD$7)*$N145-SUM($O145:$Q145),0)</f>
        <v>5089</v>
      </c>
      <c r="BC145" s="87">
        <f t="shared" si="525"/>
        <v>566</v>
      </c>
      <c r="BG145" s="91">
        <f>IF($G145=2,$H145*AC145*$I$2,$H145*AC145)</f>
        <v>0</v>
      </c>
      <c r="BH145" s="91">
        <f>IF($G145=2,$H145*AE145*$I$2,$H145*AE145)</f>
        <v>0</v>
      </c>
      <c r="BI145" s="91">
        <f>IF($G145=2,$H145*AG145*$I$2,$H145*AG145)</f>
        <v>0</v>
      </c>
      <c r="BJ145" s="91">
        <f>IF($G145=2,$H145*AI145*$I$2,$H145*AI145)</f>
        <v>1710000</v>
      </c>
      <c r="BK145" s="91">
        <f>IF($G145=2,$H145*AK145*$I$2,$H145*AK145)</f>
        <v>114000000</v>
      </c>
      <c r="BL145" s="91">
        <f>IF($G145=2,$H145*AM145*$I$2,$H145*AM145)</f>
        <v>171000000</v>
      </c>
      <c r="BM145" s="91">
        <f>IF($G145=2,$H145*AO145*$I$2,$H145*AO145)</f>
        <v>267900000</v>
      </c>
      <c r="BN145" s="91">
        <f>IF($G145=2,$H145*AQ145*$I$2,$H145*AQ145)</f>
        <v>324900000</v>
      </c>
      <c r="BO145" s="91">
        <f>IF($G145=2,$H145*AS145*$I$2,$H145*AS145)</f>
        <v>0</v>
      </c>
      <c r="BP145" s="91">
        <f>IF($G145=2,$H145*AU145*$I$2,$H145*AU145)</f>
        <v>872100000</v>
      </c>
      <c r="BQ145" s="250">
        <f>IF($G145=2,$H145*AW145*$I$2,$H145*AW145)</f>
        <v>416100000</v>
      </c>
      <c r="BR145" s="157">
        <f>IF($G145=2,$H145*AY145*$I$2,$H145*AY145)</f>
        <v>416100000</v>
      </c>
      <c r="BS145" s="91">
        <f>IF($G145=2,$H145*BA145*$I$2,$H145*BA145)</f>
        <v>376200000</v>
      </c>
      <c r="BT145" s="91">
        <f>IF($G145=2,$H145*BC145*$I$2,$H145*BC145)</f>
        <v>322620000</v>
      </c>
      <c r="BU145" s="91"/>
      <c r="BV145" s="91"/>
      <c r="BW145" s="158"/>
      <c r="BX145" s="153" t="s">
        <v>607</v>
      </c>
    </row>
    <row r="146" spans="1:76" s="86" customFormat="1" ht="12.75" customHeight="1" x14ac:dyDescent="0.25">
      <c r="A146" s="186" t="s">
        <v>199</v>
      </c>
      <c r="B146" s="187" t="s">
        <v>200</v>
      </c>
      <c r="C146" s="254" t="s">
        <v>10</v>
      </c>
      <c r="D146" s="277">
        <v>1</v>
      </c>
      <c r="E146" s="331">
        <v>2455</v>
      </c>
      <c r="F146" s="345" t="s">
        <v>772</v>
      </c>
      <c r="G146" s="369">
        <v>1</v>
      </c>
      <c r="H146" s="370">
        <v>2455</v>
      </c>
      <c r="I146" s="373" t="s">
        <v>772</v>
      </c>
      <c r="J146" s="306"/>
      <c r="K146" s="135">
        <v>2</v>
      </c>
      <c r="L146" s="130"/>
      <c r="M146" s="123">
        <v>2</v>
      </c>
      <c r="N146" s="120"/>
      <c r="O146" s="87">
        <v>90</v>
      </c>
      <c r="P146" s="131"/>
      <c r="Q146" s="292">
        <f>150+280+330+680+690+124</f>
        <v>2254</v>
      </c>
      <c r="R146" s="72">
        <f>IF(SUM($S$3:U$3)*$J146+SUM($S$4:U$4)*$K146+SUM($S$5:U$5)*$L146+SUM($S$6:U$6)*$M146+SUM($S$7:U$7)*$N146-SUM($O146:$Q146)&gt;0,SUM($S$3:U$3)*$J146+SUM($S$4:U$4)*$K146+SUM($S$5:U$5)*$L146+SUM($S$6:U$6)*$M146+SUM($S$7:U$7)*$N146-SUM($O146:$Q146),0)</f>
        <v>0</v>
      </c>
      <c r="S146" s="73">
        <f t="shared" si="507"/>
        <v>0</v>
      </c>
      <c r="T146" s="72">
        <f>IF(SUM($S$3:W$3)*$J146+SUM($S$4:W$4)*$K146+SUM($S$5:W$5)*$L146+SUM($S$6:W$6)*$M146+SUM($S$7:W$7)*$N146-SUM($O146:$Q146)&gt;0,SUM($S$3:W$3)*$J146+SUM($S$4:W$4)*$K146+SUM($S$5:W$5)*$L146+SUM($S$6:W$6)*$M146+SUM($S$7:W$7)*$N146-SUM($O146:$Q146),0)</f>
        <v>0</v>
      </c>
      <c r="U146" s="4">
        <f t="shared" si="508"/>
        <v>0</v>
      </c>
      <c r="V146" s="72">
        <f>IF(SUM($S$3:Y$3)*$J146+SUM($S$4:Y$4)*$K146+SUM($S$5:Y$5)*$L146+SUM($S$6:Y$6)*$M146+SUM($S$7:Y$7)*$N146-SUM($O146:$Q146)&gt;0,SUM($S$3:Y$3)*$J146+SUM($S$4:Y$4)*$K146+SUM($S$5:Y$5)*$L146+SUM($S$6:Y$6)*$M146+SUM($S$7:Y$7)*$N146-SUM($O146:$Q146),0)</f>
        <v>0</v>
      </c>
      <c r="W146" s="4">
        <f t="shared" si="509"/>
        <v>0</v>
      </c>
      <c r="X146" s="72">
        <f>IF(SUM($S$3:AA$3)*$J146+SUM($S$4:AA$4)*$K146+SUM($S$5:AA$5)*$L146+SUM($S$6:AA$6)*$M146+SUM($S$7:AA$7)*$N146-SUM($O146:$Q146)&gt;0,SUM($S$3:AA$3)*$J146+SUM($S$4:AA$4)*$K146+SUM($S$5:AA$5)*$L146+SUM($S$6:AA$6)*$M146+SUM($S$7:AA$7)*$N146-SUM($O146:$Q146),0)</f>
        <v>0</v>
      </c>
      <c r="Y146" s="4">
        <f t="shared" si="510"/>
        <v>0</v>
      </c>
      <c r="Z146" s="72">
        <f>IF(SUM($S$3:AC$3)*$J146+SUM($S$4:AC$4)*$K146+SUM($S$5:AC$5)*$L146+SUM($S$6:AC$6)*$M146+SUM($S$7:AC$7)*$N146-SUM($O146:$Q146)&gt;0,SUM($S$3:AC$3)*$J146+SUM($S$4:AC$4)*$K146+SUM($S$5:AC$5)*$L146+SUM($S$6:AC$6)*$M146+SUM($S$7:AC$7)*$N146-SUM($O146:$Q146),0)</f>
        <v>0</v>
      </c>
      <c r="AA146" s="4">
        <f t="shared" si="511"/>
        <v>0</v>
      </c>
      <c r="AB146" s="72">
        <f>IF(SUM($S$3:AE$3)*$J146+SUM($S$4:AE$4)*$K146+SUM($S$5:AE$5)*$L146+SUM($S$6:AE$6)*$M146+SUM($S$7:AE$7)*$N146-SUM($O146:$Q146)&gt;0,SUM($S$3:AE$3)*$J146+SUM($S$4:AE$4)*$K146+SUM($S$5:AE$5)*$L146+SUM($S$6:AE$6)*$M146+SUM($S$7:AE$7)*$N146-SUM($O146:$Q146),0)</f>
        <v>0</v>
      </c>
      <c r="AC146" s="4">
        <f t="shared" si="512"/>
        <v>0</v>
      </c>
      <c r="AD146" s="72">
        <f>IF(SUM($S$3:AG$3)*$J146+SUM($S$4:AG$4)*$K146+SUM($S$5:AG$5)*$L146+SUM($S$6:AG$6)*$M146+SUM($S$7:AG$7)*$N146-SUM($O146:$Q146)&gt;0,SUM($S$3:AG$3)*$J146+SUM($S$4:AG$4)*$K146+SUM($S$5:AG$5)*$L146+SUM($S$6:AG$6)*$M146+SUM($S$7:AG$7)*$N146-SUM($O146:$Q146),0)</f>
        <v>0</v>
      </c>
      <c r="AE146" s="4">
        <f t="shared" si="513"/>
        <v>0</v>
      </c>
      <c r="AF146" s="72">
        <f>IF(SUM($S$3:AI$3)*$J146+SUM($S$4:AI$4)*$K146+SUM($S$5:AI$5)*$L146+SUM($S$6:AI$6)*$M146+SUM($S$7:AI$7)*$N146-SUM($O146:$Q146)&gt;0,SUM($S$3:AI$3)*$J146+SUM($S$4:AI$4)*$K146+SUM($S$5:AI$5)*$L146+SUM($S$6:AI$6)*$M146+SUM($S$7:AI$7)*$N146-SUM($O146:$Q146),0)</f>
        <v>0</v>
      </c>
      <c r="AG146" s="4">
        <f t="shared" si="514"/>
        <v>0</v>
      </c>
      <c r="AH146" s="72">
        <f>IF(SUM($S$3:AK$3)*$J146+SUM($S$4:AK$4)*$K146+SUM($S$5:AK$5)*$L146+SUM($S$6:AK$6)*$M146+SUM($S$7:AK$7)*$N146-SUM($O146:$Q146)&gt;0,SUM($S$3:AK$3)*$J146+SUM($S$4:AK$4)*$K146+SUM($S$5:AK$5)*$L146+SUM($S$6:AK$6)*$M146+SUM($S$7:AK$7)*$N146-SUM($O146:$Q146),0)</f>
        <v>0</v>
      </c>
      <c r="AI146" s="4">
        <f t="shared" si="515"/>
        <v>0</v>
      </c>
      <c r="AJ146" s="72">
        <f>IF(SUM($S$3:AM$3)*$J146+SUM($S$4:AQ$4)*$K146+SUM($S$5:AM$5)*$L146+SUM($S$6:AM$6)*$M146+SUM($S$7:AM$7)*$N146-SUM($O146:$Q146)&gt;0,SUM($S$3:AM$3)*$J146+SUM($S$4:AQ$4)*$K146+SUM($S$5:AM$5)*$L146+SUM($S$6:AM$6)*$M146+SUM($S$7:AM$7)*$N146-SUM($O146:$Q146),0)</f>
        <v>0</v>
      </c>
      <c r="AK146" s="4">
        <f t="shared" si="516"/>
        <v>0</v>
      </c>
      <c r="AL146" s="72">
        <f>IF(SUM($S$3:AO$3)*$J146+SUM($S$4:AS$4)*$K146+SUM($S$5:AO$5)*$L146+SUM($S$6:AO$6)*$M146+SUM($S$7:AO$7)*$N146-SUM($O146:$Q146)&gt;0,SUM($S$3:AO$3)*$J146+SUM($S$4:AS$4)*$K146+SUM($S$5:AO$5)*$L146+SUM($S$6:AO$6)*$M146+SUM($S$7:AO$7)*$N146-SUM($O146:$Q146),0)</f>
        <v>0</v>
      </c>
      <c r="AM146" s="4">
        <f t="shared" si="517"/>
        <v>0</v>
      </c>
      <c r="AN146" s="72">
        <f>IF(SUM($S$3:AQ$3)*$J146+SUM($S$4:AU$4)*$K146+SUM($S$5:AQ$5)*$L146+SUM($S$6:AQ$6)*$M146+SUM($S$7:AQ$7)*$N146-SUM($O146:$Q146)&gt;0,SUM($S$3:AQ$3)*$J146+SUM($S$4:AU$4)*$K146+SUM($S$5:AQ$5)*$L146+SUM($S$6:AQ$6)*$M146+SUM($S$7:AQ$7)*$N146-SUM($O146:$Q146),0)</f>
        <v>0</v>
      </c>
      <c r="AO146" s="4">
        <f t="shared" si="518"/>
        <v>0</v>
      </c>
      <c r="AP146" s="72">
        <f>IF(SUM($S$3:AS$3)*$J146+SUM($S$4:AW$4)*$K146+SUM($S$5:AS$5)*$L146+SUM($S$6:AS$6)*$M146+SUM($S$7:AS$7)*$N146-SUM($O146:$Q146)&gt;0,SUM($S$3:AS$3)*$J146+SUM($S$4:AW$4)*$K146+SUM($S$5:AS$5)*$L146+SUM($S$6:AS$6)*$M146+SUM($S$7:AS$7)*$N146-SUM($O146:$Q146),0)</f>
        <v>276</v>
      </c>
      <c r="AQ146" s="4">
        <f t="shared" si="519"/>
        <v>276</v>
      </c>
      <c r="AR146" s="72">
        <f>IF(SUM($S$3:AU$3)*$J146+SUM($S$4:AP$4)*$K146+SUM($S$5:AU$5)*$L146+SUM($S$6:AU$6)*$M146+SUM($S$7:AU$7)*$N146-SUM($O146:$Q146)&gt;0,SUM($S$3:AU$3)*$J146+SUM($S$4:AP$4)*$K146+SUM($S$5:AU$5)*$L146+SUM($S$6:AU$6)*$M146+SUM($S$7:AU$7)*$N146-SUM($O146:$Q146),0)</f>
        <v>0</v>
      </c>
      <c r="AS146" s="4">
        <f t="shared" si="520"/>
        <v>0</v>
      </c>
      <c r="AT146" s="72">
        <f>IF(SUM($S$3:AW$3)*$J146+SUM($S$4:AW$4)*$K146+SUM($S$5:AW$5)*$L146+SUM($S$6:AW$6)*$M146+SUM($S$7:AW$7)*$N146-SUM($O146:$Q146)&gt;0,SUM($S$3:AW$3)*$J146+SUM($S$4:AW$4)*$K146+SUM($S$5:AW$5)*$L146+SUM($S$6:AW$6)*$M146+SUM($S$7:AW$7)*$N146-SUM($O146:$Q146),0)</f>
        <v>416</v>
      </c>
      <c r="AU146" s="4">
        <f t="shared" si="521"/>
        <v>416</v>
      </c>
      <c r="AV146" s="72">
        <f>IF(SUM($S$3:AY$3)*$J146+SUM($S$4:AY$4)*$K146+SUM($S$5:AY$5)*$L146+SUM($S$6:AY$6)*$M146+SUM($S$7:AY$7)*$N146-SUM($O146:$Q146)&gt;0,SUM($S$3:AY$3)*$J146+SUM($S$4:AY$4)*$K146+SUM($S$5:AY$5)*$L146+SUM($S$6:AY$6)*$M146+SUM($S$7:AY$7)*$N146-SUM($O146:$Q146),0)</f>
        <v>786</v>
      </c>
      <c r="AW146" s="4">
        <f t="shared" si="522"/>
        <v>370</v>
      </c>
      <c r="AX146" s="72">
        <f>IF(SUM($S$3:BA$3)*$J146+SUM($S$4:BA$4)*$K146+SUM($S$5:BA$5)*$L146+SUM($S$6:BA$6)*$M146+SUM($S$7:BA$7)*$N146-SUM($O146:$Q146)&gt;0,SUM($S$3:BA$3)*$J146+SUM($S$4:BA$4)*$K146+SUM($S$5:BA$5)*$L146+SUM($S$6:BA$6)*$M146+SUM($S$7:BA$7)*$N146-SUM($O146:$Q146),0)</f>
        <v>1156</v>
      </c>
      <c r="AY146" s="7">
        <f t="shared" si="523"/>
        <v>370</v>
      </c>
      <c r="AZ146" s="401">
        <f>IF(SUM($S$3:BC$3)*$J146+SUM($S$4:BC$4)*$K146+SUM($S$5:BC$5)*$L146+SUM($S$6:BC$6)*$M146+SUM($S$7:BC$7)*$N146-SUM($O146:$Q146)&gt;0,SUM($S$3:BC$3)*$J146+SUM($S$4:BC$4)*$K146+SUM($S$5:BC$5)*$L146+SUM($S$6:BC$6)*$M146+SUM($S$7:BC$7)*$N146-SUM($O146:$Q146),0)</f>
        <v>1456</v>
      </c>
      <c r="BA146" s="87">
        <f t="shared" si="524"/>
        <v>300</v>
      </c>
      <c r="BB146" s="402">
        <f>IF(SUM($S$3:BD$3)*$J146+SUM($S$4:BD$4)*$K146+SUM($S$5:BD$5)*$L146+SUM($S$6:BD$6)*$M146+SUM($S$7:BD$7)*$N146-SUM($O146:$Q146)&gt;0,SUM($S$3:BD$3)*$J146+SUM($S$4:BD$4)*$K146+SUM($S$5:BD$5)*$L146+SUM($S$6:BD$6)*$M146+SUM($S$7:BD$7)*$N146-SUM($O146:$Q146),0)</f>
        <v>1750</v>
      </c>
      <c r="BC146" s="87">
        <f t="shared" si="525"/>
        <v>294</v>
      </c>
      <c r="BG146" s="91">
        <f>AA146*$H146</f>
        <v>0</v>
      </c>
      <c r="BH146" s="91">
        <f>AC146*$H146</f>
        <v>0</v>
      </c>
      <c r="BI146" s="91">
        <f>AE146*$H146</f>
        <v>0</v>
      </c>
      <c r="BJ146" s="91">
        <f>AG146*$H146</f>
        <v>0</v>
      </c>
      <c r="BK146" s="91">
        <f>AI146*$H146</f>
        <v>0</v>
      </c>
      <c r="BL146" s="91">
        <f>AK146*$H146</f>
        <v>0</v>
      </c>
      <c r="BM146" s="91">
        <f>AM146*$H146</f>
        <v>0</v>
      </c>
      <c r="BN146" s="91">
        <f>AO146*$H146</f>
        <v>0</v>
      </c>
      <c r="BO146" s="91">
        <f>AQ146*$H146</f>
        <v>677580</v>
      </c>
      <c r="BP146" s="91">
        <f>AS146*$H146</f>
        <v>0</v>
      </c>
      <c r="BQ146" s="250">
        <f>AU146*$H146</f>
        <v>1021280</v>
      </c>
      <c r="BR146" s="157">
        <f>AW146*$H146</f>
        <v>908350</v>
      </c>
      <c r="BS146" s="91">
        <f>AY146*$H146</f>
        <v>908350</v>
      </c>
      <c r="BT146" s="91">
        <f t="shared" ref="BT146" si="540">BA146*$H146</f>
        <v>736500</v>
      </c>
      <c r="BU146" s="91">
        <f>BC146*$H146</f>
        <v>721770</v>
      </c>
      <c r="BV146" s="91"/>
      <c r="BW146" s="158"/>
      <c r="BX146" s="153" t="s">
        <v>610</v>
      </c>
    </row>
    <row r="147" spans="1:76" s="86" customFormat="1" ht="25.5" customHeight="1" x14ac:dyDescent="0.25">
      <c r="A147" s="186" t="s">
        <v>201</v>
      </c>
      <c r="B147" s="187" t="s">
        <v>202</v>
      </c>
      <c r="C147" s="255" t="s">
        <v>198</v>
      </c>
      <c r="D147" s="278">
        <v>2</v>
      </c>
      <c r="E147" s="332">
        <v>355</v>
      </c>
      <c r="F147" s="346" t="s">
        <v>442</v>
      </c>
      <c r="G147" s="369">
        <v>2</v>
      </c>
      <c r="H147" s="370">
        <v>485</v>
      </c>
      <c r="I147" s="375" t="s">
        <v>442</v>
      </c>
      <c r="J147" s="306"/>
      <c r="K147" s="135">
        <v>4</v>
      </c>
      <c r="L147" s="130"/>
      <c r="M147" s="123">
        <v>4</v>
      </c>
      <c r="N147" s="120"/>
      <c r="O147" s="87"/>
      <c r="P147" s="131"/>
      <c r="Q147" s="292">
        <f>480+560+660+640+720+660+628</f>
        <v>4348</v>
      </c>
      <c r="R147" s="72">
        <f>IF(SUM($S$3:U$3)*$J147+SUM($S$4:U$4)*$K147+SUM($S$5:U$5)*$L147+SUM($S$6:U$6)*$M147+SUM($S$7:U$7)*$N147-SUM($O147:$Q147)&gt;0,SUM($S$3:U$3)*$J147+SUM($S$4:U$4)*$K147+SUM($S$5:U$5)*$L147+SUM($S$6:U$6)*$M147+SUM($S$7:U$7)*$N147-SUM($O147:$Q147),0)</f>
        <v>0</v>
      </c>
      <c r="S147" s="73">
        <f t="shared" si="507"/>
        <v>0</v>
      </c>
      <c r="T147" s="72">
        <f>IF(SUM($S$3:W$3)*$J147+SUM($S$4:W$4)*$K147+SUM($S$5:W$5)*$L147+SUM($S$6:W$6)*$M147+SUM($S$7:W$7)*$N147-SUM($O147:$Q147)&gt;0,SUM($S$3:W$3)*$J147+SUM($S$4:W$4)*$K147+SUM($S$5:W$5)*$L147+SUM($S$6:W$6)*$M147+SUM($S$7:W$7)*$N147-SUM($O147:$Q147),0)</f>
        <v>0</v>
      </c>
      <c r="U147" s="4">
        <f t="shared" si="508"/>
        <v>0</v>
      </c>
      <c r="V147" s="72">
        <f>IF(SUM($S$3:Y$3)*$J147+SUM($S$4:Y$4)*$K147+SUM($S$5:Y$5)*$L147+SUM($S$6:Y$6)*$M147+SUM($S$7:Y$7)*$N147-SUM($O147:$Q147)&gt;0,SUM($S$3:Y$3)*$J147+SUM($S$4:Y$4)*$K147+SUM($S$5:Y$5)*$L147+SUM($S$6:Y$6)*$M147+SUM($S$7:Y$7)*$N147-SUM($O147:$Q147),0)</f>
        <v>0</v>
      </c>
      <c r="W147" s="4">
        <f t="shared" si="509"/>
        <v>0</v>
      </c>
      <c r="X147" s="72">
        <f>IF(SUM($S$3:AA$3)*$J147+SUM($S$4:AA$4)*$K147+SUM($S$5:AA$5)*$L147+SUM($S$6:AA$6)*$M147+SUM($S$7:AA$7)*$N147-SUM($O147:$Q147)&gt;0,SUM($S$3:AA$3)*$J147+SUM($S$4:AA$4)*$K147+SUM($S$5:AA$5)*$L147+SUM($S$6:AA$6)*$M147+SUM($S$7:AA$7)*$N147-SUM($O147:$Q147),0)</f>
        <v>0</v>
      </c>
      <c r="Y147" s="4">
        <f t="shared" si="510"/>
        <v>0</v>
      </c>
      <c r="Z147" s="72">
        <f>IF(SUM($S$3:AC$3)*$J147+SUM($S$4:AC$4)*$K147+SUM($S$5:AC$5)*$L147+SUM($S$6:AC$6)*$M147+SUM($S$7:AC$7)*$N147-SUM($O147:$Q147)&gt;0,SUM($S$3:AC$3)*$J147+SUM($S$4:AC$4)*$K147+SUM($S$5:AC$5)*$L147+SUM($S$6:AC$6)*$M147+SUM($S$7:AC$7)*$N147-SUM($O147:$Q147),0)</f>
        <v>0</v>
      </c>
      <c r="AA147" s="4">
        <f t="shared" si="511"/>
        <v>0</v>
      </c>
      <c r="AB147" s="72">
        <f>IF(SUM($S$3:AE$3)*$J147+SUM($S$4:AE$4)*$K147+SUM($S$5:AE$5)*$L147+SUM($S$6:AE$6)*$M147+SUM($S$7:AE$7)*$N147-SUM($O147:$Q147)&gt;0,SUM($S$3:AE$3)*$J147+SUM($S$4:AE$4)*$K147+SUM($S$5:AE$5)*$L147+SUM($S$6:AE$6)*$M147+SUM($S$7:AE$7)*$N147-SUM($O147:$Q147),0)</f>
        <v>0</v>
      </c>
      <c r="AC147" s="4">
        <f t="shared" si="512"/>
        <v>0</v>
      </c>
      <c r="AD147" s="72">
        <f>IF(SUM($S$3:AG$3)*$J147+SUM($S$4:AG$4)*$K147+SUM($S$5:AG$5)*$L147+SUM($S$6:AG$6)*$M147+SUM($S$7:AG$7)*$N147-SUM($O147:$Q147)&gt;0,SUM($S$3:AG$3)*$J147+SUM($S$4:AG$4)*$K147+SUM($S$5:AG$5)*$L147+SUM($S$6:AG$6)*$M147+SUM($S$7:AG$7)*$N147-SUM($O147:$Q147),0)</f>
        <v>0</v>
      </c>
      <c r="AE147" s="4">
        <f t="shared" si="513"/>
        <v>0</v>
      </c>
      <c r="AF147" s="72">
        <f>IF(SUM($S$3:AI$3)*$J147+SUM($S$4:AI$4)*$K147+SUM($S$5:AI$5)*$L147+SUM($S$6:AI$6)*$M147+SUM($S$7:AI$7)*$N147-SUM($O147:$Q147)&gt;0,SUM($S$3:AI$3)*$J147+SUM($S$4:AI$4)*$K147+SUM($S$5:AI$5)*$L147+SUM($S$6:AI$6)*$M147+SUM($S$7:AI$7)*$N147-SUM($O147:$Q147),0)</f>
        <v>0</v>
      </c>
      <c r="AG147" s="4">
        <f t="shared" si="514"/>
        <v>0</v>
      </c>
      <c r="AH147" s="72">
        <f>IF(SUM($S$3:AK$3)*$J147+SUM($S$4:AK$4)*$K147+SUM($S$5:AK$5)*$L147+SUM($S$6:AK$6)*$M147+SUM($S$7:AK$7)*$N147-SUM($O147:$Q147)&gt;0,SUM($S$3:AK$3)*$J147+SUM($S$4:AK$4)*$K147+SUM($S$5:AK$5)*$L147+SUM($S$6:AK$6)*$M147+SUM($S$7:AK$7)*$N147-SUM($O147:$Q147),0)</f>
        <v>0</v>
      </c>
      <c r="AI147" s="4">
        <f t="shared" si="515"/>
        <v>0</v>
      </c>
      <c r="AJ147" s="72">
        <f>IF(SUM($S$3:AM$3)*$J147+SUM($S$4:AQ$4)*$K147+SUM($S$5:AM$5)*$L147+SUM($S$6:AM$6)*$M147+SUM($S$7:AM$7)*$N147-SUM($O147:$Q147)&gt;0,SUM($S$3:AM$3)*$J147+SUM($S$4:AQ$4)*$K147+SUM($S$5:AM$5)*$L147+SUM($S$6:AM$6)*$M147+SUM($S$7:AM$7)*$N147-SUM($O147:$Q147),0)</f>
        <v>0</v>
      </c>
      <c r="AK147" s="4">
        <f t="shared" si="516"/>
        <v>0</v>
      </c>
      <c r="AL147" s="72">
        <f>IF(SUM($S$3:AO$3)*$J147+SUM($S$4:AS$4)*$K147+SUM($S$5:AO$5)*$L147+SUM($S$6:AO$6)*$M147+SUM($S$7:AO$7)*$N147-SUM($O147:$Q147)&gt;0,SUM($S$3:AO$3)*$J147+SUM($S$4:AS$4)*$K147+SUM($S$5:AO$5)*$L147+SUM($S$6:AO$6)*$M147+SUM($S$7:AO$7)*$N147-SUM($O147:$Q147),0)</f>
        <v>0</v>
      </c>
      <c r="AM147" s="4">
        <f t="shared" si="517"/>
        <v>0</v>
      </c>
      <c r="AN147" s="72">
        <f>IF(SUM($S$3:AQ$3)*$J147+SUM($S$4:AU$4)*$K147+SUM($S$5:AQ$5)*$L147+SUM($S$6:AQ$6)*$M147+SUM($S$7:AQ$7)*$N147-SUM($O147:$Q147)&gt;0,SUM($S$3:AQ$3)*$J147+SUM($S$4:AU$4)*$K147+SUM($S$5:AQ$5)*$L147+SUM($S$6:AQ$6)*$M147+SUM($S$7:AQ$7)*$N147-SUM($O147:$Q147),0)</f>
        <v>152</v>
      </c>
      <c r="AO147" s="4">
        <f t="shared" si="518"/>
        <v>152</v>
      </c>
      <c r="AP147" s="72">
        <f>IF(SUM($S$3:AS$3)*$J147+SUM($S$4:AW$4)*$K147+SUM($S$5:AS$5)*$L147+SUM($S$6:AS$6)*$M147+SUM($S$7:AS$7)*$N147-SUM($O147:$Q147)&gt;0,SUM($S$3:AS$3)*$J147+SUM($S$4:AW$4)*$K147+SUM($S$5:AS$5)*$L147+SUM($S$6:AS$6)*$M147+SUM($S$7:AS$7)*$N147-SUM($O147:$Q147),0)</f>
        <v>892</v>
      </c>
      <c r="AQ147" s="4">
        <f t="shared" si="519"/>
        <v>740</v>
      </c>
      <c r="AR147" s="72">
        <f>IF(SUM($S$3:AU$3)*$J147+SUM($S$4:AP$4)*$K147+SUM($S$5:AU$5)*$L147+SUM($S$6:AU$6)*$M147+SUM($S$7:AU$7)*$N147-SUM($O147:$Q147)&gt;0,SUM($S$3:AU$3)*$J147+SUM($S$4:AP$4)*$K147+SUM($S$5:AU$5)*$L147+SUM($S$6:AU$6)*$M147+SUM($S$7:AU$7)*$N147-SUM($O147:$Q147),0)</f>
        <v>0</v>
      </c>
      <c r="AS147" s="4">
        <f t="shared" si="520"/>
        <v>0</v>
      </c>
      <c r="AT147" s="72">
        <f>IF(SUM($S$3:AW$3)*$J147+SUM($S$4:AW$4)*$K147+SUM($S$5:AW$5)*$L147+SUM($S$6:AW$6)*$M147+SUM($S$7:AW$7)*$N147-SUM($O147:$Q147)&gt;0,SUM($S$3:AW$3)*$J147+SUM($S$4:AW$4)*$K147+SUM($S$5:AW$5)*$L147+SUM($S$6:AW$6)*$M147+SUM($S$7:AW$7)*$N147-SUM($O147:$Q147),0)</f>
        <v>1172</v>
      </c>
      <c r="AU147" s="4">
        <f t="shared" si="521"/>
        <v>1172</v>
      </c>
      <c r="AV147" s="72">
        <f>IF(SUM($S$3:AY$3)*$J147+SUM($S$4:AY$4)*$K147+SUM($S$5:AY$5)*$L147+SUM($S$6:AY$6)*$M147+SUM($S$7:AY$7)*$N147-SUM($O147:$Q147)&gt;0,SUM($S$3:AY$3)*$J147+SUM($S$4:AY$4)*$K147+SUM($S$5:AY$5)*$L147+SUM($S$6:AY$6)*$M147+SUM($S$7:AY$7)*$N147-SUM($O147:$Q147),0)</f>
        <v>1912</v>
      </c>
      <c r="AW147" s="4">
        <f t="shared" si="522"/>
        <v>740</v>
      </c>
      <c r="AX147" s="72">
        <f>IF(SUM($S$3:BA$3)*$J147+SUM($S$4:BA$4)*$K147+SUM($S$5:BA$5)*$L147+SUM($S$6:BA$6)*$M147+SUM($S$7:BA$7)*$N147-SUM($O147:$Q147)&gt;0,SUM($S$3:BA$3)*$J147+SUM($S$4:BA$4)*$K147+SUM($S$5:BA$5)*$L147+SUM($S$6:BA$6)*$M147+SUM($S$7:BA$7)*$N147-SUM($O147:$Q147),0)</f>
        <v>2652</v>
      </c>
      <c r="AY147" s="7">
        <f t="shared" si="523"/>
        <v>740</v>
      </c>
      <c r="AZ147" s="401">
        <f>IF(SUM($S$3:BC$3)*$J147+SUM($S$4:BC$4)*$K147+SUM($S$5:BC$5)*$L147+SUM($S$6:BC$6)*$M147+SUM($S$7:BC$7)*$N147-SUM($O147:$Q147)&gt;0,SUM($S$3:BC$3)*$J147+SUM($S$4:BC$4)*$K147+SUM($S$5:BC$5)*$L147+SUM($S$6:BC$6)*$M147+SUM($S$7:BC$7)*$N147-SUM($O147:$Q147),0)</f>
        <v>3252</v>
      </c>
      <c r="BA147" s="87">
        <f t="shared" si="524"/>
        <v>600</v>
      </c>
      <c r="BB147" s="402">
        <f>IF(SUM($S$3:BD$3)*$J147+SUM($S$4:BD$4)*$K147+SUM($S$5:BD$5)*$L147+SUM($S$6:BD$6)*$M147+SUM($S$7:BD$7)*$N147-SUM($O147:$Q147)&gt;0,SUM($S$3:BD$3)*$J147+SUM($S$4:BD$4)*$K147+SUM($S$5:BD$5)*$L147+SUM($S$6:BD$6)*$M147+SUM($S$7:BD$7)*$N147-SUM($O147:$Q147),0)</f>
        <v>3840</v>
      </c>
      <c r="BC147" s="87">
        <f t="shared" si="525"/>
        <v>588</v>
      </c>
      <c r="BG147" s="87">
        <f t="shared" ref="BG147:BG149" si="541">IF($G147=2,$H147*AC147*$I$2,$H147*AC147)</f>
        <v>0</v>
      </c>
      <c r="BH147" s="87">
        <f t="shared" ref="BH147:BH149" si="542">IF($G147=2,$H147*AE147*$I$2,$H147*AE147)</f>
        <v>0</v>
      </c>
      <c r="BI147" s="87">
        <f t="shared" ref="BI147:BI149" si="543">IF($G147=2,$H147*AG147*$I$2,$H147*AG147)</f>
        <v>0</v>
      </c>
      <c r="BJ147" s="87">
        <f t="shared" ref="BJ147:BJ149" si="544">IF($G147=2,$H147*AI147*$I$2,$H147*AI147)</f>
        <v>0</v>
      </c>
      <c r="BK147" s="87">
        <f t="shared" ref="BK147:BK149" si="545">IF($G147=2,$H147*AK147*$I$2,$H147*AK147)</f>
        <v>0</v>
      </c>
      <c r="BL147" s="87">
        <f t="shared" ref="BL147:BL149" si="546">IF($G147=2,$H147*AM147*$I$2,$H147*AM147)</f>
        <v>0</v>
      </c>
      <c r="BM147" s="87">
        <f t="shared" ref="BM147:BM149" si="547">IF($G147=2,$H147*AO147*$I$2,$H147*AO147)</f>
        <v>420204</v>
      </c>
      <c r="BN147" s="87">
        <f t="shared" ref="BN147:BN149" si="548">IF($G147=2,$H147*AQ147*$I$2,$H147*AQ147)</f>
        <v>2045730</v>
      </c>
      <c r="BO147" s="87">
        <f t="shared" ref="BO147:BO149" si="549">IF($G147=2,$H147*AS147*$I$2,$H147*AS147)</f>
        <v>0</v>
      </c>
      <c r="BP147" s="87">
        <f t="shared" ref="BP147:BP149" si="550">IF($G147=2,$H147*AU147*$I$2,$H147*AU147)</f>
        <v>3239994</v>
      </c>
      <c r="BQ147" s="244">
        <f t="shared" ref="BQ147:BQ149" si="551">IF($G147=2,$H147*AW147*$I$2,$H147*AW147)</f>
        <v>2045730</v>
      </c>
      <c r="BR147" s="151">
        <f t="shared" ref="BR147:BR149" si="552">IF($G147=2,$H147*AY147*$I$2,$H147*AY147)</f>
        <v>2045730</v>
      </c>
      <c r="BS147" s="87">
        <f t="shared" ref="BS147:BS149" si="553">IF($G147=2,$H147*BA147*$I$2,$H147*BA147)</f>
        <v>1658700</v>
      </c>
      <c r="BT147" s="87">
        <f t="shared" ref="BT147:BT149" si="554">IF($G147=2,$H147*BC147*$I$2,$H147*BC147)</f>
        <v>1625526</v>
      </c>
      <c r="BU147" s="87"/>
      <c r="BV147" s="87"/>
      <c r="BW147" s="159"/>
      <c r="BX147" s="154" t="s">
        <v>607</v>
      </c>
    </row>
    <row r="148" spans="1:76" s="86" customFormat="1" ht="12.75" customHeight="1" x14ac:dyDescent="0.25">
      <c r="A148" s="186" t="s">
        <v>203</v>
      </c>
      <c r="B148" s="187" t="s">
        <v>204</v>
      </c>
      <c r="C148" s="254" t="s">
        <v>10</v>
      </c>
      <c r="D148" s="277">
        <v>2</v>
      </c>
      <c r="E148" s="331">
        <v>240</v>
      </c>
      <c r="F148" s="345" t="s">
        <v>442</v>
      </c>
      <c r="G148" s="369">
        <v>2</v>
      </c>
      <c r="H148" s="370">
        <v>250</v>
      </c>
      <c r="I148" s="373" t="s">
        <v>442</v>
      </c>
      <c r="J148" s="306"/>
      <c r="K148" s="135">
        <v>2</v>
      </c>
      <c r="L148" s="130"/>
      <c r="M148" s="123">
        <v>2</v>
      </c>
      <c r="N148" s="120"/>
      <c r="O148" s="87">
        <v>90</v>
      </c>
      <c r="P148" s="131"/>
      <c r="Q148" s="292">
        <f>240+280+330+230+360+314</f>
        <v>1754</v>
      </c>
      <c r="R148" s="72">
        <f>IF(SUM($S$3:U$3)*$J148+SUM($S$4:U$4)*$K148+SUM($S$5:U$5)*$L148+SUM($S$6:U$6)*$M148+SUM($S$7:U$7)*$N148-SUM($O148:$Q148)&gt;0,SUM($S$3:U$3)*$J148+SUM($S$4:U$4)*$K148+SUM($S$5:U$5)*$L148+SUM($S$6:U$6)*$M148+SUM($S$7:U$7)*$N148-SUM($O148:$Q148),0)</f>
        <v>0</v>
      </c>
      <c r="S148" s="73">
        <f t="shared" si="507"/>
        <v>0</v>
      </c>
      <c r="T148" s="72">
        <f>IF(SUM($S$3:W$3)*$J148+SUM($S$4:W$4)*$K148+SUM($S$5:W$5)*$L148+SUM($S$6:W$6)*$M148+SUM($S$7:W$7)*$N148-SUM($O148:$Q148)&gt;0,SUM($S$3:W$3)*$J148+SUM($S$4:W$4)*$K148+SUM($S$5:W$5)*$L148+SUM($S$6:W$6)*$M148+SUM($S$7:W$7)*$N148-SUM($O148:$Q148),0)</f>
        <v>0</v>
      </c>
      <c r="U148" s="4">
        <f t="shared" si="508"/>
        <v>0</v>
      </c>
      <c r="V148" s="72">
        <f>IF(SUM($S$3:Y$3)*$J148+SUM($S$4:Y$4)*$K148+SUM($S$5:Y$5)*$L148+SUM($S$6:Y$6)*$M148+SUM($S$7:Y$7)*$N148-SUM($O148:$Q148)&gt;0,SUM($S$3:Y$3)*$J148+SUM($S$4:Y$4)*$K148+SUM($S$5:Y$5)*$L148+SUM($S$6:Y$6)*$M148+SUM($S$7:Y$7)*$N148-SUM($O148:$Q148),0)</f>
        <v>0</v>
      </c>
      <c r="W148" s="4">
        <f t="shared" si="509"/>
        <v>0</v>
      </c>
      <c r="X148" s="72">
        <f>IF(SUM($S$3:AA$3)*$J148+SUM($S$4:AA$4)*$K148+SUM($S$5:AA$5)*$L148+SUM($S$6:AA$6)*$M148+SUM($S$7:AA$7)*$N148-SUM($O148:$Q148)&gt;0,SUM($S$3:AA$3)*$J148+SUM($S$4:AA$4)*$K148+SUM($S$5:AA$5)*$L148+SUM($S$6:AA$6)*$M148+SUM($S$7:AA$7)*$N148-SUM($O148:$Q148),0)</f>
        <v>0</v>
      </c>
      <c r="Y148" s="4">
        <f t="shared" si="510"/>
        <v>0</v>
      </c>
      <c r="Z148" s="72">
        <f>IF(SUM($S$3:AC$3)*$J148+SUM($S$4:AC$4)*$K148+SUM($S$5:AC$5)*$L148+SUM($S$6:AC$6)*$M148+SUM($S$7:AC$7)*$N148-SUM($O148:$Q148)&gt;0,SUM($S$3:AC$3)*$J148+SUM($S$4:AC$4)*$K148+SUM($S$5:AC$5)*$L148+SUM($S$6:AC$6)*$M148+SUM($S$7:AC$7)*$N148-SUM($O148:$Q148),0)</f>
        <v>0</v>
      </c>
      <c r="AA148" s="4">
        <f t="shared" si="511"/>
        <v>0</v>
      </c>
      <c r="AB148" s="72">
        <f>IF(SUM($S$3:AE$3)*$J148+SUM($S$4:AE$4)*$K148+SUM($S$5:AE$5)*$L148+SUM($S$6:AE$6)*$M148+SUM($S$7:AE$7)*$N148-SUM($O148:$Q148)&gt;0,SUM($S$3:AE$3)*$J148+SUM($S$4:AE$4)*$K148+SUM($S$5:AE$5)*$L148+SUM($S$6:AE$6)*$M148+SUM($S$7:AE$7)*$N148-SUM($O148:$Q148),0)</f>
        <v>0</v>
      </c>
      <c r="AC148" s="4">
        <f t="shared" si="512"/>
        <v>0</v>
      </c>
      <c r="AD148" s="72">
        <f>IF(SUM($S$3:AG$3)*$J148+SUM($S$4:AG$4)*$K148+SUM($S$5:AG$5)*$L148+SUM($S$6:AG$6)*$M148+SUM($S$7:AG$7)*$N148-SUM($O148:$Q148)&gt;0,SUM($S$3:AG$3)*$J148+SUM($S$4:AG$4)*$K148+SUM($S$5:AG$5)*$L148+SUM($S$6:AG$6)*$M148+SUM($S$7:AG$7)*$N148-SUM($O148:$Q148),0)</f>
        <v>0</v>
      </c>
      <c r="AE148" s="4">
        <f t="shared" si="513"/>
        <v>0</v>
      </c>
      <c r="AF148" s="72">
        <f>IF(SUM($S$3:AI$3)*$J148+SUM($S$4:AI$4)*$K148+SUM($S$5:AI$5)*$L148+SUM($S$6:AI$6)*$M148+SUM($S$7:AI$7)*$N148-SUM($O148:$Q148)&gt;0,SUM($S$3:AI$3)*$J148+SUM($S$4:AI$4)*$K148+SUM($S$5:AI$5)*$L148+SUM($S$6:AI$6)*$M148+SUM($S$7:AI$7)*$N148-SUM($O148:$Q148),0)</f>
        <v>0</v>
      </c>
      <c r="AG148" s="4">
        <f t="shared" si="514"/>
        <v>0</v>
      </c>
      <c r="AH148" s="72">
        <f>IF(SUM($S$3:AK$3)*$J148+SUM($S$4:AK$4)*$K148+SUM($S$5:AK$5)*$L148+SUM($S$6:AK$6)*$M148+SUM($S$7:AK$7)*$N148-SUM($O148:$Q148)&gt;0,SUM($S$3:AK$3)*$J148+SUM($S$4:AK$4)*$K148+SUM($S$5:AK$5)*$L148+SUM($S$6:AK$6)*$M148+SUM($S$7:AK$7)*$N148-SUM($O148:$Q148),0)</f>
        <v>0</v>
      </c>
      <c r="AI148" s="4">
        <f t="shared" si="515"/>
        <v>0</v>
      </c>
      <c r="AJ148" s="72">
        <f>IF(SUM($S$3:AM$3)*$J148+SUM($S$4:AQ$4)*$K148+SUM($S$5:AM$5)*$L148+SUM($S$6:AM$6)*$M148+SUM($S$7:AM$7)*$N148-SUM($O148:$Q148)&gt;0,SUM($S$3:AM$3)*$J148+SUM($S$4:AQ$4)*$K148+SUM($S$5:AM$5)*$L148+SUM($S$6:AM$6)*$M148+SUM($S$7:AM$7)*$N148-SUM($O148:$Q148),0)</f>
        <v>0</v>
      </c>
      <c r="AK148" s="4">
        <f t="shared" si="516"/>
        <v>0</v>
      </c>
      <c r="AL148" s="72">
        <f>IF(SUM($S$3:AO$3)*$J148+SUM($S$4:AS$4)*$K148+SUM($S$5:AO$5)*$L148+SUM($S$6:AO$6)*$M148+SUM($S$7:AO$7)*$N148-SUM($O148:$Q148)&gt;0,SUM($S$3:AO$3)*$J148+SUM($S$4:AS$4)*$K148+SUM($S$5:AO$5)*$L148+SUM($S$6:AO$6)*$M148+SUM($S$7:AO$7)*$N148-SUM($O148:$Q148),0)</f>
        <v>36</v>
      </c>
      <c r="AM148" s="4">
        <f t="shared" si="517"/>
        <v>36</v>
      </c>
      <c r="AN148" s="72">
        <f>IF(SUM($S$3:AQ$3)*$J148+SUM($S$4:AU$4)*$K148+SUM($S$5:AQ$5)*$L148+SUM($S$6:AQ$6)*$M148+SUM($S$7:AQ$7)*$N148-SUM($O148:$Q148)&gt;0,SUM($S$3:AQ$3)*$J148+SUM($S$4:AU$4)*$K148+SUM($S$5:AQ$5)*$L148+SUM($S$6:AQ$6)*$M148+SUM($S$7:AQ$7)*$N148-SUM($O148:$Q148),0)</f>
        <v>406</v>
      </c>
      <c r="AO148" s="4">
        <f t="shared" si="518"/>
        <v>370</v>
      </c>
      <c r="AP148" s="72">
        <f>IF(SUM($S$3:AS$3)*$J148+SUM($S$4:AW$4)*$K148+SUM($S$5:AS$5)*$L148+SUM($S$6:AS$6)*$M148+SUM($S$7:AS$7)*$N148-SUM($O148:$Q148)&gt;0,SUM($S$3:AS$3)*$J148+SUM($S$4:AW$4)*$K148+SUM($S$5:AS$5)*$L148+SUM($S$6:AS$6)*$M148+SUM($S$7:AS$7)*$N148-SUM($O148:$Q148),0)</f>
        <v>776</v>
      </c>
      <c r="AQ148" s="4">
        <f t="shared" si="519"/>
        <v>370</v>
      </c>
      <c r="AR148" s="72">
        <f>IF(SUM($S$3:AU$3)*$J148+SUM($S$4:AP$4)*$K148+SUM($S$5:AU$5)*$L148+SUM($S$6:AU$6)*$M148+SUM($S$7:AU$7)*$N148-SUM($O148:$Q148)&gt;0,SUM($S$3:AU$3)*$J148+SUM($S$4:AP$4)*$K148+SUM($S$5:AU$5)*$L148+SUM($S$6:AU$6)*$M148+SUM($S$7:AU$7)*$N148-SUM($O148:$Q148),0)</f>
        <v>0</v>
      </c>
      <c r="AS148" s="4">
        <f t="shared" si="520"/>
        <v>0</v>
      </c>
      <c r="AT148" s="72">
        <f>IF(SUM($S$3:AW$3)*$J148+SUM($S$4:AW$4)*$K148+SUM($S$5:AW$5)*$L148+SUM($S$6:AW$6)*$M148+SUM($S$7:AW$7)*$N148-SUM($O148:$Q148)&gt;0,SUM($S$3:AW$3)*$J148+SUM($S$4:AW$4)*$K148+SUM($S$5:AW$5)*$L148+SUM($S$6:AW$6)*$M148+SUM($S$7:AW$7)*$N148-SUM($O148:$Q148),0)</f>
        <v>916</v>
      </c>
      <c r="AU148" s="4">
        <f t="shared" si="521"/>
        <v>916</v>
      </c>
      <c r="AV148" s="72">
        <f>IF(SUM($S$3:AY$3)*$J148+SUM($S$4:AY$4)*$K148+SUM($S$5:AY$5)*$L148+SUM($S$6:AY$6)*$M148+SUM($S$7:AY$7)*$N148-SUM($O148:$Q148)&gt;0,SUM($S$3:AY$3)*$J148+SUM($S$4:AY$4)*$K148+SUM($S$5:AY$5)*$L148+SUM($S$6:AY$6)*$M148+SUM($S$7:AY$7)*$N148-SUM($O148:$Q148),0)</f>
        <v>1286</v>
      </c>
      <c r="AW148" s="4">
        <f t="shared" si="522"/>
        <v>370</v>
      </c>
      <c r="AX148" s="72">
        <f>IF(SUM($S$3:BA$3)*$J148+SUM($S$4:BA$4)*$K148+SUM($S$5:BA$5)*$L148+SUM($S$6:BA$6)*$M148+SUM($S$7:BA$7)*$N148-SUM($O148:$Q148)&gt;0,SUM($S$3:BA$3)*$J148+SUM($S$4:BA$4)*$K148+SUM($S$5:BA$5)*$L148+SUM($S$6:BA$6)*$M148+SUM($S$7:BA$7)*$N148-SUM($O148:$Q148),0)</f>
        <v>1656</v>
      </c>
      <c r="AY148" s="7">
        <f t="shared" si="523"/>
        <v>370</v>
      </c>
      <c r="AZ148" s="401">
        <f>IF(SUM($S$3:BC$3)*$J148+SUM($S$4:BC$4)*$K148+SUM($S$5:BC$5)*$L148+SUM($S$6:BC$6)*$M148+SUM($S$7:BC$7)*$N148-SUM($O148:$Q148)&gt;0,SUM($S$3:BC$3)*$J148+SUM($S$4:BC$4)*$K148+SUM($S$5:BC$5)*$L148+SUM($S$6:BC$6)*$M148+SUM($S$7:BC$7)*$N148-SUM($O148:$Q148),0)</f>
        <v>1956</v>
      </c>
      <c r="BA148" s="87">
        <f t="shared" si="524"/>
        <v>300</v>
      </c>
      <c r="BB148" s="402">
        <f>IF(SUM($S$3:BD$3)*$J148+SUM($S$4:BD$4)*$K148+SUM($S$5:BD$5)*$L148+SUM($S$6:BD$6)*$M148+SUM($S$7:BD$7)*$N148-SUM($O148:$Q148)&gt;0,SUM($S$3:BD$3)*$J148+SUM($S$4:BD$4)*$K148+SUM($S$5:BD$5)*$L148+SUM($S$6:BD$6)*$M148+SUM($S$7:BD$7)*$N148-SUM($O148:$Q148),0)</f>
        <v>2250</v>
      </c>
      <c r="BC148" s="87">
        <f t="shared" si="525"/>
        <v>294</v>
      </c>
      <c r="BG148" s="87">
        <f t="shared" si="541"/>
        <v>0</v>
      </c>
      <c r="BH148" s="87">
        <f t="shared" si="542"/>
        <v>0</v>
      </c>
      <c r="BI148" s="87">
        <f t="shared" si="543"/>
        <v>0</v>
      </c>
      <c r="BJ148" s="87">
        <f t="shared" si="544"/>
        <v>0</v>
      </c>
      <c r="BK148" s="87">
        <f t="shared" si="545"/>
        <v>0</v>
      </c>
      <c r="BL148" s="87">
        <f t="shared" si="546"/>
        <v>51300</v>
      </c>
      <c r="BM148" s="87">
        <f t="shared" si="547"/>
        <v>527250</v>
      </c>
      <c r="BN148" s="87">
        <f t="shared" si="548"/>
        <v>527250</v>
      </c>
      <c r="BO148" s="87">
        <f t="shared" si="549"/>
        <v>0</v>
      </c>
      <c r="BP148" s="87">
        <f t="shared" si="550"/>
        <v>1305300</v>
      </c>
      <c r="BQ148" s="244">
        <f t="shared" si="551"/>
        <v>527250</v>
      </c>
      <c r="BR148" s="151">
        <f t="shared" si="552"/>
        <v>527250</v>
      </c>
      <c r="BS148" s="87">
        <f t="shared" si="553"/>
        <v>427500</v>
      </c>
      <c r="BT148" s="87">
        <f t="shared" si="554"/>
        <v>418950</v>
      </c>
      <c r="BU148" s="87"/>
      <c r="BV148" s="87"/>
      <c r="BW148" s="159"/>
      <c r="BX148" s="154" t="s">
        <v>607</v>
      </c>
    </row>
    <row r="149" spans="1:76" s="86" customFormat="1" ht="38.25" customHeight="1" x14ac:dyDescent="0.25">
      <c r="A149" s="186" t="s">
        <v>205</v>
      </c>
      <c r="B149" s="187" t="s">
        <v>206</v>
      </c>
      <c r="C149" s="254" t="s">
        <v>10</v>
      </c>
      <c r="D149" s="277">
        <v>2</v>
      </c>
      <c r="E149" s="331">
        <v>1140</v>
      </c>
      <c r="F149" s="345" t="s">
        <v>442</v>
      </c>
      <c r="G149" s="369">
        <v>2</v>
      </c>
      <c r="H149" s="370">
        <v>1450</v>
      </c>
      <c r="I149" s="373" t="s">
        <v>442</v>
      </c>
      <c r="J149" s="306"/>
      <c r="K149" s="135">
        <v>1</v>
      </c>
      <c r="L149" s="130"/>
      <c r="M149" s="123">
        <v>1</v>
      </c>
      <c r="N149" s="120"/>
      <c r="O149" s="87"/>
      <c r="P149" s="131"/>
      <c r="Q149" s="292">
        <f>120+140+165+160+180+165+157</f>
        <v>1087</v>
      </c>
      <c r="R149" s="72">
        <f>IF(SUM($S$3:U$3)*$J149+SUM($S$4:U$4)*$K149+SUM($S$5:U$5)*$L149+SUM($S$6:U$6)*$M149+SUM($S$7:U$7)*$N149-SUM($O149:$Q149)&gt;0,SUM($S$3:U$3)*$J149+SUM($S$4:U$4)*$K149+SUM($S$5:U$5)*$L149+SUM($S$6:U$6)*$M149+SUM($S$7:U$7)*$N149-SUM($O149:$Q149),0)</f>
        <v>0</v>
      </c>
      <c r="S149" s="73">
        <f t="shared" si="507"/>
        <v>0</v>
      </c>
      <c r="T149" s="72">
        <f>IF(SUM($S$3:W$3)*$J149+SUM($S$4:W$4)*$K149+SUM($S$5:W$5)*$L149+SUM($S$6:W$6)*$M149+SUM($S$7:W$7)*$N149-SUM($O149:$Q149)&gt;0,SUM($S$3:W$3)*$J149+SUM($S$4:W$4)*$K149+SUM($S$5:W$5)*$L149+SUM($S$6:W$6)*$M149+SUM($S$7:W$7)*$N149-SUM($O149:$Q149),0)</f>
        <v>0</v>
      </c>
      <c r="U149" s="4">
        <f t="shared" si="508"/>
        <v>0</v>
      </c>
      <c r="V149" s="72">
        <f>IF(SUM($S$3:Y$3)*$J149+SUM($S$4:Y$4)*$K149+SUM($S$5:Y$5)*$L149+SUM($S$6:Y$6)*$M149+SUM($S$7:Y$7)*$N149-SUM($O149:$Q149)&gt;0,SUM($S$3:Y$3)*$J149+SUM($S$4:Y$4)*$K149+SUM($S$5:Y$5)*$L149+SUM($S$6:Y$6)*$M149+SUM($S$7:Y$7)*$N149-SUM($O149:$Q149),0)</f>
        <v>0</v>
      </c>
      <c r="W149" s="4">
        <f t="shared" si="509"/>
        <v>0</v>
      </c>
      <c r="X149" s="72">
        <f>IF(SUM($S$3:AA$3)*$J149+SUM($S$4:AA$4)*$K149+SUM($S$5:AA$5)*$L149+SUM($S$6:AA$6)*$M149+SUM($S$7:AA$7)*$N149-SUM($O149:$Q149)&gt;0,SUM($S$3:AA$3)*$J149+SUM($S$4:AA$4)*$K149+SUM($S$5:AA$5)*$L149+SUM($S$6:AA$6)*$M149+SUM($S$7:AA$7)*$N149-SUM($O149:$Q149),0)</f>
        <v>0</v>
      </c>
      <c r="Y149" s="4">
        <f t="shared" si="510"/>
        <v>0</v>
      </c>
      <c r="Z149" s="72">
        <f>IF(SUM($S$3:AC$3)*$J149+SUM($S$4:AC$4)*$K149+SUM($S$5:AC$5)*$L149+SUM($S$6:AC$6)*$M149+SUM($S$7:AC$7)*$N149-SUM($O149:$Q149)&gt;0,SUM($S$3:AC$3)*$J149+SUM($S$4:AC$4)*$K149+SUM($S$5:AC$5)*$L149+SUM($S$6:AC$6)*$M149+SUM($S$7:AC$7)*$N149-SUM($O149:$Q149),0)</f>
        <v>0</v>
      </c>
      <c r="AA149" s="4">
        <f t="shared" si="511"/>
        <v>0</v>
      </c>
      <c r="AB149" s="72">
        <f>IF(SUM($S$3:AE$3)*$J149+SUM($S$4:AE$4)*$K149+SUM($S$5:AE$5)*$L149+SUM($S$6:AE$6)*$M149+SUM($S$7:AE$7)*$N149-SUM($O149:$Q149)&gt;0,SUM($S$3:AE$3)*$J149+SUM($S$4:AE$4)*$K149+SUM($S$5:AE$5)*$L149+SUM($S$6:AE$6)*$M149+SUM($S$7:AE$7)*$N149-SUM($O149:$Q149),0)</f>
        <v>0</v>
      </c>
      <c r="AC149" s="4">
        <f t="shared" si="512"/>
        <v>0</v>
      </c>
      <c r="AD149" s="72">
        <f>IF(SUM($S$3:AG$3)*$J149+SUM($S$4:AG$4)*$K149+SUM($S$5:AG$5)*$L149+SUM($S$6:AG$6)*$M149+SUM($S$7:AG$7)*$N149-SUM($O149:$Q149)&gt;0,SUM($S$3:AG$3)*$J149+SUM($S$4:AG$4)*$K149+SUM($S$5:AG$5)*$L149+SUM($S$6:AG$6)*$M149+SUM($S$7:AG$7)*$N149-SUM($O149:$Q149),0)</f>
        <v>0</v>
      </c>
      <c r="AE149" s="4">
        <f t="shared" si="513"/>
        <v>0</v>
      </c>
      <c r="AF149" s="72">
        <f>IF(SUM($S$3:AI$3)*$J149+SUM($S$4:AI$4)*$K149+SUM($S$5:AI$5)*$L149+SUM($S$6:AI$6)*$M149+SUM($S$7:AI$7)*$N149-SUM($O149:$Q149)&gt;0,SUM($S$3:AI$3)*$J149+SUM($S$4:AI$4)*$K149+SUM($S$5:AI$5)*$L149+SUM($S$6:AI$6)*$M149+SUM($S$7:AI$7)*$N149-SUM($O149:$Q149),0)</f>
        <v>0</v>
      </c>
      <c r="AG149" s="4">
        <f t="shared" si="514"/>
        <v>0</v>
      </c>
      <c r="AH149" s="72">
        <f>IF(SUM($S$3:AK$3)*$J149+SUM($S$4:AK$4)*$K149+SUM($S$5:AK$5)*$L149+SUM($S$6:AK$6)*$M149+SUM($S$7:AK$7)*$N149-SUM($O149:$Q149)&gt;0,SUM($S$3:AK$3)*$J149+SUM($S$4:AK$4)*$K149+SUM($S$5:AK$5)*$L149+SUM($S$6:AK$6)*$M149+SUM($S$7:AK$7)*$N149-SUM($O149:$Q149),0)</f>
        <v>0</v>
      </c>
      <c r="AI149" s="4">
        <f t="shared" si="515"/>
        <v>0</v>
      </c>
      <c r="AJ149" s="72">
        <f>IF(SUM($S$3:AM$3)*$J149+SUM($S$4:AQ$4)*$K149+SUM($S$5:AM$5)*$L149+SUM($S$6:AM$6)*$M149+SUM($S$7:AM$7)*$N149-SUM($O149:$Q149)&gt;0,SUM($S$3:AM$3)*$J149+SUM($S$4:AQ$4)*$K149+SUM($S$5:AM$5)*$L149+SUM($S$6:AM$6)*$M149+SUM($S$7:AM$7)*$N149-SUM($O149:$Q149),0)</f>
        <v>0</v>
      </c>
      <c r="AK149" s="4">
        <f t="shared" si="516"/>
        <v>0</v>
      </c>
      <c r="AL149" s="72">
        <f>IF(SUM($S$3:AO$3)*$J149+SUM($S$4:AS$4)*$K149+SUM($S$5:AO$5)*$L149+SUM($S$6:AO$6)*$M149+SUM($S$7:AO$7)*$N149-SUM($O149:$Q149)&gt;0,SUM($S$3:AO$3)*$J149+SUM($S$4:AS$4)*$K149+SUM($S$5:AO$5)*$L149+SUM($S$6:AO$6)*$M149+SUM($S$7:AO$7)*$N149-SUM($O149:$Q149),0)</f>
        <v>0</v>
      </c>
      <c r="AM149" s="4">
        <f t="shared" si="517"/>
        <v>0</v>
      </c>
      <c r="AN149" s="72">
        <f>IF(SUM($S$3:AQ$3)*$J149+SUM($S$4:AU$4)*$K149+SUM($S$5:AQ$5)*$L149+SUM($S$6:AQ$6)*$M149+SUM($S$7:AQ$7)*$N149-SUM($O149:$Q149)&gt;0,SUM($S$3:AQ$3)*$J149+SUM($S$4:AU$4)*$K149+SUM($S$5:AQ$5)*$L149+SUM($S$6:AQ$6)*$M149+SUM($S$7:AQ$7)*$N149-SUM($O149:$Q149),0)</f>
        <v>38</v>
      </c>
      <c r="AO149" s="4">
        <f t="shared" si="518"/>
        <v>38</v>
      </c>
      <c r="AP149" s="72">
        <f>IF(SUM($S$3:AS$3)*$J149+SUM($S$4:AW$4)*$K149+SUM($S$5:AS$5)*$L149+SUM($S$6:AS$6)*$M149+SUM($S$7:AS$7)*$N149-SUM($O149:$Q149)&gt;0,SUM($S$3:AS$3)*$J149+SUM($S$4:AW$4)*$K149+SUM($S$5:AS$5)*$L149+SUM($S$6:AS$6)*$M149+SUM($S$7:AS$7)*$N149-SUM($O149:$Q149),0)</f>
        <v>223</v>
      </c>
      <c r="AQ149" s="4">
        <f t="shared" si="519"/>
        <v>185</v>
      </c>
      <c r="AR149" s="72">
        <f>IF(SUM($S$3:AU$3)*$J149+SUM($S$4:AP$4)*$K149+SUM($S$5:AU$5)*$L149+SUM($S$6:AU$6)*$M149+SUM($S$7:AU$7)*$N149-SUM($O149:$Q149)&gt;0,SUM($S$3:AU$3)*$J149+SUM($S$4:AP$4)*$K149+SUM($S$5:AU$5)*$L149+SUM($S$6:AU$6)*$M149+SUM($S$7:AU$7)*$N149-SUM($O149:$Q149),0)</f>
        <v>0</v>
      </c>
      <c r="AS149" s="4">
        <f t="shared" si="520"/>
        <v>0</v>
      </c>
      <c r="AT149" s="72">
        <f>IF(SUM($S$3:AW$3)*$J149+SUM($S$4:AW$4)*$K149+SUM($S$5:AW$5)*$L149+SUM($S$6:AW$6)*$M149+SUM($S$7:AW$7)*$N149-SUM($O149:$Q149)&gt;0,SUM($S$3:AW$3)*$J149+SUM($S$4:AW$4)*$K149+SUM($S$5:AW$5)*$L149+SUM($S$6:AW$6)*$M149+SUM($S$7:AW$7)*$N149-SUM($O149:$Q149),0)</f>
        <v>293</v>
      </c>
      <c r="AU149" s="4">
        <f t="shared" si="521"/>
        <v>293</v>
      </c>
      <c r="AV149" s="72">
        <f>IF(SUM($S$3:AY$3)*$J149+SUM($S$4:AY$4)*$K149+SUM($S$5:AY$5)*$L149+SUM($S$6:AY$6)*$M149+SUM($S$7:AY$7)*$N149-SUM($O149:$Q149)&gt;0,SUM($S$3:AY$3)*$J149+SUM($S$4:AY$4)*$K149+SUM($S$5:AY$5)*$L149+SUM($S$6:AY$6)*$M149+SUM($S$7:AY$7)*$N149-SUM($O149:$Q149),0)</f>
        <v>478</v>
      </c>
      <c r="AW149" s="4">
        <f t="shared" si="522"/>
        <v>185</v>
      </c>
      <c r="AX149" s="72">
        <f>IF(SUM($S$3:BA$3)*$J149+SUM($S$4:BA$4)*$K149+SUM($S$5:BA$5)*$L149+SUM($S$6:BA$6)*$M149+SUM($S$7:BA$7)*$N149-SUM($O149:$Q149)&gt;0,SUM($S$3:BA$3)*$J149+SUM($S$4:BA$4)*$K149+SUM($S$5:BA$5)*$L149+SUM($S$6:BA$6)*$M149+SUM($S$7:BA$7)*$N149-SUM($O149:$Q149),0)</f>
        <v>663</v>
      </c>
      <c r="AY149" s="7">
        <f t="shared" si="523"/>
        <v>185</v>
      </c>
      <c r="AZ149" s="401">
        <f>IF(SUM($S$3:BC$3)*$J149+SUM($S$4:BC$4)*$K149+SUM($S$5:BC$5)*$L149+SUM($S$6:BC$6)*$M149+SUM($S$7:BC$7)*$N149-SUM($O149:$Q149)&gt;0,SUM($S$3:BC$3)*$J149+SUM($S$4:BC$4)*$K149+SUM($S$5:BC$5)*$L149+SUM($S$6:BC$6)*$M149+SUM($S$7:BC$7)*$N149-SUM($O149:$Q149),0)</f>
        <v>813</v>
      </c>
      <c r="BA149" s="87">
        <f t="shared" si="524"/>
        <v>150</v>
      </c>
      <c r="BB149" s="402">
        <f>IF(SUM($S$3:BD$3)*$J149+SUM($S$4:BD$4)*$K149+SUM($S$5:BD$5)*$L149+SUM($S$6:BD$6)*$M149+SUM($S$7:BD$7)*$N149-SUM($O149:$Q149)&gt;0,SUM($S$3:BD$3)*$J149+SUM($S$4:BD$4)*$K149+SUM($S$5:BD$5)*$L149+SUM($S$6:BD$6)*$M149+SUM($S$7:BD$7)*$N149-SUM($O149:$Q149),0)</f>
        <v>960</v>
      </c>
      <c r="BC149" s="87">
        <f t="shared" si="525"/>
        <v>147</v>
      </c>
      <c r="BG149" s="87">
        <f t="shared" si="541"/>
        <v>0</v>
      </c>
      <c r="BH149" s="87">
        <f t="shared" si="542"/>
        <v>0</v>
      </c>
      <c r="BI149" s="87">
        <f t="shared" si="543"/>
        <v>0</v>
      </c>
      <c r="BJ149" s="87">
        <f t="shared" si="544"/>
        <v>0</v>
      </c>
      <c r="BK149" s="87">
        <f t="shared" si="545"/>
        <v>0</v>
      </c>
      <c r="BL149" s="87">
        <f t="shared" si="546"/>
        <v>0</v>
      </c>
      <c r="BM149" s="87">
        <f t="shared" si="547"/>
        <v>314070</v>
      </c>
      <c r="BN149" s="87">
        <f t="shared" si="548"/>
        <v>1529025</v>
      </c>
      <c r="BO149" s="87">
        <f t="shared" si="549"/>
        <v>0</v>
      </c>
      <c r="BP149" s="87">
        <f t="shared" si="550"/>
        <v>2421645</v>
      </c>
      <c r="BQ149" s="244">
        <f t="shared" si="551"/>
        <v>1529025</v>
      </c>
      <c r="BR149" s="151">
        <f t="shared" si="552"/>
        <v>1529025</v>
      </c>
      <c r="BS149" s="87">
        <f t="shared" si="553"/>
        <v>1239750</v>
      </c>
      <c r="BT149" s="87">
        <f t="shared" si="554"/>
        <v>1214955</v>
      </c>
      <c r="BU149" s="87"/>
      <c r="BV149" s="87"/>
      <c r="BW149" s="159"/>
      <c r="BX149" s="154" t="s">
        <v>607</v>
      </c>
    </row>
    <row r="150" spans="1:76" s="86" customFormat="1" ht="12.75" customHeight="1" x14ac:dyDescent="0.25">
      <c r="A150" s="186" t="s">
        <v>207</v>
      </c>
      <c r="B150" s="187" t="s">
        <v>538</v>
      </c>
      <c r="C150" s="254" t="s">
        <v>10</v>
      </c>
      <c r="D150" s="277">
        <v>1</v>
      </c>
      <c r="E150" s="331">
        <v>800</v>
      </c>
      <c r="F150" s="345" t="s">
        <v>447</v>
      </c>
      <c r="G150" s="369">
        <v>1</v>
      </c>
      <c r="H150" s="370">
        <v>800</v>
      </c>
      <c r="I150" s="373" t="s">
        <v>447</v>
      </c>
      <c r="J150" s="300">
        <v>2</v>
      </c>
      <c r="K150" s="135">
        <v>2</v>
      </c>
      <c r="L150" s="122">
        <v>2</v>
      </c>
      <c r="M150" s="135">
        <v>2</v>
      </c>
      <c r="N150" s="128"/>
      <c r="O150" s="87"/>
      <c r="P150" s="121">
        <v>14</v>
      </c>
      <c r="Q150" s="292">
        <f>480+700+35+471+200+100+300+100</f>
        <v>2386</v>
      </c>
      <c r="R150" s="72">
        <f>IF(SUM($S$3:U$3)*$J150+SUM($S$4:U$4)*$K150+SUM($S$5:U$5)*$L150+SUM($S$6:U$6)*$M150+SUM($S$7:U$7)*$N150-SUM($O150:$Q150)&gt;0,SUM($S$3:U$3)*$J150+SUM($S$4:U$4)*$K150+SUM($S$5:U$5)*$L150+SUM($S$6:U$6)*$M150+SUM($S$7:U$7)*$N150-SUM($O150:$Q150),0)</f>
        <v>0</v>
      </c>
      <c r="S150" s="73">
        <f t="shared" si="507"/>
        <v>0</v>
      </c>
      <c r="T150" s="72">
        <f>IF(SUM($S$3:W$3)*$J150+SUM($S$4:W$4)*$K150+SUM($S$5:W$5)*$L150+SUM($S$6:W$6)*$M150+SUM($S$7:W$7)*$N150-SUM($O150:$Q150)&gt;0,SUM($S$3:W$3)*$J150+SUM($S$4:W$4)*$K150+SUM($S$5:W$5)*$L150+SUM($S$6:W$6)*$M150+SUM($S$7:W$7)*$N150-SUM($O150:$Q150),0)</f>
        <v>0</v>
      </c>
      <c r="U150" s="4">
        <f t="shared" si="508"/>
        <v>0</v>
      </c>
      <c r="V150" s="72">
        <f>IF(SUM($S$3:Y$3)*$J150+SUM($S$4:Y$4)*$K150+SUM($S$5:Y$5)*$L150+SUM($S$6:Y$6)*$M150+SUM($S$7:Y$7)*$N150-SUM($O150:$Q150)&gt;0,SUM($S$3:Y$3)*$J150+SUM($S$4:Y$4)*$K150+SUM($S$5:Y$5)*$L150+SUM($S$6:Y$6)*$M150+SUM($S$7:Y$7)*$N150-SUM($O150:$Q150),0)</f>
        <v>0</v>
      </c>
      <c r="W150" s="4">
        <f t="shared" si="509"/>
        <v>0</v>
      </c>
      <c r="X150" s="72">
        <f>IF(SUM($S$3:AA$3)*$J150+SUM($S$4:AA$4)*$K150+SUM($S$5:AA$5)*$L150+SUM($S$6:AA$6)*$M150+SUM($S$7:AA$7)*$N150-SUM($O150:$Q150)&gt;0,SUM($S$3:AA$3)*$J150+SUM($S$4:AA$4)*$K150+SUM($S$5:AA$5)*$L150+SUM($S$6:AA$6)*$M150+SUM($S$7:AA$7)*$N150-SUM($O150:$Q150),0)</f>
        <v>0</v>
      </c>
      <c r="Y150" s="4">
        <f t="shared" si="510"/>
        <v>0</v>
      </c>
      <c r="Z150" s="72">
        <f>IF(SUM($S$3:AC$3)*$J150+SUM($S$4:AC$4)*$K150+SUM($S$5:AC$5)*$L150+SUM($S$6:AC$6)*$M150+SUM($S$7:AC$7)*$N150-SUM($O150:$Q150)&gt;0,SUM($S$3:AC$3)*$J150+SUM($S$4:AC$4)*$K150+SUM($S$5:AC$5)*$L150+SUM($S$6:AC$6)*$M150+SUM($S$7:AC$7)*$N150-SUM($O150:$Q150),0)</f>
        <v>0</v>
      </c>
      <c r="AA150" s="4">
        <f t="shared" si="511"/>
        <v>0</v>
      </c>
      <c r="AB150" s="72">
        <f>IF(SUM($S$3:AE$3)*$J150+SUM($S$4:AE$4)*$K150+SUM($S$5:AE$5)*$L150+SUM($S$6:AE$6)*$M150+SUM($S$7:AE$7)*$N150-SUM($O150:$Q150)&gt;0,SUM($S$3:AE$3)*$J150+SUM($S$4:AE$4)*$K150+SUM($S$5:AE$5)*$L150+SUM($S$6:AE$6)*$M150+SUM($S$7:AE$7)*$N150-SUM($O150:$Q150),0)</f>
        <v>0</v>
      </c>
      <c r="AC150" s="4">
        <f t="shared" si="512"/>
        <v>0</v>
      </c>
      <c r="AD150" s="72">
        <f>IF(SUM($S$3:AG$3)*$J150+SUM($S$4:AG$4)*$K150+SUM($S$5:AG$5)*$L150+SUM($S$6:AG$6)*$M150+SUM($S$7:AG$7)*$N150-SUM($O150:$Q150)&gt;0,SUM($S$3:AG$3)*$J150+SUM($S$4:AG$4)*$K150+SUM($S$5:AG$5)*$L150+SUM($S$6:AG$6)*$M150+SUM($S$7:AG$7)*$N150-SUM($O150:$Q150),0)</f>
        <v>0</v>
      </c>
      <c r="AE150" s="4">
        <f t="shared" si="513"/>
        <v>0</v>
      </c>
      <c r="AF150" s="72">
        <f>IF(SUM($S$3:AI$3)*$J150+SUM($S$4:AI$4)*$K150+SUM($S$5:AI$5)*$L150+SUM($S$6:AI$6)*$M150+SUM($S$7:AI$7)*$N150-SUM($O150:$Q150)&gt;0,SUM($S$3:AI$3)*$J150+SUM($S$4:AI$4)*$K150+SUM($S$5:AI$5)*$L150+SUM($S$6:AI$6)*$M150+SUM($S$7:AI$7)*$N150-SUM($O150:$Q150),0)</f>
        <v>0</v>
      </c>
      <c r="AG150" s="4">
        <f t="shared" si="514"/>
        <v>0</v>
      </c>
      <c r="AH150" s="72">
        <f>IF(SUM($S$3:AK$3)*$J150+SUM($S$4:AK$4)*$K150+SUM($S$5:AK$5)*$L150+SUM($S$6:AK$6)*$M150+SUM($S$7:AK$7)*$N150-SUM($O150:$Q150)&gt;0,SUM($S$3:AK$3)*$J150+SUM($S$4:AK$4)*$K150+SUM($S$5:AK$5)*$L150+SUM($S$6:AK$6)*$M150+SUM($S$7:AK$7)*$N150-SUM($O150:$Q150),0)</f>
        <v>0</v>
      </c>
      <c r="AI150" s="4">
        <f t="shared" si="515"/>
        <v>0</v>
      </c>
      <c r="AJ150" s="72">
        <f>IF(SUM($S$3:AM$3)*$J150+SUM($S$4:AQ$4)*$K150+SUM($S$5:AM$5)*$L150+SUM($S$6:AM$6)*$M150+SUM($S$7:AM$7)*$N150-SUM($O150:$Q150)&gt;0,SUM($S$3:AM$3)*$J150+SUM($S$4:AQ$4)*$K150+SUM($S$5:AM$5)*$L150+SUM($S$6:AM$6)*$M150+SUM($S$7:AM$7)*$N150-SUM($O150:$Q150),0)</f>
        <v>132</v>
      </c>
      <c r="AK150" s="4">
        <f t="shared" si="516"/>
        <v>132</v>
      </c>
      <c r="AL150" s="72">
        <f>IF(SUM($S$3:AO$3)*$J150+SUM($S$4:AS$4)*$K150+SUM($S$5:AO$5)*$L150+SUM($S$6:AO$6)*$M150+SUM($S$7:AO$7)*$N150-SUM($O150:$Q150)&gt;0,SUM($S$3:AO$3)*$J150+SUM($S$4:AS$4)*$K150+SUM($S$5:AO$5)*$L150+SUM($S$6:AO$6)*$M150+SUM($S$7:AO$7)*$N150-SUM($O150:$Q150),0)</f>
        <v>432</v>
      </c>
      <c r="AM150" s="4">
        <f t="shared" si="517"/>
        <v>300</v>
      </c>
      <c r="AN150" s="72">
        <f>IF(SUM($S$3:AQ$3)*$J150+SUM($S$4:AU$4)*$K150+SUM($S$5:AQ$5)*$L150+SUM($S$6:AQ$6)*$M150+SUM($S$7:AQ$7)*$N150-SUM($O150:$Q150)&gt;0,SUM($S$3:AQ$3)*$J150+SUM($S$4:AU$4)*$K150+SUM($S$5:AQ$5)*$L150+SUM($S$6:AQ$6)*$M150+SUM($S$7:AQ$7)*$N150-SUM($O150:$Q150),0)</f>
        <v>902</v>
      </c>
      <c r="AO150" s="4">
        <f t="shared" si="518"/>
        <v>470</v>
      </c>
      <c r="AP150" s="72">
        <f>IF(SUM($S$3:AS$3)*$J150+SUM($S$4:AW$4)*$K150+SUM($S$5:AS$5)*$L150+SUM($S$6:AS$6)*$M150+SUM($S$7:AS$7)*$N150-SUM($O150:$Q150)&gt;0,SUM($S$3:AS$3)*$J150+SUM($S$4:AW$4)*$K150+SUM($S$5:AS$5)*$L150+SUM($S$6:AS$6)*$M150+SUM($S$7:AS$7)*$N150-SUM($O150:$Q150),0)</f>
        <v>1472</v>
      </c>
      <c r="AQ150" s="4">
        <f t="shared" si="519"/>
        <v>570</v>
      </c>
      <c r="AR150" s="72">
        <f>IF(SUM($S$3:AU$3)*$J150+SUM($S$4:AP$4)*$K150+SUM($S$5:AU$5)*$L150+SUM($S$6:AU$6)*$M150+SUM($S$7:AU$7)*$N150-SUM($O150:$Q150)&gt;0,SUM($S$3:AU$3)*$J150+SUM($S$4:AP$4)*$K150+SUM($S$5:AU$5)*$L150+SUM($S$6:AU$6)*$M150+SUM($S$7:AU$7)*$N150-SUM($O150:$Q150),0)</f>
        <v>802</v>
      </c>
      <c r="AS150" s="4">
        <f t="shared" si="520"/>
        <v>0</v>
      </c>
      <c r="AT150" s="72">
        <f>IF(SUM($S$3:AW$3)*$J150+SUM($S$4:AW$4)*$K150+SUM($S$5:AW$5)*$L150+SUM($S$6:AW$6)*$M150+SUM($S$7:AW$7)*$N150-SUM($O150:$Q150)&gt;0,SUM($S$3:AW$3)*$J150+SUM($S$4:AW$4)*$K150+SUM($S$5:AW$5)*$L150+SUM($S$6:AW$6)*$M150+SUM($S$7:AW$7)*$N150-SUM($O150:$Q150),0)</f>
        <v>2332</v>
      </c>
      <c r="AU150" s="4">
        <f t="shared" si="521"/>
        <v>1530</v>
      </c>
      <c r="AV150" s="72">
        <f>IF(SUM($S$3:AY$3)*$J150+SUM($S$4:AY$4)*$K150+SUM($S$5:AY$5)*$L150+SUM($S$6:AY$6)*$M150+SUM($S$7:AY$7)*$N150-SUM($O150:$Q150)&gt;0,SUM($S$3:AY$3)*$J150+SUM($S$4:AY$4)*$K150+SUM($S$5:AY$5)*$L150+SUM($S$6:AY$6)*$M150+SUM($S$7:AY$7)*$N150-SUM($O150:$Q150),0)</f>
        <v>3062</v>
      </c>
      <c r="AW150" s="4">
        <f t="shared" si="522"/>
        <v>730</v>
      </c>
      <c r="AX150" s="72">
        <f>IF(SUM($S$3:BA$3)*$J150+SUM($S$4:BA$4)*$K150+SUM($S$5:BA$5)*$L150+SUM($S$6:BA$6)*$M150+SUM($S$7:BA$7)*$N150-SUM($O150:$Q150)&gt;0,SUM($S$3:BA$3)*$J150+SUM($S$4:BA$4)*$K150+SUM($S$5:BA$5)*$L150+SUM($S$6:BA$6)*$M150+SUM($S$7:BA$7)*$N150-SUM($O150:$Q150),0)</f>
        <v>3792</v>
      </c>
      <c r="AY150" s="7">
        <f t="shared" si="523"/>
        <v>730</v>
      </c>
      <c r="AZ150" s="401">
        <f>IF(SUM($S$3:BC$3)*$J150+SUM($S$4:BC$4)*$K150+SUM($S$5:BC$5)*$L150+SUM($S$6:BC$6)*$M150+SUM($S$7:BC$7)*$N150-SUM($O150:$Q150)&gt;0,SUM($S$3:BC$3)*$J150+SUM($S$4:BC$4)*$K150+SUM($S$5:BC$5)*$L150+SUM($S$6:BC$6)*$M150+SUM($S$7:BC$7)*$N150-SUM($O150:$Q150),0)</f>
        <v>4452</v>
      </c>
      <c r="BA150" s="87">
        <f t="shared" si="524"/>
        <v>660</v>
      </c>
      <c r="BB150" s="402">
        <f>IF(SUM($S$3:BD$3)*$J150+SUM($S$4:BD$4)*$K150+SUM($S$5:BD$5)*$L150+SUM($S$6:BD$6)*$M150+SUM($S$7:BD$7)*$N150-SUM($O150:$Q150)&gt;0,SUM($S$3:BD$3)*$J150+SUM($S$4:BD$4)*$K150+SUM($S$5:BD$5)*$L150+SUM($S$6:BD$6)*$M150+SUM($S$7:BD$7)*$N150-SUM($O150:$Q150),0)</f>
        <v>5018</v>
      </c>
      <c r="BC150" s="87">
        <f t="shared" si="525"/>
        <v>566</v>
      </c>
      <c r="BG150" s="91">
        <f>Y150*$H150</f>
        <v>0</v>
      </c>
      <c r="BH150" s="91">
        <f>AA150*$H150</f>
        <v>0</v>
      </c>
      <c r="BI150" s="91">
        <f>AC150*$H150</f>
        <v>0</v>
      </c>
      <c r="BJ150" s="91">
        <f>AE150*$H150</f>
        <v>0</v>
      </c>
      <c r="BK150" s="91">
        <f>AG150*$H150</f>
        <v>0</v>
      </c>
      <c r="BL150" s="91">
        <f>AI150*$H150</f>
        <v>0</v>
      </c>
      <c r="BM150" s="91">
        <f>AK150*$H150</f>
        <v>105600</v>
      </c>
      <c r="BN150" s="91">
        <f>AM150*$H150</f>
        <v>240000</v>
      </c>
      <c r="BO150" s="91">
        <f>AO150*$H150</f>
        <v>376000</v>
      </c>
      <c r="BP150" s="91">
        <f>AQ150*$H150</f>
        <v>456000</v>
      </c>
      <c r="BQ150" s="250">
        <f>AS150*$H150</f>
        <v>0</v>
      </c>
      <c r="BR150" s="157">
        <f>AU150*$H150</f>
        <v>1224000</v>
      </c>
      <c r="BS150" s="91">
        <f>AW150*$H150</f>
        <v>584000</v>
      </c>
      <c r="BT150" s="91">
        <f>AY150*$H150</f>
        <v>584000</v>
      </c>
      <c r="BU150" s="91">
        <f>BA150*$H150</f>
        <v>528000</v>
      </c>
      <c r="BV150" s="91">
        <f>BC150*$H150</f>
        <v>452800</v>
      </c>
      <c r="BW150" s="158"/>
      <c r="BX150" s="153" t="s">
        <v>609</v>
      </c>
    </row>
    <row r="151" spans="1:76" s="86" customFormat="1" ht="12.75" customHeight="1" x14ac:dyDescent="0.25">
      <c r="A151" s="186" t="s">
        <v>208</v>
      </c>
      <c r="B151" s="187" t="s">
        <v>533</v>
      </c>
      <c r="C151" s="252" t="s">
        <v>10</v>
      </c>
      <c r="D151" s="277">
        <v>2</v>
      </c>
      <c r="E151" s="331">
        <v>1560</v>
      </c>
      <c r="F151" s="345" t="s">
        <v>449</v>
      </c>
      <c r="G151" s="369">
        <v>2</v>
      </c>
      <c r="H151" s="370">
        <v>1511</v>
      </c>
      <c r="I151" s="373" t="s">
        <v>449</v>
      </c>
      <c r="J151" s="300">
        <v>28</v>
      </c>
      <c r="K151" s="135">
        <v>28</v>
      </c>
      <c r="L151" s="122">
        <v>28</v>
      </c>
      <c r="M151" s="123">
        <v>28</v>
      </c>
      <c r="N151" s="120"/>
      <c r="O151" s="87"/>
      <c r="P151" s="121">
        <v>1232</v>
      </c>
      <c r="Q151" s="292">
        <f>32032+2912+2912+2912+2912+2912+8568</f>
        <v>55160</v>
      </c>
      <c r="R151" s="72">
        <f>IF(SUM($S$3:U$3)*$J151+SUM($S$4:U$4)*$K151+SUM($S$5:U$5)*$L151+SUM($S$6:U$6)*$M151+SUM($S$7:U$7)*$N151-SUM($O151:$Q151)&gt;0,SUM($S$3:U$3)*$J151+SUM($S$4:U$4)*$K151+SUM($S$5:U$5)*$L151+SUM($S$6:U$6)*$M151+SUM($S$7:U$7)*$N151-SUM($O151:$Q151),0)</f>
        <v>0</v>
      </c>
      <c r="S151" s="73">
        <f t="shared" si="507"/>
        <v>0</v>
      </c>
      <c r="T151" s="72">
        <f>IF(SUM($S$3:W$3)*$J151+SUM($S$4:W$4)*$K151+SUM($S$5:W$5)*$L151+SUM($S$6:W$6)*$M151+SUM($S$7:W$7)*$N151-SUM($O151:$Q151)&gt;0,SUM($S$3:W$3)*$J151+SUM($S$4:W$4)*$K151+SUM($S$5:W$5)*$L151+SUM($S$6:W$6)*$M151+SUM($S$7:W$7)*$N151-SUM($O151:$Q151),0)</f>
        <v>0</v>
      </c>
      <c r="U151" s="4">
        <f t="shared" si="508"/>
        <v>0</v>
      </c>
      <c r="V151" s="72">
        <f>IF(SUM($S$3:Y$3)*$J151+SUM($S$4:Y$4)*$K151+SUM($S$5:Y$5)*$L151+SUM($S$6:Y$6)*$M151+SUM($S$7:Y$7)*$N151-SUM($O151:$Q151)&gt;0,SUM($S$3:Y$3)*$J151+SUM($S$4:Y$4)*$K151+SUM($S$5:Y$5)*$L151+SUM($S$6:Y$6)*$M151+SUM($S$7:Y$7)*$N151-SUM($O151:$Q151),0)</f>
        <v>0</v>
      </c>
      <c r="W151" s="4">
        <f t="shared" si="509"/>
        <v>0</v>
      </c>
      <c r="X151" s="72">
        <f>IF(SUM($S$3:AA$3)*$J151+SUM($S$4:AA$4)*$K151+SUM($S$5:AA$5)*$L151+SUM($S$6:AA$6)*$M151+SUM($S$7:AA$7)*$N151-SUM($O151:$Q151)&gt;0,SUM($S$3:AA$3)*$J151+SUM($S$4:AA$4)*$K151+SUM($S$5:AA$5)*$L151+SUM($S$6:AA$6)*$M151+SUM($S$7:AA$7)*$N151-SUM($O151:$Q151),0)</f>
        <v>0</v>
      </c>
      <c r="Y151" s="4">
        <f t="shared" si="510"/>
        <v>0</v>
      </c>
      <c r="Z151" s="72">
        <f>IF(SUM($S$3:AC$3)*$J151+SUM($S$4:AC$4)*$K151+SUM($S$5:AC$5)*$L151+SUM($S$6:AC$6)*$M151+SUM($S$7:AC$7)*$N151-SUM($O151:$Q151)&gt;0,SUM($S$3:AC$3)*$J151+SUM($S$4:AC$4)*$K151+SUM($S$5:AC$5)*$L151+SUM($S$6:AC$6)*$M151+SUM($S$7:AC$7)*$N151-SUM($O151:$Q151),0)</f>
        <v>0</v>
      </c>
      <c r="AA151" s="4">
        <f t="shared" si="511"/>
        <v>0</v>
      </c>
      <c r="AB151" s="72">
        <f>IF(SUM($S$3:AE$3)*$J151+SUM($S$4:AE$4)*$K151+SUM($S$5:AE$5)*$L151+SUM($S$6:AE$6)*$M151+SUM($S$7:AE$7)*$N151-SUM($O151:$Q151)&gt;0,SUM($S$3:AE$3)*$J151+SUM($S$4:AE$4)*$K151+SUM($S$5:AE$5)*$L151+SUM($S$6:AE$6)*$M151+SUM($S$7:AE$7)*$N151-SUM($O151:$Q151),0)</f>
        <v>0</v>
      </c>
      <c r="AC151" s="4">
        <f t="shared" si="512"/>
        <v>0</v>
      </c>
      <c r="AD151" s="72">
        <f>IF(SUM($S$3:AG$3)*$J151+SUM($S$4:AG$4)*$K151+SUM($S$5:AG$5)*$L151+SUM($S$6:AG$6)*$M151+SUM($S$7:AG$7)*$N151-SUM($O151:$Q151)&gt;0,SUM($S$3:AG$3)*$J151+SUM($S$4:AG$4)*$K151+SUM($S$5:AG$5)*$L151+SUM($S$6:AG$6)*$M151+SUM($S$7:AG$7)*$N151-SUM($O151:$Q151),0)</f>
        <v>0</v>
      </c>
      <c r="AE151" s="4">
        <f t="shared" si="513"/>
        <v>0</v>
      </c>
      <c r="AF151" s="72">
        <f>IF(SUM($S$3:AI$3)*$J151+SUM($S$4:AI$4)*$K151+SUM($S$5:AI$5)*$L151+SUM($S$6:AI$6)*$M151+SUM($S$7:AI$7)*$N151-SUM($O151:$Q151)&gt;0,SUM($S$3:AI$3)*$J151+SUM($S$4:AI$4)*$K151+SUM($S$5:AI$5)*$L151+SUM($S$6:AI$6)*$M151+SUM($S$7:AI$7)*$N151-SUM($O151:$Q151),0)</f>
        <v>0</v>
      </c>
      <c r="AG151" s="4">
        <f t="shared" si="514"/>
        <v>0</v>
      </c>
      <c r="AH151" s="72">
        <f>IF(SUM($S$3:AK$3)*$J151+SUM($S$4:AK$4)*$K151+SUM($S$5:AK$5)*$L151+SUM($S$6:AK$6)*$M151+SUM($S$7:AK$7)*$N151-SUM($O151:$Q151)&gt;0,SUM($S$3:AK$3)*$J151+SUM($S$4:AK$4)*$K151+SUM($S$5:AK$5)*$L151+SUM($S$6:AK$6)*$M151+SUM($S$7:AK$7)*$N151-SUM($O151:$Q151),0)</f>
        <v>0</v>
      </c>
      <c r="AI151" s="4">
        <f t="shared" si="515"/>
        <v>0</v>
      </c>
      <c r="AJ151" s="72">
        <f>IF(SUM($S$3:AM$3)*$J151+SUM($S$4:AQ$4)*$K151+SUM($S$5:AM$5)*$L151+SUM($S$6:AM$6)*$M151+SUM($S$7:AM$7)*$N151-SUM($O151:$Q151)&gt;0,SUM($S$3:AM$3)*$J151+SUM($S$4:AQ$4)*$K151+SUM($S$5:AM$5)*$L151+SUM($S$6:AM$6)*$M151+SUM($S$7:AM$7)*$N151-SUM($O151:$Q151),0)</f>
        <v>0</v>
      </c>
      <c r="AK151" s="4">
        <f t="shared" si="516"/>
        <v>0</v>
      </c>
      <c r="AL151" s="72">
        <f>IF(SUM($S$3:AO$3)*$J151+SUM($S$4:AS$4)*$K151+SUM($S$5:AO$5)*$L151+SUM($S$6:AO$6)*$M151+SUM($S$7:AO$7)*$N151-SUM($O151:$Q151)&gt;0,SUM($S$3:AO$3)*$J151+SUM($S$4:AS$4)*$K151+SUM($S$5:AO$5)*$L151+SUM($S$6:AO$6)*$M151+SUM($S$7:AO$7)*$N151-SUM($O151:$Q151),0)</f>
        <v>0</v>
      </c>
      <c r="AM151" s="4">
        <f t="shared" si="517"/>
        <v>0</v>
      </c>
      <c r="AN151" s="72">
        <f>IF(SUM($S$3:AQ$3)*$J151+SUM($S$4:AU$4)*$K151+SUM($S$5:AQ$5)*$L151+SUM($S$6:AQ$6)*$M151+SUM($S$7:AQ$7)*$N151-SUM($O151:$Q151)&gt;0,SUM($S$3:AQ$3)*$J151+SUM($S$4:AU$4)*$K151+SUM($S$5:AQ$5)*$L151+SUM($S$6:AQ$6)*$M151+SUM($S$7:AQ$7)*$N151-SUM($O151:$Q151),0)</f>
        <v>0</v>
      </c>
      <c r="AO151" s="4">
        <f t="shared" si="518"/>
        <v>0</v>
      </c>
      <c r="AP151" s="72">
        <f>IF(SUM($S$3:AS$3)*$J151+SUM($S$4:AW$4)*$K151+SUM($S$5:AS$5)*$L151+SUM($S$6:AS$6)*$M151+SUM($S$7:AS$7)*$N151-SUM($O151:$Q151)&gt;0,SUM($S$3:AS$3)*$J151+SUM($S$4:AW$4)*$K151+SUM($S$5:AS$5)*$L151+SUM($S$6:AS$6)*$M151+SUM($S$7:AS$7)*$N151-SUM($O151:$Q151),0)</f>
        <v>0</v>
      </c>
      <c r="AQ151" s="4">
        <f t="shared" si="519"/>
        <v>0</v>
      </c>
      <c r="AR151" s="72">
        <f>IF(SUM($S$3:AU$3)*$J151+SUM($S$4:AP$4)*$K151+SUM($S$5:AU$5)*$L151+SUM($S$6:AU$6)*$M151+SUM($S$7:AU$7)*$N151-SUM($O151:$Q151)&gt;0,SUM($S$3:AU$3)*$J151+SUM($S$4:AP$4)*$K151+SUM($S$5:AU$5)*$L151+SUM($S$6:AU$6)*$M151+SUM($S$7:AU$7)*$N151-SUM($O151:$Q151),0)</f>
        <v>0</v>
      </c>
      <c r="AS151" s="4">
        <f t="shared" si="520"/>
        <v>0</v>
      </c>
      <c r="AT151" s="72">
        <f>IF(SUM($S$3:AW$3)*$J151+SUM($S$4:AW$4)*$K151+SUM($S$5:AW$5)*$L151+SUM($S$6:AW$6)*$M151+SUM($S$7:AW$7)*$N151-SUM($O151:$Q151)&gt;0,SUM($S$3:AW$3)*$J151+SUM($S$4:AW$4)*$K151+SUM($S$5:AW$5)*$L151+SUM($S$6:AW$6)*$M151+SUM($S$7:AW$7)*$N151-SUM($O151:$Q151),0)</f>
        <v>9856</v>
      </c>
      <c r="AU151" s="4">
        <f t="shared" si="521"/>
        <v>9856</v>
      </c>
      <c r="AV151" s="72">
        <f>IF(SUM($S$3:AY$3)*$J151+SUM($S$4:AY$4)*$K151+SUM($S$5:AY$5)*$L151+SUM($S$6:AY$6)*$M151+SUM($S$7:AY$7)*$N151-SUM($O151:$Q151)&gt;0,SUM($S$3:AY$3)*$J151+SUM($S$4:AY$4)*$K151+SUM($S$5:AY$5)*$L151+SUM($S$6:AY$6)*$M151+SUM($S$7:AY$7)*$N151-SUM($O151:$Q151),0)</f>
        <v>20076</v>
      </c>
      <c r="AW151" s="4">
        <f t="shared" si="522"/>
        <v>10220</v>
      </c>
      <c r="AX151" s="72">
        <f>IF(SUM($S$3:BA$3)*$J151+SUM($S$4:BA$4)*$K151+SUM($S$5:BA$5)*$L151+SUM($S$6:BA$6)*$M151+SUM($S$7:BA$7)*$N151-SUM($O151:$Q151)&gt;0,SUM($S$3:BA$3)*$J151+SUM($S$4:BA$4)*$K151+SUM($S$5:BA$5)*$L151+SUM($S$6:BA$6)*$M151+SUM($S$7:BA$7)*$N151-SUM($O151:$Q151),0)</f>
        <v>30296</v>
      </c>
      <c r="AY151" s="7">
        <f t="shared" si="523"/>
        <v>10220</v>
      </c>
      <c r="AZ151" s="401">
        <f>IF(SUM($S$3:BC$3)*$J151+SUM($S$4:BC$4)*$K151+SUM($S$5:BC$5)*$L151+SUM($S$6:BC$6)*$M151+SUM($S$7:BC$7)*$N151-SUM($O151:$Q151)&gt;0,SUM($S$3:BC$3)*$J151+SUM($S$4:BC$4)*$K151+SUM($S$5:BC$5)*$L151+SUM($S$6:BC$6)*$M151+SUM($S$7:BC$7)*$N151-SUM($O151:$Q151),0)</f>
        <v>39536</v>
      </c>
      <c r="BA151" s="87">
        <f t="shared" si="524"/>
        <v>9240</v>
      </c>
      <c r="BB151" s="402">
        <f>IF(SUM($S$3:BD$3)*$J151+SUM($S$4:BD$4)*$K151+SUM($S$5:BD$5)*$L151+SUM($S$6:BD$6)*$M151+SUM($S$7:BD$7)*$N151-SUM($O151:$Q151)&gt;0,SUM($S$3:BD$3)*$J151+SUM($S$4:BD$4)*$K151+SUM($S$5:BD$5)*$L151+SUM($S$6:BD$6)*$M151+SUM($S$7:BD$7)*$N151-SUM($O151:$Q151),0)</f>
        <v>47460</v>
      </c>
      <c r="BC151" s="87">
        <f t="shared" si="525"/>
        <v>7924</v>
      </c>
      <c r="BG151" s="91">
        <f>IF($G151=2,$H151*AC151*$I$2,$H151*AC151)</f>
        <v>0</v>
      </c>
      <c r="BH151" s="91">
        <f>IF($G151=2,$H151*AE151*$I$2,$H151*AE151)</f>
        <v>0</v>
      </c>
      <c r="BI151" s="91">
        <f>IF($G151=2,$H151*AG151*$I$2,$H151*AG151)</f>
        <v>0</v>
      </c>
      <c r="BJ151" s="91">
        <f>IF($G151=2,$H151*AI151*$I$2,$H151*AI151)</f>
        <v>0</v>
      </c>
      <c r="BK151" s="91">
        <f>IF($G151=2,$H151*AK151*$I$2,$H151*AK151)</f>
        <v>0</v>
      </c>
      <c r="BL151" s="91">
        <f>IF($G151=2,$H151*AM151*$I$2,$H151*AM151)</f>
        <v>0</v>
      </c>
      <c r="BM151" s="91">
        <f>IF($G151=2,$H151*AO151*$I$2,$H151*AO151)</f>
        <v>0</v>
      </c>
      <c r="BN151" s="91">
        <f>IF($G151=2,$H151*AQ151*$I$2,$H151*AQ151)</f>
        <v>0</v>
      </c>
      <c r="BO151" s="91">
        <f>IF($G151=2,$H151*AS151*$I$2,$H151*AS151)</f>
        <v>0</v>
      </c>
      <c r="BP151" s="91">
        <f>IF($G151=2,$H151*AU151*$I$2,$H151*AU151)</f>
        <v>84886771.200000003</v>
      </c>
      <c r="BQ151" s="250">
        <f>IF($G151=2,$H151*AW151*$I$2,$H151*AW151)</f>
        <v>88021794</v>
      </c>
      <c r="BR151" s="157">
        <f>IF($G151=2,$H151*AY151*$I$2,$H151*AY151)</f>
        <v>88021794</v>
      </c>
      <c r="BS151" s="91">
        <f>IF($G151=2,$H151*BA151*$I$2,$H151*BA151)</f>
        <v>79581348</v>
      </c>
      <c r="BT151" s="91">
        <f t="shared" ref="BT151:BT152" si="555">IF($G151=2,$H151*BC151*$I$2,$H151*BC151)</f>
        <v>68247034.799999997</v>
      </c>
      <c r="BU151" s="91"/>
      <c r="BV151" s="91"/>
      <c r="BW151" s="158"/>
      <c r="BX151" s="153" t="s">
        <v>607</v>
      </c>
    </row>
    <row r="152" spans="1:76" s="86" customFormat="1" ht="12.75" customHeight="1" x14ac:dyDescent="0.25">
      <c r="A152" s="186" t="s">
        <v>209</v>
      </c>
      <c r="B152" s="187" t="s">
        <v>534</v>
      </c>
      <c r="C152" s="252" t="s">
        <v>10</v>
      </c>
      <c r="D152" s="277">
        <v>2</v>
      </c>
      <c r="E152" s="331">
        <v>845</v>
      </c>
      <c r="F152" s="345" t="s">
        <v>449</v>
      </c>
      <c r="G152" s="369">
        <v>2</v>
      </c>
      <c r="H152" s="370">
        <v>850</v>
      </c>
      <c r="I152" s="373" t="s">
        <v>449</v>
      </c>
      <c r="J152" s="300">
        <v>28</v>
      </c>
      <c r="K152" s="135">
        <v>28</v>
      </c>
      <c r="L152" s="122">
        <v>28</v>
      </c>
      <c r="M152" s="123">
        <v>28</v>
      </c>
      <c r="N152" s="120"/>
      <c r="O152" s="87"/>
      <c r="P152" s="121">
        <v>1232</v>
      </c>
      <c r="Q152" s="292">
        <f>32032+2912+2912+2912+2912+2912+8568</f>
        <v>55160</v>
      </c>
      <c r="R152" s="72">
        <f>IF(SUM($S$3:U$3)*$J152+SUM($S$4:U$4)*$K152+SUM($S$5:U$5)*$L152+SUM($S$6:U$6)*$M152+SUM($S$7:U$7)*$N152-SUM($O152:$Q152)&gt;0,SUM($S$3:U$3)*$J152+SUM($S$4:U$4)*$K152+SUM($S$5:U$5)*$L152+SUM($S$6:U$6)*$M152+SUM($S$7:U$7)*$N152-SUM($O152:$Q152),0)</f>
        <v>0</v>
      </c>
      <c r="S152" s="73">
        <f t="shared" si="507"/>
        <v>0</v>
      </c>
      <c r="T152" s="72">
        <f>IF(SUM($S$3:W$3)*$J152+SUM($S$4:W$4)*$K152+SUM($S$5:W$5)*$L152+SUM($S$6:W$6)*$M152+SUM($S$7:W$7)*$N152-SUM($O152:$Q152)&gt;0,SUM($S$3:W$3)*$J152+SUM($S$4:W$4)*$K152+SUM($S$5:W$5)*$L152+SUM($S$6:W$6)*$M152+SUM($S$7:W$7)*$N152-SUM($O152:$Q152),0)</f>
        <v>0</v>
      </c>
      <c r="U152" s="4">
        <f t="shared" si="508"/>
        <v>0</v>
      </c>
      <c r="V152" s="72">
        <f>IF(SUM($S$3:Y$3)*$J152+SUM($S$4:Y$4)*$K152+SUM($S$5:Y$5)*$L152+SUM($S$6:Y$6)*$M152+SUM($S$7:Y$7)*$N152-SUM($O152:$Q152)&gt;0,SUM($S$3:Y$3)*$J152+SUM($S$4:Y$4)*$K152+SUM($S$5:Y$5)*$L152+SUM($S$6:Y$6)*$M152+SUM($S$7:Y$7)*$N152-SUM($O152:$Q152),0)</f>
        <v>0</v>
      </c>
      <c r="W152" s="4">
        <f t="shared" si="509"/>
        <v>0</v>
      </c>
      <c r="X152" s="72">
        <f>IF(SUM($S$3:AA$3)*$J152+SUM($S$4:AA$4)*$K152+SUM($S$5:AA$5)*$L152+SUM($S$6:AA$6)*$M152+SUM($S$7:AA$7)*$N152-SUM($O152:$Q152)&gt;0,SUM($S$3:AA$3)*$J152+SUM($S$4:AA$4)*$K152+SUM($S$5:AA$5)*$L152+SUM($S$6:AA$6)*$M152+SUM($S$7:AA$7)*$N152-SUM($O152:$Q152),0)</f>
        <v>0</v>
      </c>
      <c r="Y152" s="4">
        <f t="shared" si="510"/>
        <v>0</v>
      </c>
      <c r="Z152" s="72">
        <f>IF(SUM($S$3:AC$3)*$J152+SUM($S$4:AC$4)*$K152+SUM($S$5:AC$5)*$L152+SUM($S$6:AC$6)*$M152+SUM($S$7:AC$7)*$N152-SUM($O152:$Q152)&gt;0,SUM($S$3:AC$3)*$J152+SUM($S$4:AC$4)*$K152+SUM($S$5:AC$5)*$L152+SUM($S$6:AC$6)*$M152+SUM($S$7:AC$7)*$N152-SUM($O152:$Q152),0)</f>
        <v>0</v>
      </c>
      <c r="AA152" s="4">
        <f t="shared" si="511"/>
        <v>0</v>
      </c>
      <c r="AB152" s="72">
        <f>IF(SUM($S$3:AE$3)*$J152+SUM($S$4:AE$4)*$K152+SUM($S$5:AE$5)*$L152+SUM($S$6:AE$6)*$M152+SUM($S$7:AE$7)*$N152-SUM($O152:$Q152)&gt;0,SUM($S$3:AE$3)*$J152+SUM($S$4:AE$4)*$K152+SUM($S$5:AE$5)*$L152+SUM($S$6:AE$6)*$M152+SUM($S$7:AE$7)*$N152-SUM($O152:$Q152),0)</f>
        <v>0</v>
      </c>
      <c r="AC152" s="4">
        <f t="shared" si="512"/>
        <v>0</v>
      </c>
      <c r="AD152" s="72">
        <f>IF(SUM($S$3:AG$3)*$J152+SUM($S$4:AG$4)*$K152+SUM($S$5:AG$5)*$L152+SUM($S$6:AG$6)*$M152+SUM($S$7:AG$7)*$N152-SUM($O152:$Q152)&gt;0,SUM($S$3:AG$3)*$J152+SUM($S$4:AG$4)*$K152+SUM($S$5:AG$5)*$L152+SUM($S$6:AG$6)*$M152+SUM($S$7:AG$7)*$N152-SUM($O152:$Q152),0)</f>
        <v>0</v>
      </c>
      <c r="AE152" s="4">
        <f t="shared" si="513"/>
        <v>0</v>
      </c>
      <c r="AF152" s="72">
        <f>IF(SUM($S$3:AI$3)*$J152+SUM($S$4:AI$4)*$K152+SUM($S$5:AI$5)*$L152+SUM($S$6:AI$6)*$M152+SUM($S$7:AI$7)*$N152-SUM($O152:$Q152)&gt;0,SUM($S$3:AI$3)*$J152+SUM($S$4:AI$4)*$K152+SUM($S$5:AI$5)*$L152+SUM($S$6:AI$6)*$M152+SUM($S$7:AI$7)*$N152-SUM($O152:$Q152),0)</f>
        <v>0</v>
      </c>
      <c r="AG152" s="4">
        <f t="shared" si="514"/>
        <v>0</v>
      </c>
      <c r="AH152" s="72">
        <f>IF(SUM($S$3:AK$3)*$J152+SUM($S$4:AK$4)*$K152+SUM($S$5:AK$5)*$L152+SUM($S$6:AK$6)*$M152+SUM($S$7:AK$7)*$N152-SUM($O152:$Q152)&gt;0,SUM($S$3:AK$3)*$J152+SUM($S$4:AK$4)*$K152+SUM($S$5:AK$5)*$L152+SUM($S$6:AK$6)*$M152+SUM($S$7:AK$7)*$N152-SUM($O152:$Q152),0)</f>
        <v>0</v>
      </c>
      <c r="AI152" s="4">
        <f t="shared" si="515"/>
        <v>0</v>
      </c>
      <c r="AJ152" s="72">
        <f>IF(SUM($S$3:AM$3)*$J152+SUM($S$4:AQ$4)*$K152+SUM($S$5:AM$5)*$L152+SUM($S$6:AM$6)*$M152+SUM($S$7:AM$7)*$N152-SUM($O152:$Q152)&gt;0,SUM($S$3:AM$3)*$J152+SUM($S$4:AQ$4)*$K152+SUM($S$5:AM$5)*$L152+SUM($S$6:AM$6)*$M152+SUM($S$7:AM$7)*$N152-SUM($O152:$Q152),0)</f>
        <v>0</v>
      </c>
      <c r="AK152" s="4">
        <f t="shared" si="516"/>
        <v>0</v>
      </c>
      <c r="AL152" s="72">
        <f>IF(SUM($S$3:AO$3)*$J152+SUM($S$4:AS$4)*$K152+SUM($S$5:AO$5)*$L152+SUM($S$6:AO$6)*$M152+SUM($S$7:AO$7)*$N152-SUM($O152:$Q152)&gt;0,SUM($S$3:AO$3)*$J152+SUM($S$4:AS$4)*$K152+SUM($S$5:AO$5)*$L152+SUM($S$6:AO$6)*$M152+SUM($S$7:AO$7)*$N152-SUM($O152:$Q152),0)</f>
        <v>0</v>
      </c>
      <c r="AM152" s="4">
        <f t="shared" si="517"/>
        <v>0</v>
      </c>
      <c r="AN152" s="72">
        <f>IF(SUM($S$3:AQ$3)*$J152+SUM($S$4:AU$4)*$K152+SUM($S$5:AQ$5)*$L152+SUM($S$6:AQ$6)*$M152+SUM($S$7:AQ$7)*$N152-SUM($O152:$Q152)&gt;0,SUM($S$3:AQ$3)*$J152+SUM($S$4:AU$4)*$K152+SUM($S$5:AQ$5)*$L152+SUM($S$6:AQ$6)*$M152+SUM($S$7:AQ$7)*$N152-SUM($O152:$Q152),0)</f>
        <v>0</v>
      </c>
      <c r="AO152" s="4">
        <f t="shared" si="518"/>
        <v>0</v>
      </c>
      <c r="AP152" s="72">
        <f>IF(SUM($S$3:AS$3)*$J152+SUM($S$4:AW$4)*$K152+SUM($S$5:AS$5)*$L152+SUM($S$6:AS$6)*$M152+SUM($S$7:AS$7)*$N152-SUM($O152:$Q152)&gt;0,SUM($S$3:AS$3)*$J152+SUM($S$4:AW$4)*$K152+SUM($S$5:AS$5)*$L152+SUM($S$6:AS$6)*$M152+SUM($S$7:AS$7)*$N152-SUM($O152:$Q152),0)</f>
        <v>0</v>
      </c>
      <c r="AQ152" s="4">
        <f t="shared" si="519"/>
        <v>0</v>
      </c>
      <c r="AR152" s="72">
        <f>IF(SUM($S$3:AU$3)*$J152+SUM($S$4:AP$4)*$K152+SUM($S$5:AU$5)*$L152+SUM($S$6:AU$6)*$M152+SUM($S$7:AU$7)*$N152-SUM($O152:$Q152)&gt;0,SUM($S$3:AU$3)*$J152+SUM($S$4:AP$4)*$K152+SUM($S$5:AU$5)*$L152+SUM($S$6:AU$6)*$M152+SUM($S$7:AU$7)*$N152-SUM($O152:$Q152),0)</f>
        <v>0</v>
      </c>
      <c r="AS152" s="4">
        <f t="shared" si="520"/>
        <v>0</v>
      </c>
      <c r="AT152" s="72">
        <f>IF(SUM($S$3:AW$3)*$J152+SUM($S$4:AW$4)*$K152+SUM($S$5:AW$5)*$L152+SUM($S$6:AW$6)*$M152+SUM($S$7:AW$7)*$N152-SUM($O152:$Q152)&gt;0,SUM($S$3:AW$3)*$J152+SUM($S$4:AW$4)*$K152+SUM($S$5:AW$5)*$L152+SUM($S$6:AW$6)*$M152+SUM($S$7:AW$7)*$N152-SUM($O152:$Q152),0)</f>
        <v>9856</v>
      </c>
      <c r="AU152" s="4">
        <f t="shared" si="521"/>
        <v>9856</v>
      </c>
      <c r="AV152" s="72">
        <f>IF(SUM($S$3:AY$3)*$J152+SUM($S$4:AY$4)*$K152+SUM($S$5:AY$5)*$L152+SUM($S$6:AY$6)*$M152+SUM($S$7:AY$7)*$N152-SUM($O152:$Q152)&gt;0,SUM($S$3:AY$3)*$J152+SUM($S$4:AY$4)*$K152+SUM($S$5:AY$5)*$L152+SUM($S$6:AY$6)*$M152+SUM($S$7:AY$7)*$N152-SUM($O152:$Q152),0)</f>
        <v>20076</v>
      </c>
      <c r="AW152" s="4">
        <f t="shared" si="522"/>
        <v>10220</v>
      </c>
      <c r="AX152" s="72">
        <f>IF(SUM($S$3:BA$3)*$J152+SUM($S$4:BA$4)*$K152+SUM($S$5:BA$5)*$L152+SUM($S$6:BA$6)*$M152+SUM($S$7:BA$7)*$N152-SUM($O152:$Q152)&gt;0,SUM($S$3:BA$3)*$J152+SUM($S$4:BA$4)*$K152+SUM($S$5:BA$5)*$L152+SUM($S$6:BA$6)*$M152+SUM($S$7:BA$7)*$N152-SUM($O152:$Q152),0)</f>
        <v>30296</v>
      </c>
      <c r="AY152" s="7">
        <f t="shared" si="523"/>
        <v>10220</v>
      </c>
      <c r="AZ152" s="401">
        <f>IF(SUM($S$3:BC$3)*$J152+SUM($S$4:BC$4)*$K152+SUM($S$5:BC$5)*$L152+SUM($S$6:BC$6)*$M152+SUM($S$7:BC$7)*$N152-SUM($O152:$Q152)&gt;0,SUM($S$3:BC$3)*$J152+SUM($S$4:BC$4)*$K152+SUM($S$5:BC$5)*$L152+SUM($S$6:BC$6)*$M152+SUM($S$7:BC$7)*$N152-SUM($O152:$Q152),0)</f>
        <v>39536</v>
      </c>
      <c r="BA152" s="87">
        <f t="shared" si="524"/>
        <v>9240</v>
      </c>
      <c r="BB152" s="402">
        <f>IF(SUM($S$3:BD$3)*$J152+SUM($S$4:BD$4)*$K152+SUM($S$5:BD$5)*$L152+SUM($S$6:BD$6)*$M152+SUM($S$7:BD$7)*$N152-SUM($O152:$Q152)&gt;0,SUM($S$3:BD$3)*$J152+SUM($S$4:BD$4)*$K152+SUM($S$5:BD$5)*$L152+SUM($S$6:BD$6)*$M152+SUM($S$7:BD$7)*$N152-SUM($O152:$Q152),0)</f>
        <v>47460</v>
      </c>
      <c r="BC152" s="87">
        <f t="shared" si="525"/>
        <v>7924</v>
      </c>
      <c r="BG152" s="91">
        <f>IF($G152=2,$H152*AC152*$I$2,$H152*AC152)</f>
        <v>0</v>
      </c>
      <c r="BH152" s="91">
        <f>IF($G152=2,$H152*AE152*$I$2,$H152*AE152)</f>
        <v>0</v>
      </c>
      <c r="BI152" s="91">
        <f>IF($G152=2,$H152*AG152*$I$2,$H152*AG152)</f>
        <v>0</v>
      </c>
      <c r="BJ152" s="91">
        <f>IF($G152=2,$H152*AI152*$I$2,$H152*AI152)</f>
        <v>0</v>
      </c>
      <c r="BK152" s="91">
        <f>IF($G152=2,$H152*AK152*$I$2,$H152*AK152)</f>
        <v>0</v>
      </c>
      <c r="BL152" s="91">
        <f>IF($G152=2,$H152*AM152*$I$2,$H152*AM152)</f>
        <v>0</v>
      </c>
      <c r="BM152" s="91">
        <f>IF($G152=2,$H152*AO152*$I$2,$H152*AO152)</f>
        <v>0</v>
      </c>
      <c r="BN152" s="91">
        <f>IF($G152=2,$H152*AQ152*$I$2,$H152*AQ152)</f>
        <v>0</v>
      </c>
      <c r="BO152" s="91">
        <f>IF($G152=2,$H152*AS152*$I$2,$H152*AS152)</f>
        <v>0</v>
      </c>
      <c r="BP152" s="91">
        <f>IF($G152=2,$H152*AU152*$I$2,$H152*AU152)</f>
        <v>47752320</v>
      </c>
      <c r="BQ152" s="250">
        <f>IF($G152=2,$H152*AW152*$I$2,$H152*AW152)</f>
        <v>49515900</v>
      </c>
      <c r="BR152" s="157">
        <f>IF($G152=2,$H152*AY152*$I$2,$H152*AY152)</f>
        <v>49515900</v>
      </c>
      <c r="BS152" s="91">
        <f>IF($G152=2,$H152*BA152*$I$2,$H152*BA152)</f>
        <v>44767800</v>
      </c>
      <c r="BT152" s="91">
        <f t="shared" si="555"/>
        <v>38391780</v>
      </c>
      <c r="BU152" s="91"/>
      <c r="BV152" s="91"/>
      <c r="BW152" s="158"/>
      <c r="BX152" s="153" t="s">
        <v>607</v>
      </c>
    </row>
    <row r="153" spans="1:76" s="86" customFormat="1" ht="12.75" customHeight="1" x14ac:dyDescent="0.25">
      <c r="A153" s="186" t="s">
        <v>210</v>
      </c>
      <c r="B153" s="187" t="s">
        <v>211</v>
      </c>
      <c r="C153" s="252" t="s">
        <v>10</v>
      </c>
      <c r="D153" s="277">
        <v>1</v>
      </c>
      <c r="E153" s="331">
        <v>3951</v>
      </c>
      <c r="F153" s="345" t="s">
        <v>450</v>
      </c>
      <c r="G153" s="369">
        <v>1</v>
      </c>
      <c r="H153" s="370">
        <v>4763</v>
      </c>
      <c r="I153" s="373" t="s">
        <v>450</v>
      </c>
      <c r="J153" s="300">
        <v>8</v>
      </c>
      <c r="K153" s="135">
        <v>8</v>
      </c>
      <c r="L153" s="122">
        <v>8</v>
      </c>
      <c r="M153" s="123">
        <v>8</v>
      </c>
      <c r="N153" s="120"/>
      <c r="O153" s="87"/>
      <c r="P153" s="121">
        <v>43</v>
      </c>
      <c r="Q153" s="292">
        <f>1800+1200+1800+2400+1400+400+1600+1300+2700</f>
        <v>14600</v>
      </c>
      <c r="R153" s="72">
        <f>IF(SUM($S$3:U$3)*$J153+SUM($S$4:U$4)*$K153+SUM($S$5:U$5)*$L153+SUM($S$6:U$6)*$M153+SUM($S$7:U$7)*$N153-SUM($O153:$Q153)&gt;0,SUM($S$3:U$3)*$J153+SUM($S$4:U$4)*$K153+SUM($S$5:U$5)*$L153+SUM($S$6:U$6)*$M153+SUM($S$7:U$7)*$N153-SUM($O153:$Q153),0)</f>
        <v>0</v>
      </c>
      <c r="S153" s="73">
        <f t="shared" si="507"/>
        <v>0</v>
      </c>
      <c r="T153" s="72">
        <f>IF(SUM($S$3:W$3)*$J153+SUM($S$4:W$4)*$K153+SUM($S$5:W$5)*$L153+SUM($S$6:W$6)*$M153+SUM($S$7:W$7)*$N153-SUM($O153:$Q153)&gt;0,SUM($S$3:W$3)*$J153+SUM($S$4:W$4)*$K153+SUM($S$5:W$5)*$L153+SUM($S$6:W$6)*$M153+SUM($S$7:W$7)*$N153-SUM($O153:$Q153),0)</f>
        <v>0</v>
      </c>
      <c r="U153" s="4">
        <f t="shared" si="508"/>
        <v>0</v>
      </c>
      <c r="V153" s="72">
        <f>IF(SUM($S$3:Y$3)*$J153+SUM($S$4:Y$4)*$K153+SUM($S$5:Y$5)*$L153+SUM($S$6:Y$6)*$M153+SUM($S$7:Y$7)*$N153-SUM($O153:$Q153)&gt;0,SUM($S$3:Y$3)*$J153+SUM($S$4:Y$4)*$K153+SUM($S$5:Y$5)*$L153+SUM($S$6:Y$6)*$M153+SUM($S$7:Y$7)*$N153-SUM($O153:$Q153),0)</f>
        <v>0</v>
      </c>
      <c r="W153" s="4">
        <f t="shared" si="509"/>
        <v>0</v>
      </c>
      <c r="X153" s="72">
        <f>IF(SUM($S$3:AA$3)*$J153+SUM($S$4:AA$4)*$K153+SUM($S$5:AA$5)*$L153+SUM($S$6:AA$6)*$M153+SUM($S$7:AA$7)*$N153-SUM($O153:$Q153)&gt;0,SUM($S$3:AA$3)*$J153+SUM($S$4:AA$4)*$K153+SUM($S$5:AA$5)*$L153+SUM($S$6:AA$6)*$M153+SUM($S$7:AA$7)*$N153-SUM($O153:$Q153),0)</f>
        <v>0</v>
      </c>
      <c r="Y153" s="4">
        <f t="shared" si="510"/>
        <v>0</v>
      </c>
      <c r="Z153" s="72">
        <f>IF(SUM($S$3:AC$3)*$J153+SUM($S$4:AC$4)*$K153+SUM($S$5:AC$5)*$L153+SUM($S$6:AC$6)*$M153+SUM($S$7:AC$7)*$N153-SUM($O153:$Q153)&gt;0,SUM($S$3:AC$3)*$J153+SUM($S$4:AC$4)*$K153+SUM($S$5:AC$5)*$L153+SUM($S$6:AC$6)*$M153+SUM($S$7:AC$7)*$N153-SUM($O153:$Q153),0)</f>
        <v>0</v>
      </c>
      <c r="AA153" s="4">
        <f t="shared" si="511"/>
        <v>0</v>
      </c>
      <c r="AB153" s="72">
        <f>IF(SUM($S$3:AE$3)*$J153+SUM($S$4:AE$4)*$K153+SUM($S$5:AE$5)*$L153+SUM($S$6:AE$6)*$M153+SUM($S$7:AE$7)*$N153-SUM($O153:$Q153)&gt;0,SUM($S$3:AE$3)*$J153+SUM($S$4:AE$4)*$K153+SUM($S$5:AE$5)*$L153+SUM($S$6:AE$6)*$M153+SUM($S$7:AE$7)*$N153-SUM($O153:$Q153),0)</f>
        <v>0</v>
      </c>
      <c r="AC153" s="4">
        <f t="shared" si="512"/>
        <v>0</v>
      </c>
      <c r="AD153" s="72">
        <f>IF(SUM($S$3:AG$3)*$J153+SUM($S$4:AG$4)*$K153+SUM($S$5:AG$5)*$L153+SUM($S$6:AG$6)*$M153+SUM($S$7:AG$7)*$N153-SUM($O153:$Q153)&gt;0,SUM($S$3:AG$3)*$J153+SUM($S$4:AG$4)*$K153+SUM($S$5:AG$5)*$L153+SUM($S$6:AG$6)*$M153+SUM($S$7:AG$7)*$N153-SUM($O153:$Q153),0)</f>
        <v>0</v>
      </c>
      <c r="AE153" s="4">
        <f t="shared" si="513"/>
        <v>0</v>
      </c>
      <c r="AF153" s="72">
        <f>IF(SUM($S$3:AI$3)*$J153+SUM($S$4:AI$4)*$K153+SUM($S$5:AI$5)*$L153+SUM($S$6:AI$6)*$M153+SUM($S$7:AI$7)*$N153-SUM($O153:$Q153)&gt;0,SUM($S$3:AI$3)*$J153+SUM($S$4:AI$4)*$K153+SUM($S$5:AI$5)*$L153+SUM($S$6:AI$6)*$M153+SUM($S$7:AI$7)*$N153-SUM($O153:$Q153),0)</f>
        <v>0</v>
      </c>
      <c r="AG153" s="4">
        <f t="shared" si="514"/>
        <v>0</v>
      </c>
      <c r="AH153" s="72">
        <f>IF(SUM($S$3:AK$3)*$J153+SUM($S$4:AK$4)*$K153+SUM($S$5:AK$5)*$L153+SUM($S$6:AK$6)*$M153+SUM($S$7:AK$7)*$N153-SUM($O153:$Q153)&gt;0,SUM($S$3:AK$3)*$J153+SUM($S$4:AK$4)*$K153+SUM($S$5:AK$5)*$L153+SUM($S$6:AK$6)*$M153+SUM($S$7:AK$7)*$N153-SUM($O153:$Q153),0)</f>
        <v>0</v>
      </c>
      <c r="AI153" s="4">
        <f t="shared" si="515"/>
        <v>0</v>
      </c>
      <c r="AJ153" s="72">
        <f>IF(SUM($S$3:AM$3)*$J153+SUM($S$4:AQ$4)*$K153+SUM($S$5:AM$5)*$L153+SUM($S$6:AM$6)*$M153+SUM($S$7:AM$7)*$N153-SUM($O153:$Q153)&gt;0,SUM($S$3:AM$3)*$J153+SUM($S$4:AQ$4)*$K153+SUM($S$5:AM$5)*$L153+SUM($S$6:AM$6)*$M153+SUM($S$7:AM$7)*$N153-SUM($O153:$Q153),0)</f>
        <v>0</v>
      </c>
      <c r="AK153" s="4">
        <f t="shared" si="516"/>
        <v>0</v>
      </c>
      <c r="AL153" s="72">
        <f>IF(SUM($S$3:AO$3)*$J153+SUM($S$4:AS$4)*$K153+SUM($S$5:AO$5)*$L153+SUM($S$6:AO$6)*$M153+SUM($S$7:AO$7)*$N153-SUM($O153:$Q153)&gt;0,SUM($S$3:AO$3)*$J153+SUM($S$4:AS$4)*$K153+SUM($S$5:AO$5)*$L153+SUM($S$6:AO$6)*$M153+SUM($S$7:AO$7)*$N153-SUM($O153:$Q153),0)</f>
        <v>0</v>
      </c>
      <c r="AM153" s="4">
        <f t="shared" si="517"/>
        <v>0</v>
      </c>
      <c r="AN153" s="72">
        <f>IF(SUM($S$3:AQ$3)*$J153+SUM($S$4:AU$4)*$K153+SUM($S$5:AQ$5)*$L153+SUM($S$6:AQ$6)*$M153+SUM($S$7:AQ$7)*$N153-SUM($O153:$Q153)&gt;0,SUM($S$3:AQ$3)*$J153+SUM($S$4:AU$4)*$K153+SUM($S$5:AQ$5)*$L153+SUM($S$6:AQ$6)*$M153+SUM($S$7:AQ$7)*$N153-SUM($O153:$Q153),0)</f>
        <v>0</v>
      </c>
      <c r="AO153" s="4">
        <f t="shared" si="518"/>
        <v>0</v>
      </c>
      <c r="AP153" s="72">
        <f>IF(SUM($S$3:AS$3)*$J153+SUM($S$4:AW$4)*$K153+SUM($S$5:AS$5)*$L153+SUM($S$6:AS$6)*$M153+SUM($S$7:AS$7)*$N153-SUM($O153:$Q153)&gt;0,SUM($S$3:AS$3)*$J153+SUM($S$4:AW$4)*$K153+SUM($S$5:AS$5)*$L153+SUM($S$6:AS$6)*$M153+SUM($S$7:AS$7)*$N153-SUM($O153:$Q153),0)</f>
        <v>845</v>
      </c>
      <c r="AQ153" s="4">
        <f t="shared" si="519"/>
        <v>845</v>
      </c>
      <c r="AR153" s="72">
        <f>IF(SUM($S$3:AU$3)*$J153+SUM($S$4:AP$4)*$K153+SUM($S$5:AU$5)*$L153+SUM($S$6:AU$6)*$M153+SUM($S$7:AU$7)*$N153-SUM($O153:$Q153)&gt;0,SUM($S$3:AU$3)*$J153+SUM($S$4:AP$4)*$K153+SUM($S$5:AU$5)*$L153+SUM($S$6:AU$6)*$M153+SUM($S$7:AU$7)*$N153-SUM($O153:$Q153),0)</f>
        <v>0</v>
      </c>
      <c r="AS153" s="4">
        <f t="shared" si="520"/>
        <v>0</v>
      </c>
      <c r="AT153" s="72">
        <f>IF(SUM($S$3:AW$3)*$J153+SUM($S$4:AW$4)*$K153+SUM($S$5:AW$5)*$L153+SUM($S$6:AW$6)*$M153+SUM($S$7:AW$7)*$N153-SUM($O153:$Q153)&gt;0,SUM($S$3:AW$3)*$J153+SUM($S$4:AW$4)*$K153+SUM($S$5:AW$5)*$L153+SUM($S$6:AW$6)*$M153+SUM($S$7:AW$7)*$N153-SUM($O153:$Q153),0)</f>
        <v>4285</v>
      </c>
      <c r="AU153" s="4">
        <f t="shared" si="521"/>
        <v>4285</v>
      </c>
      <c r="AV153" s="72">
        <f>IF(SUM($S$3:AY$3)*$J153+SUM($S$4:AY$4)*$K153+SUM($S$5:AY$5)*$L153+SUM($S$6:AY$6)*$M153+SUM($S$7:AY$7)*$N153-SUM($O153:$Q153)&gt;0,SUM($S$3:AY$3)*$J153+SUM($S$4:AY$4)*$K153+SUM($S$5:AY$5)*$L153+SUM($S$6:AY$6)*$M153+SUM($S$7:AY$7)*$N153-SUM($O153:$Q153),0)</f>
        <v>7205</v>
      </c>
      <c r="AW153" s="4">
        <f t="shared" si="522"/>
        <v>2920</v>
      </c>
      <c r="AX153" s="72">
        <f>IF(SUM($S$3:BA$3)*$J153+SUM($S$4:BA$4)*$K153+SUM($S$5:BA$5)*$L153+SUM($S$6:BA$6)*$M153+SUM($S$7:BA$7)*$N153-SUM($O153:$Q153)&gt;0,SUM($S$3:BA$3)*$J153+SUM($S$4:BA$4)*$K153+SUM($S$5:BA$5)*$L153+SUM($S$6:BA$6)*$M153+SUM($S$7:BA$7)*$N153-SUM($O153:$Q153),0)</f>
        <v>10125</v>
      </c>
      <c r="AY153" s="7">
        <f t="shared" si="523"/>
        <v>2920</v>
      </c>
      <c r="AZ153" s="401">
        <f>IF(SUM($S$3:BC$3)*$J153+SUM($S$4:BC$4)*$K153+SUM($S$5:BC$5)*$L153+SUM($S$6:BC$6)*$M153+SUM($S$7:BC$7)*$N153-SUM($O153:$Q153)&gt;0,SUM($S$3:BC$3)*$J153+SUM($S$4:BC$4)*$K153+SUM($S$5:BC$5)*$L153+SUM($S$6:BC$6)*$M153+SUM($S$7:BC$7)*$N153-SUM($O153:$Q153),0)</f>
        <v>12765</v>
      </c>
      <c r="BA153" s="87">
        <f t="shared" si="524"/>
        <v>2640</v>
      </c>
      <c r="BB153" s="402">
        <f>IF(SUM($S$3:BD$3)*$J153+SUM($S$4:BD$4)*$K153+SUM($S$5:BD$5)*$L153+SUM($S$6:BD$6)*$M153+SUM($S$7:BD$7)*$N153-SUM($O153:$Q153)&gt;0,SUM($S$3:BD$3)*$J153+SUM($S$4:BD$4)*$K153+SUM($S$5:BD$5)*$L153+SUM($S$6:BD$6)*$M153+SUM($S$7:BD$7)*$N153-SUM($O153:$Q153),0)</f>
        <v>15029</v>
      </c>
      <c r="BC153" s="87">
        <f t="shared" si="525"/>
        <v>2264</v>
      </c>
      <c r="BG153" s="91">
        <f>Y153*$H153</f>
        <v>0</v>
      </c>
      <c r="BH153" s="91">
        <f>AA153*$H153</f>
        <v>0</v>
      </c>
      <c r="BI153" s="91">
        <f>AC153*$H153</f>
        <v>0</v>
      </c>
      <c r="BJ153" s="91">
        <f>AE153*$H153</f>
        <v>0</v>
      </c>
      <c r="BK153" s="91">
        <f>AG153*$H153</f>
        <v>0</v>
      </c>
      <c r="BL153" s="91">
        <f>AI153*$H153</f>
        <v>0</v>
      </c>
      <c r="BM153" s="91">
        <f>AK153*$H153</f>
        <v>0</v>
      </c>
      <c r="BN153" s="91">
        <f>AM153*$H153</f>
        <v>0</v>
      </c>
      <c r="BO153" s="91">
        <f>AO153*$H153</f>
        <v>0</v>
      </c>
      <c r="BP153" s="91">
        <f>AQ153*$H153</f>
        <v>4024735</v>
      </c>
      <c r="BQ153" s="250">
        <f>AS153*$H153</f>
        <v>0</v>
      </c>
      <c r="BR153" s="157">
        <f>AU153*$H153</f>
        <v>20409455</v>
      </c>
      <c r="BS153" s="91">
        <f>AW153*$H153</f>
        <v>13907960</v>
      </c>
      <c r="BT153" s="91">
        <f>AY153*$H153</f>
        <v>13907960</v>
      </c>
      <c r="BU153" s="91">
        <f t="shared" ref="BU153" si="556">BA153*$H153</f>
        <v>12574320</v>
      </c>
      <c r="BV153" s="91">
        <f>BC153*$H153</f>
        <v>10783432</v>
      </c>
      <c r="BW153" s="158"/>
      <c r="BX153" s="153" t="s">
        <v>609</v>
      </c>
    </row>
    <row r="154" spans="1:76" s="86" customFormat="1" ht="12.75" customHeight="1" x14ac:dyDescent="0.25">
      <c r="A154" s="186" t="s">
        <v>212</v>
      </c>
      <c r="B154" s="187" t="s">
        <v>213</v>
      </c>
      <c r="C154" s="252" t="s">
        <v>10</v>
      </c>
      <c r="D154" s="277">
        <v>2</v>
      </c>
      <c r="E154" s="331">
        <v>220</v>
      </c>
      <c r="F154" s="345" t="s">
        <v>442</v>
      </c>
      <c r="G154" s="369">
        <v>2</v>
      </c>
      <c r="H154" s="370">
        <v>242</v>
      </c>
      <c r="I154" s="373" t="s">
        <v>442</v>
      </c>
      <c r="J154" s="302"/>
      <c r="K154" s="135">
        <v>8</v>
      </c>
      <c r="L154" s="124"/>
      <c r="M154" s="123">
        <v>8</v>
      </c>
      <c r="N154" s="120"/>
      <c r="O154" s="87"/>
      <c r="P154" s="131"/>
      <c r="Q154" s="292">
        <f>960+1120+1320+1280+1440+1256</f>
        <v>7376</v>
      </c>
      <c r="R154" s="72">
        <f>IF(SUM($S$3:U$3)*$J154+SUM($S$4:U$4)*$K154+SUM($S$5:U$5)*$L154+SUM($S$6:U$6)*$M154+SUM($S$7:U$7)*$N154-SUM($O154:$Q154)&gt;0,SUM($S$3:U$3)*$J154+SUM($S$4:U$4)*$K154+SUM($S$5:U$5)*$L154+SUM($S$6:U$6)*$M154+SUM($S$7:U$7)*$N154-SUM($O154:$Q154),0)</f>
        <v>0</v>
      </c>
      <c r="S154" s="73">
        <f t="shared" si="507"/>
        <v>0</v>
      </c>
      <c r="T154" s="72">
        <f>IF(SUM($S$3:W$3)*$J154+SUM($S$4:W$4)*$K154+SUM($S$5:W$5)*$L154+SUM($S$6:W$6)*$M154+SUM($S$7:W$7)*$N154-SUM($O154:$Q154)&gt;0,SUM($S$3:W$3)*$J154+SUM($S$4:W$4)*$K154+SUM($S$5:W$5)*$L154+SUM($S$6:W$6)*$M154+SUM($S$7:W$7)*$N154-SUM($O154:$Q154),0)</f>
        <v>0</v>
      </c>
      <c r="U154" s="4">
        <f t="shared" si="508"/>
        <v>0</v>
      </c>
      <c r="V154" s="72">
        <f>IF(SUM($S$3:Y$3)*$J154+SUM($S$4:Y$4)*$K154+SUM($S$5:Y$5)*$L154+SUM($S$6:Y$6)*$M154+SUM($S$7:Y$7)*$N154-SUM($O154:$Q154)&gt;0,SUM($S$3:Y$3)*$J154+SUM($S$4:Y$4)*$K154+SUM($S$5:Y$5)*$L154+SUM($S$6:Y$6)*$M154+SUM($S$7:Y$7)*$N154-SUM($O154:$Q154),0)</f>
        <v>0</v>
      </c>
      <c r="W154" s="4">
        <f t="shared" si="509"/>
        <v>0</v>
      </c>
      <c r="X154" s="72">
        <f>IF(SUM($S$3:AA$3)*$J154+SUM($S$4:AA$4)*$K154+SUM($S$5:AA$5)*$L154+SUM($S$6:AA$6)*$M154+SUM($S$7:AA$7)*$N154-SUM($O154:$Q154)&gt;0,SUM($S$3:AA$3)*$J154+SUM($S$4:AA$4)*$K154+SUM($S$5:AA$5)*$L154+SUM($S$6:AA$6)*$M154+SUM($S$7:AA$7)*$N154-SUM($O154:$Q154),0)</f>
        <v>0</v>
      </c>
      <c r="Y154" s="4">
        <f t="shared" si="510"/>
        <v>0</v>
      </c>
      <c r="Z154" s="72">
        <f>IF(SUM($S$3:AC$3)*$J154+SUM($S$4:AC$4)*$K154+SUM($S$5:AC$5)*$L154+SUM($S$6:AC$6)*$M154+SUM($S$7:AC$7)*$N154-SUM($O154:$Q154)&gt;0,SUM($S$3:AC$3)*$J154+SUM($S$4:AC$4)*$K154+SUM($S$5:AC$5)*$L154+SUM($S$6:AC$6)*$M154+SUM($S$7:AC$7)*$N154-SUM($O154:$Q154),0)</f>
        <v>0</v>
      </c>
      <c r="AA154" s="4">
        <f t="shared" si="511"/>
        <v>0</v>
      </c>
      <c r="AB154" s="72">
        <f>IF(SUM($S$3:AE$3)*$J154+SUM($S$4:AE$4)*$K154+SUM($S$5:AE$5)*$L154+SUM($S$6:AE$6)*$M154+SUM($S$7:AE$7)*$N154-SUM($O154:$Q154)&gt;0,SUM($S$3:AE$3)*$J154+SUM($S$4:AE$4)*$K154+SUM($S$5:AE$5)*$L154+SUM($S$6:AE$6)*$M154+SUM($S$7:AE$7)*$N154-SUM($O154:$Q154),0)</f>
        <v>0</v>
      </c>
      <c r="AC154" s="4">
        <f t="shared" si="512"/>
        <v>0</v>
      </c>
      <c r="AD154" s="72">
        <f>IF(SUM($S$3:AG$3)*$J154+SUM($S$4:AG$4)*$K154+SUM($S$5:AG$5)*$L154+SUM($S$6:AG$6)*$M154+SUM($S$7:AG$7)*$N154-SUM($O154:$Q154)&gt;0,SUM($S$3:AG$3)*$J154+SUM($S$4:AG$4)*$K154+SUM($S$5:AG$5)*$L154+SUM($S$6:AG$6)*$M154+SUM($S$7:AG$7)*$N154-SUM($O154:$Q154),0)</f>
        <v>0</v>
      </c>
      <c r="AE154" s="4">
        <f t="shared" si="513"/>
        <v>0</v>
      </c>
      <c r="AF154" s="72">
        <f>IF(SUM($S$3:AI$3)*$J154+SUM($S$4:AI$4)*$K154+SUM($S$5:AI$5)*$L154+SUM($S$6:AI$6)*$M154+SUM($S$7:AI$7)*$N154-SUM($O154:$Q154)&gt;0,SUM($S$3:AI$3)*$J154+SUM($S$4:AI$4)*$K154+SUM($S$5:AI$5)*$L154+SUM($S$6:AI$6)*$M154+SUM($S$7:AI$7)*$N154-SUM($O154:$Q154),0)</f>
        <v>0</v>
      </c>
      <c r="AG154" s="4">
        <f t="shared" si="514"/>
        <v>0</v>
      </c>
      <c r="AH154" s="72">
        <f>IF(SUM($S$3:AK$3)*$J154+SUM($S$4:AK$4)*$K154+SUM($S$5:AK$5)*$L154+SUM($S$6:AK$6)*$M154+SUM($S$7:AK$7)*$N154-SUM($O154:$Q154)&gt;0,SUM($S$3:AK$3)*$J154+SUM($S$4:AK$4)*$K154+SUM($S$5:AK$5)*$L154+SUM($S$6:AK$6)*$M154+SUM($S$7:AK$7)*$N154-SUM($O154:$Q154),0)</f>
        <v>0</v>
      </c>
      <c r="AI154" s="4">
        <f t="shared" si="515"/>
        <v>0</v>
      </c>
      <c r="AJ154" s="72">
        <f>IF(SUM($S$3:AM$3)*$J154+SUM($S$4:AQ$4)*$K154+SUM($S$5:AM$5)*$L154+SUM($S$6:AM$6)*$M154+SUM($S$7:AM$7)*$N154-SUM($O154:$Q154)&gt;0,SUM($S$3:AM$3)*$J154+SUM($S$4:AQ$4)*$K154+SUM($S$5:AM$5)*$L154+SUM($S$6:AM$6)*$M154+SUM($S$7:AM$7)*$N154-SUM($O154:$Q154),0)</f>
        <v>0</v>
      </c>
      <c r="AK154" s="4">
        <f t="shared" si="516"/>
        <v>0</v>
      </c>
      <c r="AL154" s="72">
        <f>IF(SUM($S$3:AO$3)*$J154+SUM($S$4:AS$4)*$K154+SUM($S$5:AO$5)*$L154+SUM($S$6:AO$6)*$M154+SUM($S$7:AO$7)*$N154-SUM($O154:$Q154)&gt;0,SUM($S$3:AO$3)*$J154+SUM($S$4:AS$4)*$K154+SUM($S$5:AO$5)*$L154+SUM($S$6:AO$6)*$M154+SUM($S$7:AO$7)*$N154-SUM($O154:$Q154),0)</f>
        <v>144</v>
      </c>
      <c r="AM154" s="4">
        <f t="shared" si="517"/>
        <v>144</v>
      </c>
      <c r="AN154" s="72">
        <f>IF(SUM($S$3:AQ$3)*$J154+SUM($S$4:AU$4)*$K154+SUM($S$5:AQ$5)*$L154+SUM($S$6:AQ$6)*$M154+SUM($S$7:AQ$7)*$N154-SUM($O154:$Q154)&gt;0,SUM($S$3:AQ$3)*$J154+SUM($S$4:AU$4)*$K154+SUM($S$5:AQ$5)*$L154+SUM($S$6:AQ$6)*$M154+SUM($S$7:AQ$7)*$N154-SUM($O154:$Q154),0)</f>
        <v>1624</v>
      </c>
      <c r="AO154" s="4">
        <f t="shared" si="518"/>
        <v>1480</v>
      </c>
      <c r="AP154" s="72">
        <f>IF(SUM($S$3:AS$3)*$J154+SUM($S$4:AW$4)*$K154+SUM($S$5:AS$5)*$L154+SUM($S$6:AS$6)*$M154+SUM($S$7:AS$7)*$N154-SUM($O154:$Q154)&gt;0,SUM($S$3:AS$3)*$J154+SUM($S$4:AW$4)*$K154+SUM($S$5:AS$5)*$L154+SUM($S$6:AS$6)*$M154+SUM($S$7:AS$7)*$N154-SUM($O154:$Q154),0)</f>
        <v>3104</v>
      </c>
      <c r="AQ154" s="4">
        <f t="shared" si="519"/>
        <v>1480</v>
      </c>
      <c r="AR154" s="72">
        <f>IF(SUM($S$3:AU$3)*$J154+SUM($S$4:AP$4)*$K154+SUM($S$5:AU$5)*$L154+SUM($S$6:AU$6)*$M154+SUM($S$7:AU$7)*$N154-SUM($O154:$Q154)&gt;0,SUM($S$3:AU$3)*$J154+SUM($S$4:AP$4)*$K154+SUM($S$5:AU$5)*$L154+SUM($S$6:AU$6)*$M154+SUM($S$7:AU$7)*$N154-SUM($O154:$Q154),0)</f>
        <v>0</v>
      </c>
      <c r="AS154" s="4">
        <f t="shared" si="520"/>
        <v>0</v>
      </c>
      <c r="AT154" s="72">
        <f>IF(SUM($S$3:AW$3)*$J154+SUM($S$4:AW$4)*$K154+SUM($S$5:AW$5)*$L154+SUM($S$6:AW$6)*$M154+SUM($S$7:AW$7)*$N154-SUM($O154:$Q154)&gt;0,SUM($S$3:AW$3)*$J154+SUM($S$4:AW$4)*$K154+SUM($S$5:AW$5)*$L154+SUM($S$6:AW$6)*$M154+SUM($S$7:AW$7)*$N154-SUM($O154:$Q154),0)</f>
        <v>3664</v>
      </c>
      <c r="AU154" s="4">
        <f t="shared" si="521"/>
        <v>3664</v>
      </c>
      <c r="AV154" s="72">
        <f>IF(SUM($S$3:AY$3)*$J154+SUM($S$4:AY$4)*$K154+SUM($S$5:AY$5)*$L154+SUM($S$6:AY$6)*$M154+SUM($S$7:AY$7)*$N154-SUM($O154:$Q154)&gt;0,SUM($S$3:AY$3)*$J154+SUM($S$4:AY$4)*$K154+SUM($S$5:AY$5)*$L154+SUM($S$6:AY$6)*$M154+SUM($S$7:AY$7)*$N154-SUM($O154:$Q154),0)</f>
        <v>5144</v>
      </c>
      <c r="AW154" s="4">
        <f t="shared" si="522"/>
        <v>1480</v>
      </c>
      <c r="AX154" s="72">
        <f>IF(SUM($S$3:BA$3)*$J154+SUM($S$4:BA$4)*$K154+SUM($S$5:BA$5)*$L154+SUM($S$6:BA$6)*$M154+SUM($S$7:BA$7)*$N154-SUM($O154:$Q154)&gt;0,SUM($S$3:BA$3)*$J154+SUM($S$4:BA$4)*$K154+SUM($S$5:BA$5)*$L154+SUM($S$6:BA$6)*$M154+SUM($S$7:BA$7)*$N154-SUM($O154:$Q154),0)</f>
        <v>6624</v>
      </c>
      <c r="AY154" s="7">
        <f t="shared" si="523"/>
        <v>1480</v>
      </c>
      <c r="AZ154" s="401">
        <f>IF(SUM($S$3:BC$3)*$J154+SUM($S$4:BC$4)*$K154+SUM($S$5:BC$5)*$L154+SUM($S$6:BC$6)*$M154+SUM($S$7:BC$7)*$N154-SUM($O154:$Q154)&gt;0,SUM($S$3:BC$3)*$J154+SUM($S$4:BC$4)*$K154+SUM($S$5:BC$5)*$L154+SUM($S$6:BC$6)*$M154+SUM($S$7:BC$7)*$N154-SUM($O154:$Q154),0)</f>
        <v>7824</v>
      </c>
      <c r="BA154" s="87">
        <f t="shared" si="524"/>
        <v>1200</v>
      </c>
      <c r="BB154" s="402">
        <f>IF(SUM($S$3:BD$3)*$J154+SUM($S$4:BD$4)*$K154+SUM($S$5:BD$5)*$L154+SUM($S$6:BD$6)*$M154+SUM($S$7:BD$7)*$N154-SUM($O154:$Q154)&gt;0,SUM($S$3:BD$3)*$J154+SUM($S$4:BD$4)*$K154+SUM($S$5:BD$5)*$L154+SUM($S$6:BD$6)*$M154+SUM($S$7:BD$7)*$N154-SUM($O154:$Q154),0)</f>
        <v>9000</v>
      </c>
      <c r="BC154" s="87">
        <f t="shared" si="525"/>
        <v>1176</v>
      </c>
      <c r="BG154" s="87">
        <f t="shared" ref="BG154:BG157" si="557">IF($G154=2,$H154*AC154*$I$2,$H154*AC154)</f>
        <v>0</v>
      </c>
      <c r="BH154" s="87">
        <f t="shared" ref="BH154:BH157" si="558">IF($G154=2,$H154*AE154*$I$2,$H154*AE154)</f>
        <v>0</v>
      </c>
      <c r="BI154" s="87">
        <f t="shared" ref="BI154:BI157" si="559">IF($G154=2,$H154*AG154*$I$2,$H154*AG154)</f>
        <v>0</v>
      </c>
      <c r="BJ154" s="87">
        <f t="shared" ref="BJ154:BJ157" si="560">IF($G154=2,$H154*AI154*$I$2,$H154*AI154)</f>
        <v>0</v>
      </c>
      <c r="BK154" s="87">
        <f t="shared" ref="BK154:BK157" si="561">IF($G154=2,$H154*AK154*$I$2,$H154*AK154)</f>
        <v>0</v>
      </c>
      <c r="BL154" s="87">
        <f t="shared" ref="BL154:BL157" si="562">IF($G154=2,$H154*AM154*$I$2,$H154*AM154)</f>
        <v>198633.60000000001</v>
      </c>
      <c r="BM154" s="87">
        <f t="shared" ref="BM154:BM157" si="563">IF($G154=2,$H154*AO154*$I$2,$H154*AO154)</f>
        <v>2041512</v>
      </c>
      <c r="BN154" s="87">
        <f t="shared" ref="BN154:BN157" si="564">IF($G154=2,$H154*AQ154*$I$2,$H154*AQ154)</f>
        <v>2041512</v>
      </c>
      <c r="BO154" s="87">
        <f t="shared" ref="BO154:BO157" si="565">IF($G154=2,$H154*AS154*$I$2,$H154*AS154)</f>
        <v>0</v>
      </c>
      <c r="BP154" s="87">
        <f t="shared" ref="BP154:BP157" si="566">IF($G154=2,$H154*AU154*$I$2,$H154*AU154)</f>
        <v>5054121.6000000006</v>
      </c>
      <c r="BQ154" s="244">
        <f t="shared" ref="BQ154:BQ157" si="567">IF($G154=2,$H154*AW154*$I$2,$H154*AW154)</f>
        <v>2041512</v>
      </c>
      <c r="BR154" s="151">
        <f t="shared" ref="BR154:BR157" si="568">IF($G154=2,$H154*AY154*$I$2,$H154*AY154)</f>
        <v>2041512</v>
      </c>
      <c r="BS154" s="87">
        <f t="shared" ref="BS154:BS157" si="569">IF($G154=2,$H154*BA154*$I$2,$H154*BA154)</f>
        <v>1655280</v>
      </c>
      <c r="BT154" s="87">
        <f t="shared" ref="BT154:BT157" si="570">IF($G154=2,$H154*BC154*$I$2,$H154*BC154)</f>
        <v>1622174.4000000001</v>
      </c>
      <c r="BU154" s="87"/>
      <c r="BV154" s="87"/>
      <c r="BW154" s="159"/>
      <c r="BX154" s="154" t="s">
        <v>607</v>
      </c>
    </row>
    <row r="155" spans="1:76" s="86" customFormat="1" ht="12.75" customHeight="1" x14ac:dyDescent="0.25">
      <c r="A155" s="186" t="s">
        <v>214</v>
      </c>
      <c r="B155" s="187" t="s">
        <v>215</v>
      </c>
      <c r="C155" s="252" t="s">
        <v>10</v>
      </c>
      <c r="D155" s="277">
        <v>2</v>
      </c>
      <c r="E155" s="331">
        <v>1620</v>
      </c>
      <c r="F155" s="345" t="s">
        <v>442</v>
      </c>
      <c r="G155" s="369">
        <v>2</v>
      </c>
      <c r="H155" s="370">
        <v>1920</v>
      </c>
      <c r="I155" s="373" t="s">
        <v>442</v>
      </c>
      <c r="J155" s="302"/>
      <c r="K155" s="135">
        <v>2</v>
      </c>
      <c r="L155" s="124"/>
      <c r="M155" s="123">
        <v>2</v>
      </c>
      <c r="N155" s="120"/>
      <c r="O155" s="87">
        <v>19</v>
      </c>
      <c r="P155" s="91"/>
      <c r="Q155" s="292">
        <f>240+280+330+820+360+165</f>
        <v>2195</v>
      </c>
      <c r="R155" s="72">
        <f>IF(SUM($S$3:U$3)*$J155+SUM($S$4:U$4)*$K155+SUM($S$5:U$5)*$L155+SUM($S$6:U$6)*$M155+SUM($S$7:U$7)*$N155-SUM($O155:$Q155)&gt;0,SUM($S$3:U$3)*$J155+SUM($S$4:U$4)*$K155+SUM($S$5:U$5)*$L155+SUM($S$6:U$6)*$M155+SUM($S$7:U$7)*$N155-SUM($O155:$Q155),0)</f>
        <v>0</v>
      </c>
      <c r="S155" s="73">
        <f t="shared" si="507"/>
        <v>0</v>
      </c>
      <c r="T155" s="72">
        <f>IF(SUM($S$3:W$3)*$J155+SUM($S$4:W$4)*$K155+SUM($S$5:W$5)*$L155+SUM($S$6:W$6)*$M155+SUM($S$7:W$7)*$N155-SUM($O155:$Q155)&gt;0,SUM($S$3:W$3)*$J155+SUM($S$4:W$4)*$K155+SUM($S$5:W$5)*$L155+SUM($S$6:W$6)*$M155+SUM($S$7:W$7)*$N155-SUM($O155:$Q155),0)</f>
        <v>0</v>
      </c>
      <c r="U155" s="4">
        <f t="shared" si="508"/>
        <v>0</v>
      </c>
      <c r="V155" s="72">
        <f>IF(SUM($S$3:Y$3)*$J155+SUM($S$4:Y$4)*$K155+SUM($S$5:Y$5)*$L155+SUM($S$6:Y$6)*$M155+SUM($S$7:Y$7)*$N155-SUM($O155:$Q155)&gt;0,SUM($S$3:Y$3)*$J155+SUM($S$4:Y$4)*$K155+SUM($S$5:Y$5)*$L155+SUM($S$6:Y$6)*$M155+SUM($S$7:Y$7)*$N155-SUM($O155:$Q155),0)</f>
        <v>0</v>
      </c>
      <c r="W155" s="4">
        <f t="shared" si="509"/>
        <v>0</v>
      </c>
      <c r="X155" s="72">
        <f>IF(SUM($S$3:AA$3)*$J155+SUM($S$4:AA$4)*$K155+SUM($S$5:AA$5)*$L155+SUM($S$6:AA$6)*$M155+SUM($S$7:AA$7)*$N155-SUM($O155:$Q155)&gt;0,SUM($S$3:AA$3)*$J155+SUM($S$4:AA$4)*$K155+SUM($S$5:AA$5)*$L155+SUM($S$6:AA$6)*$M155+SUM($S$7:AA$7)*$N155-SUM($O155:$Q155),0)</f>
        <v>0</v>
      </c>
      <c r="Y155" s="4">
        <f t="shared" si="510"/>
        <v>0</v>
      </c>
      <c r="Z155" s="72">
        <f>IF(SUM($S$3:AC$3)*$J155+SUM($S$4:AC$4)*$K155+SUM($S$5:AC$5)*$L155+SUM($S$6:AC$6)*$M155+SUM($S$7:AC$7)*$N155-SUM($O155:$Q155)&gt;0,SUM($S$3:AC$3)*$J155+SUM($S$4:AC$4)*$K155+SUM($S$5:AC$5)*$L155+SUM($S$6:AC$6)*$M155+SUM($S$7:AC$7)*$N155-SUM($O155:$Q155),0)</f>
        <v>0</v>
      </c>
      <c r="AA155" s="4">
        <f t="shared" si="511"/>
        <v>0</v>
      </c>
      <c r="AB155" s="72">
        <f>IF(SUM($S$3:AE$3)*$J155+SUM($S$4:AE$4)*$K155+SUM($S$5:AE$5)*$L155+SUM($S$6:AE$6)*$M155+SUM($S$7:AE$7)*$N155-SUM($O155:$Q155)&gt;0,SUM($S$3:AE$3)*$J155+SUM($S$4:AE$4)*$K155+SUM($S$5:AE$5)*$L155+SUM($S$6:AE$6)*$M155+SUM($S$7:AE$7)*$N155-SUM($O155:$Q155),0)</f>
        <v>0</v>
      </c>
      <c r="AC155" s="4">
        <f t="shared" si="512"/>
        <v>0</v>
      </c>
      <c r="AD155" s="72">
        <f>IF(SUM($S$3:AG$3)*$J155+SUM($S$4:AG$4)*$K155+SUM($S$5:AG$5)*$L155+SUM($S$6:AG$6)*$M155+SUM($S$7:AG$7)*$N155-SUM($O155:$Q155)&gt;0,SUM($S$3:AG$3)*$J155+SUM($S$4:AG$4)*$K155+SUM($S$5:AG$5)*$L155+SUM($S$6:AG$6)*$M155+SUM($S$7:AG$7)*$N155-SUM($O155:$Q155),0)</f>
        <v>0</v>
      </c>
      <c r="AE155" s="4">
        <f t="shared" si="513"/>
        <v>0</v>
      </c>
      <c r="AF155" s="72">
        <f>IF(SUM($S$3:AI$3)*$J155+SUM($S$4:AI$4)*$K155+SUM($S$5:AI$5)*$L155+SUM($S$6:AI$6)*$M155+SUM($S$7:AI$7)*$N155-SUM($O155:$Q155)&gt;0,SUM($S$3:AI$3)*$J155+SUM($S$4:AI$4)*$K155+SUM($S$5:AI$5)*$L155+SUM($S$6:AI$6)*$M155+SUM($S$7:AI$7)*$N155-SUM($O155:$Q155),0)</f>
        <v>0</v>
      </c>
      <c r="AG155" s="4">
        <f t="shared" si="514"/>
        <v>0</v>
      </c>
      <c r="AH155" s="72">
        <f>IF(SUM($S$3:AK$3)*$J155+SUM($S$4:AK$4)*$K155+SUM($S$5:AK$5)*$L155+SUM($S$6:AK$6)*$M155+SUM($S$7:AK$7)*$N155-SUM($O155:$Q155)&gt;0,SUM($S$3:AK$3)*$J155+SUM($S$4:AK$4)*$K155+SUM($S$5:AK$5)*$L155+SUM($S$6:AK$6)*$M155+SUM($S$7:AK$7)*$N155-SUM($O155:$Q155),0)</f>
        <v>0</v>
      </c>
      <c r="AI155" s="4">
        <f t="shared" si="515"/>
        <v>0</v>
      </c>
      <c r="AJ155" s="72">
        <f>IF(SUM($S$3:AM$3)*$J155+SUM($S$4:AQ$4)*$K155+SUM($S$5:AM$5)*$L155+SUM($S$6:AM$6)*$M155+SUM($S$7:AM$7)*$N155-SUM($O155:$Q155)&gt;0,SUM($S$3:AM$3)*$J155+SUM($S$4:AQ$4)*$K155+SUM($S$5:AM$5)*$L155+SUM($S$6:AM$6)*$M155+SUM($S$7:AM$7)*$N155-SUM($O155:$Q155),0)</f>
        <v>0</v>
      </c>
      <c r="AK155" s="4">
        <f t="shared" si="516"/>
        <v>0</v>
      </c>
      <c r="AL155" s="72">
        <f>IF(SUM($S$3:AO$3)*$J155+SUM($S$4:AS$4)*$K155+SUM($S$5:AO$5)*$L155+SUM($S$6:AO$6)*$M155+SUM($S$7:AO$7)*$N155-SUM($O155:$Q155)&gt;0,SUM($S$3:AO$3)*$J155+SUM($S$4:AS$4)*$K155+SUM($S$5:AO$5)*$L155+SUM($S$6:AO$6)*$M155+SUM($S$7:AO$7)*$N155-SUM($O155:$Q155),0)</f>
        <v>0</v>
      </c>
      <c r="AM155" s="4">
        <f t="shared" si="517"/>
        <v>0</v>
      </c>
      <c r="AN155" s="72">
        <f>IF(SUM($S$3:AQ$3)*$J155+SUM($S$4:AU$4)*$K155+SUM($S$5:AQ$5)*$L155+SUM($S$6:AQ$6)*$M155+SUM($S$7:AQ$7)*$N155-SUM($O155:$Q155)&gt;0,SUM($S$3:AQ$3)*$J155+SUM($S$4:AU$4)*$K155+SUM($S$5:AQ$5)*$L155+SUM($S$6:AQ$6)*$M155+SUM($S$7:AQ$7)*$N155-SUM($O155:$Q155),0)</f>
        <v>36</v>
      </c>
      <c r="AO155" s="4">
        <f t="shared" si="518"/>
        <v>36</v>
      </c>
      <c r="AP155" s="72">
        <f>IF(SUM($S$3:AS$3)*$J155+SUM($S$4:AW$4)*$K155+SUM($S$5:AS$5)*$L155+SUM($S$6:AS$6)*$M155+SUM($S$7:AS$7)*$N155-SUM($O155:$Q155)&gt;0,SUM($S$3:AS$3)*$J155+SUM($S$4:AW$4)*$K155+SUM($S$5:AS$5)*$L155+SUM($S$6:AS$6)*$M155+SUM($S$7:AS$7)*$N155-SUM($O155:$Q155),0)</f>
        <v>406</v>
      </c>
      <c r="AQ155" s="4">
        <f t="shared" si="519"/>
        <v>370</v>
      </c>
      <c r="AR155" s="72">
        <f>IF(SUM($S$3:AU$3)*$J155+SUM($S$4:AP$4)*$K155+SUM($S$5:AU$5)*$L155+SUM($S$6:AU$6)*$M155+SUM($S$7:AU$7)*$N155-SUM($O155:$Q155)&gt;0,SUM($S$3:AU$3)*$J155+SUM($S$4:AP$4)*$K155+SUM($S$5:AU$5)*$L155+SUM($S$6:AU$6)*$M155+SUM($S$7:AU$7)*$N155-SUM($O155:$Q155),0)</f>
        <v>0</v>
      </c>
      <c r="AS155" s="4">
        <f t="shared" si="520"/>
        <v>0</v>
      </c>
      <c r="AT155" s="72">
        <f>IF(SUM($S$3:AW$3)*$J155+SUM($S$4:AW$4)*$K155+SUM($S$5:AW$5)*$L155+SUM($S$6:AW$6)*$M155+SUM($S$7:AW$7)*$N155-SUM($O155:$Q155)&gt;0,SUM($S$3:AW$3)*$J155+SUM($S$4:AW$4)*$K155+SUM($S$5:AW$5)*$L155+SUM($S$6:AW$6)*$M155+SUM($S$7:AW$7)*$N155-SUM($O155:$Q155),0)</f>
        <v>546</v>
      </c>
      <c r="AU155" s="4">
        <f t="shared" si="521"/>
        <v>546</v>
      </c>
      <c r="AV155" s="72">
        <f>IF(SUM($S$3:AY$3)*$J155+SUM($S$4:AY$4)*$K155+SUM($S$5:AY$5)*$L155+SUM($S$6:AY$6)*$M155+SUM($S$7:AY$7)*$N155-SUM($O155:$Q155)&gt;0,SUM($S$3:AY$3)*$J155+SUM($S$4:AY$4)*$K155+SUM($S$5:AY$5)*$L155+SUM($S$6:AY$6)*$M155+SUM($S$7:AY$7)*$N155-SUM($O155:$Q155),0)</f>
        <v>916</v>
      </c>
      <c r="AW155" s="4">
        <f t="shared" si="522"/>
        <v>370</v>
      </c>
      <c r="AX155" s="72">
        <f>IF(SUM($S$3:BA$3)*$J155+SUM($S$4:BA$4)*$K155+SUM($S$5:BA$5)*$L155+SUM($S$6:BA$6)*$M155+SUM($S$7:BA$7)*$N155-SUM($O155:$Q155)&gt;0,SUM($S$3:BA$3)*$J155+SUM($S$4:BA$4)*$K155+SUM($S$5:BA$5)*$L155+SUM($S$6:BA$6)*$M155+SUM($S$7:BA$7)*$N155-SUM($O155:$Q155),0)</f>
        <v>1286</v>
      </c>
      <c r="AY155" s="7">
        <f t="shared" si="523"/>
        <v>370</v>
      </c>
      <c r="AZ155" s="401">
        <f>IF(SUM($S$3:BC$3)*$J155+SUM($S$4:BC$4)*$K155+SUM($S$5:BC$5)*$L155+SUM($S$6:BC$6)*$M155+SUM($S$7:BC$7)*$N155-SUM($O155:$Q155)&gt;0,SUM($S$3:BC$3)*$J155+SUM($S$4:BC$4)*$K155+SUM($S$5:BC$5)*$L155+SUM($S$6:BC$6)*$M155+SUM($S$7:BC$7)*$N155-SUM($O155:$Q155),0)</f>
        <v>1586</v>
      </c>
      <c r="BA155" s="87">
        <f t="shared" si="524"/>
        <v>300</v>
      </c>
      <c r="BB155" s="402">
        <f>IF(SUM($S$3:BD$3)*$J155+SUM($S$4:BD$4)*$K155+SUM($S$5:BD$5)*$L155+SUM($S$6:BD$6)*$M155+SUM($S$7:BD$7)*$N155-SUM($O155:$Q155)&gt;0,SUM($S$3:BD$3)*$J155+SUM($S$4:BD$4)*$K155+SUM($S$5:BD$5)*$L155+SUM($S$6:BD$6)*$M155+SUM($S$7:BD$7)*$N155-SUM($O155:$Q155),0)</f>
        <v>1880</v>
      </c>
      <c r="BC155" s="87">
        <f t="shared" si="525"/>
        <v>294</v>
      </c>
      <c r="BG155" s="87">
        <f t="shared" si="557"/>
        <v>0</v>
      </c>
      <c r="BH155" s="87">
        <f t="shared" si="558"/>
        <v>0</v>
      </c>
      <c r="BI155" s="87">
        <f t="shared" si="559"/>
        <v>0</v>
      </c>
      <c r="BJ155" s="87">
        <f t="shared" si="560"/>
        <v>0</v>
      </c>
      <c r="BK155" s="87">
        <f t="shared" si="561"/>
        <v>0</v>
      </c>
      <c r="BL155" s="87">
        <f t="shared" si="562"/>
        <v>0</v>
      </c>
      <c r="BM155" s="87">
        <f t="shared" si="563"/>
        <v>393984</v>
      </c>
      <c r="BN155" s="87">
        <f t="shared" si="564"/>
        <v>4049280</v>
      </c>
      <c r="BO155" s="87">
        <f t="shared" si="565"/>
        <v>0</v>
      </c>
      <c r="BP155" s="87">
        <f t="shared" si="566"/>
        <v>5975424</v>
      </c>
      <c r="BQ155" s="244">
        <f t="shared" si="567"/>
        <v>4049280</v>
      </c>
      <c r="BR155" s="151">
        <f t="shared" si="568"/>
        <v>4049280</v>
      </c>
      <c r="BS155" s="87">
        <f t="shared" si="569"/>
        <v>3283200</v>
      </c>
      <c r="BT155" s="87">
        <f t="shared" si="570"/>
        <v>3217536</v>
      </c>
      <c r="BU155" s="87"/>
      <c r="BV155" s="87"/>
      <c r="BW155" s="159"/>
      <c r="BX155" s="154" t="s">
        <v>607</v>
      </c>
    </row>
    <row r="156" spans="1:76" s="86" customFormat="1" ht="12.75" customHeight="1" x14ac:dyDescent="0.25">
      <c r="A156" s="186" t="s">
        <v>216</v>
      </c>
      <c r="B156" s="187" t="s">
        <v>217</v>
      </c>
      <c r="C156" s="252" t="s">
        <v>10</v>
      </c>
      <c r="D156" s="277">
        <v>2</v>
      </c>
      <c r="E156" s="331">
        <v>1420</v>
      </c>
      <c r="F156" s="345" t="s">
        <v>442</v>
      </c>
      <c r="G156" s="369">
        <v>2</v>
      </c>
      <c r="H156" s="370">
        <v>1632</v>
      </c>
      <c r="I156" s="373" t="s">
        <v>442</v>
      </c>
      <c r="J156" s="302"/>
      <c r="K156" s="135">
        <v>2</v>
      </c>
      <c r="L156" s="124"/>
      <c r="M156" s="123">
        <v>2</v>
      </c>
      <c r="N156" s="120"/>
      <c r="O156" s="87">
        <v>81</v>
      </c>
      <c r="P156" s="91"/>
      <c r="Q156" s="292">
        <f>240+280+330+320+279+330+314</f>
        <v>2093</v>
      </c>
      <c r="R156" s="72">
        <f>IF(SUM($S$3:U$3)*$J156+SUM($S$4:U$4)*$K156+SUM($S$5:U$5)*$L156+SUM($S$6:U$6)*$M156+SUM($S$7:U$7)*$N156-SUM($O156:$Q156)&gt;0,SUM($S$3:U$3)*$J156+SUM($S$4:U$4)*$K156+SUM($S$5:U$5)*$L156+SUM($S$6:U$6)*$M156+SUM($S$7:U$7)*$N156-SUM($O156:$Q156),0)</f>
        <v>0</v>
      </c>
      <c r="S156" s="73">
        <f t="shared" si="507"/>
        <v>0</v>
      </c>
      <c r="T156" s="72">
        <f>IF(SUM($S$3:W$3)*$J156+SUM($S$4:W$4)*$K156+SUM($S$5:W$5)*$L156+SUM($S$6:W$6)*$M156+SUM($S$7:W$7)*$N156-SUM($O156:$Q156)&gt;0,SUM($S$3:W$3)*$J156+SUM($S$4:W$4)*$K156+SUM($S$5:W$5)*$L156+SUM($S$6:W$6)*$M156+SUM($S$7:W$7)*$N156-SUM($O156:$Q156),0)</f>
        <v>0</v>
      </c>
      <c r="U156" s="4">
        <f t="shared" si="508"/>
        <v>0</v>
      </c>
      <c r="V156" s="72">
        <f>IF(SUM($S$3:Y$3)*$J156+SUM($S$4:Y$4)*$K156+SUM($S$5:Y$5)*$L156+SUM($S$6:Y$6)*$M156+SUM($S$7:Y$7)*$N156-SUM($O156:$Q156)&gt;0,SUM($S$3:Y$3)*$J156+SUM($S$4:Y$4)*$K156+SUM($S$5:Y$5)*$L156+SUM($S$6:Y$6)*$M156+SUM($S$7:Y$7)*$N156-SUM($O156:$Q156),0)</f>
        <v>0</v>
      </c>
      <c r="W156" s="4">
        <f t="shared" si="509"/>
        <v>0</v>
      </c>
      <c r="X156" s="72">
        <f>IF(SUM($S$3:AA$3)*$J156+SUM($S$4:AA$4)*$K156+SUM($S$5:AA$5)*$L156+SUM($S$6:AA$6)*$M156+SUM($S$7:AA$7)*$N156-SUM($O156:$Q156)&gt;0,SUM($S$3:AA$3)*$J156+SUM($S$4:AA$4)*$K156+SUM($S$5:AA$5)*$L156+SUM($S$6:AA$6)*$M156+SUM($S$7:AA$7)*$N156-SUM($O156:$Q156),0)</f>
        <v>0</v>
      </c>
      <c r="Y156" s="4">
        <f t="shared" si="510"/>
        <v>0</v>
      </c>
      <c r="Z156" s="72">
        <f>IF(SUM($S$3:AC$3)*$J156+SUM($S$4:AC$4)*$K156+SUM($S$5:AC$5)*$L156+SUM($S$6:AC$6)*$M156+SUM($S$7:AC$7)*$N156-SUM($O156:$Q156)&gt;0,SUM($S$3:AC$3)*$J156+SUM($S$4:AC$4)*$K156+SUM($S$5:AC$5)*$L156+SUM($S$6:AC$6)*$M156+SUM($S$7:AC$7)*$N156-SUM($O156:$Q156),0)</f>
        <v>0</v>
      </c>
      <c r="AA156" s="4">
        <f t="shared" si="511"/>
        <v>0</v>
      </c>
      <c r="AB156" s="72">
        <f>IF(SUM($S$3:AE$3)*$J156+SUM($S$4:AE$4)*$K156+SUM($S$5:AE$5)*$L156+SUM($S$6:AE$6)*$M156+SUM($S$7:AE$7)*$N156-SUM($O156:$Q156)&gt;0,SUM($S$3:AE$3)*$J156+SUM($S$4:AE$4)*$K156+SUM($S$5:AE$5)*$L156+SUM($S$6:AE$6)*$M156+SUM($S$7:AE$7)*$N156-SUM($O156:$Q156),0)</f>
        <v>0</v>
      </c>
      <c r="AC156" s="4">
        <f t="shared" si="512"/>
        <v>0</v>
      </c>
      <c r="AD156" s="72">
        <f>IF(SUM($S$3:AG$3)*$J156+SUM($S$4:AG$4)*$K156+SUM($S$5:AG$5)*$L156+SUM($S$6:AG$6)*$M156+SUM($S$7:AG$7)*$N156-SUM($O156:$Q156)&gt;0,SUM($S$3:AG$3)*$J156+SUM($S$4:AG$4)*$K156+SUM($S$5:AG$5)*$L156+SUM($S$6:AG$6)*$M156+SUM($S$7:AG$7)*$N156-SUM($O156:$Q156),0)</f>
        <v>0</v>
      </c>
      <c r="AE156" s="4">
        <f t="shared" si="513"/>
        <v>0</v>
      </c>
      <c r="AF156" s="72">
        <f>IF(SUM($S$3:AI$3)*$J156+SUM($S$4:AI$4)*$K156+SUM($S$5:AI$5)*$L156+SUM($S$6:AI$6)*$M156+SUM($S$7:AI$7)*$N156-SUM($O156:$Q156)&gt;0,SUM($S$3:AI$3)*$J156+SUM($S$4:AI$4)*$K156+SUM($S$5:AI$5)*$L156+SUM($S$6:AI$6)*$M156+SUM($S$7:AI$7)*$N156-SUM($O156:$Q156),0)</f>
        <v>0</v>
      </c>
      <c r="AG156" s="4">
        <f t="shared" si="514"/>
        <v>0</v>
      </c>
      <c r="AH156" s="72">
        <f>IF(SUM($S$3:AK$3)*$J156+SUM($S$4:AK$4)*$K156+SUM($S$5:AK$5)*$L156+SUM($S$6:AK$6)*$M156+SUM($S$7:AK$7)*$N156-SUM($O156:$Q156)&gt;0,SUM($S$3:AK$3)*$J156+SUM($S$4:AK$4)*$K156+SUM($S$5:AK$5)*$L156+SUM($S$6:AK$6)*$M156+SUM($S$7:AK$7)*$N156-SUM($O156:$Q156),0)</f>
        <v>0</v>
      </c>
      <c r="AI156" s="4">
        <f t="shared" si="515"/>
        <v>0</v>
      </c>
      <c r="AJ156" s="72">
        <f>IF(SUM($S$3:AM$3)*$J156+SUM($S$4:AQ$4)*$K156+SUM($S$5:AM$5)*$L156+SUM($S$6:AM$6)*$M156+SUM($S$7:AM$7)*$N156-SUM($O156:$Q156)&gt;0,SUM($S$3:AM$3)*$J156+SUM($S$4:AQ$4)*$K156+SUM($S$5:AM$5)*$L156+SUM($S$6:AM$6)*$M156+SUM($S$7:AM$7)*$N156-SUM($O156:$Q156),0)</f>
        <v>0</v>
      </c>
      <c r="AK156" s="4">
        <f t="shared" si="516"/>
        <v>0</v>
      </c>
      <c r="AL156" s="72">
        <f>IF(SUM($S$3:AO$3)*$J156+SUM($S$4:AS$4)*$K156+SUM($S$5:AO$5)*$L156+SUM($S$6:AO$6)*$M156+SUM($S$7:AO$7)*$N156-SUM($O156:$Q156)&gt;0,SUM($S$3:AO$3)*$J156+SUM($S$4:AS$4)*$K156+SUM($S$5:AO$5)*$L156+SUM($S$6:AO$6)*$M156+SUM($S$7:AO$7)*$N156-SUM($O156:$Q156),0)</f>
        <v>0</v>
      </c>
      <c r="AM156" s="4">
        <f t="shared" si="517"/>
        <v>0</v>
      </c>
      <c r="AN156" s="72">
        <f>IF(SUM($S$3:AQ$3)*$J156+SUM($S$4:AU$4)*$K156+SUM($S$5:AQ$5)*$L156+SUM($S$6:AQ$6)*$M156+SUM($S$7:AQ$7)*$N156-SUM($O156:$Q156)&gt;0,SUM($S$3:AQ$3)*$J156+SUM($S$4:AU$4)*$K156+SUM($S$5:AQ$5)*$L156+SUM($S$6:AQ$6)*$M156+SUM($S$7:AQ$7)*$N156-SUM($O156:$Q156),0)</f>
        <v>76</v>
      </c>
      <c r="AO156" s="4">
        <f t="shared" si="518"/>
        <v>76</v>
      </c>
      <c r="AP156" s="72">
        <f>IF(SUM($S$3:AS$3)*$J156+SUM($S$4:AW$4)*$K156+SUM($S$5:AS$5)*$L156+SUM($S$6:AS$6)*$M156+SUM($S$7:AS$7)*$N156-SUM($O156:$Q156)&gt;0,SUM($S$3:AS$3)*$J156+SUM($S$4:AW$4)*$K156+SUM($S$5:AS$5)*$L156+SUM($S$6:AS$6)*$M156+SUM($S$7:AS$7)*$N156-SUM($O156:$Q156),0)</f>
        <v>446</v>
      </c>
      <c r="AQ156" s="4">
        <f t="shared" si="519"/>
        <v>370</v>
      </c>
      <c r="AR156" s="72">
        <f>IF(SUM($S$3:AU$3)*$J156+SUM($S$4:AP$4)*$K156+SUM($S$5:AU$5)*$L156+SUM($S$6:AU$6)*$M156+SUM($S$7:AU$7)*$N156-SUM($O156:$Q156)&gt;0,SUM($S$3:AU$3)*$J156+SUM($S$4:AP$4)*$K156+SUM($S$5:AU$5)*$L156+SUM($S$6:AU$6)*$M156+SUM($S$7:AU$7)*$N156-SUM($O156:$Q156),0)</f>
        <v>0</v>
      </c>
      <c r="AS156" s="4">
        <f t="shared" si="520"/>
        <v>0</v>
      </c>
      <c r="AT156" s="72">
        <f>IF(SUM($S$3:AW$3)*$J156+SUM($S$4:AW$4)*$K156+SUM($S$5:AW$5)*$L156+SUM($S$6:AW$6)*$M156+SUM($S$7:AW$7)*$N156-SUM($O156:$Q156)&gt;0,SUM($S$3:AW$3)*$J156+SUM($S$4:AW$4)*$K156+SUM($S$5:AW$5)*$L156+SUM($S$6:AW$6)*$M156+SUM($S$7:AW$7)*$N156-SUM($O156:$Q156),0)</f>
        <v>586</v>
      </c>
      <c r="AU156" s="4">
        <f t="shared" si="521"/>
        <v>586</v>
      </c>
      <c r="AV156" s="72">
        <f>IF(SUM($S$3:AY$3)*$J156+SUM($S$4:AY$4)*$K156+SUM($S$5:AY$5)*$L156+SUM($S$6:AY$6)*$M156+SUM($S$7:AY$7)*$N156-SUM($O156:$Q156)&gt;0,SUM($S$3:AY$3)*$J156+SUM($S$4:AY$4)*$K156+SUM($S$5:AY$5)*$L156+SUM($S$6:AY$6)*$M156+SUM($S$7:AY$7)*$N156-SUM($O156:$Q156),0)</f>
        <v>956</v>
      </c>
      <c r="AW156" s="4">
        <f t="shared" si="522"/>
        <v>370</v>
      </c>
      <c r="AX156" s="72">
        <f>IF(SUM($S$3:BA$3)*$J156+SUM($S$4:BA$4)*$K156+SUM($S$5:BA$5)*$L156+SUM($S$6:BA$6)*$M156+SUM($S$7:BA$7)*$N156-SUM($O156:$Q156)&gt;0,SUM($S$3:BA$3)*$J156+SUM($S$4:BA$4)*$K156+SUM($S$5:BA$5)*$L156+SUM($S$6:BA$6)*$M156+SUM($S$7:BA$7)*$N156-SUM($O156:$Q156),0)</f>
        <v>1326</v>
      </c>
      <c r="AY156" s="7">
        <f t="shared" si="523"/>
        <v>370</v>
      </c>
      <c r="AZ156" s="401">
        <f>IF(SUM($S$3:BC$3)*$J156+SUM($S$4:BC$4)*$K156+SUM($S$5:BC$5)*$L156+SUM($S$6:BC$6)*$M156+SUM($S$7:BC$7)*$N156-SUM($O156:$Q156)&gt;0,SUM($S$3:BC$3)*$J156+SUM($S$4:BC$4)*$K156+SUM($S$5:BC$5)*$L156+SUM($S$6:BC$6)*$M156+SUM($S$7:BC$7)*$N156-SUM($O156:$Q156),0)</f>
        <v>1626</v>
      </c>
      <c r="BA156" s="87">
        <f t="shared" si="524"/>
        <v>300</v>
      </c>
      <c r="BB156" s="402">
        <f>IF(SUM($S$3:BD$3)*$J156+SUM($S$4:BD$4)*$K156+SUM($S$5:BD$5)*$L156+SUM($S$6:BD$6)*$M156+SUM($S$7:BD$7)*$N156-SUM($O156:$Q156)&gt;0,SUM($S$3:BD$3)*$J156+SUM($S$4:BD$4)*$K156+SUM($S$5:BD$5)*$L156+SUM($S$6:BD$6)*$M156+SUM($S$7:BD$7)*$N156-SUM($O156:$Q156),0)</f>
        <v>1920</v>
      </c>
      <c r="BC156" s="87">
        <f t="shared" si="525"/>
        <v>294</v>
      </c>
      <c r="BG156" s="87">
        <f t="shared" si="557"/>
        <v>0</v>
      </c>
      <c r="BH156" s="87">
        <f t="shared" si="558"/>
        <v>0</v>
      </c>
      <c r="BI156" s="87">
        <f t="shared" si="559"/>
        <v>0</v>
      </c>
      <c r="BJ156" s="87">
        <f t="shared" si="560"/>
        <v>0</v>
      </c>
      <c r="BK156" s="87">
        <f t="shared" si="561"/>
        <v>0</v>
      </c>
      <c r="BL156" s="87">
        <f t="shared" si="562"/>
        <v>0</v>
      </c>
      <c r="BM156" s="87">
        <f t="shared" si="563"/>
        <v>706982.40000000002</v>
      </c>
      <c r="BN156" s="87">
        <f t="shared" si="564"/>
        <v>3441888</v>
      </c>
      <c r="BO156" s="87">
        <f t="shared" si="565"/>
        <v>0</v>
      </c>
      <c r="BP156" s="87">
        <f t="shared" si="566"/>
        <v>5451206.4000000004</v>
      </c>
      <c r="BQ156" s="244">
        <f t="shared" si="567"/>
        <v>3441888</v>
      </c>
      <c r="BR156" s="151">
        <f t="shared" si="568"/>
        <v>3441888</v>
      </c>
      <c r="BS156" s="87">
        <f t="shared" si="569"/>
        <v>2790720</v>
      </c>
      <c r="BT156" s="87">
        <f t="shared" si="570"/>
        <v>2734905.6</v>
      </c>
      <c r="BU156" s="87"/>
      <c r="BV156" s="87"/>
      <c r="BW156" s="159"/>
      <c r="BX156" s="154" t="s">
        <v>607</v>
      </c>
    </row>
    <row r="157" spans="1:76" s="86" customFormat="1" ht="12.75" customHeight="1" x14ac:dyDescent="0.25">
      <c r="A157" s="186" t="s">
        <v>216</v>
      </c>
      <c r="B157" s="187" t="s">
        <v>218</v>
      </c>
      <c r="C157" s="252" t="s">
        <v>10</v>
      </c>
      <c r="D157" s="277">
        <v>2</v>
      </c>
      <c r="E157" s="331">
        <v>1420</v>
      </c>
      <c r="F157" s="345" t="s">
        <v>442</v>
      </c>
      <c r="G157" s="369">
        <v>2</v>
      </c>
      <c r="H157" s="370">
        <v>1632</v>
      </c>
      <c r="I157" s="373" t="s">
        <v>442</v>
      </c>
      <c r="J157" s="302"/>
      <c r="K157" s="135">
        <v>2</v>
      </c>
      <c r="L157" s="124"/>
      <c r="M157" s="123">
        <v>2</v>
      </c>
      <c r="N157" s="120"/>
      <c r="O157" s="87">
        <v>78</v>
      </c>
      <c r="P157" s="91"/>
      <c r="Q157" s="292">
        <f>240+280+330+320+282+330+317</f>
        <v>2099</v>
      </c>
      <c r="R157" s="72">
        <f>IF(SUM($S$3:U$3)*$J157+SUM($S$4:U$4)*$K157+SUM($S$5:U$5)*$L157+SUM($S$6:U$6)*$M157+SUM($S$7:U$7)*$N157-SUM($O157:$Q157)&gt;0,SUM($S$3:U$3)*$J157+SUM($S$4:U$4)*$K157+SUM($S$5:U$5)*$L157+SUM($S$6:U$6)*$M157+SUM($S$7:U$7)*$N157-SUM($O157:$Q157),0)</f>
        <v>0</v>
      </c>
      <c r="S157" s="73">
        <f t="shared" si="507"/>
        <v>0</v>
      </c>
      <c r="T157" s="72">
        <f>IF(SUM($S$3:W$3)*$J157+SUM($S$4:W$4)*$K157+SUM($S$5:W$5)*$L157+SUM($S$6:W$6)*$M157+SUM($S$7:W$7)*$N157-SUM($O157:$Q157)&gt;0,SUM($S$3:W$3)*$J157+SUM($S$4:W$4)*$K157+SUM($S$5:W$5)*$L157+SUM($S$6:W$6)*$M157+SUM($S$7:W$7)*$N157-SUM($O157:$Q157),0)</f>
        <v>0</v>
      </c>
      <c r="U157" s="4">
        <f t="shared" si="508"/>
        <v>0</v>
      </c>
      <c r="V157" s="72">
        <f>IF(SUM($S$3:Y$3)*$J157+SUM($S$4:Y$4)*$K157+SUM($S$5:Y$5)*$L157+SUM($S$6:Y$6)*$M157+SUM($S$7:Y$7)*$N157-SUM($O157:$Q157)&gt;0,SUM($S$3:Y$3)*$J157+SUM($S$4:Y$4)*$K157+SUM($S$5:Y$5)*$L157+SUM($S$6:Y$6)*$M157+SUM($S$7:Y$7)*$N157-SUM($O157:$Q157),0)</f>
        <v>0</v>
      </c>
      <c r="W157" s="4">
        <f t="shared" si="509"/>
        <v>0</v>
      </c>
      <c r="X157" s="72">
        <f>IF(SUM($S$3:AA$3)*$J157+SUM($S$4:AA$4)*$K157+SUM($S$5:AA$5)*$L157+SUM($S$6:AA$6)*$M157+SUM($S$7:AA$7)*$N157-SUM($O157:$Q157)&gt;0,SUM($S$3:AA$3)*$J157+SUM($S$4:AA$4)*$K157+SUM($S$5:AA$5)*$L157+SUM($S$6:AA$6)*$M157+SUM($S$7:AA$7)*$N157-SUM($O157:$Q157),0)</f>
        <v>0</v>
      </c>
      <c r="Y157" s="4">
        <f t="shared" si="510"/>
        <v>0</v>
      </c>
      <c r="Z157" s="72">
        <f>IF(SUM($S$3:AC$3)*$J157+SUM($S$4:AC$4)*$K157+SUM($S$5:AC$5)*$L157+SUM($S$6:AC$6)*$M157+SUM($S$7:AC$7)*$N157-SUM($O157:$Q157)&gt;0,SUM($S$3:AC$3)*$J157+SUM($S$4:AC$4)*$K157+SUM($S$5:AC$5)*$L157+SUM($S$6:AC$6)*$M157+SUM($S$7:AC$7)*$N157-SUM($O157:$Q157),0)</f>
        <v>0</v>
      </c>
      <c r="AA157" s="4">
        <f t="shared" si="511"/>
        <v>0</v>
      </c>
      <c r="AB157" s="72">
        <f>IF(SUM($S$3:AE$3)*$J157+SUM($S$4:AE$4)*$K157+SUM($S$5:AE$5)*$L157+SUM($S$6:AE$6)*$M157+SUM($S$7:AE$7)*$N157-SUM($O157:$Q157)&gt;0,SUM($S$3:AE$3)*$J157+SUM($S$4:AE$4)*$K157+SUM($S$5:AE$5)*$L157+SUM($S$6:AE$6)*$M157+SUM($S$7:AE$7)*$N157-SUM($O157:$Q157),0)</f>
        <v>0</v>
      </c>
      <c r="AC157" s="4">
        <f t="shared" si="512"/>
        <v>0</v>
      </c>
      <c r="AD157" s="72">
        <f>IF(SUM($S$3:AG$3)*$J157+SUM($S$4:AG$4)*$K157+SUM($S$5:AG$5)*$L157+SUM($S$6:AG$6)*$M157+SUM($S$7:AG$7)*$N157-SUM($O157:$Q157)&gt;0,SUM($S$3:AG$3)*$J157+SUM($S$4:AG$4)*$K157+SUM($S$5:AG$5)*$L157+SUM($S$6:AG$6)*$M157+SUM($S$7:AG$7)*$N157-SUM($O157:$Q157),0)</f>
        <v>0</v>
      </c>
      <c r="AE157" s="4">
        <f t="shared" si="513"/>
        <v>0</v>
      </c>
      <c r="AF157" s="72">
        <f>IF(SUM($S$3:AI$3)*$J157+SUM($S$4:AI$4)*$K157+SUM($S$5:AI$5)*$L157+SUM($S$6:AI$6)*$M157+SUM($S$7:AI$7)*$N157-SUM($O157:$Q157)&gt;0,SUM($S$3:AI$3)*$J157+SUM($S$4:AI$4)*$K157+SUM($S$5:AI$5)*$L157+SUM($S$6:AI$6)*$M157+SUM($S$7:AI$7)*$N157-SUM($O157:$Q157),0)</f>
        <v>0</v>
      </c>
      <c r="AG157" s="4">
        <f t="shared" si="514"/>
        <v>0</v>
      </c>
      <c r="AH157" s="72">
        <f>IF(SUM($S$3:AK$3)*$J157+SUM($S$4:AK$4)*$K157+SUM($S$5:AK$5)*$L157+SUM($S$6:AK$6)*$M157+SUM($S$7:AK$7)*$N157-SUM($O157:$Q157)&gt;0,SUM($S$3:AK$3)*$J157+SUM($S$4:AK$4)*$K157+SUM($S$5:AK$5)*$L157+SUM($S$6:AK$6)*$M157+SUM($S$7:AK$7)*$N157-SUM($O157:$Q157),0)</f>
        <v>0</v>
      </c>
      <c r="AI157" s="4">
        <f t="shared" si="515"/>
        <v>0</v>
      </c>
      <c r="AJ157" s="72">
        <f>IF(SUM($S$3:AM$3)*$J157+SUM($S$4:AQ$4)*$K157+SUM($S$5:AM$5)*$L157+SUM($S$6:AM$6)*$M157+SUM($S$7:AM$7)*$N157-SUM($O157:$Q157)&gt;0,SUM($S$3:AM$3)*$J157+SUM($S$4:AQ$4)*$K157+SUM($S$5:AM$5)*$L157+SUM($S$6:AM$6)*$M157+SUM($S$7:AM$7)*$N157-SUM($O157:$Q157),0)</f>
        <v>0</v>
      </c>
      <c r="AK157" s="4">
        <f t="shared" si="516"/>
        <v>0</v>
      </c>
      <c r="AL157" s="72">
        <f>IF(SUM($S$3:AO$3)*$J157+SUM($S$4:AS$4)*$K157+SUM($S$5:AO$5)*$L157+SUM($S$6:AO$6)*$M157+SUM($S$7:AO$7)*$N157-SUM($O157:$Q157)&gt;0,SUM($S$3:AO$3)*$J157+SUM($S$4:AS$4)*$K157+SUM($S$5:AO$5)*$L157+SUM($S$6:AO$6)*$M157+SUM($S$7:AO$7)*$N157-SUM($O157:$Q157),0)</f>
        <v>0</v>
      </c>
      <c r="AM157" s="4">
        <f t="shared" si="517"/>
        <v>0</v>
      </c>
      <c r="AN157" s="72">
        <f>IF(SUM($S$3:AQ$3)*$J157+SUM($S$4:AU$4)*$K157+SUM($S$5:AQ$5)*$L157+SUM($S$6:AQ$6)*$M157+SUM($S$7:AQ$7)*$N157-SUM($O157:$Q157)&gt;0,SUM($S$3:AQ$3)*$J157+SUM($S$4:AU$4)*$K157+SUM($S$5:AQ$5)*$L157+SUM($S$6:AQ$6)*$M157+SUM($S$7:AQ$7)*$N157-SUM($O157:$Q157),0)</f>
        <v>73</v>
      </c>
      <c r="AO157" s="4">
        <f t="shared" si="518"/>
        <v>73</v>
      </c>
      <c r="AP157" s="72">
        <f>IF(SUM($S$3:AS$3)*$J157+SUM($S$4:AW$4)*$K157+SUM($S$5:AS$5)*$L157+SUM($S$6:AS$6)*$M157+SUM($S$7:AS$7)*$N157-SUM($O157:$Q157)&gt;0,SUM($S$3:AS$3)*$J157+SUM($S$4:AW$4)*$K157+SUM($S$5:AS$5)*$L157+SUM($S$6:AS$6)*$M157+SUM($S$7:AS$7)*$N157-SUM($O157:$Q157),0)</f>
        <v>443</v>
      </c>
      <c r="AQ157" s="4">
        <f t="shared" si="519"/>
        <v>370</v>
      </c>
      <c r="AR157" s="72">
        <f>IF(SUM($S$3:AU$3)*$J157+SUM($S$4:AP$4)*$K157+SUM($S$5:AU$5)*$L157+SUM($S$6:AU$6)*$M157+SUM($S$7:AU$7)*$N157-SUM($O157:$Q157)&gt;0,SUM($S$3:AU$3)*$J157+SUM($S$4:AP$4)*$K157+SUM($S$5:AU$5)*$L157+SUM($S$6:AU$6)*$M157+SUM($S$7:AU$7)*$N157-SUM($O157:$Q157),0)</f>
        <v>0</v>
      </c>
      <c r="AS157" s="4">
        <f t="shared" si="520"/>
        <v>0</v>
      </c>
      <c r="AT157" s="72">
        <f>IF(SUM($S$3:AW$3)*$J157+SUM($S$4:AW$4)*$K157+SUM($S$5:AW$5)*$L157+SUM($S$6:AW$6)*$M157+SUM($S$7:AW$7)*$N157-SUM($O157:$Q157)&gt;0,SUM($S$3:AW$3)*$J157+SUM($S$4:AW$4)*$K157+SUM($S$5:AW$5)*$L157+SUM($S$6:AW$6)*$M157+SUM($S$7:AW$7)*$N157-SUM($O157:$Q157),0)</f>
        <v>583</v>
      </c>
      <c r="AU157" s="4">
        <f t="shared" si="521"/>
        <v>583</v>
      </c>
      <c r="AV157" s="72">
        <f>IF(SUM($S$3:AY$3)*$J157+SUM($S$4:AY$4)*$K157+SUM($S$5:AY$5)*$L157+SUM($S$6:AY$6)*$M157+SUM($S$7:AY$7)*$N157-SUM($O157:$Q157)&gt;0,SUM($S$3:AY$3)*$J157+SUM($S$4:AY$4)*$K157+SUM($S$5:AY$5)*$L157+SUM($S$6:AY$6)*$M157+SUM($S$7:AY$7)*$N157-SUM($O157:$Q157),0)</f>
        <v>953</v>
      </c>
      <c r="AW157" s="4">
        <f t="shared" si="522"/>
        <v>370</v>
      </c>
      <c r="AX157" s="72">
        <f>IF(SUM($S$3:BA$3)*$J157+SUM($S$4:BA$4)*$K157+SUM($S$5:BA$5)*$L157+SUM($S$6:BA$6)*$M157+SUM($S$7:BA$7)*$N157-SUM($O157:$Q157)&gt;0,SUM($S$3:BA$3)*$J157+SUM($S$4:BA$4)*$K157+SUM($S$5:BA$5)*$L157+SUM($S$6:BA$6)*$M157+SUM($S$7:BA$7)*$N157-SUM($O157:$Q157),0)</f>
        <v>1323</v>
      </c>
      <c r="AY157" s="7">
        <f t="shared" si="523"/>
        <v>370</v>
      </c>
      <c r="AZ157" s="401">
        <f>IF(SUM($S$3:BC$3)*$J157+SUM($S$4:BC$4)*$K157+SUM($S$5:BC$5)*$L157+SUM($S$6:BC$6)*$M157+SUM($S$7:BC$7)*$N157-SUM($O157:$Q157)&gt;0,SUM($S$3:BC$3)*$J157+SUM($S$4:BC$4)*$K157+SUM($S$5:BC$5)*$L157+SUM($S$6:BC$6)*$M157+SUM($S$7:BC$7)*$N157-SUM($O157:$Q157),0)</f>
        <v>1623</v>
      </c>
      <c r="BA157" s="87">
        <f t="shared" si="524"/>
        <v>300</v>
      </c>
      <c r="BB157" s="402">
        <f>IF(SUM($S$3:BD$3)*$J157+SUM($S$4:BD$4)*$K157+SUM($S$5:BD$5)*$L157+SUM($S$6:BD$6)*$M157+SUM($S$7:BD$7)*$N157-SUM($O157:$Q157)&gt;0,SUM($S$3:BD$3)*$J157+SUM($S$4:BD$4)*$K157+SUM($S$5:BD$5)*$L157+SUM($S$6:BD$6)*$M157+SUM($S$7:BD$7)*$N157-SUM($O157:$Q157),0)</f>
        <v>1917</v>
      </c>
      <c r="BC157" s="87">
        <f t="shared" si="525"/>
        <v>294</v>
      </c>
      <c r="BG157" s="87">
        <f t="shared" si="557"/>
        <v>0</v>
      </c>
      <c r="BH157" s="87">
        <f t="shared" si="558"/>
        <v>0</v>
      </c>
      <c r="BI157" s="87">
        <f t="shared" si="559"/>
        <v>0</v>
      </c>
      <c r="BJ157" s="87">
        <f t="shared" si="560"/>
        <v>0</v>
      </c>
      <c r="BK157" s="87">
        <f t="shared" si="561"/>
        <v>0</v>
      </c>
      <c r="BL157" s="87">
        <f t="shared" si="562"/>
        <v>0</v>
      </c>
      <c r="BM157" s="87">
        <f t="shared" si="563"/>
        <v>679075.20000000007</v>
      </c>
      <c r="BN157" s="87">
        <f t="shared" si="564"/>
        <v>3441888</v>
      </c>
      <c r="BO157" s="87">
        <f t="shared" si="565"/>
        <v>0</v>
      </c>
      <c r="BP157" s="87">
        <f t="shared" si="566"/>
        <v>5423299.2000000002</v>
      </c>
      <c r="BQ157" s="244">
        <f t="shared" si="567"/>
        <v>3441888</v>
      </c>
      <c r="BR157" s="151">
        <f t="shared" si="568"/>
        <v>3441888</v>
      </c>
      <c r="BS157" s="87">
        <f t="shared" si="569"/>
        <v>2790720</v>
      </c>
      <c r="BT157" s="87">
        <f t="shared" si="570"/>
        <v>2734905.6</v>
      </c>
      <c r="BU157" s="87"/>
      <c r="BV157" s="87"/>
      <c r="BW157" s="159"/>
      <c r="BX157" s="154" t="s">
        <v>607</v>
      </c>
    </row>
    <row r="158" spans="1:76" s="86" customFormat="1" ht="12.75" customHeight="1" x14ac:dyDescent="0.25">
      <c r="A158" s="186" t="s">
        <v>219</v>
      </c>
      <c r="B158" s="187" t="s">
        <v>220</v>
      </c>
      <c r="C158" s="254" t="s">
        <v>10</v>
      </c>
      <c r="D158" s="277">
        <v>2</v>
      </c>
      <c r="E158" s="331">
        <v>111.09</v>
      </c>
      <c r="F158" s="342" t="s">
        <v>1029</v>
      </c>
      <c r="G158" s="369">
        <v>2</v>
      </c>
      <c r="H158" s="370">
        <v>111.09</v>
      </c>
      <c r="I158" s="372" t="s">
        <v>1029</v>
      </c>
      <c r="J158" s="300">
        <v>8</v>
      </c>
      <c r="K158" s="135">
        <v>8</v>
      </c>
      <c r="L158" s="122">
        <v>8</v>
      </c>
      <c r="M158" s="123">
        <v>8</v>
      </c>
      <c r="N158" s="120"/>
      <c r="O158" s="87"/>
      <c r="P158" s="91"/>
      <c r="Q158" s="292">
        <f>(960+1120+1320)+(960+1520+1480)+800+(1280*0.3)+(1440*0.3)+(925/2)+960+(2000*0.3)</f>
        <v>10998.5</v>
      </c>
      <c r="R158" s="72">
        <f>IF(SUM($S$3:U$3)*$J158+SUM($S$4:U$4)*$K158+SUM($S$5:U$5)*$L158+SUM($S$6:U$6)*$M158+SUM($S$7:U$7)*$N158-SUM($O158:$Q158)&gt;0,SUM($S$3:U$3)*$J158+SUM($S$4:U$4)*$K158+SUM($S$5:U$5)*$L158+SUM($S$6:U$6)*$M158+SUM($S$7:U$7)*$N158-SUM($O158:$Q158),0)</f>
        <v>0</v>
      </c>
      <c r="S158" s="73">
        <f t="shared" si="507"/>
        <v>0</v>
      </c>
      <c r="T158" s="72">
        <f>IF(SUM($S$3:W$3)*$J158+SUM($S$4:W$4)*$K158+SUM($S$5:W$5)*$L158+SUM($S$6:W$6)*$M158+SUM($S$7:W$7)*$N158-SUM($O158:$Q158)&gt;0,SUM($S$3:W$3)*$J158+SUM($S$4:W$4)*$K158+SUM($S$5:W$5)*$L158+SUM($S$6:W$6)*$M158+SUM($S$7:W$7)*$N158-SUM($O158:$Q158),0)</f>
        <v>0</v>
      </c>
      <c r="U158" s="4">
        <f t="shared" si="508"/>
        <v>0</v>
      </c>
      <c r="V158" s="72">
        <f>IF(SUM($S$3:Y$3)*$J158+SUM($S$4:Y$4)*$K158+SUM($S$5:Y$5)*$L158+SUM($S$6:Y$6)*$M158+SUM($S$7:Y$7)*$N158-SUM($O158:$Q158)&gt;0,SUM($S$3:Y$3)*$J158+SUM($S$4:Y$4)*$K158+SUM($S$5:Y$5)*$L158+SUM($S$6:Y$6)*$M158+SUM($S$7:Y$7)*$N158-SUM($O158:$Q158),0)</f>
        <v>0</v>
      </c>
      <c r="W158" s="4">
        <f t="shared" si="509"/>
        <v>0</v>
      </c>
      <c r="X158" s="72">
        <f>IF(SUM($S$3:AA$3)*$J158+SUM($S$4:AA$4)*$K158+SUM($S$5:AA$5)*$L158+SUM($S$6:AA$6)*$M158+SUM($S$7:AA$7)*$N158-SUM($O158:$Q158)&gt;0,SUM($S$3:AA$3)*$J158+SUM($S$4:AA$4)*$K158+SUM($S$5:AA$5)*$L158+SUM($S$6:AA$6)*$M158+SUM($S$7:AA$7)*$N158-SUM($O158:$Q158),0)</f>
        <v>0</v>
      </c>
      <c r="Y158" s="4">
        <f t="shared" si="510"/>
        <v>0</v>
      </c>
      <c r="Z158" s="72">
        <f>IF(SUM($S$3:AC$3)*$J158+SUM($S$4:AC$4)*$K158+SUM($S$5:AC$5)*$L158+SUM($S$6:AC$6)*$M158+SUM($S$7:AC$7)*$N158-SUM($O158:$Q158)&gt;0,SUM($S$3:AC$3)*$J158+SUM($S$4:AC$4)*$K158+SUM($S$5:AC$5)*$L158+SUM($S$6:AC$6)*$M158+SUM($S$7:AC$7)*$N158-SUM($O158:$Q158),0)</f>
        <v>0</v>
      </c>
      <c r="AA158" s="4">
        <f t="shared" si="511"/>
        <v>0</v>
      </c>
      <c r="AB158" s="72">
        <f>IF(SUM($S$3:AE$3)*$J158+SUM($S$4:AE$4)*$K158+SUM($S$5:AE$5)*$L158+SUM($S$6:AE$6)*$M158+SUM($S$7:AE$7)*$N158-SUM($O158:$Q158)&gt;0,SUM($S$3:AE$3)*$J158+SUM($S$4:AE$4)*$K158+SUM($S$5:AE$5)*$L158+SUM($S$6:AE$6)*$M158+SUM($S$7:AE$7)*$N158-SUM($O158:$Q158),0)</f>
        <v>0</v>
      </c>
      <c r="AC158" s="4">
        <f t="shared" si="512"/>
        <v>0</v>
      </c>
      <c r="AD158" s="72">
        <f>IF(SUM($S$3:AG$3)*$J158+SUM($S$4:AG$4)*$K158+SUM($S$5:AG$5)*$L158+SUM($S$6:AG$6)*$M158+SUM($S$7:AG$7)*$N158-SUM($O158:$Q158)&gt;0,SUM($S$3:AG$3)*$J158+SUM($S$4:AG$4)*$K158+SUM($S$5:AG$5)*$L158+SUM($S$6:AG$6)*$M158+SUM($S$7:AG$7)*$N158-SUM($O158:$Q158),0)</f>
        <v>0</v>
      </c>
      <c r="AE158" s="4">
        <f t="shared" si="513"/>
        <v>0</v>
      </c>
      <c r="AF158" s="72">
        <f>IF(SUM($S$3:AI$3)*$J158+SUM($S$4:AI$4)*$K158+SUM($S$5:AI$5)*$L158+SUM($S$6:AI$6)*$M158+SUM($S$7:AI$7)*$N158-SUM($O158:$Q158)&gt;0,SUM($S$3:AI$3)*$J158+SUM($S$4:AI$4)*$K158+SUM($S$5:AI$5)*$L158+SUM($S$6:AI$6)*$M158+SUM($S$7:AI$7)*$N158-SUM($O158:$Q158),0)</f>
        <v>0</v>
      </c>
      <c r="AG158" s="4">
        <f t="shared" si="514"/>
        <v>0</v>
      </c>
      <c r="AH158" s="72">
        <f>IF(SUM($S$3:AK$3)*$J158+SUM($S$4:AK$4)*$K158+SUM($S$5:AK$5)*$L158+SUM($S$6:AK$6)*$M158+SUM($S$7:AK$7)*$N158-SUM($O158:$Q158)&gt;0,SUM($S$3:AK$3)*$J158+SUM($S$4:AK$4)*$K158+SUM($S$5:AK$5)*$L158+SUM($S$6:AK$6)*$M158+SUM($S$7:AK$7)*$N158-SUM($O158:$Q158),0)</f>
        <v>0</v>
      </c>
      <c r="AI158" s="4">
        <f t="shared" si="515"/>
        <v>0</v>
      </c>
      <c r="AJ158" s="72">
        <f>IF(SUM($S$3:AM$3)*$J158+SUM($S$4:AQ$4)*$K158+SUM($S$5:AM$5)*$L158+SUM($S$6:AM$6)*$M158+SUM($S$7:AM$7)*$N158-SUM($O158:$Q158)&gt;0,SUM($S$3:AM$3)*$J158+SUM($S$4:AQ$4)*$K158+SUM($S$5:AM$5)*$L158+SUM($S$6:AM$6)*$M158+SUM($S$7:AM$7)*$N158-SUM($O158:$Q158),0)</f>
        <v>0</v>
      </c>
      <c r="AK158" s="4">
        <f t="shared" si="516"/>
        <v>0</v>
      </c>
      <c r="AL158" s="72">
        <f>IF(SUM($S$3:AO$3)*$J158+SUM($S$4:AS$4)*$K158+SUM($S$5:AO$5)*$L158+SUM($S$6:AO$6)*$M158+SUM($S$7:AO$7)*$N158-SUM($O158:$Q158)&gt;0,SUM($S$3:AO$3)*$J158+SUM($S$4:AS$4)*$K158+SUM($S$5:AO$5)*$L158+SUM($S$6:AO$6)*$M158+SUM($S$7:AO$7)*$N158-SUM($O158:$Q158),0)</f>
        <v>329.5</v>
      </c>
      <c r="AM158" s="4">
        <f t="shared" si="517"/>
        <v>329.5</v>
      </c>
      <c r="AN158" s="72">
        <f>IF(SUM($S$3:AQ$3)*$J158+SUM($S$4:AU$4)*$K158+SUM($S$5:AQ$5)*$L158+SUM($S$6:AQ$6)*$M158+SUM($S$7:AQ$7)*$N158-SUM($O158:$Q158)&gt;0,SUM($S$3:AQ$3)*$J158+SUM($S$4:AU$4)*$K158+SUM($S$5:AQ$5)*$L158+SUM($S$6:AQ$6)*$M158+SUM($S$7:AQ$7)*$N158-SUM($O158:$Q158),0)</f>
        <v>2209.5</v>
      </c>
      <c r="AO158" s="4">
        <f t="shared" si="518"/>
        <v>1880</v>
      </c>
      <c r="AP158" s="72">
        <f>IF(SUM($S$3:AS$3)*$J158+SUM($S$4:AW$4)*$K158+SUM($S$5:AS$5)*$L158+SUM($S$6:AS$6)*$M158+SUM($S$7:AS$7)*$N158-SUM($O158:$Q158)&gt;0,SUM($S$3:AS$3)*$J158+SUM($S$4:AW$4)*$K158+SUM($S$5:AS$5)*$L158+SUM($S$6:AS$6)*$M158+SUM($S$7:AS$7)*$N158-SUM($O158:$Q158),0)</f>
        <v>4489.5</v>
      </c>
      <c r="AQ158" s="4">
        <f t="shared" si="519"/>
        <v>2280</v>
      </c>
      <c r="AR158" s="72">
        <f>IF(SUM($S$3:AU$3)*$J158+SUM($S$4:AP$4)*$K158+SUM($S$5:AU$5)*$L158+SUM($S$6:AU$6)*$M158+SUM($S$7:AU$7)*$N158-SUM($O158:$Q158)&gt;0,SUM($S$3:AU$3)*$J158+SUM($S$4:AP$4)*$K158+SUM($S$5:AU$5)*$L158+SUM($S$6:AU$6)*$M158+SUM($S$7:AU$7)*$N158-SUM($O158:$Q158),0)</f>
        <v>1809.5</v>
      </c>
      <c r="AS158" s="4">
        <f t="shared" si="520"/>
        <v>0</v>
      </c>
      <c r="AT158" s="72">
        <f>IF(SUM($S$3:AW$3)*$J158+SUM($S$4:AW$4)*$K158+SUM($S$5:AW$5)*$L158+SUM($S$6:AW$6)*$M158+SUM($S$7:AW$7)*$N158-SUM($O158:$Q158)&gt;0,SUM($S$3:AW$3)*$J158+SUM($S$4:AW$4)*$K158+SUM($S$5:AW$5)*$L158+SUM($S$6:AW$6)*$M158+SUM($S$7:AW$7)*$N158-SUM($O158:$Q158),0)</f>
        <v>7929.5</v>
      </c>
      <c r="AU158" s="4">
        <f t="shared" si="521"/>
        <v>6120</v>
      </c>
      <c r="AV158" s="72">
        <f>IF(SUM($S$3:AY$3)*$J158+SUM($S$4:AY$4)*$K158+SUM($S$5:AY$5)*$L158+SUM($S$6:AY$6)*$M158+SUM($S$7:AY$7)*$N158-SUM($O158:$Q158)&gt;0,SUM($S$3:AY$3)*$J158+SUM($S$4:AY$4)*$K158+SUM($S$5:AY$5)*$L158+SUM($S$6:AY$6)*$M158+SUM($S$7:AY$7)*$N158-SUM($O158:$Q158),0)</f>
        <v>10849.5</v>
      </c>
      <c r="AW158" s="4">
        <f t="shared" si="522"/>
        <v>2920</v>
      </c>
      <c r="AX158" s="72">
        <f>IF(SUM($S$3:BA$3)*$J158+SUM($S$4:BA$4)*$K158+SUM($S$5:BA$5)*$L158+SUM($S$6:BA$6)*$M158+SUM($S$7:BA$7)*$N158-SUM($O158:$Q158)&gt;0,SUM($S$3:BA$3)*$J158+SUM($S$4:BA$4)*$K158+SUM($S$5:BA$5)*$L158+SUM($S$6:BA$6)*$M158+SUM($S$7:BA$7)*$N158-SUM($O158:$Q158),0)</f>
        <v>13769.5</v>
      </c>
      <c r="AY158" s="7">
        <f t="shared" si="523"/>
        <v>2920</v>
      </c>
      <c r="AZ158" s="401">
        <f>IF(SUM($S$3:BC$3)*$J158+SUM($S$4:BC$4)*$K158+SUM($S$5:BC$5)*$L158+SUM($S$6:BC$6)*$M158+SUM($S$7:BC$7)*$N158-SUM($O158:$Q158)&gt;0,SUM($S$3:BC$3)*$J158+SUM($S$4:BC$4)*$K158+SUM($S$5:BC$5)*$L158+SUM($S$6:BC$6)*$M158+SUM($S$7:BC$7)*$N158-SUM($O158:$Q158),0)</f>
        <v>16409.5</v>
      </c>
      <c r="BA158" s="87">
        <f t="shared" si="524"/>
        <v>2640</v>
      </c>
      <c r="BB158" s="402">
        <f>IF(SUM($S$3:BD$3)*$J158+SUM($S$4:BD$4)*$K158+SUM($S$5:BD$5)*$L158+SUM($S$6:BD$6)*$M158+SUM($S$7:BD$7)*$N158-SUM($O158:$Q158)&gt;0,SUM($S$3:BD$3)*$J158+SUM($S$4:BD$4)*$K158+SUM($S$5:BD$5)*$L158+SUM($S$6:BD$6)*$M158+SUM($S$7:BD$7)*$N158-SUM($O158:$Q158),0)</f>
        <v>18673.5</v>
      </c>
      <c r="BC158" s="87">
        <f t="shared" si="525"/>
        <v>2264</v>
      </c>
      <c r="BG158" s="91">
        <f>IF($G158=2,AC158*$H158*$I$2*0.5+AA158*$H158*$I$2*0.5,AC158*$H158*0.5+AA158*$H158*0.5)</f>
        <v>0</v>
      </c>
      <c r="BH158" s="91">
        <f>IF($G158=2,AE158*$H158*$I$2*0.5+AC158*$H158*$I$2*0.5,AE158*$H158*0.5+AC158*$H158*0.5)</f>
        <v>0</v>
      </c>
      <c r="BI158" s="91">
        <f>IF($G158=2,AG158*$H158*$I$2*0.5+AE158*$H158*$I$2*0.5,AG158*$H158*0.5+AE158*$H158*0.5)</f>
        <v>0</v>
      </c>
      <c r="BJ158" s="91">
        <f>IF($G158=2,AI158*$H158*$I$2*0.5+AG158*$H158*$I$2*0.5,AI158*$H158*0.5+AG158*$H158*0.5)</f>
        <v>0</v>
      </c>
      <c r="BK158" s="91">
        <f>IF($G158=2,AK158*$H158*$I$2*0.5+AI158*$H158*$I$2*0.5,AK158*$H158*0.5+AI158*$H158*0.5)</f>
        <v>0</v>
      </c>
      <c r="BL158" s="91">
        <f>IF($G158=2,AM158*$H158*$I$2*0.5+AK158*$H158*$I$2*0.5,AM158*$H158*0.5+AK158*$H158*0.5)</f>
        <v>104321.84175000001</v>
      </c>
      <c r="BM158" s="91">
        <f>IF($G158=2,AO158*$H158*$I$2*0.5+AM158*$H158*$I$2*0.5,AO158*$H158*0.5+AM158*$H158*0.5)</f>
        <v>699542.06175000011</v>
      </c>
      <c r="BN158" s="91">
        <f>IF($G158=2,AQ158*$H158*$I$2*0.5+AO158*$H158*$I$2*0.5,AQ158*$H158*0.5+AO158*$H158*0.5)</f>
        <v>1317083.04</v>
      </c>
      <c r="BO158" s="91">
        <f>IF($G158=2,AS158*$H158*$I$2*0.5+AQ158*$H158*$I$2*0.5,AS158*$H158*0.5+AQ158*$H158*0.5)</f>
        <v>721862.82000000007</v>
      </c>
      <c r="BP158" s="91">
        <f>IF($G158=2,AU158*$H158*$I$2*0.5+AS158*$H158*$I$2*0.5,AU158*$H158*0.5+AS158*$H158*0.5)</f>
        <v>1937631.7800000003</v>
      </c>
      <c r="BQ158" s="250">
        <f>IF($G158=2,AW158*$H158*$I$2*0.5+AU158*$H158*$I$2*0.5,AW158*$H158*0.5+AU158*$H158*0.5)</f>
        <v>2862122.7600000002</v>
      </c>
      <c r="BR158" s="157">
        <f>IF($G158=2,AY158*$H158*$I$2*0.5+AW158*$H158*0.5,AY158*$H158*$I$2*0.5+AW158*$H158*0.5)</f>
        <v>1086682.3799999999</v>
      </c>
      <c r="BS158" s="91">
        <f>IF($G158=2,BA158*$H158*$I$2*0.5+AY158*$H158*$I$2*0.5,BA158*$H158*0.5+AY158*$H158*0.5)</f>
        <v>1760332.1400000001</v>
      </c>
      <c r="BT158" s="91">
        <f>IF($G158=2,BC158*$H158*$I$2*0.5+BA158*$H158*$I$2*0.5,BC158*$H158*0.5+BA158*$H158*0.5)</f>
        <v>1552638.2760000001</v>
      </c>
      <c r="BU158" s="91">
        <f>IF($G158=2,BD158*$H158*$I$2*0.5+BC158*$H158*$I$2*0.5,BD158*$H158*0.5+BC158*$H158*0.5)</f>
        <v>716797.11600000004</v>
      </c>
      <c r="BV158" s="91"/>
      <c r="BW158" s="158"/>
      <c r="BX158" s="153" t="s">
        <v>1070</v>
      </c>
    </row>
    <row r="159" spans="1:76" s="86" customFormat="1" ht="12.75" customHeight="1" x14ac:dyDescent="0.25">
      <c r="A159" s="186" t="s">
        <v>221</v>
      </c>
      <c r="B159" s="187" t="s">
        <v>222</v>
      </c>
      <c r="C159" s="254" t="s">
        <v>10</v>
      </c>
      <c r="D159" s="277">
        <v>1</v>
      </c>
      <c r="E159" s="331">
        <v>70</v>
      </c>
      <c r="F159" s="345" t="s">
        <v>772</v>
      </c>
      <c r="G159" s="369">
        <v>1</v>
      </c>
      <c r="H159" s="370">
        <v>70</v>
      </c>
      <c r="I159" s="373" t="s">
        <v>772</v>
      </c>
      <c r="J159" s="306"/>
      <c r="K159" s="135">
        <v>4</v>
      </c>
      <c r="L159" s="130"/>
      <c r="M159" s="123">
        <v>4</v>
      </c>
      <c r="N159" s="120"/>
      <c r="O159" s="87">
        <v>3</v>
      </c>
      <c r="P159" s="91"/>
      <c r="Q159" s="292">
        <f>480+1140+250+80+1357+1628</f>
        <v>4935</v>
      </c>
      <c r="R159" s="72">
        <f>IF(SUM($S$3:U$3)*$J159+SUM($S$4:U$4)*$K159+SUM($S$5:U$5)*$L159+SUM($S$6:U$6)*$M159+SUM($S$7:U$7)*$N159-SUM($O159:$Q159)&gt;0,SUM($S$3:U$3)*$J159+SUM($S$4:U$4)*$K159+SUM($S$5:U$5)*$L159+SUM($S$6:U$6)*$M159+SUM($S$7:U$7)*$N159-SUM($O159:$Q159),0)</f>
        <v>0</v>
      </c>
      <c r="S159" s="73">
        <f t="shared" si="507"/>
        <v>0</v>
      </c>
      <c r="T159" s="72">
        <f>IF(SUM($S$3:W$3)*$J159+SUM($S$4:W$4)*$K159+SUM($S$5:W$5)*$L159+SUM($S$6:W$6)*$M159+SUM($S$7:W$7)*$N159-SUM($O159:$Q159)&gt;0,SUM($S$3:W$3)*$J159+SUM($S$4:W$4)*$K159+SUM($S$5:W$5)*$L159+SUM($S$6:W$6)*$M159+SUM($S$7:W$7)*$N159-SUM($O159:$Q159),0)</f>
        <v>0</v>
      </c>
      <c r="U159" s="4">
        <f t="shared" si="508"/>
        <v>0</v>
      </c>
      <c r="V159" s="72">
        <f>IF(SUM($S$3:Y$3)*$J159+SUM($S$4:Y$4)*$K159+SUM($S$5:Y$5)*$L159+SUM($S$6:Y$6)*$M159+SUM($S$7:Y$7)*$N159-SUM($O159:$Q159)&gt;0,SUM($S$3:Y$3)*$J159+SUM($S$4:Y$4)*$K159+SUM($S$5:Y$5)*$L159+SUM($S$6:Y$6)*$M159+SUM($S$7:Y$7)*$N159-SUM($O159:$Q159),0)</f>
        <v>0</v>
      </c>
      <c r="W159" s="4">
        <f t="shared" si="509"/>
        <v>0</v>
      </c>
      <c r="X159" s="72">
        <f>IF(SUM($S$3:AA$3)*$J159+SUM($S$4:AA$4)*$K159+SUM($S$5:AA$5)*$L159+SUM($S$6:AA$6)*$M159+SUM($S$7:AA$7)*$N159-SUM($O159:$Q159)&gt;0,SUM($S$3:AA$3)*$J159+SUM($S$4:AA$4)*$K159+SUM($S$5:AA$5)*$L159+SUM($S$6:AA$6)*$M159+SUM($S$7:AA$7)*$N159-SUM($O159:$Q159),0)</f>
        <v>0</v>
      </c>
      <c r="Y159" s="4">
        <f t="shared" si="510"/>
        <v>0</v>
      </c>
      <c r="Z159" s="72">
        <f>IF(SUM($S$3:AC$3)*$J159+SUM($S$4:AC$4)*$K159+SUM($S$5:AC$5)*$L159+SUM($S$6:AC$6)*$M159+SUM($S$7:AC$7)*$N159-SUM($O159:$Q159)&gt;0,SUM($S$3:AC$3)*$J159+SUM($S$4:AC$4)*$K159+SUM($S$5:AC$5)*$L159+SUM($S$6:AC$6)*$M159+SUM($S$7:AC$7)*$N159-SUM($O159:$Q159),0)</f>
        <v>0</v>
      </c>
      <c r="AA159" s="4">
        <f t="shared" si="511"/>
        <v>0</v>
      </c>
      <c r="AB159" s="72">
        <f>IF(SUM($S$3:AE$3)*$J159+SUM($S$4:AE$4)*$K159+SUM($S$5:AE$5)*$L159+SUM($S$6:AE$6)*$M159+SUM($S$7:AE$7)*$N159-SUM($O159:$Q159)&gt;0,SUM($S$3:AE$3)*$J159+SUM($S$4:AE$4)*$K159+SUM($S$5:AE$5)*$L159+SUM($S$6:AE$6)*$M159+SUM($S$7:AE$7)*$N159-SUM($O159:$Q159),0)</f>
        <v>0</v>
      </c>
      <c r="AC159" s="4">
        <f t="shared" si="512"/>
        <v>0</v>
      </c>
      <c r="AD159" s="72">
        <f>IF(SUM($S$3:AG$3)*$J159+SUM($S$4:AG$4)*$K159+SUM($S$5:AG$5)*$L159+SUM($S$6:AG$6)*$M159+SUM($S$7:AG$7)*$N159-SUM($O159:$Q159)&gt;0,SUM($S$3:AG$3)*$J159+SUM($S$4:AG$4)*$K159+SUM($S$5:AG$5)*$L159+SUM($S$6:AG$6)*$M159+SUM($S$7:AG$7)*$N159-SUM($O159:$Q159),0)</f>
        <v>0</v>
      </c>
      <c r="AE159" s="4">
        <f t="shared" si="513"/>
        <v>0</v>
      </c>
      <c r="AF159" s="72">
        <f>IF(SUM($S$3:AI$3)*$J159+SUM($S$4:AI$4)*$K159+SUM($S$5:AI$5)*$L159+SUM($S$6:AI$6)*$M159+SUM($S$7:AI$7)*$N159-SUM($O159:$Q159)&gt;0,SUM($S$3:AI$3)*$J159+SUM($S$4:AI$4)*$K159+SUM($S$5:AI$5)*$L159+SUM($S$6:AI$6)*$M159+SUM($S$7:AI$7)*$N159-SUM($O159:$Q159),0)</f>
        <v>0</v>
      </c>
      <c r="AG159" s="4">
        <f t="shared" si="514"/>
        <v>0</v>
      </c>
      <c r="AH159" s="72">
        <f>IF(SUM($S$3:AK$3)*$J159+SUM($S$4:AK$4)*$K159+SUM($S$5:AK$5)*$L159+SUM($S$6:AK$6)*$M159+SUM($S$7:AK$7)*$N159-SUM($O159:$Q159)&gt;0,SUM($S$3:AK$3)*$J159+SUM($S$4:AK$4)*$K159+SUM($S$5:AK$5)*$L159+SUM($S$6:AK$6)*$M159+SUM($S$7:AK$7)*$N159-SUM($O159:$Q159),0)</f>
        <v>0</v>
      </c>
      <c r="AI159" s="4">
        <f t="shared" si="515"/>
        <v>0</v>
      </c>
      <c r="AJ159" s="72">
        <f>IF(SUM($S$3:AM$3)*$J159+SUM($S$4:AQ$4)*$K159+SUM($S$5:AM$5)*$L159+SUM($S$6:AM$6)*$M159+SUM($S$7:AM$7)*$N159-SUM($O159:$Q159)&gt;0,SUM($S$3:AM$3)*$J159+SUM($S$4:AQ$4)*$K159+SUM($S$5:AM$5)*$L159+SUM($S$6:AM$6)*$M159+SUM($S$7:AM$7)*$N159-SUM($O159:$Q159),0)</f>
        <v>0</v>
      </c>
      <c r="AK159" s="4">
        <f t="shared" si="516"/>
        <v>0</v>
      </c>
      <c r="AL159" s="72">
        <f>IF(SUM($S$3:AO$3)*$J159+SUM($S$4:AS$4)*$K159+SUM($S$5:AO$5)*$L159+SUM($S$6:AO$6)*$M159+SUM($S$7:AO$7)*$N159-SUM($O159:$Q159)&gt;0,SUM($S$3:AO$3)*$J159+SUM($S$4:AS$4)*$K159+SUM($S$5:AO$5)*$L159+SUM($S$6:AO$6)*$M159+SUM($S$7:AO$7)*$N159-SUM($O159:$Q159),0)</f>
        <v>0</v>
      </c>
      <c r="AM159" s="4">
        <f t="shared" si="517"/>
        <v>0</v>
      </c>
      <c r="AN159" s="72">
        <f>IF(SUM($S$3:AQ$3)*$J159+SUM($S$4:AU$4)*$K159+SUM($S$5:AQ$5)*$L159+SUM($S$6:AQ$6)*$M159+SUM($S$7:AQ$7)*$N159-SUM($O159:$Q159)&gt;0,SUM($S$3:AQ$3)*$J159+SUM($S$4:AU$4)*$K159+SUM($S$5:AQ$5)*$L159+SUM($S$6:AQ$6)*$M159+SUM($S$7:AQ$7)*$N159-SUM($O159:$Q159),0)</f>
        <v>0</v>
      </c>
      <c r="AO159" s="4">
        <f t="shared" si="518"/>
        <v>0</v>
      </c>
      <c r="AP159" s="72">
        <f>IF(SUM($S$3:AS$3)*$J159+SUM($S$4:AW$4)*$K159+SUM($S$5:AS$5)*$L159+SUM($S$6:AS$6)*$M159+SUM($S$7:AS$7)*$N159-SUM($O159:$Q159)&gt;0,SUM($S$3:AS$3)*$J159+SUM($S$4:AW$4)*$K159+SUM($S$5:AS$5)*$L159+SUM($S$6:AS$6)*$M159+SUM($S$7:AS$7)*$N159-SUM($O159:$Q159),0)</f>
        <v>302</v>
      </c>
      <c r="AQ159" s="4">
        <f t="shared" si="519"/>
        <v>302</v>
      </c>
      <c r="AR159" s="72">
        <f>IF(SUM($S$3:AU$3)*$J159+SUM($S$4:AP$4)*$K159+SUM($S$5:AU$5)*$L159+SUM($S$6:AU$6)*$M159+SUM($S$7:AU$7)*$N159-SUM($O159:$Q159)&gt;0,SUM($S$3:AU$3)*$J159+SUM($S$4:AP$4)*$K159+SUM($S$5:AU$5)*$L159+SUM($S$6:AU$6)*$M159+SUM($S$7:AU$7)*$N159-SUM($O159:$Q159),0)</f>
        <v>0</v>
      </c>
      <c r="AS159" s="4">
        <f t="shared" si="520"/>
        <v>0</v>
      </c>
      <c r="AT159" s="72">
        <f>IF(SUM($S$3:AW$3)*$J159+SUM($S$4:AW$4)*$K159+SUM($S$5:AW$5)*$L159+SUM($S$6:AW$6)*$M159+SUM($S$7:AW$7)*$N159-SUM($O159:$Q159)&gt;0,SUM($S$3:AW$3)*$J159+SUM($S$4:AW$4)*$K159+SUM($S$5:AW$5)*$L159+SUM($S$6:AW$6)*$M159+SUM($S$7:AW$7)*$N159-SUM($O159:$Q159),0)</f>
        <v>582</v>
      </c>
      <c r="AU159" s="4">
        <f t="shared" si="521"/>
        <v>582</v>
      </c>
      <c r="AV159" s="72">
        <f>IF(SUM($S$3:AY$3)*$J159+SUM($S$4:AY$4)*$K159+SUM($S$5:AY$5)*$L159+SUM($S$6:AY$6)*$M159+SUM($S$7:AY$7)*$N159-SUM($O159:$Q159)&gt;0,SUM($S$3:AY$3)*$J159+SUM($S$4:AY$4)*$K159+SUM($S$5:AY$5)*$L159+SUM($S$6:AY$6)*$M159+SUM($S$7:AY$7)*$N159-SUM($O159:$Q159),0)</f>
        <v>1322</v>
      </c>
      <c r="AW159" s="4">
        <f t="shared" si="522"/>
        <v>740</v>
      </c>
      <c r="AX159" s="72">
        <f>IF(SUM($S$3:BA$3)*$J159+SUM($S$4:BA$4)*$K159+SUM($S$5:BA$5)*$L159+SUM($S$6:BA$6)*$M159+SUM($S$7:BA$7)*$N159-SUM($O159:$Q159)&gt;0,SUM($S$3:BA$3)*$J159+SUM($S$4:BA$4)*$K159+SUM($S$5:BA$5)*$L159+SUM($S$6:BA$6)*$M159+SUM($S$7:BA$7)*$N159-SUM($O159:$Q159),0)</f>
        <v>2062</v>
      </c>
      <c r="AY159" s="7">
        <f t="shared" si="523"/>
        <v>740</v>
      </c>
      <c r="AZ159" s="401">
        <f>IF(SUM($S$3:BC$3)*$J159+SUM($S$4:BC$4)*$K159+SUM($S$5:BC$5)*$L159+SUM($S$6:BC$6)*$M159+SUM($S$7:BC$7)*$N159-SUM($O159:$Q159)&gt;0,SUM($S$3:BC$3)*$J159+SUM($S$4:BC$4)*$K159+SUM($S$5:BC$5)*$L159+SUM($S$6:BC$6)*$M159+SUM($S$7:BC$7)*$N159-SUM($O159:$Q159),0)</f>
        <v>2662</v>
      </c>
      <c r="BA159" s="87">
        <f t="shared" si="524"/>
        <v>600</v>
      </c>
      <c r="BB159" s="402">
        <f>IF(SUM($S$3:BD$3)*$J159+SUM($S$4:BD$4)*$K159+SUM($S$5:BD$5)*$L159+SUM($S$6:BD$6)*$M159+SUM($S$7:BD$7)*$N159-SUM($O159:$Q159)&gt;0,SUM($S$3:BD$3)*$J159+SUM($S$4:BD$4)*$K159+SUM($S$5:BD$5)*$L159+SUM($S$6:BD$6)*$M159+SUM($S$7:BD$7)*$N159-SUM($O159:$Q159),0)</f>
        <v>3250</v>
      </c>
      <c r="BC159" s="87">
        <f t="shared" si="525"/>
        <v>588</v>
      </c>
      <c r="BG159" s="91">
        <f>AA159*$H159</f>
        <v>0</v>
      </c>
      <c r="BH159" s="91">
        <f>AC159*$H159</f>
        <v>0</v>
      </c>
      <c r="BI159" s="91">
        <f>AE159*$H159</f>
        <v>0</v>
      </c>
      <c r="BJ159" s="91">
        <f>AG159*$H159</f>
        <v>0</v>
      </c>
      <c r="BK159" s="91">
        <f>AI159*$H159</f>
        <v>0</v>
      </c>
      <c r="BL159" s="91">
        <f>AK159*$H159</f>
        <v>0</v>
      </c>
      <c r="BM159" s="91">
        <f>AM159*$H159</f>
        <v>0</v>
      </c>
      <c r="BN159" s="91">
        <f>AO159*$H159</f>
        <v>0</v>
      </c>
      <c r="BO159" s="91">
        <f>AQ159*$H159</f>
        <v>21140</v>
      </c>
      <c r="BP159" s="91">
        <f>AS159*$H159</f>
        <v>0</v>
      </c>
      <c r="BQ159" s="250">
        <f>AU159*$H159</f>
        <v>40740</v>
      </c>
      <c r="BR159" s="157">
        <f>AW159*$H159</f>
        <v>51800</v>
      </c>
      <c r="BS159" s="91">
        <f>AY159*$H159</f>
        <v>51800</v>
      </c>
      <c r="BT159" s="91">
        <f t="shared" ref="BT159" si="571">BA159*$H159</f>
        <v>42000</v>
      </c>
      <c r="BU159" s="91">
        <f>BC159*$H159</f>
        <v>41160</v>
      </c>
      <c r="BV159" s="91"/>
      <c r="BW159" s="158"/>
      <c r="BX159" s="153" t="s">
        <v>610</v>
      </c>
    </row>
    <row r="160" spans="1:76" s="86" customFormat="1" ht="12.75" customHeight="1" x14ac:dyDescent="0.25">
      <c r="A160" s="186" t="s">
        <v>26</v>
      </c>
      <c r="B160" s="187" t="s">
        <v>801</v>
      </c>
      <c r="C160" s="254" t="s">
        <v>10</v>
      </c>
      <c r="D160" s="277">
        <v>2</v>
      </c>
      <c r="E160" s="331">
        <v>156</v>
      </c>
      <c r="F160" s="348" t="s">
        <v>442</v>
      </c>
      <c r="G160" s="369">
        <v>2</v>
      </c>
      <c r="H160" s="370">
        <v>160</v>
      </c>
      <c r="I160" s="373" t="s">
        <v>442</v>
      </c>
      <c r="J160" s="306"/>
      <c r="K160" s="135">
        <v>4</v>
      </c>
      <c r="L160" s="130"/>
      <c r="M160" s="123">
        <v>4</v>
      </c>
      <c r="N160" s="120"/>
      <c r="O160" s="87">
        <v>75</v>
      </c>
      <c r="P160" s="91"/>
      <c r="Q160" s="292">
        <v>0</v>
      </c>
      <c r="R160" s="72">
        <f>IF(SUM($S$3:U$3)*$J160+SUM($S$4:U$4)*$K160+SUM($S$5:U$5)*$L160+SUM($S$6:U$6)*$M160+SUM($S$7:U$7)*$N160-SUM($O160:$Q160)&gt;0,SUM($S$3:U$3)*$J160+SUM($S$4:U$4)*$K160+SUM($S$5:U$5)*$L160+SUM($S$6:U$6)*$M160+SUM($S$7:U$7)*$N160-SUM($O160:$Q160),0)</f>
        <v>1</v>
      </c>
      <c r="S160" s="73">
        <f t="shared" si="507"/>
        <v>1</v>
      </c>
      <c r="T160" s="72">
        <f>IF(SUM($S$3:W$3)*$J160+SUM($S$4:W$4)*$K160+SUM($S$5:W$5)*$L160+SUM($S$6:W$6)*$M160+SUM($S$7:W$7)*$N160-SUM($O160:$Q160)&gt;0,SUM($S$3:W$3)*$J160+SUM($S$4:W$4)*$K160+SUM($S$5:W$5)*$L160+SUM($S$6:W$6)*$M160+SUM($S$7:W$7)*$N160-SUM($O160:$Q160),0)</f>
        <v>405</v>
      </c>
      <c r="U160" s="4">
        <f t="shared" si="508"/>
        <v>404</v>
      </c>
      <c r="V160" s="72">
        <f>IF(SUM($S$3:Y$3)*$J160+SUM($S$4:Y$4)*$K160+SUM($S$5:Y$5)*$L160+SUM($S$6:Y$6)*$M160+SUM($S$7:Y$7)*$N160-SUM($O160:$Q160)&gt;0,SUM($S$3:Y$3)*$J160+SUM($S$4:Y$4)*$K160+SUM($S$5:Y$5)*$L160+SUM($S$6:Y$6)*$M160+SUM($S$7:Y$7)*$N160-SUM($O160:$Q160),0)</f>
        <v>701</v>
      </c>
      <c r="W160" s="4">
        <f t="shared" si="509"/>
        <v>296</v>
      </c>
      <c r="X160" s="72">
        <f>IF(SUM($S$3:AA$3)*$J160+SUM($S$4:AA$4)*$K160+SUM($S$5:AA$5)*$L160+SUM($S$6:AA$6)*$M160+SUM($S$7:AA$7)*$N160-SUM($O160:$Q160)&gt;0,SUM($S$3:AA$3)*$J160+SUM($S$4:AA$4)*$K160+SUM($S$5:AA$5)*$L160+SUM($S$6:AA$6)*$M160+SUM($S$7:AA$7)*$N160-SUM($O160:$Q160),0)</f>
        <v>1185</v>
      </c>
      <c r="Y160" s="4">
        <f t="shared" si="510"/>
        <v>484</v>
      </c>
      <c r="Z160" s="72">
        <f>IF(SUM($S$3:AC$3)*$J160+SUM($S$4:AC$4)*$K160+SUM($S$5:AC$5)*$L160+SUM($S$6:AC$6)*$M160+SUM($S$7:AC$7)*$N160-SUM($O160:$Q160)&gt;0,SUM($S$3:AC$3)*$J160+SUM($S$4:AC$4)*$K160+SUM($S$5:AC$5)*$L160+SUM($S$6:AC$6)*$M160+SUM($S$7:AC$7)*$N160-SUM($O160:$Q160),0)</f>
        <v>1561</v>
      </c>
      <c r="AA160" s="4">
        <f t="shared" si="511"/>
        <v>376</v>
      </c>
      <c r="AB160" s="72">
        <f>IF(SUM($S$3:AE$3)*$J160+SUM($S$4:AE$4)*$K160+SUM($S$5:AE$5)*$L160+SUM($S$6:AE$6)*$M160+SUM($S$7:AE$7)*$N160-SUM($O160:$Q160)&gt;0,SUM($S$3:AE$3)*$J160+SUM($S$4:AE$4)*$K160+SUM($S$5:AE$5)*$L160+SUM($S$6:AE$6)*$M160+SUM($S$7:AE$7)*$N160-SUM($O160:$Q160),0)</f>
        <v>1861</v>
      </c>
      <c r="AC160" s="4">
        <f t="shared" si="512"/>
        <v>300</v>
      </c>
      <c r="AD160" s="72">
        <f>IF(SUM($S$3:AG$3)*$J160+SUM($S$4:AG$4)*$K160+SUM($S$5:AG$5)*$L160+SUM($S$6:AG$6)*$M160+SUM($S$7:AG$7)*$N160-SUM($O160:$Q160)&gt;0,SUM($S$3:AG$3)*$J160+SUM($S$4:AG$4)*$K160+SUM($S$5:AG$5)*$L160+SUM($S$6:AG$6)*$M160+SUM($S$7:AG$7)*$N160-SUM($O160:$Q160),0)</f>
        <v>2097</v>
      </c>
      <c r="AE160" s="4">
        <f t="shared" si="513"/>
        <v>236</v>
      </c>
      <c r="AF160" s="72">
        <f>IF(SUM($S$3:AI$3)*$J160+SUM($S$4:AI$4)*$K160+SUM($S$5:AI$5)*$L160+SUM($S$6:AI$6)*$M160+SUM($S$7:AI$7)*$N160-SUM($O160:$Q160)&gt;0,SUM($S$3:AI$3)*$J160+SUM($S$4:AI$4)*$K160+SUM($S$5:AI$5)*$L160+SUM($S$6:AI$6)*$M160+SUM($S$7:AI$7)*$N160-SUM($O160:$Q160),0)</f>
        <v>2417</v>
      </c>
      <c r="AG160" s="4">
        <f t="shared" si="514"/>
        <v>320</v>
      </c>
      <c r="AH160" s="72">
        <f>IF(SUM($S$3:AK$3)*$J160+SUM($S$4:AK$4)*$K160+SUM($S$5:AK$5)*$L160+SUM($S$6:AK$6)*$M160+SUM($S$7:AK$7)*$N160-SUM($O160:$Q160)&gt;0,SUM($S$3:AK$3)*$J160+SUM($S$4:AK$4)*$K160+SUM($S$5:AK$5)*$L160+SUM($S$6:AK$6)*$M160+SUM($S$7:AK$7)*$N160-SUM($O160:$Q160),0)</f>
        <v>2685</v>
      </c>
      <c r="AI160" s="4">
        <f t="shared" si="515"/>
        <v>268</v>
      </c>
      <c r="AJ160" s="72">
        <f>IF(SUM($S$3:AM$3)*$J160+SUM($S$4:AQ$4)*$K160+SUM($S$5:AM$5)*$L160+SUM($S$6:AM$6)*$M160+SUM($S$7:AM$7)*$N160-SUM($O160:$Q160)&gt;0,SUM($S$3:AM$3)*$J160+SUM($S$4:AQ$4)*$K160+SUM($S$5:AM$5)*$L160+SUM($S$6:AM$6)*$M160+SUM($S$7:AM$7)*$N160-SUM($O160:$Q160),0)</f>
        <v>3085</v>
      </c>
      <c r="AK160" s="4">
        <f t="shared" si="516"/>
        <v>400</v>
      </c>
      <c r="AL160" s="72">
        <f>IF(SUM($S$3:AO$3)*$J160+SUM($S$4:AS$4)*$K160+SUM($S$5:AO$5)*$L160+SUM($S$6:AO$6)*$M160+SUM($S$7:AO$7)*$N160-SUM($O160:$Q160)&gt;0,SUM($S$3:AO$3)*$J160+SUM($S$4:AS$4)*$K160+SUM($S$5:AO$5)*$L160+SUM($S$6:AO$6)*$M160+SUM($S$7:AO$7)*$N160-SUM($O160:$Q160),0)</f>
        <v>3685</v>
      </c>
      <c r="AM160" s="4">
        <f t="shared" si="517"/>
        <v>600</v>
      </c>
      <c r="AN160" s="72">
        <f>IF(SUM($S$3:AQ$3)*$J160+SUM($S$4:AU$4)*$K160+SUM($S$5:AQ$5)*$L160+SUM($S$6:AQ$6)*$M160+SUM($S$7:AQ$7)*$N160-SUM($O160:$Q160)&gt;0,SUM($S$3:AQ$3)*$J160+SUM($S$4:AU$4)*$K160+SUM($S$5:AQ$5)*$L160+SUM($S$6:AQ$6)*$M160+SUM($S$7:AQ$7)*$N160-SUM($O160:$Q160),0)</f>
        <v>4425</v>
      </c>
      <c r="AO160" s="4">
        <f t="shared" si="518"/>
        <v>740</v>
      </c>
      <c r="AP160" s="72">
        <f>IF(SUM($S$3:AS$3)*$J160+SUM($S$4:AW$4)*$K160+SUM($S$5:AS$5)*$L160+SUM($S$6:AS$6)*$M160+SUM($S$7:AS$7)*$N160-SUM($O160:$Q160)&gt;0,SUM($S$3:AS$3)*$J160+SUM($S$4:AW$4)*$K160+SUM($S$5:AS$5)*$L160+SUM($S$6:AS$6)*$M160+SUM($S$7:AS$7)*$N160-SUM($O160:$Q160),0)</f>
        <v>5165</v>
      </c>
      <c r="AQ160" s="4">
        <f t="shared" si="519"/>
        <v>740</v>
      </c>
      <c r="AR160" s="72">
        <f>IF(SUM($S$3:AU$3)*$J160+SUM($S$4:AP$4)*$K160+SUM($S$5:AU$5)*$L160+SUM($S$6:AU$6)*$M160+SUM($S$7:AU$7)*$N160-SUM($O160:$Q160)&gt;0,SUM($S$3:AU$3)*$J160+SUM($S$4:AP$4)*$K160+SUM($S$5:AU$5)*$L160+SUM($S$6:AU$6)*$M160+SUM($S$7:AU$7)*$N160-SUM($O160:$Q160),0)</f>
        <v>3105</v>
      </c>
      <c r="AS160" s="4">
        <f t="shared" si="520"/>
        <v>0</v>
      </c>
      <c r="AT160" s="72">
        <f>IF(SUM($S$3:AW$3)*$J160+SUM($S$4:AW$4)*$K160+SUM($S$5:AW$5)*$L160+SUM($S$6:AW$6)*$M160+SUM($S$7:AW$7)*$N160-SUM($O160:$Q160)&gt;0,SUM($S$3:AW$3)*$J160+SUM($S$4:AW$4)*$K160+SUM($S$5:AW$5)*$L160+SUM($S$6:AW$6)*$M160+SUM($S$7:AW$7)*$N160-SUM($O160:$Q160),0)</f>
        <v>5445</v>
      </c>
      <c r="AU160" s="4">
        <f t="shared" si="521"/>
        <v>2340</v>
      </c>
      <c r="AV160" s="72">
        <f>IF(SUM($S$3:AY$3)*$J160+SUM($S$4:AY$4)*$K160+SUM($S$5:AY$5)*$L160+SUM($S$6:AY$6)*$M160+SUM($S$7:AY$7)*$N160-SUM($O160:$Q160)&gt;0,SUM($S$3:AY$3)*$J160+SUM($S$4:AY$4)*$K160+SUM($S$5:AY$5)*$L160+SUM($S$6:AY$6)*$M160+SUM($S$7:AY$7)*$N160-SUM($O160:$Q160),0)</f>
        <v>6185</v>
      </c>
      <c r="AW160" s="4">
        <f t="shared" si="522"/>
        <v>740</v>
      </c>
      <c r="AX160" s="72">
        <f>IF(SUM($S$3:BA$3)*$J160+SUM($S$4:BA$4)*$K160+SUM($S$5:BA$5)*$L160+SUM($S$6:BA$6)*$M160+SUM($S$7:BA$7)*$N160-SUM($O160:$Q160)&gt;0,SUM($S$3:BA$3)*$J160+SUM($S$4:BA$4)*$K160+SUM($S$5:BA$5)*$L160+SUM($S$6:BA$6)*$M160+SUM($S$7:BA$7)*$N160-SUM($O160:$Q160),0)</f>
        <v>6925</v>
      </c>
      <c r="AY160" s="7">
        <f t="shared" si="523"/>
        <v>740</v>
      </c>
      <c r="AZ160" s="401">
        <f>IF(SUM($S$3:BC$3)*$J160+SUM($S$4:BC$4)*$K160+SUM($S$5:BC$5)*$L160+SUM($S$6:BC$6)*$M160+SUM($S$7:BC$7)*$N160-SUM($O160:$Q160)&gt;0,SUM($S$3:BC$3)*$J160+SUM($S$4:BC$4)*$K160+SUM($S$5:BC$5)*$L160+SUM($S$6:BC$6)*$M160+SUM($S$7:BC$7)*$N160-SUM($O160:$Q160),0)</f>
        <v>7525</v>
      </c>
      <c r="BA160" s="87">
        <f t="shared" si="524"/>
        <v>600</v>
      </c>
      <c r="BB160" s="402">
        <f>IF(SUM($S$3:BD$3)*$J160+SUM($S$4:BD$4)*$K160+SUM($S$5:BD$5)*$L160+SUM($S$6:BD$6)*$M160+SUM($S$7:BD$7)*$N160-SUM($O160:$Q160)&gt;0,SUM($S$3:BD$3)*$J160+SUM($S$4:BD$4)*$K160+SUM($S$5:BD$5)*$L160+SUM($S$6:BD$6)*$M160+SUM($S$7:BD$7)*$N160-SUM($O160:$Q160),0)</f>
        <v>8113</v>
      </c>
      <c r="BC160" s="87">
        <f t="shared" si="525"/>
        <v>588</v>
      </c>
      <c r="BG160" s="87">
        <f>IF($G160=2,$H160*AC160*$I$2,$H160*AC160)</f>
        <v>273600</v>
      </c>
      <c r="BH160" s="87">
        <f>IF($G160=2,$H160*AE160*$I$2,$H160*AE160)</f>
        <v>215232</v>
      </c>
      <c r="BI160" s="87">
        <f>IF($G160=2,$H160*AG160*$I$2,$H160*AG160)</f>
        <v>291840</v>
      </c>
      <c r="BJ160" s="87">
        <f>IF($G160=2,$H160*AI160*$I$2,$H160*AI160)</f>
        <v>244416</v>
      </c>
      <c r="BK160" s="87">
        <f>IF($G160=2,$H160*AK160*$I$2,$H160*AK160)</f>
        <v>364800</v>
      </c>
      <c r="BL160" s="87">
        <f>IF($G160=2,$H160*AM160*$I$2,$H160*AM160)</f>
        <v>547200</v>
      </c>
      <c r="BM160" s="87">
        <f>IF($G160=2,$H160*AO160*$I$2,$H160*AO160)</f>
        <v>674880</v>
      </c>
      <c r="BN160" s="87">
        <f>IF($G160=2,$H160*AQ160*$I$2,$H160*AQ160)</f>
        <v>674880</v>
      </c>
      <c r="BO160" s="87">
        <f>IF($G160=2,$H160*AS160*$I$2,$H160*AS160)</f>
        <v>0</v>
      </c>
      <c r="BP160" s="87">
        <f>IF($G160=2,$H160*AU160*$I$2,$H160*AU160)</f>
        <v>2134080</v>
      </c>
      <c r="BQ160" s="244">
        <f>IF($G160=2,$H160*AW160*$I$2,$H160*AW160)</f>
        <v>674880</v>
      </c>
      <c r="BR160" s="151">
        <f>IF($G160=2,$H160*AY160*$I$2,$H160*AY160)</f>
        <v>674880</v>
      </c>
      <c r="BS160" s="87">
        <f>IF($G160=2,$H160*BA160*$I$2,$H160*BA160)</f>
        <v>547200</v>
      </c>
      <c r="BT160" s="87">
        <f>IF($G160=2,$H160*BC160*$I$2,$H160*BC160)</f>
        <v>536256</v>
      </c>
      <c r="BU160" s="87"/>
      <c r="BV160" s="87"/>
      <c r="BW160" s="159"/>
      <c r="BX160" s="154" t="s">
        <v>607</v>
      </c>
    </row>
    <row r="161" spans="1:76" s="86" customFormat="1" ht="12.75" customHeight="1" x14ac:dyDescent="0.25">
      <c r="A161" s="186" t="s">
        <v>223</v>
      </c>
      <c r="B161" s="187" t="s">
        <v>224</v>
      </c>
      <c r="C161" s="254" t="s">
        <v>10</v>
      </c>
      <c r="D161" s="277">
        <v>1</v>
      </c>
      <c r="E161" s="331">
        <v>850</v>
      </c>
      <c r="F161" s="345" t="s">
        <v>488</v>
      </c>
      <c r="G161" s="369">
        <v>1</v>
      </c>
      <c r="H161" s="370">
        <v>880</v>
      </c>
      <c r="I161" s="373" t="s">
        <v>488</v>
      </c>
      <c r="J161" s="306"/>
      <c r="K161" s="135">
        <v>4</v>
      </c>
      <c r="L161" s="130"/>
      <c r="M161" s="123">
        <v>4</v>
      </c>
      <c r="N161" s="120"/>
      <c r="O161" s="87"/>
      <c r="P161" s="131"/>
      <c r="Q161" s="292">
        <f>480+560+660+640+720+440+628</f>
        <v>4128</v>
      </c>
      <c r="R161" s="72">
        <f>IF(SUM($S$3:U$3)*$J161+SUM($S$4:U$4)*$K161+SUM($S$5:U$5)*$L161+SUM($S$6:U$6)*$M161+SUM($S$7:U$7)*$N161-SUM($O161:$Q161)&gt;0,SUM($S$3:U$3)*$J161+SUM($S$4:U$4)*$K161+SUM($S$5:U$5)*$L161+SUM($S$6:U$6)*$M161+SUM($S$7:U$7)*$N161-SUM($O161:$Q161),0)</f>
        <v>0</v>
      </c>
      <c r="S161" s="73">
        <f t="shared" si="507"/>
        <v>0</v>
      </c>
      <c r="T161" s="72">
        <f>IF(SUM($S$3:W$3)*$J161+SUM($S$4:W$4)*$K161+SUM($S$5:W$5)*$L161+SUM($S$6:W$6)*$M161+SUM($S$7:W$7)*$N161-SUM($O161:$Q161)&gt;0,SUM($S$3:W$3)*$J161+SUM($S$4:W$4)*$K161+SUM($S$5:W$5)*$L161+SUM($S$6:W$6)*$M161+SUM($S$7:W$7)*$N161-SUM($O161:$Q161),0)</f>
        <v>0</v>
      </c>
      <c r="U161" s="4">
        <f t="shared" si="508"/>
        <v>0</v>
      </c>
      <c r="V161" s="72">
        <f>IF(SUM($S$3:Y$3)*$J161+SUM($S$4:Y$4)*$K161+SUM($S$5:Y$5)*$L161+SUM($S$6:Y$6)*$M161+SUM($S$7:Y$7)*$N161-SUM($O161:$Q161)&gt;0,SUM($S$3:Y$3)*$J161+SUM($S$4:Y$4)*$K161+SUM($S$5:Y$5)*$L161+SUM($S$6:Y$6)*$M161+SUM($S$7:Y$7)*$N161-SUM($O161:$Q161),0)</f>
        <v>0</v>
      </c>
      <c r="W161" s="4">
        <f t="shared" si="509"/>
        <v>0</v>
      </c>
      <c r="X161" s="72">
        <f>IF(SUM($S$3:AA$3)*$J161+SUM($S$4:AA$4)*$K161+SUM($S$5:AA$5)*$L161+SUM($S$6:AA$6)*$M161+SUM($S$7:AA$7)*$N161-SUM($O161:$Q161)&gt;0,SUM($S$3:AA$3)*$J161+SUM($S$4:AA$4)*$K161+SUM($S$5:AA$5)*$L161+SUM($S$6:AA$6)*$M161+SUM($S$7:AA$7)*$N161-SUM($O161:$Q161),0)</f>
        <v>0</v>
      </c>
      <c r="Y161" s="4">
        <f t="shared" si="510"/>
        <v>0</v>
      </c>
      <c r="Z161" s="72">
        <f>IF(SUM($S$3:AC$3)*$J161+SUM($S$4:AC$4)*$K161+SUM($S$5:AC$5)*$L161+SUM($S$6:AC$6)*$M161+SUM($S$7:AC$7)*$N161-SUM($O161:$Q161)&gt;0,SUM($S$3:AC$3)*$J161+SUM($S$4:AC$4)*$K161+SUM($S$5:AC$5)*$L161+SUM($S$6:AC$6)*$M161+SUM($S$7:AC$7)*$N161-SUM($O161:$Q161),0)</f>
        <v>0</v>
      </c>
      <c r="AA161" s="4">
        <f t="shared" si="511"/>
        <v>0</v>
      </c>
      <c r="AB161" s="72">
        <f>IF(SUM($S$3:AE$3)*$J161+SUM($S$4:AE$4)*$K161+SUM($S$5:AE$5)*$L161+SUM($S$6:AE$6)*$M161+SUM($S$7:AE$7)*$N161-SUM($O161:$Q161)&gt;0,SUM($S$3:AE$3)*$J161+SUM($S$4:AE$4)*$K161+SUM($S$5:AE$5)*$L161+SUM($S$6:AE$6)*$M161+SUM($S$7:AE$7)*$N161-SUM($O161:$Q161),0)</f>
        <v>0</v>
      </c>
      <c r="AC161" s="4">
        <f t="shared" si="512"/>
        <v>0</v>
      </c>
      <c r="AD161" s="72">
        <f>IF(SUM($S$3:AG$3)*$J161+SUM($S$4:AG$4)*$K161+SUM($S$5:AG$5)*$L161+SUM($S$6:AG$6)*$M161+SUM($S$7:AG$7)*$N161-SUM($O161:$Q161)&gt;0,SUM($S$3:AG$3)*$J161+SUM($S$4:AG$4)*$K161+SUM($S$5:AG$5)*$L161+SUM($S$6:AG$6)*$M161+SUM($S$7:AG$7)*$N161-SUM($O161:$Q161),0)</f>
        <v>0</v>
      </c>
      <c r="AE161" s="4">
        <f t="shared" si="513"/>
        <v>0</v>
      </c>
      <c r="AF161" s="72">
        <f>IF(SUM($S$3:AI$3)*$J161+SUM($S$4:AI$4)*$K161+SUM($S$5:AI$5)*$L161+SUM($S$6:AI$6)*$M161+SUM($S$7:AI$7)*$N161-SUM($O161:$Q161)&gt;0,SUM($S$3:AI$3)*$J161+SUM($S$4:AI$4)*$K161+SUM($S$5:AI$5)*$L161+SUM($S$6:AI$6)*$M161+SUM($S$7:AI$7)*$N161-SUM($O161:$Q161),0)</f>
        <v>0</v>
      </c>
      <c r="AG161" s="4">
        <f t="shared" si="514"/>
        <v>0</v>
      </c>
      <c r="AH161" s="72">
        <f>IF(SUM($S$3:AK$3)*$J161+SUM($S$4:AK$4)*$K161+SUM($S$5:AK$5)*$L161+SUM($S$6:AK$6)*$M161+SUM($S$7:AK$7)*$N161-SUM($O161:$Q161)&gt;0,SUM($S$3:AK$3)*$J161+SUM($S$4:AK$4)*$K161+SUM($S$5:AK$5)*$L161+SUM($S$6:AK$6)*$M161+SUM($S$7:AK$7)*$N161-SUM($O161:$Q161),0)</f>
        <v>0</v>
      </c>
      <c r="AI161" s="4">
        <f t="shared" si="515"/>
        <v>0</v>
      </c>
      <c r="AJ161" s="72">
        <f>IF(SUM($S$3:AM$3)*$J161+SUM($S$4:AQ$4)*$K161+SUM($S$5:AM$5)*$L161+SUM($S$6:AM$6)*$M161+SUM($S$7:AM$7)*$N161-SUM($O161:$Q161)&gt;0,SUM($S$3:AM$3)*$J161+SUM($S$4:AQ$4)*$K161+SUM($S$5:AM$5)*$L161+SUM($S$6:AM$6)*$M161+SUM($S$7:AM$7)*$N161-SUM($O161:$Q161),0)</f>
        <v>0</v>
      </c>
      <c r="AK161" s="4">
        <f t="shared" si="516"/>
        <v>0</v>
      </c>
      <c r="AL161" s="72">
        <f>IF(SUM($S$3:AO$3)*$J161+SUM($S$4:AS$4)*$K161+SUM($S$5:AO$5)*$L161+SUM($S$6:AO$6)*$M161+SUM($S$7:AO$7)*$N161-SUM($O161:$Q161)&gt;0,SUM($S$3:AO$3)*$J161+SUM($S$4:AS$4)*$K161+SUM($S$5:AO$5)*$L161+SUM($S$6:AO$6)*$M161+SUM($S$7:AO$7)*$N161-SUM($O161:$Q161),0)</f>
        <v>0</v>
      </c>
      <c r="AM161" s="4">
        <f t="shared" si="517"/>
        <v>0</v>
      </c>
      <c r="AN161" s="72">
        <f>IF(SUM($S$3:AQ$3)*$J161+SUM($S$4:AU$4)*$K161+SUM($S$5:AQ$5)*$L161+SUM($S$6:AQ$6)*$M161+SUM($S$7:AQ$7)*$N161-SUM($O161:$Q161)&gt;0,SUM($S$3:AQ$3)*$J161+SUM($S$4:AU$4)*$K161+SUM($S$5:AQ$5)*$L161+SUM($S$6:AQ$6)*$M161+SUM($S$7:AQ$7)*$N161-SUM($O161:$Q161),0)</f>
        <v>372</v>
      </c>
      <c r="AO161" s="4">
        <f t="shared" si="518"/>
        <v>372</v>
      </c>
      <c r="AP161" s="72">
        <f>IF(SUM($S$3:AS$3)*$J161+SUM($S$4:AW$4)*$K161+SUM($S$5:AS$5)*$L161+SUM($S$6:AS$6)*$M161+SUM($S$7:AS$7)*$N161-SUM($O161:$Q161)&gt;0,SUM($S$3:AS$3)*$J161+SUM($S$4:AW$4)*$K161+SUM($S$5:AS$5)*$L161+SUM($S$6:AS$6)*$M161+SUM($S$7:AS$7)*$N161-SUM($O161:$Q161),0)</f>
        <v>1112</v>
      </c>
      <c r="AQ161" s="4">
        <f t="shared" si="519"/>
        <v>740</v>
      </c>
      <c r="AR161" s="72">
        <f>IF(SUM($S$3:AU$3)*$J161+SUM($S$4:AP$4)*$K161+SUM($S$5:AU$5)*$L161+SUM($S$6:AU$6)*$M161+SUM($S$7:AU$7)*$N161-SUM($O161:$Q161)&gt;0,SUM($S$3:AU$3)*$J161+SUM($S$4:AP$4)*$K161+SUM($S$5:AU$5)*$L161+SUM($S$6:AU$6)*$M161+SUM($S$7:AU$7)*$N161-SUM($O161:$Q161),0)</f>
        <v>0</v>
      </c>
      <c r="AS161" s="4">
        <f t="shared" si="520"/>
        <v>0</v>
      </c>
      <c r="AT161" s="72">
        <f>IF(SUM($S$3:AW$3)*$J161+SUM($S$4:AW$4)*$K161+SUM($S$5:AW$5)*$L161+SUM($S$6:AW$6)*$M161+SUM($S$7:AW$7)*$N161-SUM($O161:$Q161)&gt;0,SUM($S$3:AW$3)*$J161+SUM($S$4:AW$4)*$K161+SUM($S$5:AW$5)*$L161+SUM($S$6:AW$6)*$M161+SUM($S$7:AW$7)*$N161-SUM($O161:$Q161),0)</f>
        <v>1392</v>
      </c>
      <c r="AU161" s="4">
        <f t="shared" si="521"/>
        <v>1392</v>
      </c>
      <c r="AV161" s="72">
        <f>IF(SUM($S$3:AY$3)*$J161+SUM($S$4:AY$4)*$K161+SUM($S$5:AY$5)*$L161+SUM($S$6:AY$6)*$M161+SUM($S$7:AY$7)*$N161-SUM($O161:$Q161)&gt;0,SUM($S$3:AY$3)*$J161+SUM($S$4:AY$4)*$K161+SUM($S$5:AY$5)*$L161+SUM($S$6:AY$6)*$M161+SUM($S$7:AY$7)*$N161-SUM($O161:$Q161),0)</f>
        <v>2132</v>
      </c>
      <c r="AW161" s="4">
        <f t="shared" si="522"/>
        <v>740</v>
      </c>
      <c r="AX161" s="72">
        <f>IF(SUM($S$3:BA$3)*$J161+SUM($S$4:BA$4)*$K161+SUM($S$5:BA$5)*$L161+SUM($S$6:BA$6)*$M161+SUM($S$7:BA$7)*$N161-SUM($O161:$Q161)&gt;0,SUM($S$3:BA$3)*$J161+SUM($S$4:BA$4)*$K161+SUM($S$5:BA$5)*$L161+SUM($S$6:BA$6)*$M161+SUM($S$7:BA$7)*$N161-SUM($O161:$Q161),0)</f>
        <v>2872</v>
      </c>
      <c r="AY161" s="7">
        <f t="shared" si="523"/>
        <v>740</v>
      </c>
      <c r="AZ161" s="401">
        <f>IF(SUM($S$3:BC$3)*$J161+SUM($S$4:BC$4)*$K161+SUM($S$5:BC$5)*$L161+SUM($S$6:BC$6)*$M161+SUM($S$7:BC$7)*$N161-SUM($O161:$Q161)&gt;0,SUM($S$3:BC$3)*$J161+SUM($S$4:BC$4)*$K161+SUM($S$5:BC$5)*$L161+SUM($S$6:BC$6)*$M161+SUM($S$7:BC$7)*$N161-SUM($O161:$Q161),0)</f>
        <v>3472</v>
      </c>
      <c r="BA161" s="87">
        <f t="shared" si="524"/>
        <v>600</v>
      </c>
      <c r="BB161" s="402">
        <f>IF(SUM($S$3:BD$3)*$J161+SUM($S$4:BD$4)*$K161+SUM($S$5:BD$5)*$L161+SUM($S$6:BD$6)*$M161+SUM($S$7:BD$7)*$N161-SUM($O161:$Q161)&gt;0,SUM($S$3:BD$3)*$J161+SUM($S$4:BD$4)*$K161+SUM($S$5:BD$5)*$L161+SUM($S$6:BD$6)*$M161+SUM($S$7:BD$7)*$N161-SUM($O161:$Q161),0)</f>
        <v>4060</v>
      </c>
      <c r="BC161" s="87">
        <f t="shared" si="525"/>
        <v>588</v>
      </c>
      <c r="BG161" s="91">
        <f t="shared" ref="BG161:BG163" si="572">AA161*$H161</f>
        <v>0</v>
      </c>
      <c r="BH161" s="91">
        <f t="shared" ref="BH161:BH163" si="573">AC161*$H161</f>
        <v>0</v>
      </c>
      <c r="BI161" s="91">
        <f t="shared" ref="BI161:BI163" si="574">AE161*$H161</f>
        <v>0</v>
      </c>
      <c r="BJ161" s="91">
        <f t="shared" ref="BJ161:BJ163" si="575">AG161*$H161</f>
        <v>0</v>
      </c>
      <c r="BK161" s="91">
        <f t="shared" ref="BK161:BK163" si="576">AI161*$H161</f>
        <v>0</v>
      </c>
      <c r="BL161" s="91">
        <f t="shared" ref="BL161:BL163" si="577">AK161*$H161</f>
        <v>0</v>
      </c>
      <c r="BM161" s="91">
        <f t="shared" ref="BM161:BM163" si="578">AM161*$H161</f>
        <v>0</v>
      </c>
      <c r="BN161" s="91">
        <f t="shared" ref="BN161:BN163" si="579">AO161*$H161</f>
        <v>327360</v>
      </c>
      <c r="BO161" s="91">
        <f t="shared" ref="BO161:BO163" si="580">AQ161*$H161</f>
        <v>651200</v>
      </c>
      <c r="BP161" s="91">
        <f t="shared" ref="BP161:BP163" si="581">AS161*$H161</f>
        <v>0</v>
      </c>
      <c r="BQ161" s="250">
        <f t="shared" ref="BQ161:BQ163" si="582">AU161*$H161</f>
        <v>1224960</v>
      </c>
      <c r="BR161" s="157">
        <f t="shared" ref="BR161:BR163" si="583">AW161*$H161</f>
        <v>651200</v>
      </c>
      <c r="BS161" s="91">
        <f t="shared" ref="BS161:BS163" si="584">AY161*$H161</f>
        <v>651200</v>
      </c>
      <c r="BT161" s="91">
        <f t="shared" ref="BT161:BT163" si="585">BA161*$H161</f>
        <v>528000</v>
      </c>
      <c r="BU161" s="91">
        <f t="shared" ref="BU161:BU163" si="586">BC161*$H161</f>
        <v>517440</v>
      </c>
      <c r="BV161" s="91"/>
      <c r="BW161" s="158"/>
      <c r="BX161" s="153"/>
    </row>
    <row r="162" spans="1:76" s="86" customFormat="1" ht="12.75" customHeight="1" x14ac:dyDescent="0.25">
      <c r="A162" s="186" t="s">
        <v>225</v>
      </c>
      <c r="B162" s="187" t="s">
        <v>226</v>
      </c>
      <c r="C162" s="254" t="s">
        <v>10</v>
      </c>
      <c r="D162" s="277">
        <v>1</v>
      </c>
      <c r="E162" s="331">
        <v>685</v>
      </c>
      <c r="F162" s="345" t="s">
        <v>488</v>
      </c>
      <c r="G162" s="369">
        <v>1</v>
      </c>
      <c r="H162" s="370">
        <v>760</v>
      </c>
      <c r="I162" s="373" t="s">
        <v>488</v>
      </c>
      <c r="J162" s="306"/>
      <c r="K162" s="135">
        <v>2</v>
      </c>
      <c r="L162" s="130"/>
      <c r="M162" s="123">
        <v>2</v>
      </c>
      <c r="N162" s="120"/>
      <c r="O162" s="87"/>
      <c r="P162" s="131"/>
      <c r="Q162" s="292">
        <f>240+280+330+320+360+314</f>
        <v>1844</v>
      </c>
      <c r="R162" s="72">
        <f>IF(SUM($S$3:U$3)*$J162+SUM($S$4:U$4)*$K162+SUM($S$5:U$5)*$L162+SUM($S$6:U$6)*$M162+SUM($S$7:U$7)*$N162-SUM($O162:$Q162)&gt;0,SUM($S$3:U$3)*$J162+SUM($S$4:U$4)*$K162+SUM($S$5:U$5)*$L162+SUM($S$6:U$6)*$M162+SUM($S$7:U$7)*$N162-SUM($O162:$Q162),0)</f>
        <v>0</v>
      </c>
      <c r="S162" s="73">
        <f t="shared" si="507"/>
        <v>0</v>
      </c>
      <c r="T162" s="72">
        <f>IF(SUM($S$3:W$3)*$J162+SUM($S$4:W$4)*$K162+SUM($S$5:W$5)*$L162+SUM($S$6:W$6)*$M162+SUM($S$7:W$7)*$N162-SUM($O162:$Q162)&gt;0,SUM($S$3:W$3)*$J162+SUM($S$4:W$4)*$K162+SUM($S$5:W$5)*$L162+SUM($S$6:W$6)*$M162+SUM($S$7:W$7)*$N162-SUM($O162:$Q162),0)</f>
        <v>0</v>
      </c>
      <c r="U162" s="4">
        <f t="shared" si="508"/>
        <v>0</v>
      </c>
      <c r="V162" s="72">
        <f>IF(SUM($S$3:Y$3)*$J162+SUM($S$4:Y$4)*$K162+SUM($S$5:Y$5)*$L162+SUM($S$6:Y$6)*$M162+SUM($S$7:Y$7)*$N162-SUM($O162:$Q162)&gt;0,SUM($S$3:Y$3)*$J162+SUM($S$4:Y$4)*$K162+SUM($S$5:Y$5)*$L162+SUM($S$6:Y$6)*$M162+SUM($S$7:Y$7)*$N162-SUM($O162:$Q162),0)</f>
        <v>0</v>
      </c>
      <c r="W162" s="4">
        <f t="shared" si="509"/>
        <v>0</v>
      </c>
      <c r="X162" s="72">
        <f>IF(SUM($S$3:AA$3)*$J162+SUM($S$4:AA$4)*$K162+SUM($S$5:AA$5)*$L162+SUM($S$6:AA$6)*$M162+SUM($S$7:AA$7)*$N162-SUM($O162:$Q162)&gt;0,SUM($S$3:AA$3)*$J162+SUM($S$4:AA$4)*$K162+SUM($S$5:AA$5)*$L162+SUM($S$6:AA$6)*$M162+SUM($S$7:AA$7)*$N162-SUM($O162:$Q162),0)</f>
        <v>0</v>
      </c>
      <c r="Y162" s="4">
        <f t="shared" si="510"/>
        <v>0</v>
      </c>
      <c r="Z162" s="72">
        <f>IF(SUM($S$3:AC$3)*$J162+SUM($S$4:AC$4)*$K162+SUM($S$5:AC$5)*$L162+SUM($S$6:AC$6)*$M162+SUM($S$7:AC$7)*$N162-SUM($O162:$Q162)&gt;0,SUM($S$3:AC$3)*$J162+SUM($S$4:AC$4)*$K162+SUM($S$5:AC$5)*$L162+SUM($S$6:AC$6)*$M162+SUM($S$7:AC$7)*$N162-SUM($O162:$Q162),0)</f>
        <v>0</v>
      </c>
      <c r="AA162" s="4">
        <f t="shared" si="511"/>
        <v>0</v>
      </c>
      <c r="AB162" s="72">
        <f>IF(SUM($S$3:AE$3)*$J162+SUM($S$4:AE$4)*$K162+SUM($S$5:AE$5)*$L162+SUM($S$6:AE$6)*$M162+SUM($S$7:AE$7)*$N162-SUM($O162:$Q162)&gt;0,SUM($S$3:AE$3)*$J162+SUM($S$4:AE$4)*$K162+SUM($S$5:AE$5)*$L162+SUM($S$6:AE$6)*$M162+SUM($S$7:AE$7)*$N162-SUM($O162:$Q162),0)</f>
        <v>0</v>
      </c>
      <c r="AC162" s="4">
        <f t="shared" si="512"/>
        <v>0</v>
      </c>
      <c r="AD162" s="72">
        <f>IF(SUM($S$3:AG$3)*$J162+SUM($S$4:AG$4)*$K162+SUM($S$5:AG$5)*$L162+SUM($S$6:AG$6)*$M162+SUM($S$7:AG$7)*$N162-SUM($O162:$Q162)&gt;0,SUM($S$3:AG$3)*$J162+SUM($S$4:AG$4)*$K162+SUM($S$5:AG$5)*$L162+SUM($S$6:AG$6)*$M162+SUM($S$7:AG$7)*$N162-SUM($O162:$Q162),0)</f>
        <v>0</v>
      </c>
      <c r="AE162" s="4">
        <f t="shared" si="513"/>
        <v>0</v>
      </c>
      <c r="AF162" s="72">
        <f>IF(SUM($S$3:AI$3)*$J162+SUM($S$4:AI$4)*$K162+SUM($S$5:AI$5)*$L162+SUM($S$6:AI$6)*$M162+SUM($S$7:AI$7)*$N162-SUM($O162:$Q162)&gt;0,SUM($S$3:AI$3)*$J162+SUM($S$4:AI$4)*$K162+SUM($S$5:AI$5)*$L162+SUM($S$6:AI$6)*$M162+SUM($S$7:AI$7)*$N162-SUM($O162:$Q162),0)</f>
        <v>0</v>
      </c>
      <c r="AG162" s="4">
        <f t="shared" si="514"/>
        <v>0</v>
      </c>
      <c r="AH162" s="72">
        <f>IF(SUM($S$3:AK$3)*$J162+SUM($S$4:AK$4)*$K162+SUM($S$5:AK$5)*$L162+SUM($S$6:AK$6)*$M162+SUM($S$7:AK$7)*$N162-SUM($O162:$Q162)&gt;0,SUM($S$3:AK$3)*$J162+SUM($S$4:AK$4)*$K162+SUM($S$5:AK$5)*$L162+SUM($S$6:AK$6)*$M162+SUM($S$7:AK$7)*$N162-SUM($O162:$Q162),0)</f>
        <v>0</v>
      </c>
      <c r="AI162" s="4">
        <f t="shared" si="515"/>
        <v>0</v>
      </c>
      <c r="AJ162" s="72">
        <f>IF(SUM($S$3:AM$3)*$J162+SUM($S$4:AQ$4)*$K162+SUM($S$5:AM$5)*$L162+SUM($S$6:AM$6)*$M162+SUM($S$7:AM$7)*$N162-SUM($O162:$Q162)&gt;0,SUM($S$3:AM$3)*$J162+SUM($S$4:AQ$4)*$K162+SUM($S$5:AM$5)*$L162+SUM($S$6:AM$6)*$M162+SUM($S$7:AM$7)*$N162-SUM($O162:$Q162),0)</f>
        <v>0</v>
      </c>
      <c r="AK162" s="4">
        <f t="shared" si="516"/>
        <v>0</v>
      </c>
      <c r="AL162" s="72">
        <f>IF(SUM($S$3:AO$3)*$J162+SUM($S$4:AS$4)*$K162+SUM($S$5:AO$5)*$L162+SUM($S$6:AO$6)*$M162+SUM($S$7:AO$7)*$N162-SUM($O162:$Q162)&gt;0,SUM($S$3:AO$3)*$J162+SUM($S$4:AS$4)*$K162+SUM($S$5:AO$5)*$L162+SUM($S$6:AO$6)*$M162+SUM($S$7:AO$7)*$N162-SUM($O162:$Q162),0)</f>
        <v>36</v>
      </c>
      <c r="AM162" s="4">
        <f t="shared" si="517"/>
        <v>36</v>
      </c>
      <c r="AN162" s="72">
        <f>IF(SUM($S$3:AQ$3)*$J162+SUM($S$4:AU$4)*$K162+SUM($S$5:AQ$5)*$L162+SUM($S$6:AQ$6)*$M162+SUM($S$7:AQ$7)*$N162-SUM($O162:$Q162)&gt;0,SUM($S$3:AQ$3)*$J162+SUM($S$4:AU$4)*$K162+SUM($S$5:AQ$5)*$L162+SUM($S$6:AQ$6)*$M162+SUM($S$7:AQ$7)*$N162-SUM($O162:$Q162),0)</f>
        <v>406</v>
      </c>
      <c r="AO162" s="4">
        <f t="shared" si="518"/>
        <v>370</v>
      </c>
      <c r="AP162" s="72">
        <f>IF(SUM($S$3:AS$3)*$J162+SUM($S$4:AW$4)*$K162+SUM($S$5:AS$5)*$L162+SUM($S$6:AS$6)*$M162+SUM($S$7:AS$7)*$N162-SUM($O162:$Q162)&gt;0,SUM($S$3:AS$3)*$J162+SUM($S$4:AW$4)*$K162+SUM($S$5:AS$5)*$L162+SUM($S$6:AS$6)*$M162+SUM($S$7:AS$7)*$N162-SUM($O162:$Q162),0)</f>
        <v>776</v>
      </c>
      <c r="AQ162" s="4">
        <f t="shared" si="519"/>
        <v>370</v>
      </c>
      <c r="AR162" s="72">
        <f>IF(SUM($S$3:AU$3)*$J162+SUM($S$4:AP$4)*$K162+SUM($S$5:AU$5)*$L162+SUM($S$6:AU$6)*$M162+SUM($S$7:AU$7)*$N162-SUM($O162:$Q162)&gt;0,SUM($S$3:AU$3)*$J162+SUM($S$4:AP$4)*$K162+SUM($S$5:AU$5)*$L162+SUM($S$6:AU$6)*$M162+SUM($S$7:AU$7)*$N162-SUM($O162:$Q162),0)</f>
        <v>0</v>
      </c>
      <c r="AS162" s="4">
        <f t="shared" si="520"/>
        <v>0</v>
      </c>
      <c r="AT162" s="72">
        <f>IF(SUM($S$3:AW$3)*$J162+SUM($S$4:AW$4)*$K162+SUM($S$5:AW$5)*$L162+SUM($S$6:AW$6)*$M162+SUM($S$7:AW$7)*$N162-SUM($O162:$Q162)&gt;0,SUM($S$3:AW$3)*$J162+SUM($S$4:AW$4)*$K162+SUM($S$5:AW$5)*$L162+SUM($S$6:AW$6)*$M162+SUM($S$7:AW$7)*$N162-SUM($O162:$Q162),0)</f>
        <v>916</v>
      </c>
      <c r="AU162" s="4">
        <f t="shared" si="521"/>
        <v>916</v>
      </c>
      <c r="AV162" s="72">
        <f>IF(SUM($S$3:AY$3)*$J162+SUM($S$4:AY$4)*$K162+SUM($S$5:AY$5)*$L162+SUM($S$6:AY$6)*$M162+SUM($S$7:AY$7)*$N162-SUM($O162:$Q162)&gt;0,SUM($S$3:AY$3)*$J162+SUM($S$4:AY$4)*$K162+SUM($S$5:AY$5)*$L162+SUM($S$6:AY$6)*$M162+SUM($S$7:AY$7)*$N162-SUM($O162:$Q162),0)</f>
        <v>1286</v>
      </c>
      <c r="AW162" s="4">
        <f t="shared" si="522"/>
        <v>370</v>
      </c>
      <c r="AX162" s="72">
        <f>IF(SUM($S$3:BA$3)*$J162+SUM($S$4:BA$4)*$K162+SUM($S$5:BA$5)*$L162+SUM($S$6:BA$6)*$M162+SUM($S$7:BA$7)*$N162-SUM($O162:$Q162)&gt;0,SUM($S$3:BA$3)*$J162+SUM($S$4:BA$4)*$K162+SUM($S$5:BA$5)*$L162+SUM($S$6:BA$6)*$M162+SUM($S$7:BA$7)*$N162-SUM($O162:$Q162),0)</f>
        <v>1656</v>
      </c>
      <c r="AY162" s="7">
        <f t="shared" si="523"/>
        <v>370</v>
      </c>
      <c r="AZ162" s="401">
        <f>IF(SUM($S$3:BC$3)*$J162+SUM($S$4:BC$4)*$K162+SUM($S$5:BC$5)*$L162+SUM($S$6:BC$6)*$M162+SUM($S$7:BC$7)*$N162-SUM($O162:$Q162)&gt;0,SUM($S$3:BC$3)*$J162+SUM($S$4:BC$4)*$K162+SUM($S$5:BC$5)*$L162+SUM($S$6:BC$6)*$M162+SUM($S$7:BC$7)*$N162-SUM($O162:$Q162),0)</f>
        <v>1956</v>
      </c>
      <c r="BA162" s="87">
        <f t="shared" si="524"/>
        <v>300</v>
      </c>
      <c r="BB162" s="402">
        <f>IF(SUM($S$3:BD$3)*$J162+SUM($S$4:BD$4)*$K162+SUM($S$5:BD$5)*$L162+SUM($S$6:BD$6)*$M162+SUM($S$7:BD$7)*$N162-SUM($O162:$Q162)&gt;0,SUM($S$3:BD$3)*$J162+SUM($S$4:BD$4)*$K162+SUM($S$5:BD$5)*$L162+SUM($S$6:BD$6)*$M162+SUM($S$7:BD$7)*$N162-SUM($O162:$Q162),0)</f>
        <v>2250</v>
      </c>
      <c r="BC162" s="87">
        <f t="shared" si="525"/>
        <v>294</v>
      </c>
      <c r="BG162" s="91">
        <f t="shared" si="572"/>
        <v>0</v>
      </c>
      <c r="BH162" s="91">
        <f t="shared" si="573"/>
        <v>0</v>
      </c>
      <c r="BI162" s="91">
        <f t="shared" si="574"/>
        <v>0</v>
      </c>
      <c r="BJ162" s="91">
        <f t="shared" si="575"/>
        <v>0</v>
      </c>
      <c r="BK162" s="91">
        <f t="shared" si="576"/>
        <v>0</v>
      </c>
      <c r="BL162" s="91">
        <f t="shared" si="577"/>
        <v>0</v>
      </c>
      <c r="BM162" s="91">
        <f t="shared" si="578"/>
        <v>27360</v>
      </c>
      <c r="BN162" s="91">
        <f t="shared" si="579"/>
        <v>281200</v>
      </c>
      <c r="BO162" s="91">
        <f t="shared" si="580"/>
        <v>281200</v>
      </c>
      <c r="BP162" s="91">
        <f t="shared" si="581"/>
        <v>0</v>
      </c>
      <c r="BQ162" s="250">
        <f t="shared" si="582"/>
        <v>696160</v>
      </c>
      <c r="BR162" s="157">
        <f t="shared" si="583"/>
        <v>281200</v>
      </c>
      <c r="BS162" s="91">
        <f t="shared" si="584"/>
        <v>281200</v>
      </c>
      <c r="BT162" s="91">
        <f t="shared" si="585"/>
        <v>228000</v>
      </c>
      <c r="BU162" s="91">
        <f t="shared" si="586"/>
        <v>223440</v>
      </c>
      <c r="BV162" s="91"/>
      <c r="BW162" s="158"/>
      <c r="BX162" s="153"/>
    </row>
    <row r="163" spans="1:76" s="86" customFormat="1" ht="12.75" customHeight="1" x14ac:dyDescent="0.25">
      <c r="A163" s="186" t="s">
        <v>227</v>
      </c>
      <c r="B163" s="187" t="s">
        <v>228</v>
      </c>
      <c r="C163" s="254" t="s">
        <v>10</v>
      </c>
      <c r="D163" s="277">
        <v>1</v>
      </c>
      <c r="E163" s="331">
        <v>900</v>
      </c>
      <c r="F163" s="345" t="s">
        <v>488</v>
      </c>
      <c r="G163" s="369">
        <v>1</v>
      </c>
      <c r="H163" s="370">
        <v>945</v>
      </c>
      <c r="I163" s="373" t="s">
        <v>488</v>
      </c>
      <c r="J163" s="306"/>
      <c r="K163" s="135">
        <v>8</v>
      </c>
      <c r="L163" s="130"/>
      <c r="M163" s="123">
        <v>8</v>
      </c>
      <c r="N163" s="120"/>
      <c r="O163" s="87"/>
      <c r="P163" s="131"/>
      <c r="Q163" s="292">
        <f>960+1120+1320+1280+1440+880</f>
        <v>7000</v>
      </c>
      <c r="R163" s="72">
        <f>IF(SUM($S$3:U$3)*$J163+SUM($S$4:U$4)*$K163+SUM($S$5:U$5)*$L163+SUM($S$6:U$6)*$M163+SUM($S$7:U$7)*$N163-SUM($O163:$Q163)&gt;0,SUM($S$3:U$3)*$J163+SUM($S$4:U$4)*$K163+SUM($S$5:U$5)*$L163+SUM($S$6:U$6)*$M163+SUM($S$7:U$7)*$N163-SUM($O163:$Q163),0)</f>
        <v>0</v>
      </c>
      <c r="S163" s="73">
        <f t="shared" si="507"/>
        <v>0</v>
      </c>
      <c r="T163" s="72">
        <f>IF(SUM($S$3:W$3)*$J163+SUM($S$4:W$4)*$K163+SUM($S$5:W$5)*$L163+SUM($S$6:W$6)*$M163+SUM($S$7:W$7)*$N163-SUM($O163:$Q163)&gt;0,SUM($S$3:W$3)*$J163+SUM($S$4:W$4)*$K163+SUM($S$5:W$5)*$L163+SUM($S$6:W$6)*$M163+SUM($S$7:W$7)*$N163-SUM($O163:$Q163),0)</f>
        <v>0</v>
      </c>
      <c r="U163" s="4">
        <f t="shared" si="508"/>
        <v>0</v>
      </c>
      <c r="V163" s="72">
        <f>IF(SUM($S$3:Y$3)*$J163+SUM($S$4:Y$4)*$K163+SUM($S$5:Y$5)*$L163+SUM($S$6:Y$6)*$M163+SUM($S$7:Y$7)*$N163-SUM($O163:$Q163)&gt;0,SUM($S$3:Y$3)*$J163+SUM($S$4:Y$4)*$K163+SUM($S$5:Y$5)*$L163+SUM($S$6:Y$6)*$M163+SUM($S$7:Y$7)*$N163-SUM($O163:$Q163),0)</f>
        <v>0</v>
      </c>
      <c r="W163" s="4">
        <f t="shared" si="509"/>
        <v>0</v>
      </c>
      <c r="X163" s="72">
        <f>IF(SUM($S$3:AA$3)*$J163+SUM($S$4:AA$4)*$K163+SUM($S$5:AA$5)*$L163+SUM($S$6:AA$6)*$M163+SUM($S$7:AA$7)*$N163-SUM($O163:$Q163)&gt;0,SUM($S$3:AA$3)*$J163+SUM($S$4:AA$4)*$K163+SUM($S$5:AA$5)*$L163+SUM($S$6:AA$6)*$M163+SUM($S$7:AA$7)*$N163-SUM($O163:$Q163),0)</f>
        <v>0</v>
      </c>
      <c r="Y163" s="4">
        <f t="shared" si="510"/>
        <v>0</v>
      </c>
      <c r="Z163" s="72">
        <f>IF(SUM($S$3:AC$3)*$J163+SUM($S$4:AC$4)*$K163+SUM($S$5:AC$5)*$L163+SUM($S$6:AC$6)*$M163+SUM($S$7:AC$7)*$N163-SUM($O163:$Q163)&gt;0,SUM($S$3:AC$3)*$J163+SUM($S$4:AC$4)*$K163+SUM($S$5:AC$5)*$L163+SUM($S$6:AC$6)*$M163+SUM($S$7:AC$7)*$N163-SUM($O163:$Q163),0)</f>
        <v>0</v>
      </c>
      <c r="AA163" s="4">
        <f t="shared" si="511"/>
        <v>0</v>
      </c>
      <c r="AB163" s="72">
        <f>IF(SUM($S$3:AE$3)*$J163+SUM($S$4:AE$4)*$K163+SUM($S$5:AE$5)*$L163+SUM($S$6:AE$6)*$M163+SUM($S$7:AE$7)*$N163-SUM($O163:$Q163)&gt;0,SUM($S$3:AE$3)*$J163+SUM($S$4:AE$4)*$K163+SUM($S$5:AE$5)*$L163+SUM($S$6:AE$6)*$M163+SUM($S$7:AE$7)*$N163-SUM($O163:$Q163),0)</f>
        <v>0</v>
      </c>
      <c r="AC163" s="4">
        <f t="shared" si="512"/>
        <v>0</v>
      </c>
      <c r="AD163" s="72">
        <f>IF(SUM($S$3:AG$3)*$J163+SUM($S$4:AG$4)*$K163+SUM($S$5:AG$5)*$L163+SUM($S$6:AG$6)*$M163+SUM($S$7:AG$7)*$N163-SUM($O163:$Q163)&gt;0,SUM($S$3:AG$3)*$J163+SUM($S$4:AG$4)*$K163+SUM($S$5:AG$5)*$L163+SUM($S$6:AG$6)*$M163+SUM($S$7:AG$7)*$N163-SUM($O163:$Q163),0)</f>
        <v>0</v>
      </c>
      <c r="AE163" s="4">
        <f t="shared" si="513"/>
        <v>0</v>
      </c>
      <c r="AF163" s="72">
        <f>IF(SUM($S$3:AI$3)*$J163+SUM($S$4:AI$4)*$K163+SUM($S$5:AI$5)*$L163+SUM($S$6:AI$6)*$M163+SUM($S$7:AI$7)*$N163-SUM($O163:$Q163)&gt;0,SUM($S$3:AI$3)*$J163+SUM($S$4:AI$4)*$K163+SUM($S$5:AI$5)*$L163+SUM($S$6:AI$6)*$M163+SUM($S$7:AI$7)*$N163-SUM($O163:$Q163),0)</f>
        <v>0</v>
      </c>
      <c r="AG163" s="4">
        <f t="shared" si="514"/>
        <v>0</v>
      </c>
      <c r="AH163" s="72">
        <f>IF(SUM($S$3:AK$3)*$J163+SUM($S$4:AK$4)*$K163+SUM($S$5:AK$5)*$L163+SUM($S$6:AK$6)*$M163+SUM($S$7:AK$7)*$N163-SUM($O163:$Q163)&gt;0,SUM($S$3:AK$3)*$J163+SUM($S$4:AK$4)*$K163+SUM($S$5:AK$5)*$L163+SUM($S$6:AK$6)*$M163+SUM($S$7:AK$7)*$N163-SUM($O163:$Q163),0)</f>
        <v>0</v>
      </c>
      <c r="AI163" s="4">
        <f t="shared" si="515"/>
        <v>0</v>
      </c>
      <c r="AJ163" s="72">
        <f>IF(SUM($S$3:AM$3)*$J163+SUM($S$4:AQ$4)*$K163+SUM($S$5:AM$5)*$L163+SUM($S$6:AM$6)*$M163+SUM($S$7:AM$7)*$N163-SUM($O163:$Q163)&gt;0,SUM($S$3:AM$3)*$J163+SUM($S$4:AQ$4)*$K163+SUM($S$5:AM$5)*$L163+SUM($S$6:AM$6)*$M163+SUM($S$7:AM$7)*$N163-SUM($O163:$Q163),0)</f>
        <v>0</v>
      </c>
      <c r="AK163" s="4">
        <f t="shared" si="516"/>
        <v>0</v>
      </c>
      <c r="AL163" s="72">
        <f>IF(SUM($S$3:AO$3)*$J163+SUM($S$4:AS$4)*$K163+SUM($S$5:AO$5)*$L163+SUM($S$6:AO$6)*$M163+SUM($S$7:AO$7)*$N163-SUM($O163:$Q163)&gt;0,SUM($S$3:AO$3)*$J163+SUM($S$4:AS$4)*$K163+SUM($S$5:AO$5)*$L163+SUM($S$6:AO$6)*$M163+SUM($S$7:AO$7)*$N163-SUM($O163:$Q163),0)</f>
        <v>520</v>
      </c>
      <c r="AM163" s="4">
        <f t="shared" si="517"/>
        <v>520</v>
      </c>
      <c r="AN163" s="72">
        <f>IF(SUM($S$3:AQ$3)*$J163+SUM($S$4:AU$4)*$K163+SUM($S$5:AQ$5)*$L163+SUM($S$6:AQ$6)*$M163+SUM($S$7:AQ$7)*$N163-SUM($O163:$Q163)&gt;0,SUM($S$3:AQ$3)*$J163+SUM($S$4:AU$4)*$K163+SUM($S$5:AQ$5)*$L163+SUM($S$6:AQ$6)*$M163+SUM($S$7:AQ$7)*$N163-SUM($O163:$Q163),0)</f>
        <v>2000</v>
      </c>
      <c r="AO163" s="4">
        <f t="shared" si="518"/>
        <v>1480</v>
      </c>
      <c r="AP163" s="72">
        <f>IF(SUM($S$3:AS$3)*$J163+SUM($S$4:AW$4)*$K163+SUM($S$5:AS$5)*$L163+SUM($S$6:AS$6)*$M163+SUM($S$7:AS$7)*$N163-SUM($O163:$Q163)&gt;0,SUM($S$3:AS$3)*$J163+SUM($S$4:AW$4)*$K163+SUM($S$5:AS$5)*$L163+SUM($S$6:AS$6)*$M163+SUM($S$7:AS$7)*$N163-SUM($O163:$Q163),0)</f>
        <v>3480</v>
      </c>
      <c r="AQ163" s="4">
        <f t="shared" si="519"/>
        <v>1480</v>
      </c>
      <c r="AR163" s="72">
        <f>IF(SUM($S$3:AU$3)*$J163+SUM($S$4:AP$4)*$K163+SUM($S$5:AU$5)*$L163+SUM($S$6:AU$6)*$M163+SUM($S$7:AU$7)*$N163-SUM($O163:$Q163)&gt;0,SUM($S$3:AU$3)*$J163+SUM($S$4:AP$4)*$K163+SUM($S$5:AU$5)*$L163+SUM($S$6:AU$6)*$M163+SUM($S$7:AU$7)*$N163-SUM($O163:$Q163),0)</f>
        <v>0</v>
      </c>
      <c r="AS163" s="4">
        <f t="shared" si="520"/>
        <v>0</v>
      </c>
      <c r="AT163" s="72">
        <f>IF(SUM($S$3:AW$3)*$J163+SUM($S$4:AW$4)*$K163+SUM($S$5:AW$5)*$L163+SUM($S$6:AW$6)*$M163+SUM($S$7:AW$7)*$N163-SUM($O163:$Q163)&gt;0,SUM($S$3:AW$3)*$J163+SUM($S$4:AW$4)*$K163+SUM($S$5:AW$5)*$L163+SUM($S$6:AW$6)*$M163+SUM($S$7:AW$7)*$N163-SUM($O163:$Q163),0)</f>
        <v>4040</v>
      </c>
      <c r="AU163" s="4">
        <f t="shared" si="521"/>
        <v>4040</v>
      </c>
      <c r="AV163" s="72">
        <f>IF(SUM($S$3:AY$3)*$J163+SUM($S$4:AY$4)*$K163+SUM($S$5:AY$5)*$L163+SUM($S$6:AY$6)*$M163+SUM($S$7:AY$7)*$N163-SUM($O163:$Q163)&gt;0,SUM($S$3:AY$3)*$J163+SUM($S$4:AY$4)*$K163+SUM($S$5:AY$5)*$L163+SUM($S$6:AY$6)*$M163+SUM($S$7:AY$7)*$N163-SUM($O163:$Q163),0)</f>
        <v>5520</v>
      </c>
      <c r="AW163" s="4">
        <f t="shared" si="522"/>
        <v>1480</v>
      </c>
      <c r="AX163" s="72">
        <f>IF(SUM($S$3:BA$3)*$J163+SUM($S$4:BA$4)*$K163+SUM($S$5:BA$5)*$L163+SUM($S$6:BA$6)*$M163+SUM($S$7:BA$7)*$N163-SUM($O163:$Q163)&gt;0,SUM($S$3:BA$3)*$J163+SUM($S$4:BA$4)*$K163+SUM($S$5:BA$5)*$L163+SUM($S$6:BA$6)*$M163+SUM($S$7:BA$7)*$N163-SUM($O163:$Q163),0)</f>
        <v>7000</v>
      </c>
      <c r="AY163" s="7">
        <f t="shared" si="523"/>
        <v>1480</v>
      </c>
      <c r="AZ163" s="401">
        <f>IF(SUM($S$3:BC$3)*$J163+SUM($S$4:BC$4)*$K163+SUM($S$5:BC$5)*$L163+SUM($S$6:BC$6)*$M163+SUM($S$7:BC$7)*$N163-SUM($O163:$Q163)&gt;0,SUM($S$3:BC$3)*$J163+SUM($S$4:BC$4)*$K163+SUM($S$5:BC$5)*$L163+SUM($S$6:BC$6)*$M163+SUM($S$7:BC$7)*$N163-SUM($O163:$Q163),0)</f>
        <v>8200</v>
      </c>
      <c r="BA163" s="87">
        <f t="shared" si="524"/>
        <v>1200</v>
      </c>
      <c r="BB163" s="402">
        <f>IF(SUM($S$3:BD$3)*$J163+SUM($S$4:BD$4)*$K163+SUM($S$5:BD$5)*$L163+SUM($S$6:BD$6)*$M163+SUM($S$7:BD$7)*$N163-SUM($O163:$Q163)&gt;0,SUM($S$3:BD$3)*$J163+SUM($S$4:BD$4)*$K163+SUM($S$5:BD$5)*$L163+SUM($S$6:BD$6)*$M163+SUM($S$7:BD$7)*$N163-SUM($O163:$Q163),0)</f>
        <v>9376</v>
      </c>
      <c r="BC163" s="87">
        <f t="shared" si="525"/>
        <v>1176</v>
      </c>
      <c r="BG163" s="91">
        <f t="shared" si="572"/>
        <v>0</v>
      </c>
      <c r="BH163" s="91">
        <f t="shared" si="573"/>
        <v>0</v>
      </c>
      <c r="BI163" s="91">
        <f t="shared" si="574"/>
        <v>0</v>
      </c>
      <c r="BJ163" s="91">
        <f t="shared" si="575"/>
        <v>0</v>
      </c>
      <c r="BK163" s="91">
        <f t="shared" si="576"/>
        <v>0</v>
      </c>
      <c r="BL163" s="91">
        <f t="shared" si="577"/>
        <v>0</v>
      </c>
      <c r="BM163" s="91">
        <f t="shared" si="578"/>
        <v>491400</v>
      </c>
      <c r="BN163" s="91">
        <f t="shared" si="579"/>
        <v>1398600</v>
      </c>
      <c r="BO163" s="91">
        <f t="shared" si="580"/>
        <v>1398600</v>
      </c>
      <c r="BP163" s="91">
        <f t="shared" si="581"/>
        <v>0</v>
      </c>
      <c r="BQ163" s="250">
        <f t="shared" si="582"/>
        <v>3817800</v>
      </c>
      <c r="BR163" s="157">
        <f t="shared" si="583"/>
        <v>1398600</v>
      </c>
      <c r="BS163" s="91">
        <f t="shared" si="584"/>
        <v>1398600</v>
      </c>
      <c r="BT163" s="91">
        <f t="shared" si="585"/>
        <v>1134000</v>
      </c>
      <c r="BU163" s="91">
        <f t="shared" si="586"/>
        <v>1111320</v>
      </c>
      <c r="BV163" s="91"/>
      <c r="BW163" s="158"/>
      <c r="BX163" s="153"/>
    </row>
    <row r="164" spans="1:76" s="88" customFormat="1" ht="18.75" customHeight="1" x14ac:dyDescent="0.3">
      <c r="A164" s="188" t="s">
        <v>591</v>
      </c>
      <c r="B164" s="187"/>
      <c r="C164" s="254"/>
      <c r="D164" s="277"/>
      <c r="E164" s="331"/>
      <c r="F164" s="345"/>
      <c r="G164" s="369"/>
      <c r="H164" s="370"/>
      <c r="I164" s="373"/>
      <c r="J164" s="304">
        <v>4</v>
      </c>
      <c r="K164" s="128"/>
      <c r="L164" s="126">
        <v>4</v>
      </c>
      <c r="M164" s="120"/>
      <c r="N164" s="120"/>
      <c r="O164" s="87"/>
      <c r="P164" s="87">
        <v>76</v>
      </c>
      <c r="Q164" s="292">
        <f>500+250+500</f>
        <v>1250</v>
      </c>
      <c r="R164" s="72"/>
      <c r="S164" s="73"/>
      <c r="T164" s="72"/>
      <c r="U164" s="4"/>
      <c r="V164" s="72"/>
      <c r="W164" s="4"/>
      <c r="X164" s="72"/>
      <c r="Y164" s="4"/>
      <c r="Z164" s="72"/>
      <c r="AA164" s="4"/>
      <c r="AB164" s="72"/>
      <c r="AC164" s="4"/>
      <c r="AD164" s="72"/>
      <c r="AE164" s="4"/>
      <c r="AF164" s="72"/>
      <c r="AG164" s="4"/>
      <c r="AH164" s="72"/>
      <c r="AI164" s="4"/>
      <c r="AJ164" s="72"/>
      <c r="AK164" s="4"/>
      <c r="AL164" s="72"/>
      <c r="AM164" s="4"/>
      <c r="AN164" s="72"/>
      <c r="AO164" s="4"/>
      <c r="AP164" s="72"/>
      <c r="AQ164" s="4"/>
      <c r="AR164" s="72"/>
      <c r="AS164" s="4"/>
      <c r="AT164" s="72"/>
      <c r="AU164" s="4"/>
      <c r="AV164" s="72"/>
      <c r="AW164" s="4"/>
      <c r="AX164" s="72"/>
      <c r="AY164" s="7"/>
      <c r="AZ164" s="401">
        <f>IF(SUM($S$3:BC$3)*$J164+SUM($S$4:BC$4)*$K164+SUM($S$5:BC$5)*$L164+SUM($S$6:BC$6)*$M164+SUM($S$7:BC$7)*$N164-SUM($O164:$Q164)&gt;0,SUM($S$3:BC$3)*$J164+SUM($S$4:BC$4)*$K164+SUM($S$5:BC$5)*$L164+SUM($S$6:BC$6)*$M164+SUM($S$7:BC$7)*$N164-SUM($O164:$Q164),0)</f>
        <v>4778</v>
      </c>
      <c r="BA164" s="87">
        <f t="shared" si="524"/>
        <v>4778</v>
      </c>
      <c r="BB164" s="402">
        <f>IF(SUM($S$3:BD$3)*$J164+SUM($S$4:BD$4)*$K164+SUM($S$5:BD$5)*$L164+SUM($S$6:BD$6)*$M164+SUM($S$7:BD$7)*$N164-SUM($O164:$Q164)&gt;0,SUM($S$3:BD$3)*$J164+SUM($S$4:BD$4)*$K164+SUM($S$5:BD$5)*$L164+SUM($S$6:BD$6)*$M164+SUM($S$7:BD$7)*$N164-SUM($O164:$Q164),0)</f>
        <v>5322</v>
      </c>
      <c r="BC164" s="87">
        <f t="shared" si="525"/>
        <v>544</v>
      </c>
      <c r="BG164" s="87"/>
      <c r="BH164" s="87"/>
      <c r="BI164" s="87"/>
      <c r="BJ164" s="87"/>
      <c r="BK164" s="87"/>
      <c r="BL164" s="87"/>
      <c r="BM164" s="87"/>
      <c r="BN164" s="87"/>
      <c r="BO164" s="87"/>
      <c r="BP164" s="87"/>
      <c r="BQ164" s="244"/>
      <c r="BR164" s="151"/>
      <c r="BS164" s="87"/>
      <c r="BT164" s="87"/>
      <c r="BU164" s="87"/>
      <c r="BV164" s="87"/>
      <c r="BW164" s="159"/>
      <c r="BX164" s="154"/>
    </row>
    <row r="165" spans="1:76" s="88" customFormat="1" ht="12.75" customHeight="1" x14ac:dyDescent="0.25">
      <c r="A165" s="186" t="s">
        <v>802</v>
      </c>
      <c r="B165" s="187"/>
      <c r="C165" s="254" t="s">
        <v>10</v>
      </c>
      <c r="D165" s="277"/>
      <c r="E165" s="331"/>
      <c r="F165" s="349" t="s">
        <v>1081</v>
      </c>
      <c r="G165" s="369"/>
      <c r="H165" s="370"/>
      <c r="I165" s="373" t="s">
        <v>1081</v>
      </c>
      <c r="J165" s="301"/>
      <c r="K165" s="136">
        <v>8</v>
      </c>
      <c r="L165" s="120">
        <v>8</v>
      </c>
      <c r="M165" s="136">
        <v>8</v>
      </c>
      <c r="N165" s="120"/>
      <c r="O165" s="87"/>
      <c r="P165" s="87"/>
      <c r="Q165" s="292">
        <f>3000</f>
        <v>3000</v>
      </c>
      <c r="R165" s="72">
        <f>IF(SUM($S$3:U$3)*$J165+SUM($S$4:U$4)*$K165+SUM($S$5:U$5)*$L165+SUM($S$6:U$6)*$M165+SUM($S$7:U$7)*$N165-SUM($O165:$Q165)&gt;0,SUM($S$3:U$3)*$J165+SUM($S$4:U$4)*$K165+SUM($S$5:U$5)*$L165+SUM($S$6:U$6)*$M165+SUM($S$7:U$7)*$N165-SUM($O165:$Q165),0)</f>
        <v>0</v>
      </c>
      <c r="S165" s="73">
        <f t="shared" si="507"/>
        <v>0</v>
      </c>
      <c r="T165" s="72">
        <f>IF(SUM($S$3:W$3)*$J165+SUM($S$4:W$4)*$K165+SUM($S$5:W$5)*$L165+SUM($S$6:W$6)*$M165+SUM($S$7:W$7)*$N165-SUM($O165:$Q165)&gt;0,SUM($S$3:W$3)*$J165+SUM($S$4:W$4)*$K165+SUM($S$5:W$5)*$L165+SUM($S$6:W$6)*$M165+SUM($S$7:W$7)*$N165-SUM($O165:$Q165),0)</f>
        <v>0</v>
      </c>
      <c r="U165" s="4">
        <f t="shared" si="508"/>
        <v>0</v>
      </c>
      <c r="V165" s="72">
        <f>IF(SUM($S$3:Y$3)*$J165+SUM($S$4:Y$4)*$K165+SUM($S$5:Y$5)*$L165+SUM($S$6:Y$6)*$M165+SUM($S$7:Y$7)*$N165-SUM($O165:$Q165)&gt;0,SUM($S$3:Y$3)*$J165+SUM($S$4:Y$4)*$K165+SUM($S$5:Y$5)*$L165+SUM($S$6:Y$6)*$M165+SUM($S$7:Y$7)*$N165-SUM($O165:$Q165),0)</f>
        <v>0</v>
      </c>
      <c r="W165" s="4">
        <f t="shared" si="509"/>
        <v>0</v>
      </c>
      <c r="X165" s="72">
        <f>IF(SUM($S$3:AA$3)*$J165+SUM($S$4:AA$4)*$K165+SUM($S$5:AA$5)*$L165+SUM($S$6:AA$6)*$M165+SUM($S$7:AA$7)*$N165-SUM($O165:$Q165)&gt;0,SUM($S$3:AA$3)*$J165+SUM($S$4:AA$4)*$K165+SUM($S$5:AA$5)*$L165+SUM($S$6:AA$6)*$M165+SUM($S$7:AA$7)*$N165-SUM($O165:$Q165),0)</f>
        <v>320</v>
      </c>
      <c r="Y165" s="4">
        <f t="shared" si="510"/>
        <v>320</v>
      </c>
      <c r="Z165" s="72">
        <f>IF(SUM($S$3:AC$3)*$J165+SUM($S$4:AC$4)*$K165+SUM($S$5:AC$5)*$L165+SUM($S$6:AC$6)*$M165+SUM($S$7:AC$7)*$N165-SUM($O165:$Q165)&gt;0,SUM($S$3:AC$3)*$J165+SUM($S$4:AC$4)*$K165+SUM($S$5:AC$5)*$L165+SUM($S$6:AC$6)*$M165+SUM($S$7:AC$7)*$N165-SUM($O165:$Q165),0)</f>
        <v>1472</v>
      </c>
      <c r="AA165" s="4">
        <f t="shared" si="511"/>
        <v>1152</v>
      </c>
      <c r="AB165" s="72">
        <f>IF(SUM($S$3:AE$3)*$J165+SUM($S$4:AE$4)*$K165+SUM($S$5:AE$5)*$L165+SUM($S$6:AE$6)*$M165+SUM($S$7:AE$7)*$N165-SUM($O165:$Q165)&gt;0,SUM($S$3:AE$3)*$J165+SUM($S$4:AE$4)*$K165+SUM($S$5:AE$5)*$L165+SUM($S$6:AE$6)*$M165+SUM($S$7:AE$7)*$N165-SUM($O165:$Q165),0)</f>
        <v>2072</v>
      </c>
      <c r="AC165" s="4">
        <f t="shared" si="512"/>
        <v>600</v>
      </c>
      <c r="AD165" s="72">
        <f>IF(SUM($S$3:AG$3)*$J165+SUM($S$4:AG$4)*$K165+SUM($S$5:AG$5)*$L165+SUM($S$6:AG$6)*$M165+SUM($S$7:AG$7)*$N165-SUM($O165:$Q165)&gt;0,SUM($S$3:AG$3)*$J165+SUM($S$4:AG$4)*$K165+SUM($S$5:AG$5)*$L165+SUM($S$6:AG$6)*$M165+SUM($S$7:AG$7)*$N165-SUM($O165:$Q165),0)</f>
        <v>2952</v>
      </c>
      <c r="AE165" s="4">
        <f t="shared" si="513"/>
        <v>880</v>
      </c>
      <c r="AF165" s="72">
        <f>IF(SUM($S$3:AI$3)*$J165+SUM($S$4:AI$4)*$K165+SUM($S$5:AI$5)*$L165+SUM($S$6:AI$6)*$M165+SUM($S$7:AI$7)*$N165-SUM($O165:$Q165)&gt;0,SUM($S$3:AI$3)*$J165+SUM($S$4:AI$4)*$K165+SUM($S$5:AI$5)*$L165+SUM($S$6:AI$6)*$M165+SUM($S$7:AI$7)*$N165-SUM($O165:$Q165),0)</f>
        <v>3992</v>
      </c>
      <c r="AG165" s="4">
        <f t="shared" si="514"/>
        <v>1040</v>
      </c>
      <c r="AH165" s="72">
        <f>IF(SUM($S$3:AK$3)*$J165+SUM($S$4:AK$4)*$K165+SUM($S$5:AK$5)*$L165+SUM($S$6:AK$6)*$M165+SUM($S$7:AK$7)*$N165-SUM($O165:$Q165)&gt;0,SUM($S$3:AK$3)*$J165+SUM($S$4:AK$4)*$K165+SUM($S$5:AK$5)*$L165+SUM($S$6:AK$6)*$M165+SUM($S$7:AK$7)*$N165-SUM($O165:$Q165),0)</f>
        <v>4968</v>
      </c>
      <c r="AI165" s="4">
        <f t="shared" si="515"/>
        <v>976</v>
      </c>
      <c r="AJ165" s="72">
        <f>IF(SUM($S$3:AM$3)*$J165+SUM($S$4:AQ$4)*$K165+SUM($S$5:AM$5)*$L165+SUM($S$6:AM$6)*$M165+SUM($S$7:AM$7)*$N165-SUM($O165:$Q165)&gt;0,SUM($S$3:AM$3)*$J165+SUM($S$4:AQ$4)*$K165+SUM($S$5:AM$5)*$L165+SUM($S$6:AM$6)*$M165+SUM($S$7:AM$7)*$N165-SUM($O165:$Q165),0)</f>
        <v>5768</v>
      </c>
      <c r="AK165" s="4">
        <f t="shared" si="516"/>
        <v>800</v>
      </c>
      <c r="AL165" s="72">
        <f>IF(SUM($S$3:AO$3)*$J165+SUM($S$4:AS$4)*$K165+SUM($S$5:AO$5)*$L165+SUM($S$6:AO$6)*$M165+SUM($S$7:AO$7)*$N165-SUM($O165:$Q165)&gt;0,SUM($S$3:AO$3)*$J165+SUM($S$4:AS$4)*$K165+SUM($S$5:AO$5)*$L165+SUM($S$6:AO$6)*$M165+SUM($S$7:AO$7)*$N165-SUM($O165:$Q165),0)</f>
        <v>6968</v>
      </c>
      <c r="AM165" s="4">
        <f t="shared" si="517"/>
        <v>1200</v>
      </c>
      <c r="AN165" s="72">
        <f>IF(SUM($S$3:AQ$3)*$J165+SUM($S$4:AU$4)*$K165+SUM($S$5:AQ$5)*$L165+SUM($S$6:AQ$6)*$M165+SUM($S$7:AQ$7)*$N165-SUM($O165:$Q165)&gt;0,SUM($S$3:AQ$3)*$J165+SUM($S$4:AU$4)*$K165+SUM($S$5:AQ$5)*$L165+SUM($S$6:AQ$6)*$M165+SUM($S$7:AQ$7)*$N165-SUM($O165:$Q165),0)</f>
        <v>8848</v>
      </c>
      <c r="AO165" s="4">
        <f t="shared" si="518"/>
        <v>1880</v>
      </c>
      <c r="AP165" s="72">
        <f>IF(SUM($S$3:AS$3)*$J165+SUM($S$4:AW$4)*$K165+SUM($S$5:AS$5)*$L165+SUM($S$6:AS$6)*$M165+SUM($S$7:AS$7)*$N165-SUM($O165:$Q165)&gt;0,SUM($S$3:AS$3)*$J165+SUM($S$4:AW$4)*$K165+SUM($S$5:AS$5)*$L165+SUM($S$6:AS$6)*$M165+SUM($S$7:AS$7)*$N165-SUM($O165:$Q165),0)</f>
        <v>11128</v>
      </c>
      <c r="AQ165" s="4">
        <f t="shared" si="519"/>
        <v>2280</v>
      </c>
      <c r="AR165" s="72">
        <f>IF(SUM($S$3:AU$3)*$J165+SUM($S$4:AP$4)*$K165+SUM($S$5:AU$5)*$L165+SUM($S$6:AU$6)*$M165+SUM($S$7:AU$7)*$N165-SUM($O165:$Q165)&gt;0,SUM($S$3:AU$3)*$J165+SUM($S$4:AP$4)*$K165+SUM($S$5:AU$5)*$L165+SUM($S$6:AU$6)*$M165+SUM($S$7:AU$7)*$N165-SUM($O165:$Q165),0)</f>
        <v>8448</v>
      </c>
      <c r="AS165" s="4">
        <f t="shared" si="520"/>
        <v>0</v>
      </c>
      <c r="AT165" s="72">
        <f>IF(SUM($S$3:AW$3)*$J165+SUM($S$4:AW$4)*$K165+SUM($S$5:AW$5)*$L165+SUM($S$6:AW$6)*$M165+SUM($S$7:AW$7)*$N165-SUM($O165:$Q165)&gt;0,SUM($S$3:AW$3)*$J165+SUM($S$4:AW$4)*$K165+SUM($S$5:AW$5)*$L165+SUM($S$6:AW$6)*$M165+SUM($S$7:AW$7)*$N165-SUM($O165:$Q165),0)</f>
        <v>14568</v>
      </c>
      <c r="AU165" s="4">
        <f t="shared" si="521"/>
        <v>6120</v>
      </c>
      <c r="AV165" s="72">
        <f>IF(SUM($S$3:AY$3)*$J165+SUM($S$4:AY$4)*$K165+SUM($S$5:AY$5)*$L165+SUM($S$6:AY$6)*$M165+SUM($S$7:AY$7)*$N165-SUM($O165:$Q165)&gt;0,SUM($S$3:AY$3)*$J165+SUM($S$4:AY$4)*$K165+SUM($S$5:AY$5)*$L165+SUM($S$6:AY$6)*$M165+SUM($S$7:AY$7)*$N165-SUM($O165:$Q165),0)</f>
        <v>17488</v>
      </c>
      <c r="AW165" s="4">
        <f t="shared" si="522"/>
        <v>2920</v>
      </c>
      <c r="AX165" s="72">
        <f>IF(SUM($S$3:BA$3)*$J165+SUM($S$4:BA$4)*$K165+SUM($S$5:BA$5)*$L165+SUM($S$6:BA$6)*$M165+SUM($S$7:BA$7)*$N165-SUM($O165:$Q165)&gt;0,SUM($S$3:BA$3)*$J165+SUM($S$4:BA$4)*$K165+SUM($S$5:BA$5)*$L165+SUM($S$6:BA$6)*$M165+SUM($S$7:BA$7)*$N165-SUM($O165:$Q165),0)</f>
        <v>20408</v>
      </c>
      <c r="AY165" s="7">
        <f t="shared" si="523"/>
        <v>2920</v>
      </c>
      <c r="AZ165" s="401">
        <f>IF(SUM($S$3:BC$3)*$J165+SUM($S$4:BC$4)*$K165+SUM($S$5:BC$5)*$L165+SUM($S$6:BC$6)*$M165+SUM($S$7:BC$7)*$N165-SUM($O165:$Q165)&gt;0,SUM($S$3:BC$3)*$J165+SUM($S$4:BC$4)*$K165+SUM($S$5:BC$5)*$L165+SUM($S$6:BC$6)*$M165+SUM($S$7:BC$7)*$N165-SUM($O165:$Q165),0)</f>
        <v>23048</v>
      </c>
      <c r="BA165" s="87">
        <f t="shared" si="524"/>
        <v>2640</v>
      </c>
      <c r="BB165" s="402">
        <f>IF(SUM($S$3:BD$3)*$J165+SUM($S$4:BD$4)*$K165+SUM($S$5:BD$5)*$L165+SUM($S$6:BD$6)*$M165+SUM($S$7:BD$7)*$N165-SUM($O165:$Q165)&gt;0,SUM($S$3:BD$3)*$J165+SUM($S$4:BD$4)*$K165+SUM($S$5:BD$5)*$L165+SUM($S$6:BD$6)*$M165+SUM($S$7:BD$7)*$N165-SUM($O165:$Q165),0)</f>
        <v>25312</v>
      </c>
      <c r="BC165" s="87">
        <f t="shared" si="525"/>
        <v>2264</v>
      </c>
      <c r="BG165" s="87"/>
      <c r="BH165" s="87"/>
      <c r="BI165" s="87"/>
      <c r="BJ165" s="87"/>
      <c r="BK165" s="87"/>
      <c r="BL165" s="87"/>
      <c r="BM165" s="87"/>
      <c r="BN165" s="87"/>
      <c r="BO165" s="87"/>
      <c r="BP165" s="87"/>
      <c r="BQ165" s="244"/>
      <c r="BR165" s="151"/>
      <c r="BS165" s="87"/>
      <c r="BT165" s="87"/>
      <c r="BU165" s="87"/>
      <c r="BV165" s="87"/>
      <c r="BW165" s="159"/>
      <c r="BX165" s="154"/>
    </row>
    <row r="166" spans="1:76" s="88" customFormat="1" ht="12.75" customHeight="1" x14ac:dyDescent="0.25">
      <c r="A166" s="94" t="s">
        <v>613</v>
      </c>
      <c r="B166" s="95" t="s">
        <v>803</v>
      </c>
      <c r="C166" s="254" t="s">
        <v>10</v>
      </c>
      <c r="D166" s="277">
        <v>1</v>
      </c>
      <c r="E166" s="331">
        <v>3500</v>
      </c>
      <c r="F166" s="345" t="s">
        <v>446</v>
      </c>
      <c r="G166" s="369">
        <v>1</v>
      </c>
      <c r="H166" s="370">
        <v>4850</v>
      </c>
      <c r="I166" s="373" t="s">
        <v>446</v>
      </c>
      <c r="J166" s="301"/>
      <c r="K166" s="136">
        <v>8</v>
      </c>
      <c r="L166" s="128">
        <v>8</v>
      </c>
      <c r="M166" s="136">
        <v>8</v>
      </c>
      <c r="N166" s="128"/>
      <c r="O166" s="87"/>
      <c r="P166" s="87">
        <v>641</v>
      </c>
      <c r="Q166" s="292">
        <f>3680+(152/2)+(158/2)+(184/2)+(94/2)+(47/2)+(64/2)+(188/2)+(280/2)+(351/2)+(266/2)+(136/2)+(197/2)+(240/2)+(91/2)+(670/2)+(300/2)+(100/2)+(50/2)+(1457/2)+160+(1335/2)+(8315/2)+(267/2)+(240/2)+(200/2)+50+(243/2)+(445/2)+(312/2)</f>
        <v>12081</v>
      </c>
      <c r="R166" s="72">
        <f>IF(SUM($S$3:U$3)*$J166+SUM($S$4:U$4)*$K166+SUM($S$5:U$5)*$L166+SUM($S$6:U$6)*$M166+SUM($S$7:U$7)*$N166-SUM($O166:$Q166)&gt;0,SUM($S$3:U$3)*$J166+SUM($S$4:U$4)*$K166+SUM($S$5:U$5)*$L166+SUM($S$6:U$6)*$M166+SUM($S$7:U$7)*$N166-SUM($O166:$Q166),0)</f>
        <v>0</v>
      </c>
      <c r="S166" s="73">
        <f t="shared" si="507"/>
        <v>0</v>
      </c>
      <c r="T166" s="72">
        <f>IF(SUM($S$3:W$3)*$J166+SUM($S$4:W$4)*$K166+SUM($S$5:W$5)*$L166+SUM($S$6:W$6)*$M166+SUM($S$7:W$7)*$N166-SUM($O166:$Q166)&gt;0,SUM($S$3:W$3)*$J166+SUM($S$4:W$4)*$K166+SUM($S$5:W$5)*$L166+SUM($S$6:W$6)*$M166+SUM($S$7:W$7)*$N166-SUM($O166:$Q166),0)</f>
        <v>0</v>
      </c>
      <c r="U166" s="4">
        <f t="shared" si="508"/>
        <v>0</v>
      </c>
      <c r="V166" s="72">
        <f>IF(SUM($S$3:Y$3)*$J166+SUM($S$4:Y$4)*$K166+SUM($S$5:Y$5)*$L166+SUM($S$6:Y$6)*$M166+SUM($S$7:Y$7)*$N166-SUM($O166:$Q166)&gt;0,SUM($S$3:Y$3)*$J166+SUM($S$4:Y$4)*$K166+SUM($S$5:Y$5)*$L166+SUM($S$6:Y$6)*$M166+SUM($S$7:Y$7)*$N166-SUM($O166:$Q166),0)</f>
        <v>0</v>
      </c>
      <c r="W166" s="4">
        <f t="shared" si="509"/>
        <v>0</v>
      </c>
      <c r="X166" s="72">
        <f>IF(SUM($S$3:AA$3)*$J166+SUM($S$4:AA$4)*$K166+SUM($S$5:AA$5)*$L166+SUM($S$6:AA$6)*$M166+SUM($S$7:AA$7)*$N166-SUM($O166:$Q166)&gt;0,SUM($S$3:AA$3)*$J166+SUM($S$4:AA$4)*$K166+SUM($S$5:AA$5)*$L166+SUM($S$6:AA$6)*$M166+SUM($S$7:AA$7)*$N166-SUM($O166:$Q166),0)</f>
        <v>0</v>
      </c>
      <c r="Y166" s="4">
        <f t="shared" si="510"/>
        <v>0</v>
      </c>
      <c r="Z166" s="72">
        <f>IF(SUM($S$3:AC$3)*$J166+SUM($S$4:AC$4)*$K166+SUM($S$5:AC$5)*$L166+SUM($S$6:AC$6)*$M166+SUM($S$7:AC$7)*$N166-SUM($O166:$Q166)&gt;0,SUM($S$3:AC$3)*$J166+SUM($S$4:AC$4)*$K166+SUM($S$5:AC$5)*$L166+SUM($S$6:AC$6)*$M166+SUM($S$7:AC$7)*$N166-SUM($O166:$Q166),0)</f>
        <v>0</v>
      </c>
      <c r="AA166" s="4">
        <f t="shared" si="511"/>
        <v>0</v>
      </c>
      <c r="AB166" s="72">
        <f>IF(SUM($S$3:AE$3)*$J166+SUM($S$4:AE$4)*$K166+SUM($S$5:AE$5)*$L166+SUM($S$6:AE$6)*$M166+SUM($S$7:AE$7)*$N166-SUM($O166:$Q166)&gt;0,SUM($S$3:AE$3)*$J166+SUM($S$4:AE$4)*$K166+SUM($S$5:AE$5)*$L166+SUM($S$6:AE$6)*$M166+SUM($S$7:AE$7)*$N166-SUM($O166:$Q166),0)</f>
        <v>0</v>
      </c>
      <c r="AC166" s="4">
        <f t="shared" si="512"/>
        <v>0</v>
      </c>
      <c r="AD166" s="72">
        <f>IF(SUM($S$3:AG$3)*$J166+SUM($S$4:AG$4)*$K166+SUM($S$5:AG$5)*$L166+SUM($S$6:AG$6)*$M166+SUM($S$7:AG$7)*$N166-SUM($O166:$Q166)&gt;0,SUM($S$3:AG$3)*$J166+SUM($S$4:AG$4)*$K166+SUM($S$5:AG$5)*$L166+SUM($S$6:AG$6)*$M166+SUM($S$7:AG$7)*$N166-SUM($O166:$Q166),0)</f>
        <v>0</v>
      </c>
      <c r="AE166" s="4">
        <f t="shared" si="513"/>
        <v>0</v>
      </c>
      <c r="AF166" s="72">
        <f>IF(SUM($S$3:AI$3)*$J166+SUM($S$4:AI$4)*$K166+SUM($S$5:AI$5)*$L166+SUM($S$6:AI$6)*$M166+SUM($S$7:AI$7)*$N166-SUM($O166:$Q166)&gt;0,SUM($S$3:AI$3)*$J166+SUM($S$4:AI$4)*$K166+SUM($S$5:AI$5)*$L166+SUM($S$6:AI$6)*$M166+SUM($S$7:AI$7)*$N166-SUM($O166:$Q166),0)</f>
        <v>0</v>
      </c>
      <c r="AG166" s="4">
        <f t="shared" si="514"/>
        <v>0</v>
      </c>
      <c r="AH166" s="72">
        <f>IF(SUM($S$3:AK$3)*$J166+SUM($S$4:AK$4)*$K166+SUM($S$5:AK$5)*$L166+SUM($S$6:AK$6)*$M166+SUM($S$7:AK$7)*$N166-SUM($O166:$Q166)&gt;0,SUM($S$3:AK$3)*$J166+SUM($S$4:AK$4)*$K166+SUM($S$5:AK$5)*$L166+SUM($S$6:AK$6)*$M166+SUM($S$7:AK$7)*$N166-SUM($O166:$Q166),0)</f>
        <v>0</v>
      </c>
      <c r="AI166" s="4">
        <f t="shared" si="515"/>
        <v>0</v>
      </c>
      <c r="AJ166" s="72">
        <f>IF(SUM($S$3:AM$3)*$J166+SUM($S$4:AQ$4)*$K166+SUM($S$5:AM$5)*$L166+SUM($S$6:AM$6)*$M166+SUM($S$7:AM$7)*$N166-SUM($O166:$Q166)&gt;0,SUM($S$3:AM$3)*$J166+SUM($S$4:AQ$4)*$K166+SUM($S$5:AM$5)*$L166+SUM($S$6:AM$6)*$M166+SUM($S$7:AM$7)*$N166-SUM($O166:$Q166),0)</f>
        <v>0</v>
      </c>
      <c r="AK166" s="4">
        <f t="shared" si="516"/>
        <v>0</v>
      </c>
      <c r="AL166" s="72">
        <f>IF(SUM($S$3:AO$3)*$J166+SUM($S$4:AS$4)*$K166+SUM($S$5:AO$5)*$L166+SUM($S$6:AO$6)*$M166+SUM($S$7:AO$7)*$N166-SUM($O166:$Q166)&gt;0,SUM($S$3:AO$3)*$J166+SUM($S$4:AS$4)*$K166+SUM($S$5:AO$5)*$L166+SUM($S$6:AO$6)*$M166+SUM($S$7:AO$7)*$N166-SUM($O166:$Q166),0)</f>
        <v>0</v>
      </c>
      <c r="AM166" s="4">
        <f t="shared" si="517"/>
        <v>0</v>
      </c>
      <c r="AN166" s="72">
        <f>IF(SUM($S$3:AQ$3)*$J166+SUM($S$4:AU$4)*$K166+SUM($S$5:AQ$5)*$L166+SUM($S$6:AQ$6)*$M166+SUM($S$7:AQ$7)*$N166-SUM($O166:$Q166)&gt;0,SUM($S$3:AQ$3)*$J166+SUM($S$4:AU$4)*$K166+SUM($S$5:AQ$5)*$L166+SUM($S$6:AQ$6)*$M166+SUM($S$7:AQ$7)*$N166-SUM($O166:$Q166),0)</f>
        <v>0</v>
      </c>
      <c r="AO166" s="4">
        <f t="shared" si="518"/>
        <v>0</v>
      </c>
      <c r="AP166" s="72">
        <f>IF(SUM($S$3:AS$3)*$J166+SUM($S$4:AW$4)*$K166+SUM($S$5:AS$5)*$L166+SUM($S$6:AS$6)*$M166+SUM($S$7:AS$7)*$N166-SUM($O166:$Q166)&gt;0,SUM($S$3:AS$3)*$J166+SUM($S$4:AW$4)*$K166+SUM($S$5:AS$5)*$L166+SUM($S$6:AS$6)*$M166+SUM($S$7:AS$7)*$N166-SUM($O166:$Q166),0)</f>
        <v>1406</v>
      </c>
      <c r="AQ166" s="4">
        <f t="shared" si="519"/>
        <v>1406</v>
      </c>
      <c r="AR166" s="72">
        <f>IF(SUM($S$3:AU$3)*$J166+SUM($S$4:AP$4)*$K166+SUM($S$5:AU$5)*$L166+SUM($S$6:AU$6)*$M166+SUM($S$7:AU$7)*$N166-SUM($O166:$Q166)&gt;0,SUM($S$3:AU$3)*$J166+SUM($S$4:AP$4)*$K166+SUM($S$5:AU$5)*$L166+SUM($S$6:AU$6)*$M166+SUM($S$7:AU$7)*$N166-SUM($O166:$Q166),0)</f>
        <v>0</v>
      </c>
      <c r="AS166" s="4">
        <f t="shared" si="520"/>
        <v>0</v>
      </c>
      <c r="AT166" s="72">
        <f>IF(SUM($S$3:AW$3)*$J166+SUM($S$4:AW$4)*$K166+SUM($S$5:AW$5)*$L166+SUM($S$6:AW$6)*$M166+SUM($S$7:AW$7)*$N166-SUM($O166:$Q166)&gt;0,SUM($S$3:AW$3)*$J166+SUM($S$4:AW$4)*$K166+SUM($S$5:AW$5)*$L166+SUM($S$6:AW$6)*$M166+SUM($S$7:AW$7)*$N166-SUM($O166:$Q166),0)</f>
        <v>4846</v>
      </c>
      <c r="AU166" s="4">
        <f t="shared" si="521"/>
        <v>4846</v>
      </c>
      <c r="AV166" s="72">
        <f>IF(SUM($S$3:AY$3)*$J166+SUM($S$4:AY$4)*$K166+SUM($S$5:AY$5)*$L166+SUM($S$6:AY$6)*$M166+SUM($S$7:AY$7)*$N166-SUM($O166:$Q166)&gt;0,SUM($S$3:AY$3)*$J166+SUM($S$4:AY$4)*$K166+SUM($S$5:AY$5)*$L166+SUM($S$6:AY$6)*$M166+SUM($S$7:AY$7)*$N166-SUM($O166:$Q166),0)</f>
        <v>7766</v>
      </c>
      <c r="AW166" s="4">
        <f t="shared" si="522"/>
        <v>2920</v>
      </c>
      <c r="AX166" s="72">
        <f>IF(SUM($S$3:BA$3)*$J166+SUM($S$4:BA$4)*$K166+SUM($S$5:BA$5)*$L166+SUM($S$6:BA$6)*$M166+SUM($S$7:BA$7)*$N166-SUM($O166:$Q166)&gt;0,SUM($S$3:BA$3)*$J166+SUM($S$4:BA$4)*$K166+SUM($S$5:BA$5)*$L166+SUM($S$6:BA$6)*$M166+SUM($S$7:BA$7)*$N166-SUM($O166:$Q166),0)</f>
        <v>10686</v>
      </c>
      <c r="AY166" s="7">
        <f t="shared" si="523"/>
        <v>2920</v>
      </c>
      <c r="AZ166" s="401">
        <f>IF(SUM($S$3:BC$3)*$J166+SUM($S$4:BC$4)*$K166+SUM($S$5:BC$5)*$L166+SUM($S$6:BC$6)*$M166+SUM($S$7:BC$7)*$N166-SUM($O166:$Q166)&gt;0,SUM($S$3:BC$3)*$J166+SUM($S$4:BC$4)*$K166+SUM($S$5:BC$5)*$L166+SUM($S$6:BC$6)*$M166+SUM($S$7:BC$7)*$N166-SUM($O166:$Q166),0)</f>
        <v>13326</v>
      </c>
      <c r="BA166" s="87">
        <f t="shared" si="524"/>
        <v>2640</v>
      </c>
      <c r="BB166" s="402">
        <f>IF(SUM($S$3:BD$3)*$J166+SUM($S$4:BD$4)*$K166+SUM($S$5:BD$5)*$L166+SUM($S$6:BD$6)*$M166+SUM($S$7:BD$7)*$N166-SUM($O166:$Q166)&gt;0,SUM($S$3:BD$3)*$J166+SUM($S$4:BD$4)*$K166+SUM($S$5:BD$5)*$L166+SUM($S$6:BD$6)*$M166+SUM($S$7:BD$7)*$N166-SUM($O166:$Q166),0)</f>
        <v>15590</v>
      </c>
      <c r="BC166" s="87">
        <f t="shared" si="525"/>
        <v>2264</v>
      </c>
      <c r="BG166" s="23"/>
      <c r="BH166" s="23">
        <f>(AC166+AA166)*$H166+(AE166+AG166+AI166)*$H166*0.5</f>
        <v>0</v>
      </c>
      <c r="BI166" s="23">
        <f>AE166*$H166*0.5</f>
        <v>0</v>
      </c>
      <c r="BJ166" s="23">
        <f>AG166*$H166*0.5</f>
        <v>0</v>
      </c>
      <c r="BK166" s="23">
        <f>AI166*$H166*0.5+(AK166+AM166+AO166)*$H166*0.5</f>
        <v>0</v>
      </c>
      <c r="BL166" s="23">
        <f>AK166*$H166*0.5</f>
        <v>0</v>
      </c>
      <c r="BM166" s="23">
        <f>AM166*$H166*0.5</f>
        <v>0</v>
      </c>
      <c r="BN166" s="23">
        <f>AO166*$H166*0.5+(AQ166+AS166+AU166)*$H166*0.5</f>
        <v>15161100</v>
      </c>
      <c r="BO166" s="23">
        <f>AQ166*$H166*0.5</f>
        <v>3409550</v>
      </c>
      <c r="BP166" s="23">
        <f>AS166*$H166*0.5</f>
        <v>0</v>
      </c>
      <c r="BQ166" s="407">
        <f>AU166*$H166*0.5+(AW166+AY166+BA166+BC166)*$H166*0.5</f>
        <v>37805750</v>
      </c>
      <c r="BR166" s="22">
        <f>AW166*$H166*0.5</f>
        <v>7081000</v>
      </c>
      <c r="BS166" s="23">
        <f>AY166*$H166*0.5</f>
        <v>7081000</v>
      </c>
      <c r="BT166" s="23">
        <f>BA166*$H166*0.5</f>
        <v>6402000</v>
      </c>
      <c r="BU166" s="23">
        <f>BC166*$H166*0.5</f>
        <v>5490200</v>
      </c>
      <c r="BV166" s="23"/>
      <c r="BW166" s="24"/>
      <c r="BX166" s="166" t="s">
        <v>608</v>
      </c>
    </row>
    <row r="167" spans="1:76" s="88" customFormat="1" ht="12.75" customHeight="1" x14ac:dyDescent="0.2">
      <c r="A167" s="94" t="s">
        <v>592</v>
      </c>
      <c r="B167" s="61" t="s">
        <v>593</v>
      </c>
      <c r="C167" s="254" t="s">
        <v>10</v>
      </c>
      <c r="D167" s="277">
        <v>2</v>
      </c>
      <c r="E167" s="331">
        <v>70</v>
      </c>
      <c r="F167" s="345" t="s">
        <v>606</v>
      </c>
      <c r="G167" s="369">
        <v>2</v>
      </c>
      <c r="H167" s="370">
        <v>75</v>
      </c>
      <c r="I167" s="373" t="s">
        <v>606</v>
      </c>
      <c r="J167" s="301"/>
      <c r="K167" s="136">
        <v>8</v>
      </c>
      <c r="L167" s="128">
        <v>8</v>
      </c>
      <c r="M167" s="136">
        <v>8</v>
      </c>
      <c r="N167" s="128"/>
      <c r="O167" s="87"/>
      <c r="P167" s="87"/>
      <c r="Q167" s="292">
        <f>7360+4480+7548</f>
        <v>19388</v>
      </c>
      <c r="R167" s="72">
        <f>IF(SUM($S$3:U$3)*$J167+SUM($S$4:U$4)*$K167+SUM($S$5:U$5)*$L167+SUM($S$6:U$6)*$M167+SUM($S$7:U$7)*$N167-SUM($O167:$Q167)&gt;0,SUM($S$3:U$3)*$J167+SUM($S$4:U$4)*$K167+SUM($S$5:U$5)*$L167+SUM($S$6:U$6)*$M167+SUM($S$7:U$7)*$N167-SUM($O167:$Q167),0)</f>
        <v>0</v>
      </c>
      <c r="S167" s="73">
        <f t="shared" si="507"/>
        <v>0</v>
      </c>
      <c r="T167" s="72">
        <f>IF(SUM($S$3:W$3)*$J167+SUM($S$4:W$4)*$K167+SUM($S$5:W$5)*$L167+SUM($S$6:W$6)*$M167+SUM($S$7:W$7)*$N167-SUM($O167:$Q167)&gt;0,SUM($S$3:W$3)*$J167+SUM($S$4:W$4)*$K167+SUM($S$5:W$5)*$L167+SUM($S$6:W$6)*$M167+SUM($S$7:W$7)*$N167-SUM($O167:$Q167),0)</f>
        <v>0</v>
      </c>
      <c r="U167" s="4">
        <f t="shared" si="508"/>
        <v>0</v>
      </c>
      <c r="V167" s="72">
        <f>IF(SUM($S$3:Y$3)*$J167+SUM($S$4:Y$4)*$K167+SUM($S$5:Y$5)*$L167+SUM($S$6:Y$6)*$M167+SUM($S$7:Y$7)*$N167-SUM($O167:$Q167)&gt;0,SUM($S$3:Y$3)*$J167+SUM($S$4:Y$4)*$K167+SUM($S$5:Y$5)*$L167+SUM($S$6:Y$6)*$M167+SUM($S$7:Y$7)*$N167-SUM($O167:$Q167),0)</f>
        <v>0</v>
      </c>
      <c r="W167" s="4">
        <f t="shared" si="509"/>
        <v>0</v>
      </c>
      <c r="X167" s="72">
        <f>IF(SUM($S$3:AA$3)*$J167+SUM($S$4:AA$4)*$K167+SUM($S$5:AA$5)*$L167+SUM($S$6:AA$6)*$M167+SUM($S$7:AA$7)*$N167-SUM($O167:$Q167)&gt;0,SUM($S$3:AA$3)*$J167+SUM($S$4:AA$4)*$K167+SUM($S$5:AA$5)*$L167+SUM($S$6:AA$6)*$M167+SUM($S$7:AA$7)*$N167-SUM($O167:$Q167),0)</f>
        <v>0</v>
      </c>
      <c r="Y167" s="4">
        <f t="shared" si="510"/>
        <v>0</v>
      </c>
      <c r="Z167" s="72">
        <f>IF(SUM($S$3:AC$3)*$J167+SUM($S$4:AC$4)*$K167+SUM($S$5:AC$5)*$L167+SUM($S$6:AC$6)*$M167+SUM($S$7:AC$7)*$N167-SUM($O167:$Q167)&gt;0,SUM($S$3:AC$3)*$J167+SUM($S$4:AC$4)*$K167+SUM($S$5:AC$5)*$L167+SUM($S$6:AC$6)*$M167+SUM($S$7:AC$7)*$N167-SUM($O167:$Q167),0)</f>
        <v>0</v>
      </c>
      <c r="AA167" s="4">
        <f t="shared" si="511"/>
        <v>0</v>
      </c>
      <c r="AB167" s="72">
        <f>IF(SUM($S$3:AE$3)*$J167+SUM($S$4:AE$4)*$K167+SUM($S$5:AE$5)*$L167+SUM($S$6:AE$6)*$M167+SUM($S$7:AE$7)*$N167-SUM($O167:$Q167)&gt;0,SUM($S$3:AE$3)*$J167+SUM($S$4:AE$4)*$K167+SUM($S$5:AE$5)*$L167+SUM($S$6:AE$6)*$M167+SUM($S$7:AE$7)*$N167-SUM($O167:$Q167),0)</f>
        <v>0</v>
      </c>
      <c r="AC167" s="4">
        <f t="shared" si="512"/>
        <v>0</v>
      </c>
      <c r="AD167" s="72">
        <f>IF(SUM($S$3:AG$3)*$J167+SUM($S$4:AG$4)*$K167+SUM($S$5:AG$5)*$L167+SUM($S$6:AG$6)*$M167+SUM($S$7:AG$7)*$N167-SUM($O167:$Q167)&gt;0,SUM($S$3:AG$3)*$J167+SUM($S$4:AG$4)*$K167+SUM($S$5:AG$5)*$L167+SUM($S$6:AG$6)*$M167+SUM($S$7:AG$7)*$N167-SUM($O167:$Q167),0)</f>
        <v>0</v>
      </c>
      <c r="AE167" s="4">
        <f t="shared" si="513"/>
        <v>0</v>
      </c>
      <c r="AF167" s="72">
        <f>IF(SUM($S$3:AI$3)*$J167+SUM($S$4:AI$4)*$K167+SUM($S$5:AI$5)*$L167+SUM($S$6:AI$6)*$M167+SUM($S$7:AI$7)*$N167-SUM($O167:$Q167)&gt;0,SUM($S$3:AI$3)*$J167+SUM($S$4:AI$4)*$K167+SUM($S$5:AI$5)*$L167+SUM($S$6:AI$6)*$M167+SUM($S$7:AI$7)*$N167-SUM($O167:$Q167),0)</f>
        <v>0</v>
      </c>
      <c r="AG167" s="4">
        <f t="shared" si="514"/>
        <v>0</v>
      </c>
      <c r="AH167" s="72">
        <f>IF(SUM($S$3:AK$3)*$J167+SUM($S$4:AK$4)*$K167+SUM($S$5:AK$5)*$L167+SUM($S$6:AK$6)*$M167+SUM($S$7:AK$7)*$N167-SUM($O167:$Q167)&gt;0,SUM($S$3:AK$3)*$J167+SUM($S$4:AK$4)*$K167+SUM($S$5:AK$5)*$L167+SUM($S$6:AK$6)*$M167+SUM($S$7:AK$7)*$N167-SUM($O167:$Q167),0)</f>
        <v>0</v>
      </c>
      <c r="AI167" s="4">
        <f t="shared" si="515"/>
        <v>0</v>
      </c>
      <c r="AJ167" s="72">
        <f>IF(SUM($S$3:AM$3)*$J167+SUM($S$4:AQ$4)*$K167+SUM($S$5:AM$5)*$L167+SUM($S$6:AM$6)*$M167+SUM($S$7:AM$7)*$N167-SUM($O167:$Q167)&gt;0,SUM($S$3:AM$3)*$J167+SUM($S$4:AQ$4)*$K167+SUM($S$5:AM$5)*$L167+SUM($S$6:AM$6)*$M167+SUM($S$7:AM$7)*$N167-SUM($O167:$Q167),0)</f>
        <v>0</v>
      </c>
      <c r="AK167" s="4">
        <f t="shared" si="516"/>
        <v>0</v>
      </c>
      <c r="AL167" s="72">
        <f>IF(SUM($S$3:AO$3)*$J167+SUM($S$4:AS$4)*$K167+SUM($S$5:AO$5)*$L167+SUM($S$6:AO$6)*$M167+SUM($S$7:AO$7)*$N167-SUM($O167:$Q167)&gt;0,SUM($S$3:AO$3)*$J167+SUM($S$4:AS$4)*$K167+SUM($S$5:AO$5)*$L167+SUM($S$6:AO$6)*$M167+SUM($S$7:AO$7)*$N167-SUM($O167:$Q167),0)</f>
        <v>0</v>
      </c>
      <c r="AM167" s="4">
        <f t="shared" si="517"/>
        <v>0</v>
      </c>
      <c r="AN167" s="72">
        <f>IF(SUM($S$3:AQ$3)*$J167+SUM($S$4:AU$4)*$K167+SUM($S$5:AQ$5)*$L167+SUM($S$6:AQ$6)*$M167+SUM($S$7:AQ$7)*$N167-SUM($O167:$Q167)&gt;0,SUM($S$3:AQ$3)*$J167+SUM($S$4:AU$4)*$K167+SUM($S$5:AQ$5)*$L167+SUM($S$6:AQ$6)*$M167+SUM($S$7:AQ$7)*$N167-SUM($O167:$Q167),0)</f>
        <v>0</v>
      </c>
      <c r="AO167" s="4">
        <f t="shared" si="518"/>
        <v>0</v>
      </c>
      <c r="AP167" s="72">
        <f>IF(SUM($S$3:AS$3)*$J167+SUM($S$4:AW$4)*$K167+SUM($S$5:AS$5)*$L167+SUM($S$6:AS$6)*$M167+SUM($S$7:AS$7)*$N167-SUM($O167:$Q167)&gt;0,SUM($S$3:AS$3)*$J167+SUM($S$4:AW$4)*$K167+SUM($S$5:AS$5)*$L167+SUM($S$6:AS$6)*$M167+SUM($S$7:AS$7)*$N167-SUM($O167:$Q167),0)</f>
        <v>0</v>
      </c>
      <c r="AQ167" s="4">
        <f t="shared" si="519"/>
        <v>0</v>
      </c>
      <c r="AR167" s="72">
        <f>IF(SUM($S$3:AU$3)*$J167+SUM($S$4:AP$4)*$K167+SUM($S$5:AU$5)*$L167+SUM($S$6:AU$6)*$M167+SUM($S$7:AU$7)*$N167-SUM($O167:$Q167)&gt;0,SUM($S$3:AU$3)*$J167+SUM($S$4:AP$4)*$K167+SUM($S$5:AU$5)*$L167+SUM($S$6:AU$6)*$M167+SUM($S$7:AU$7)*$N167-SUM($O167:$Q167),0)</f>
        <v>0</v>
      </c>
      <c r="AS167" s="4">
        <f t="shared" si="520"/>
        <v>0</v>
      </c>
      <c r="AT167" s="72">
        <f>IF(SUM($S$3:AW$3)*$J167+SUM($S$4:AW$4)*$K167+SUM($S$5:AW$5)*$L167+SUM($S$6:AW$6)*$M167+SUM($S$7:AW$7)*$N167-SUM($O167:$Q167)&gt;0,SUM($S$3:AW$3)*$J167+SUM($S$4:AW$4)*$K167+SUM($S$5:AW$5)*$L167+SUM($S$6:AW$6)*$M167+SUM($S$7:AW$7)*$N167-SUM($O167:$Q167),0)</f>
        <v>0</v>
      </c>
      <c r="AU167" s="4">
        <f t="shared" si="521"/>
        <v>0</v>
      </c>
      <c r="AV167" s="72">
        <f>IF(SUM($S$3:AY$3)*$J167+SUM($S$4:AY$4)*$K167+SUM($S$5:AY$5)*$L167+SUM($S$6:AY$6)*$M167+SUM($S$7:AY$7)*$N167-SUM($O167:$Q167)&gt;0,SUM($S$3:AY$3)*$J167+SUM($S$4:AY$4)*$K167+SUM($S$5:AY$5)*$L167+SUM($S$6:AY$6)*$M167+SUM($S$7:AY$7)*$N167-SUM($O167:$Q167),0)</f>
        <v>1100</v>
      </c>
      <c r="AW167" s="4">
        <f t="shared" si="522"/>
        <v>1100</v>
      </c>
      <c r="AX167" s="72">
        <f>IF(SUM($S$3:BA$3)*$J167+SUM($S$4:BA$4)*$K167+SUM($S$5:BA$5)*$L167+SUM($S$6:BA$6)*$M167+SUM($S$7:BA$7)*$N167-SUM($O167:$Q167)&gt;0,SUM($S$3:BA$3)*$J167+SUM($S$4:BA$4)*$K167+SUM($S$5:BA$5)*$L167+SUM($S$6:BA$6)*$M167+SUM($S$7:BA$7)*$N167-SUM($O167:$Q167),0)</f>
        <v>4020</v>
      </c>
      <c r="AY167" s="7">
        <f t="shared" si="523"/>
        <v>2920</v>
      </c>
      <c r="AZ167" s="401">
        <f>IF(SUM($S$3:BC$3)*$J167+SUM($S$4:BC$4)*$K167+SUM($S$5:BC$5)*$L167+SUM($S$6:BC$6)*$M167+SUM($S$7:BC$7)*$N167-SUM($O167:$Q167)&gt;0,SUM($S$3:BC$3)*$J167+SUM($S$4:BC$4)*$K167+SUM($S$5:BC$5)*$L167+SUM($S$6:BC$6)*$M167+SUM($S$7:BC$7)*$N167-SUM($O167:$Q167),0)</f>
        <v>6660</v>
      </c>
      <c r="BA167" s="87">
        <f t="shared" si="524"/>
        <v>2640</v>
      </c>
      <c r="BB167" s="402">
        <f>IF(SUM($S$3:BD$3)*$J167+SUM($S$4:BD$4)*$K167+SUM($S$5:BD$5)*$L167+SUM($S$6:BD$6)*$M167+SUM($S$7:BD$7)*$N167-SUM($O167:$Q167)&gt;0,SUM($S$3:BD$3)*$J167+SUM($S$4:BD$4)*$K167+SUM($S$5:BD$5)*$L167+SUM($S$6:BD$6)*$M167+SUM($S$7:BD$7)*$N167-SUM($O167:$Q167),0)</f>
        <v>8924</v>
      </c>
      <c r="BC167" s="87">
        <f t="shared" si="525"/>
        <v>2264</v>
      </c>
      <c r="BG167" s="91">
        <f t="shared" ref="BG167:BG169" si="587">IF($G167=2,$H167*AC167*$I$2,$H167*AC167)</f>
        <v>0</v>
      </c>
      <c r="BH167" s="91">
        <f t="shared" ref="BH167:BH169" si="588">IF($G167=2,$H167*AE167*$I$2,$H167*AE167)</f>
        <v>0</v>
      </c>
      <c r="BI167" s="91">
        <f t="shared" ref="BI167:BI169" si="589">IF($G167=2,$H167*AG167*$I$2,$H167*AG167)</f>
        <v>0</v>
      </c>
      <c r="BJ167" s="91">
        <f t="shared" ref="BJ167:BJ169" si="590">IF($G167=2,$H167*AI167*$I$2,$H167*AI167)</f>
        <v>0</v>
      </c>
      <c r="BK167" s="91">
        <f t="shared" ref="BK167:BK169" si="591">IF($G167=2,$H167*AK167*$I$2,$H167*AK167)</f>
        <v>0</v>
      </c>
      <c r="BL167" s="91">
        <f t="shared" ref="BL167:BL169" si="592">IF($G167=2,$H167*AM167*$I$2,$H167*AM167)</f>
        <v>0</v>
      </c>
      <c r="BM167" s="91">
        <f t="shared" ref="BM167:BM169" si="593">IF($G167=2,$H167*AO167*$I$2,$H167*AO167)</f>
        <v>0</v>
      </c>
      <c r="BN167" s="91">
        <f t="shared" ref="BN167:BN169" si="594">IF($G167=2,$H167*AQ167*$I$2,$H167*AQ167)</f>
        <v>0</v>
      </c>
      <c r="BO167" s="91">
        <f t="shared" ref="BO167:BO169" si="595">IF($G167=2,$H167*AS167*$I$2,$H167*AS167)</f>
        <v>0</v>
      </c>
      <c r="BP167" s="91">
        <f t="shared" ref="BP167:BP169" si="596">IF($G167=2,$H167*AU167*$I$2,$H167*AU167)</f>
        <v>0</v>
      </c>
      <c r="BQ167" s="250">
        <f t="shared" ref="BQ167:BQ169" si="597">IF($G167=2,$H167*AW167*$I$2,$H167*AW167)</f>
        <v>470250</v>
      </c>
      <c r="BR167" s="157">
        <f t="shared" ref="BR167:BR169" si="598">IF($G167=2,$H167*AY167*$I$2,$H167*AY167)</f>
        <v>1248300</v>
      </c>
      <c r="BS167" s="91">
        <f t="shared" ref="BS167:BS169" si="599">IF($G167=2,$H167*BA167*$I$2,$H167*BA167)</f>
        <v>1128600</v>
      </c>
      <c r="BT167" s="91">
        <f t="shared" ref="BT167:BT169" si="600">IF($G167=2,$H167*BC167*$I$2,$H167*BC167)</f>
        <v>967860</v>
      </c>
      <c r="BU167" s="87"/>
      <c r="BV167" s="87"/>
      <c r="BW167" s="159"/>
      <c r="BX167" s="154" t="s">
        <v>607</v>
      </c>
    </row>
    <row r="168" spans="1:76" s="88" customFormat="1" ht="12.75" customHeight="1" x14ac:dyDescent="0.2">
      <c r="A168" s="94" t="s">
        <v>594</v>
      </c>
      <c r="B168" s="61" t="s">
        <v>595</v>
      </c>
      <c r="C168" s="254" t="s">
        <v>10</v>
      </c>
      <c r="D168" s="277">
        <v>2</v>
      </c>
      <c r="E168" s="331">
        <v>110</v>
      </c>
      <c r="F168" s="345" t="s">
        <v>606</v>
      </c>
      <c r="G168" s="369">
        <v>2</v>
      </c>
      <c r="H168" s="370">
        <v>121</v>
      </c>
      <c r="I168" s="373" t="s">
        <v>606</v>
      </c>
      <c r="J168" s="301"/>
      <c r="K168" s="136">
        <v>4</v>
      </c>
      <c r="L168" s="128">
        <v>4</v>
      </c>
      <c r="M168" s="136">
        <v>4</v>
      </c>
      <c r="N168" s="128"/>
      <c r="O168" s="87"/>
      <c r="P168" s="87"/>
      <c r="Q168" s="292">
        <f>3680+2240+3774</f>
        <v>9694</v>
      </c>
      <c r="R168" s="72">
        <f>IF(SUM($S$3:U$3)*$J168+SUM($S$4:U$4)*$K168+SUM($S$5:U$5)*$L168+SUM($S$6:U$6)*$M168+SUM($S$7:U$7)*$N168-SUM($O168:$Q168)&gt;0,SUM($S$3:U$3)*$J168+SUM($S$4:U$4)*$K168+SUM($S$5:U$5)*$L168+SUM($S$6:U$6)*$M168+SUM($S$7:U$7)*$N168-SUM($O168:$Q168),0)</f>
        <v>0</v>
      </c>
      <c r="S168" s="73">
        <f t="shared" si="507"/>
        <v>0</v>
      </c>
      <c r="T168" s="72">
        <f>IF(SUM($S$3:W$3)*$J168+SUM($S$4:W$4)*$K168+SUM($S$5:W$5)*$L168+SUM($S$6:W$6)*$M168+SUM($S$7:W$7)*$N168-SUM($O168:$Q168)&gt;0,SUM($S$3:W$3)*$J168+SUM($S$4:W$4)*$K168+SUM($S$5:W$5)*$L168+SUM($S$6:W$6)*$M168+SUM($S$7:W$7)*$N168-SUM($O168:$Q168),0)</f>
        <v>0</v>
      </c>
      <c r="U168" s="4">
        <f t="shared" si="508"/>
        <v>0</v>
      </c>
      <c r="V168" s="72">
        <f>IF(SUM($S$3:Y$3)*$J168+SUM($S$4:Y$4)*$K168+SUM($S$5:Y$5)*$L168+SUM($S$6:Y$6)*$M168+SUM($S$7:Y$7)*$N168-SUM($O168:$Q168)&gt;0,SUM($S$3:Y$3)*$J168+SUM($S$4:Y$4)*$K168+SUM($S$5:Y$5)*$L168+SUM($S$6:Y$6)*$M168+SUM($S$7:Y$7)*$N168-SUM($O168:$Q168),0)</f>
        <v>0</v>
      </c>
      <c r="W168" s="4">
        <f t="shared" si="509"/>
        <v>0</v>
      </c>
      <c r="X168" s="72">
        <f>IF(SUM($S$3:AA$3)*$J168+SUM($S$4:AA$4)*$K168+SUM($S$5:AA$5)*$L168+SUM($S$6:AA$6)*$M168+SUM($S$7:AA$7)*$N168-SUM($O168:$Q168)&gt;0,SUM($S$3:AA$3)*$J168+SUM($S$4:AA$4)*$K168+SUM($S$5:AA$5)*$L168+SUM($S$6:AA$6)*$M168+SUM($S$7:AA$7)*$N168-SUM($O168:$Q168),0)</f>
        <v>0</v>
      </c>
      <c r="Y168" s="4">
        <f t="shared" si="510"/>
        <v>0</v>
      </c>
      <c r="Z168" s="72">
        <f>IF(SUM($S$3:AC$3)*$J168+SUM($S$4:AC$4)*$K168+SUM($S$5:AC$5)*$L168+SUM($S$6:AC$6)*$M168+SUM($S$7:AC$7)*$N168-SUM($O168:$Q168)&gt;0,SUM($S$3:AC$3)*$J168+SUM($S$4:AC$4)*$K168+SUM($S$5:AC$5)*$L168+SUM($S$6:AC$6)*$M168+SUM($S$7:AC$7)*$N168-SUM($O168:$Q168),0)</f>
        <v>0</v>
      </c>
      <c r="AA168" s="4">
        <f t="shared" si="511"/>
        <v>0</v>
      </c>
      <c r="AB168" s="72">
        <f>IF(SUM($S$3:AE$3)*$J168+SUM($S$4:AE$4)*$K168+SUM($S$5:AE$5)*$L168+SUM($S$6:AE$6)*$M168+SUM($S$7:AE$7)*$N168-SUM($O168:$Q168)&gt;0,SUM($S$3:AE$3)*$J168+SUM($S$4:AE$4)*$K168+SUM($S$5:AE$5)*$L168+SUM($S$6:AE$6)*$M168+SUM($S$7:AE$7)*$N168-SUM($O168:$Q168),0)</f>
        <v>0</v>
      </c>
      <c r="AC168" s="4">
        <f t="shared" si="512"/>
        <v>0</v>
      </c>
      <c r="AD168" s="72">
        <f>IF(SUM($S$3:AG$3)*$J168+SUM($S$4:AG$4)*$K168+SUM($S$5:AG$5)*$L168+SUM($S$6:AG$6)*$M168+SUM($S$7:AG$7)*$N168-SUM($O168:$Q168)&gt;0,SUM($S$3:AG$3)*$J168+SUM($S$4:AG$4)*$K168+SUM($S$5:AG$5)*$L168+SUM($S$6:AG$6)*$M168+SUM($S$7:AG$7)*$N168-SUM($O168:$Q168),0)</f>
        <v>0</v>
      </c>
      <c r="AE168" s="4">
        <f t="shared" si="513"/>
        <v>0</v>
      </c>
      <c r="AF168" s="72">
        <f>IF(SUM($S$3:AI$3)*$J168+SUM($S$4:AI$4)*$K168+SUM($S$5:AI$5)*$L168+SUM($S$6:AI$6)*$M168+SUM($S$7:AI$7)*$N168-SUM($O168:$Q168)&gt;0,SUM($S$3:AI$3)*$J168+SUM($S$4:AI$4)*$K168+SUM($S$5:AI$5)*$L168+SUM($S$6:AI$6)*$M168+SUM($S$7:AI$7)*$N168-SUM($O168:$Q168),0)</f>
        <v>0</v>
      </c>
      <c r="AG168" s="4">
        <f t="shared" si="514"/>
        <v>0</v>
      </c>
      <c r="AH168" s="72">
        <f>IF(SUM($S$3:AK$3)*$J168+SUM($S$4:AK$4)*$K168+SUM($S$5:AK$5)*$L168+SUM($S$6:AK$6)*$M168+SUM($S$7:AK$7)*$N168-SUM($O168:$Q168)&gt;0,SUM($S$3:AK$3)*$J168+SUM($S$4:AK$4)*$K168+SUM($S$5:AK$5)*$L168+SUM($S$6:AK$6)*$M168+SUM($S$7:AK$7)*$N168-SUM($O168:$Q168),0)</f>
        <v>0</v>
      </c>
      <c r="AI168" s="4">
        <f t="shared" si="515"/>
        <v>0</v>
      </c>
      <c r="AJ168" s="72">
        <f>IF(SUM($S$3:AM$3)*$J168+SUM($S$4:AQ$4)*$K168+SUM($S$5:AM$5)*$L168+SUM($S$6:AM$6)*$M168+SUM($S$7:AM$7)*$N168-SUM($O168:$Q168)&gt;0,SUM($S$3:AM$3)*$J168+SUM($S$4:AQ$4)*$K168+SUM($S$5:AM$5)*$L168+SUM($S$6:AM$6)*$M168+SUM($S$7:AM$7)*$N168-SUM($O168:$Q168),0)</f>
        <v>0</v>
      </c>
      <c r="AK168" s="4">
        <f t="shared" si="516"/>
        <v>0</v>
      </c>
      <c r="AL168" s="72">
        <f>IF(SUM($S$3:AO$3)*$J168+SUM($S$4:AS$4)*$K168+SUM($S$5:AO$5)*$L168+SUM($S$6:AO$6)*$M168+SUM($S$7:AO$7)*$N168-SUM($O168:$Q168)&gt;0,SUM($S$3:AO$3)*$J168+SUM($S$4:AS$4)*$K168+SUM($S$5:AO$5)*$L168+SUM($S$6:AO$6)*$M168+SUM($S$7:AO$7)*$N168-SUM($O168:$Q168),0)</f>
        <v>0</v>
      </c>
      <c r="AM168" s="4">
        <f t="shared" si="517"/>
        <v>0</v>
      </c>
      <c r="AN168" s="72">
        <f>IF(SUM($S$3:AQ$3)*$J168+SUM($S$4:AU$4)*$K168+SUM($S$5:AQ$5)*$L168+SUM($S$6:AQ$6)*$M168+SUM($S$7:AQ$7)*$N168-SUM($O168:$Q168)&gt;0,SUM($S$3:AQ$3)*$J168+SUM($S$4:AU$4)*$K168+SUM($S$5:AQ$5)*$L168+SUM($S$6:AQ$6)*$M168+SUM($S$7:AQ$7)*$N168-SUM($O168:$Q168),0)</f>
        <v>0</v>
      </c>
      <c r="AO168" s="4">
        <f t="shared" si="518"/>
        <v>0</v>
      </c>
      <c r="AP168" s="72">
        <f>IF(SUM($S$3:AS$3)*$J168+SUM($S$4:AW$4)*$K168+SUM($S$5:AS$5)*$L168+SUM($S$6:AS$6)*$M168+SUM($S$7:AS$7)*$N168-SUM($O168:$Q168)&gt;0,SUM($S$3:AS$3)*$J168+SUM($S$4:AW$4)*$K168+SUM($S$5:AS$5)*$L168+SUM($S$6:AS$6)*$M168+SUM($S$7:AS$7)*$N168-SUM($O168:$Q168),0)</f>
        <v>0</v>
      </c>
      <c r="AQ168" s="4">
        <f t="shared" si="519"/>
        <v>0</v>
      </c>
      <c r="AR168" s="72">
        <f>IF(SUM($S$3:AU$3)*$J168+SUM($S$4:AP$4)*$K168+SUM($S$5:AU$5)*$L168+SUM($S$6:AU$6)*$M168+SUM($S$7:AU$7)*$N168-SUM($O168:$Q168)&gt;0,SUM($S$3:AU$3)*$J168+SUM($S$4:AP$4)*$K168+SUM($S$5:AU$5)*$L168+SUM($S$6:AU$6)*$M168+SUM($S$7:AU$7)*$N168-SUM($O168:$Q168),0)</f>
        <v>0</v>
      </c>
      <c r="AS168" s="4">
        <f t="shared" si="520"/>
        <v>0</v>
      </c>
      <c r="AT168" s="72">
        <f>IF(SUM($S$3:AW$3)*$J168+SUM($S$4:AW$4)*$K168+SUM($S$5:AW$5)*$L168+SUM($S$6:AW$6)*$M168+SUM($S$7:AW$7)*$N168-SUM($O168:$Q168)&gt;0,SUM($S$3:AW$3)*$J168+SUM($S$4:AW$4)*$K168+SUM($S$5:AW$5)*$L168+SUM($S$6:AW$6)*$M168+SUM($S$7:AW$7)*$N168-SUM($O168:$Q168),0)</f>
        <v>0</v>
      </c>
      <c r="AU168" s="4">
        <f t="shared" si="521"/>
        <v>0</v>
      </c>
      <c r="AV168" s="72">
        <f>IF(SUM($S$3:AY$3)*$J168+SUM($S$4:AY$4)*$K168+SUM($S$5:AY$5)*$L168+SUM($S$6:AY$6)*$M168+SUM($S$7:AY$7)*$N168-SUM($O168:$Q168)&gt;0,SUM($S$3:AY$3)*$J168+SUM($S$4:AY$4)*$K168+SUM($S$5:AY$5)*$L168+SUM($S$6:AY$6)*$M168+SUM($S$7:AY$7)*$N168-SUM($O168:$Q168),0)</f>
        <v>550</v>
      </c>
      <c r="AW168" s="4">
        <f t="shared" si="522"/>
        <v>550</v>
      </c>
      <c r="AX168" s="72">
        <f>IF(SUM($S$3:BA$3)*$J168+SUM($S$4:BA$4)*$K168+SUM($S$5:BA$5)*$L168+SUM($S$6:BA$6)*$M168+SUM($S$7:BA$7)*$N168-SUM($O168:$Q168)&gt;0,SUM($S$3:BA$3)*$J168+SUM($S$4:BA$4)*$K168+SUM($S$5:BA$5)*$L168+SUM($S$6:BA$6)*$M168+SUM($S$7:BA$7)*$N168-SUM($O168:$Q168),0)</f>
        <v>2010</v>
      </c>
      <c r="AY168" s="7">
        <f t="shared" si="523"/>
        <v>1460</v>
      </c>
      <c r="AZ168" s="401">
        <f>IF(SUM($S$3:BC$3)*$J168+SUM($S$4:BC$4)*$K168+SUM($S$5:BC$5)*$L168+SUM($S$6:BC$6)*$M168+SUM($S$7:BC$7)*$N168-SUM($O168:$Q168)&gt;0,SUM($S$3:BC$3)*$J168+SUM($S$4:BC$4)*$K168+SUM($S$5:BC$5)*$L168+SUM($S$6:BC$6)*$M168+SUM($S$7:BC$7)*$N168-SUM($O168:$Q168),0)</f>
        <v>3330</v>
      </c>
      <c r="BA168" s="87">
        <f t="shared" si="524"/>
        <v>1320</v>
      </c>
      <c r="BB168" s="402">
        <f>IF(SUM($S$3:BD$3)*$J168+SUM($S$4:BD$4)*$K168+SUM($S$5:BD$5)*$L168+SUM($S$6:BD$6)*$M168+SUM($S$7:BD$7)*$N168-SUM($O168:$Q168)&gt;0,SUM($S$3:BD$3)*$J168+SUM($S$4:BD$4)*$K168+SUM($S$5:BD$5)*$L168+SUM($S$6:BD$6)*$M168+SUM($S$7:BD$7)*$N168-SUM($O168:$Q168),0)</f>
        <v>4462</v>
      </c>
      <c r="BC168" s="87">
        <f t="shared" si="525"/>
        <v>1132</v>
      </c>
      <c r="BG168" s="91">
        <f t="shared" si="587"/>
        <v>0</v>
      </c>
      <c r="BH168" s="91">
        <f t="shared" si="588"/>
        <v>0</v>
      </c>
      <c r="BI168" s="91">
        <f t="shared" si="589"/>
        <v>0</v>
      </c>
      <c r="BJ168" s="91">
        <f t="shared" si="590"/>
        <v>0</v>
      </c>
      <c r="BK168" s="91">
        <f t="shared" si="591"/>
        <v>0</v>
      </c>
      <c r="BL168" s="91">
        <f t="shared" si="592"/>
        <v>0</v>
      </c>
      <c r="BM168" s="91">
        <f t="shared" si="593"/>
        <v>0</v>
      </c>
      <c r="BN168" s="91">
        <f t="shared" si="594"/>
        <v>0</v>
      </c>
      <c r="BO168" s="91">
        <f t="shared" si="595"/>
        <v>0</v>
      </c>
      <c r="BP168" s="91">
        <f t="shared" si="596"/>
        <v>0</v>
      </c>
      <c r="BQ168" s="250">
        <f t="shared" si="597"/>
        <v>379335</v>
      </c>
      <c r="BR168" s="157">
        <f t="shared" si="598"/>
        <v>1006962</v>
      </c>
      <c r="BS168" s="91">
        <f t="shared" si="599"/>
        <v>910404</v>
      </c>
      <c r="BT168" s="91">
        <f t="shared" si="600"/>
        <v>780740.4</v>
      </c>
      <c r="BU168" s="87"/>
      <c r="BV168" s="87"/>
      <c r="BW168" s="159"/>
      <c r="BX168" s="154" t="s">
        <v>607</v>
      </c>
    </row>
    <row r="169" spans="1:76" s="88" customFormat="1" ht="12.75" customHeight="1" x14ac:dyDescent="0.2">
      <c r="A169" s="94" t="s">
        <v>596</v>
      </c>
      <c r="B169" s="61" t="s">
        <v>597</v>
      </c>
      <c r="C169" s="254" t="s">
        <v>10</v>
      </c>
      <c r="D169" s="277">
        <v>2</v>
      </c>
      <c r="E169" s="331">
        <v>110</v>
      </c>
      <c r="F169" s="345" t="s">
        <v>606</v>
      </c>
      <c r="G169" s="369">
        <v>2</v>
      </c>
      <c r="H169" s="370">
        <v>121</v>
      </c>
      <c r="I169" s="373" t="s">
        <v>606</v>
      </c>
      <c r="J169" s="301"/>
      <c r="K169" s="136">
        <v>4</v>
      </c>
      <c r="L169" s="128">
        <v>4</v>
      </c>
      <c r="M169" s="136">
        <v>4</v>
      </c>
      <c r="N169" s="128"/>
      <c r="O169" s="87"/>
      <c r="P169" s="87"/>
      <c r="Q169" s="292">
        <f>3680+2240+3774</f>
        <v>9694</v>
      </c>
      <c r="R169" s="72">
        <f>IF(SUM($S$3:U$3)*$J169+SUM($S$4:U$4)*$K169+SUM($S$5:U$5)*$L169+SUM($S$6:U$6)*$M169+SUM($S$7:U$7)*$N169-SUM($O169:$Q169)&gt;0,SUM($S$3:U$3)*$J169+SUM($S$4:U$4)*$K169+SUM($S$5:U$5)*$L169+SUM($S$6:U$6)*$M169+SUM($S$7:U$7)*$N169-SUM($O169:$Q169),0)</f>
        <v>0</v>
      </c>
      <c r="S169" s="73">
        <f t="shared" si="507"/>
        <v>0</v>
      </c>
      <c r="T169" s="72">
        <f>IF(SUM($S$3:W$3)*$J169+SUM($S$4:W$4)*$K169+SUM($S$5:W$5)*$L169+SUM($S$6:W$6)*$M169+SUM($S$7:W$7)*$N169-SUM($O169:$Q169)&gt;0,SUM($S$3:W$3)*$J169+SUM($S$4:W$4)*$K169+SUM($S$5:W$5)*$L169+SUM($S$6:W$6)*$M169+SUM($S$7:W$7)*$N169-SUM($O169:$Q169),0)</f>
        <v>0</v>
      </c>
      <c r="U169" s="4">
        <f t="shared" si="508"/>
        <v>0</v>
      </c>
      <c r="V169" s="72">
        <f>IF(SUM($S$3:Y$3)*$J169+SUM($S$4:Y$4)*$K169+SUM($S$5:Y$5)*$L169+SUM($S$6:Y$6)*$M169+SUM($S$7:Y$7)*$N169-SUM($O169:$Q169)&gt;0,SUM($S$3:Y$3)*$J169+SUM($S$4:Y$4)*$K169+SUM($S$5:Y$5)*$L169+SUM($S$6:Y$6)*$M169+SUM($S$7:Y$7)*$N169-SUM($O169:$Q169),0)</f>
        <v>0</v>
      </c>
      <c r="W169" s="4">
        <f t="shared" si="509"/>
        <v>0</v>
      </c>
      <c r="X169" s="72">
        <f>IF(SUM($S$3:AA$3)*$J169+SUM($S$4:AA$4)*$K169+SUM($S$5:AA$5)*$L169+SUM($S$6:AA$6)*$M169+SUM($S$7:AA$7)*$N169-SUM($O169:$Q169)&gt;0,SUM($S$3:AA$3)*$J169+SUM($S$4:AA$4)*$K169+SUM($S$5:AA$5)*$L169+SUM($S$6:AA$6)*$M169+SUM($S$7:AA$7)*$N169-SUM($O169:$Q169),0)</f>
        <v>0</v>
      </c>
      <c r="Y169" s="4">
        <f t="shared" si="510"/>
        <v>0</v>
      </c>
      <c r="Z169" s="72">
        <f>IF(SUM($S$3:AC$3)*$J169+SUM($S$4:AC$4)*$K169+SUM($S$5:AC$5)*$L169+SUM($S$6:AC$6)*$M169+SUM($S$7:AC$7)*$N169-SUM($O169:$Q169)&gt;0,SUM($S$3:AC$3)*$J169+SUM($S$4:AC$4)*$K169+SUM($S$5:AC$5)*$L169+SUM($S$6:AC$6)*$M169+SUM($S$7:AC$7)*$N169-SUM($O169:$Q169),0)</f>
        <v>0</v>
      </c>
      <c r="AA169" s="4">
        <f t="shared" si="511"/>
        <v>0</v>
      </c>
      <c r="AB169" s="72">
        <f>IF(SUM($S$3:AE$3)*$J169+SUM($S$4:AE$4)*$K169+SUM($S$5:AE$5)*$L169+SUM($S$6:AE$6)*$M169+SUM($S$7:AE$7)*$N169-SUM($O169:$Q169)&gt;0,SUM($S$3:AE$3)*$J169+SUM($S$4:AE$4)*$K169+SUM($S$5:AE$5)*$L169+SUM($S$6:AE$6)*$M169+SUM($S$7:AE$7)*$N169-SUM($O169:$Q169),0)</f>
        <v>0</v>
      </c>
      <c r="AC169" s="4">
        <f t="shared" si="512"/>
        <v>0</v>
      </c>
      <c r="AD169" s="72">
        <f>IF(SUM($S$3:AG$3)*$J169+SUM($S$4:AG$4)*$K169+SUM($S$5:AG$5)*$L169+SUM($S$6:AG$6)*$M169+SUM($S$7:AG$7)*$N169-SUM($O169:$Q169)&gt;0,SUM($S$3:AG$3)*$J169+SUM($S$4:AG$4)*$K169+SUM($S$5:AG$5)*$L169+SUM($S$6:AG$6)*$M169+SUM($S$7:AG$7)*$N169-SUM($O169:$Q169),0)</f>
        <v>0</v>
      </c>
      <c r="AE169" s="4">
        <f t="shared" si="513"/>
        <v>0</v>
      </c>
      <c r="AF169" s="72">
        <f>IF(SUM($S$3:AI$3)*$J169+SUM($S$4:AI$4)*$K169+SUM($S$5:AI$5)*$L169+SUM($S$6:AI$6)*$M169+SUM($S$7:AI$7)*$N169-SUM($O169:$Q169)&gt;0,SUM($S$3:AI$3)*$J169+SUM($S$4:AI$4)*$K169+SUM($S$5:AI$5)*$L169+SUM($S$6:AI$6)*$M169+SUM($S$7:AI$7)*$N169-SUM($O169:$Q169),0)</f>
        <v>0</v>
      </c>
      <c r="AG169" s="4">
        <f t="shared" si="514"/>
        <v>0</v>
      </c>
      <c r="AH169" s="72">
        <f>IF(SUM($S$3:AK$3)*$J169+SUM($S$4:AK$4)*$K169+SUM($S$5:AK$5)*$L169+SUM($S$6:AK$6)*$M169+SUM($S$7:AK$7)*$N169-SUM($O169:$Q169)&gt;0,SUM($S$3:AK$3)*$J169+SUM($S$4:AK$4)*$K169+SUM($S$5:AK$5)*$L169+SUM($S$6:AK$6)*$M169+SUM($S$7:AK$7)*$N169-SUM($O169:$Q169),0)</f>
        <v>0</v>
      </c>
      <c r="AI169" s="4">
        <f t="shared" si="515"/>
        <v>0</v>
      </c>
      <c r="AJ169" s="72">
        <f>IF(SUM($S$3:AM$3)*$J169+SUM($S$4:AQ$4)*$K169+SUM($S$5:AM$5)*$L169+SUM($S$6:AM$6)*$M169+SUM($S$7:AM$7)*$N169-SUM($O169:$Q169)&gt;0,SUM($S$3:AM$3)*$J169+SUM($S$4:AQ$4)*$K169+SUM($S$5:AM$5)*$L169+SUM($S$6:AM$6)*$M169+SUM($S$7:AM$7)*$N169-SUM($O169:$Q169),0)</f>
        <v>0</v>
      </c>
      <c r="AK169" s="4">
        <f t="shared" si="516"/>
        <v>0</v>
      </c>
      <c r="AL169" s="72">
        <f>IF(SUM($S$3:AO$3)*$J169+SUM($S$4:AS$4)*$K169+SUM($S$5:AO$5)*$L169+SUM($S$6:AO$6)*$M169+SUM($S$7:AO$7)*$N169-SUM($O169:$Q169)&gt;0,SUM($S$3:AO$3)*$J169+SUM($S$4:AS$4)*$K169+SUM($S$5:AO$5)*$L169+SUM($S$6:AO$6)*$M169+SUM($S$7:AO$7)*$N169-SUM($O169:$Q169),0)</f>
        <v>0</v>
      </c>
      <c r="AM169" s="4">
        <f t="shared" si="517"/>
        <v>0</v>
      </c>
      <c r="AN169" s="72">
        <f>IF(SUM($S$3:AQ$3)*$J169+SUM($S$4:AU$4)*$K169+SUM($S$5:AQ$5)*$L169+SUM($S$6:AQ$6)*$M169+SUM($S$7:AQ$7)*$N169-SUM($O169:$Q169)&gt;0,SUM($S$3:AQ$3)*$J169+SUM($S$4:AU$4)*$K169+SUM($S$5:AQ$5)*$L169+SUM($S$6:AQ$6)*$M169+SUM($S$7:AQ$7)*$N169-SUM($O169:$Q169),0)</f>
        <v>0</v>
      </c>
      <c r="AO169" s="4">
        <f t="shared" si="518"/>
        <v>0</v>
      </c>
      <c r="AP169" s="72">
        <f>IF(SUM($S$3:AS$3)*$J169+SUM($S$4:AW$4)*$K169+SUM($S$5:AS$5)*$L169+SUM($S$6:AS$6)*$M169+SUM($S$7:AS$7)*$N169-SUM($O169:$Q169)&gt;0,SUM($S$3:AS$3)*$J169+SUM($S$4:AW$4)*$K169+SUM($S$5:AS$5)*$L169+SUM($S$6:AS$6)*$M169+SUM($S$7:AS$7)*$N169-SUM($O169:$Q169),0)</f>
        <v>0</v>
      </c>
      <c r="AQ169" s="4">
        <f t="shared" si="519"/>
        <v>0</v>
      </c>
      <c r="AR169" s="72">
        <f>IF(SUM($S$3:AU$3)*$J169+SUM($S$4:AP$4)*$K169+SUM($S$5:AU$5)*$L169+SUM($S$6:AU$6)*$M169+SUM($S$7:AU$7)*$N169-SUM($O169:$Q169)&gt;0,SUM($S$3:AU$3)*$J169+SUM($S$4:AP$4)*$K169+SUM($S$5:AU$5)*$L169+SUM($S$6:AU$6)*$M169+SUM($S$7:AU$7)*$N169-SUM($O169:$Q169),0)</f>
        <v>0</v>
      </c>
      <c r="AS169" s="4">
        <f t="shared" si="520"/>
        <v>0</v>
      </c>
      <c r="AT169" s="72">
        <f>IF(SUM($S$3:AW$3)*$J169+SUM($S$4:AW$4)*$K169+SUM($S$5:AW$5)*$L169+SUM($S$6:AW$6)*$M169+SUM($S$7:AW$7)*$N169-SUM($O169:$Q169)&gt;0,SUM($S$3:AW$3)*$J169+SUM($S$4:AW$4)*$K169+SUM($S$5:AW$5)*$L169+SUM($S$6:AW$6)*$M169+SUM($S$7:AW$7)*$N169-SUM($O169:$Q169),0)</f>
        <v>0</v>
      </c>
      <c r="AU169" s="4">
        <f t="shared" si="521"/>
        <v>0</v>
      </c>
      <c r="AV169" s="72">
        <f>IF(SUM($S$3:AY$3)*$J169+SUM($S$4:AY$4)*$K169+SUM($S$5:AY$5)*$L169+SUM($S$6:AY$6)*$M169+SUM($S$7:AY$7)*$N169-SUM($O169:$Q169)&gt;0,SUM($S$3:AY$3)*$J169+SUM($S$4:AY$4)*$K169+SUM($S$5:AY$5)*$L169+SUM($S$6:AY$6)*$M169+SUM($S$7:AY$7)*$N169-SUM($O169:$Q169),0)</f>
        <v>550</v>
      </c>
      <c r="AW169" s="4">
        <f t="shared" si="522"/>
        <v>550</v>
      </c>
      <c r="AX169" s="72">
        <f>IF(SUM($S$3:BA$3)*$J169+SUM($S$4:BA$4)*$K169+SUM($S$5:BA$5)*$L169+SUM($S$6:BA$6)*$M169+SUM($S$7:BA$7)*$N169-SUM($O169:$Q169)&gt;0,SUM($S$3:BA$3)*$J169+SUM($S$4:BA$4)*$K169+SUM($S$5:BA$5)*$L169+SUM($S$6:BA$6)*$M169+SUM($S$7:BA$7)*$N169-SUM($O169:$Q169),0)</f>
        <v>2010</v>
      </c>
      <c r="AY169" s="7">
        <f t="shared" si="523"/>
        <v>1460</v>
      </c>
      <c r="AZ169" s="401">
        <f>IF(SUM($S$3:BC$3)*$J169+SUM($S$4:BC$4)*$K169+SUM($S$5:BC$5)*$L169+SUM($S$6:BC$6)*$M169+SUM($S$7:BC$7)*$N169-SUM($O169:$Q169)&gt;0,SUM($S$3:BC$3)*$J169+SUM($S$4:BC$4)*$K169+SUM($S$5:BC$5)*$L169+SUM($S$6:BC$6)*$M169+SUM($S$7:BC$7)*$N169-SUM($O169:$Q169),0)</f>
        <v>3330</v>
      </c>
      <c r="BA169" s="87">
        <f t="shared" si="524"/>
        <v>1320</v>
      </c>
      <c r="BB169" s="402">
        <f>IF(SUM($S$3:BD$3)*$J169+SUM($S$4:BD$4)*$K169+SUM($S$5:BD$5)*$L169+SUM($S$6:BD$6)*$M169+SUM($S$7:BD$7)*$N169-SUM($O169:$Q169)&gt;0,SUM($S$3:BD$3)*$J169+SUM($S$4:BD$4)*$K169+SUM($S$5:BD$5)*$L169+SUM($S$6:BD$6)*$M169+SUM($S$7:BD$7)*$N169-SUM($O169:$Q169),0)</f>
        <v>4462</v>
      </c>
      <c r="BC169" s="87">
        <f t="shared" si="525"/>
        <v>1132</v>
      </c>
      <c r="BG169" s="91">
        <f t="shared" si="587"/>
        <v>0</v>
      </c>
      <c r="BH169" s="91">
        <f t="shared" si="588"/>
        <v>0</v>
      </c>
      <c r="BI169" s="91">
        <f t="shared" si="589"/>
        <v>0</v>
      </c>
      <c r="BJ169" s="91">
        <f t="shared" si="590"/>
        <v>0</v>
      </c>
      <c r="BK169" s="91">
        <f t="shared" si="591"/>
        <v>0</v>
      </c>
      <c r="BL169" s="91">
        <f t="shared" si="592"/>
        <v>0</v>
      </c>
      <c r="BM169" s="91">
        <f t="shared" si="593"/>
        <v>0</v>
      </c>
      <c r="BN169" s="91">
        <f t="shared" si="594"/>
        <v>0</v>
      </c>
      <c r="BO169" s="91">
        <f t="shared" si="595"/>
        <v>0</v>
      </c>
      <c r="BP169" s="91">
        <f t="shared" si="596"/>
        <v>0</v>
      </c>
      <c r="BQ169" s="250">
        <f t="shared" si="597"/>
        <v>379335</v>
      </c>
      <c r="BR169" s="157">
        <f t="shared" si="598"/>
        <v>1006962</v>
      </c>
      <c r="BS169" s="91">
        <f t="shared" si="599"/>
        <v>910404</v>
      </c>
      <c r="BT169" s="91">
        <f t="shared" si="600"/>
        <v>780740.4</v>
      </c>
      <c r="BU169" s="87"/>
      <c r="BV169" s="87"/>
      <c r="BW169" s="159"/>
      <c r="BX169" s="154" t="s">
        <v>607</v>
      </c>
    </row>
    <row r="170" spans="1:76" s="88" customFormat="1" ht="12.75" customHeight="1" x14ac:dyDescent="0.2">
      <c r="A170" s="94" t="s">
        <v>598</v>
      </c>
      <c r="B170" s="37" t="s">
        <v>599</v>
      </c>
      <c r="C170" s="254" t="s">
        <v>10</v>
      </c>
      <c r="D170" s="277">
        <v>2</v>
      </c>
      <c r="E170" s="331">
        <v>608.70000000000005</v>
      </c>
      <c r="F170" s="345" t="s">
        <v>753</v>
      </c>
      <c r="G170" s="369">
        <v>2</v>
      </c>
      <c r="H170" s="370">
        <v>608.70000000000005</v>
      </c>
      <c r="I170" s="373" t="s">
        <v>753</v>
      </c>
      <c r="J170" s="301"/>
      <c r="K170" s="136">
        <v>8</v>
      </c>
      <c r="L170" s="128">
        <v>8</v>
      </c>
      <c r="M170" s="136">
        <v>8</v>
      </c>
      <c r="N170" s="128"/>
      <c r="O170" s="87"/>
      <c r="P170" s="87"/>
      <c r="Q170" s="292">
        <f>1920+2640+2800+2080+750+1666</f>
        <v>11856</v>
      </c>
      <c r="R170" s="72">
        <f>IF(SUM($S$3:U$3)*$J170+SUM($S$4:U$4)*$K170+SUM($S$5:U$5)*$L170+SUM($S$6:U$6)*$M170+SUM($S$7:U$7)*$N170-SUM($O170:$Q170)&gt;0,SUM($S$3:U$3)*$J170+SUM($S$4:U$4)*$K170+SUM($S$5:U$5)*$L170+SUM($S$6:U$6)*$M170+SUM($S$7:U$7)*$N170-SUM($O170:$Q170),0)</f>
        <v>0</v>
      </c>
      <c r="S170" s="73">
        <f t="shared" si="507"/>
        <v>0</v>
      </c>
      <c r="T170" s="72">
        <f>IF(SUM($S$3:W$3)*$J170+SUM($S$4:W$4)*$K170+SUM($S$5:W$5)*$L170+SUM($S$6:W$6)*$M170+SUM($S$7:W$7)*$N170-SUM($O170:$Q170)&gt;0,SUM($S$3:W$3)*$J170+SUM($S$4:W$4)*$K170+SUM($S$5:W$5)*$L170+SUM($S$6:W$6)*$M170+SUM($S$7:W$7)*$N170-SUM($O170:$Q170),0)</f>
        <v>0</v>
      </c>
      <c r="U170" s="4">
        <f t="shared" si="508"/>
        <v>0</v>
      </c>
      <c r="V170" s="72">
        <f>IF(SUM($S$3:Y$3)*$J170+SUM($S$4:Y$4)*$K170+SUM($S$5:Y$5)*$L170+SUM($S$6:Y$6)*$M170+SUM($S$7:Y$7)*$N170-SUM($O170:$Q170)&gt;0,SUM($S$3:Y$3)*$J170+SUM($S$4:Y$4)*$K170+SUM($S$5:Y$5)*$L170+SUM($S$6:Y$6)*$M170+SUM($S$7:Y$7)*$N170-SUM($O170:$Q170),0)</f>
        <v>0</v>
      </c>
      <c r="W170" s="4">
        <f t="shared" si="509"/>
        <v>0</v>
      </c>
      <c r="X170" s="72">
        <f>IF(SUM($S$3:AA$3)*$J170+SUM($S$4:AA$4)*$K170+SUM($S$5:AA$5)*$L170+SUM($S$6:AA$6)*$M170+SUM($S$7:AA$7)*$N170-SUM($O170:$Q170)&gt;0,SUM($S$3:AA$3)*$J170+SUM($S$4:AA$4)*$K170+SUM($S$5:AA$5)*$L170+SUM($S$6:AA$6)*$M170+SUM($S$7:AA$7)*$N170-SUM($O170:$Q170),0)</f>
        <v>0</v>
      </c>
      <c r="Y170" s="4">
        <f t="shared" si="510"/>
        <v>0</v>
      </c>
      <c r="Z170" s="72">
        <f>IF(SUM($S$3:AC$3)*$J170+SUM($S$4:AC$4)*$K170+SUM($S$5:AC$5)*$L170+SUM($S$6:AC$6)*$M170+SUM($S$7:AC$7)*$N170-SUM($O170:$Q170)&gt;0,SUM($S$3:AC$3)*$J170+SUM($S$4:AC$4)*$K170+SUM($S$5:AC$5)*$L170+SUM($S$6:AC$6)*$M170+SUM($S$7:AC$7)*$N170-SUM($O170:$Q170),0)</f>
        <v>0</v>
      </c>
      <c r="AA170" s="4">
        <f t="shared" si="511"/>
        <v>0</v>
      </c>
      <c r="AB170" s="72">
        <f>IF(SUM($S$3:AE$3)*$J170+SUM($S$4:AE$4)*$K170+SUM($S$5:AE$5)*$L170+SUM($S$6:AE$6)*$M170+SUM($S$7:AE$7)*$N170-SUM($O170:$Q170)&gt;0,SUM($S$3:AE$3)*$J170+SUM($S$4:AE$4)*$K170+SUM($S$5:AE$5)*$L170+SUM($S$6:AE$6)*$M170+SUM($S$7:AE$7)*$N170-SUM($O170:$Q170),0)</f>
        <v>0</v>
      </c>
      <c r="AC170" s="4">
        <f t="shared" si="512"/>
        <v>0</v>
      </c>
      <c r="AD170" s="72">
        <f>IF(SUM($S$3:AG$3)*$J170+SUM($S$4:AG$4)*$K170+SUM($S$5:AG$5)*$L170+SUM($S$6:AG$6)*$M170+SUM($S$7:AG$7)*$N170-SUM($O170:$Q170)&gt;0,SUM($S$3:AG$3)*$J170+SUM($S$4:AG$4)*$K170+SUM($S$5:AG$5)*$L170+SUM($S$6:AG$6)*$M170+SUM($S$7:AG$7)*$N170-SUM($O170:$Q170),0)</f>
        <v>0</v>
      </c>
      <c r="AE170" s="4">
        <f t="shared" si="513"/>
        <v>0</v>
      </c>
      <c r="AF170" s="72">
        <f>IF(SUM($S$3:AI$3)*$J170+SUM($S$4:AI$4)*$K170+SUM($S$5:AI$5)*$L170+SUM($S$6:AI$6)*$M170+SUM($S$7:AI$7)*$N170-SUM($O170:$Q170)&gt;0,SUM($S$3:AI$3)*$J170+SUM($S$4:AI$4)*$K170+SUM($S$5:AI$5)*$L170+SUM($S$6:AI$6)*$M170+SUM($S$7:AI$7)*$N170-SUM($O170:$Q170),0)</f>
        <v>0</v>
      </c>
      <c r="AG170" s="4">
        <f t="shared" si="514"/>
        <v>0</v>
      </c>
      <c r="AH170" s="72">
        <f>IF(SUM($S$3:AK$3)*$J170+SUM($S$4:AK$4)*$K170+SUM($S$5:AK$5)*$L170+SUM($S$6:AK$6)*$M170+SUM($S$7:AK$7)*$N170-SUM($O170:$Q170)&gt;0,SUM($S$3:AK$3)*$J170+SUM($S$4:AK$4)*$K170+SUM($S$5:AK$5)*$L170+SUM($S$6:AK$6)*$M170+SUM($S$7:AK$7)*$N170-SUM($O170:$Q170),0)</f>
        <v>0</v>
      </c>
      <c r="AI170" s="4">
        <f t="shared" si="515"/>
        <v>0</v>
      </c>
      <c r="AJ170" s="72">
        <f>IF(SUM($S$3:AM$3)*$J170+SUM($S$4:AQ$4)*$K170+SUM($S$5:AM$5)*$L170+SUM($S$6:AM$6)*$M170+SUM($S$7:AM$7)*$N170-SUM($O170:$Q170)&gt;0,SUM($S$3:AM$3)*$J170+SUM($S$4:AQ$4)*$K170+SUM($S$5:AM$5)*$L170+SUM($S$6:AM$6)*$M170+SUM($S$7:AM$7)*$N170-SUM($O170:$Q170),0)</f>
        <v>0</v>
      </c>
      <c r="AK170" s="4">
        <f t="shared" si="516"/>
        <v>0</v>
      </c>
      <c r="AL170" s="72">
        <f>IF(SUM($S$3:AO$3)*$J170+SUM($S$4:AS$4)*$K170+SUM($S$5:AO$5)*$L170+SUM($S$6:AO$6)*$M170+SUM($S$7:AO$7)*$N170-SUM($O170:$Q170)&gt;0,SUM($S$3:AO$3)*$J170+SUM($S$4:AS$4)*$K170+SUM($S$5:AO$5)*$L170+SUM($S$6:AO$6)*$M170+SUM($S$7:AO$7)*$N170-SUM($O170:$Q170),0)</f>
        <v>0</v>
      </c>
      <c r="AM170" s="4">
        <f t="shared" si="517"/>
        <v>0</v>
      </c>
      <c r="AN170" s="72">
        <f>IF(SUM($S$3:AQ$3)*$J170+SUM($S$4:AU$4)*$K170+SUM($S$5:AQ$5)*$L170+SUM($S$6:AQ$6)*$M170+SUM($S$7:AQ$7)*$N170-SUM($O170:$Q170)&gt;0,SUM($S$3:AQ$3)*$J170+SUM($S$4:AU$4)*$K170+SUM($S$5:AQ$5)*$L170+SUM($S$6:AQ$6)*$M170+SUM($S$7:AQ$7)*$N170-SUM($O170:$Q170),0)</f>
        <v>0</v>
      </c>
      <c r="AO170" s="4">
        <f t="shared" si="518"/>
        <v>0</v>
      </c>
      <c r="AP170" s="72">
        <f>IF(SUM($S$3:AS$3)*$J170+SUM($S$4:AW$4)*$K170+SUM($S$5:AS$5)*$L170+SUM($S$6:AS$6)*$M170+SUM($S$7:AS$7)*$N170-SUM($O170:$Q170)&gt;0,SUM($S$3:AS$3)*$J170+SUM($S$4:AW$4)*$K170+SUM($S$5:AS$5)*$L170+SUM($S$6:AS$6)*$M170+SUM($S$7:AS$7)*$N170-SUM($O170:$Q170),0)</f>
        <v>2272</v>
      </c>
      <c r="AQ170" s="4">
        <f t="shared" si="519"/>
        <v>2272</v>
      </c>
      <c r="AR170" s="72">
        <f>IF(SUM($S$3:AU$3)*$J170+SUM($S$4:AP$4)*$K170+SUM($S$5:AU$5)*$L170+SUM($S$6:AU$6)*$M170+SUM($S$7:AU$7)*$N170-SUM($O170:$Q170)&gt;0,SUM($S$3:AU$3)*$J170+SUM($S$4:AP$4)*$K170+SUM($S$5:AU$5)*$L170+SUM($S$6:AU$6)*$M170+SUM($S$7:AU$7)*$N170-SUM($O170:$Q170),0)</f>
        <v>0</v>
      </c>
      <c r="AS170" s="4">
        <f t="shared" si="520"/>
        <v>0</v>
      </c>
      <c r="AT170" s="72">
        <f>IF(SUM($S$3:AW$3)*$J170+SUM($S$4:AW$4)*$K170+SUM($S$5:AW$5)*$L170+SUM($S$6:AW$6)*$M170+SUM($S$7:AW$7)*$N170-SUM($O170:$Q170)&gt;0,SUM($S$3:AW$3)*$J170+SUM($S$4:AW$4)*$K170+SUM($S$5:AW$5)*$L170+SUM($S$6:AW$6)*$M170+SUM($S$7:AW$7)*$N170-SUM($O170:$Q170),0)</f>
        <v>5712</v>
      </c>
      <c r="AU170" s="4">
        <f t="shared" si="521"/>
        <v>5712</v>
      </c>
      <c r="AV170" s="72">
        <f>IF(SUM($S$3:AY$3)*$J170+SUM($S$4:AY$4)*$K170+SUM($S$5:AY$5)*$L170+SUM($S$6:AY$6)*$M170+SUM($S$7:AY$7)*$N170-SUM($O170:$Q170)&gt;0,SUM($S$3:AY$3)*$J170+SUM($S$4:AY$4)*$K170+SUM($S$5:AY$5)*$L170+SUM($S$6:AY$6)*$M170+SUM($S$7:AY$7)*$N170-SUM($O170:$Q170),0)</f>
        <v>8632</v>
      </c>
      <c r="AW170" s="4">
        <f t="shared" si="522"/>
        <v>2920</v>
      </c>
      <c r="AX170" s="72">
        <f>IF(SUM($S$3:BA$3)*$J170+SUM($S$4:BA$4)*$K170+SUM($S$5:BA$5)*$L170+SUM($S$6:BA$6)*$M170+SUM($S$7:BA$7)*$N170-SUM($O170:$Q170)&gt;0,SUM($S$3:BA$3)*$J170+SUM($S$4:BA$4)*$K170+SUM($S$5:BA$5)*$L170+SUM($S$6:BA$6)*$M170+SUM($S$7:BA$7)*$N170-SUM($O170:$Q170),0)</f>
        <v>11552</v>
      </c>
      <c r="AY170" s="7">
        <f t="shared" si="523"/>
        <v>2920</v>
      </c>
      <c r="AZ170" s="401">
        <f>IF(SUM($S$3:BC$3)*$J170+SUM($S$4:BC$4)*$K170+SUM($S$5:BC$5)*$L170+SUM($S$6:BC$6)*$M170+SUM($S$7:BC$7)*$N170-SUM($O170:$Q170)&gt;0,SUM($S$3:BC$3)*$J170+SUM($S$4:BC$4)*$K170+SUM($S$5:BC$5)*$L170+SUM($S$6:BC$6)*$M170+SUM($S$7:BC$7)*$N170-SUM($O170:$Q170),0)</f>
        <v>14192</v>
      </c>
      <c r="BA170" s="87">
        <f t="shared" si="524"/>
        <v>2640</v>
      </c>
      <c r="BB170" s="402">
        <f>IF(SUM($S$3:BD$3)*$J170+SUM($S$4:BD$4)*$K170+SUM($S$5:BD$5)*$L170+SUM($S$6:BD$6)*$M170+SUM($S$7:BD$7)*$N170-SUM($O170:$Q170)&gt;0,SUM($S$3:BD$3)*$J170+SUM($S$4:BD$4)*$K170+SUM($S$5:BD$5)*$L170+SUM($S$6:BD$6)*$M170+SUM($S$7:BD$7)*$N170-SUM($O170:$Q170),0)</f>
        <v>16456</v>
      </c>
      <c r="BC170" s="87">
        <f t="shared" si="525"/>
        <v>2264</v>
      </c>
      <c r="BG170" s="87">
        <f>IF($G170=2,AC170*$I$2*$H170,AC170*$H170)</f>
        <v>0</v>
      </c>
      <c r="BH170" s="87">
        <f>IF($G170=2,AE170*$I$2*$H170,AE170*$H170)</f>
        <v>0</v>
      </c>
      <c r="BI170" s="87">
        <f>IF($G170=2,AG170*$I$2*$H170,AG170*$H170)</f>
        <v>0</v>
      </c>
      <c r="BJ170" s="87">
        <f>IF($G170=2,AI170*$I$2*$H170,AI170*$H170)</f>
        <v>0</v>
      </c>
      <c r="BK170" s="87">
        <f>IF($G170=2,AK170*$I$2*$H170,AK170*$H170)</f>
        <v>0</v>
      </c>
      <c r="BL170" s="87">
        <f>IF($G170=2,AM170*$I$2*$H170,AM170*$H170)</f>
        <v>0</v>
      </c>
      <c r="BM170" s="87">
        <f>IF($G170=2,AO170*$I$2*$H170,AO170*$H170)</f>
        <v>0</v>
      </c>
      <c r="BN170" s="87">
        <f>IF($G170=2,AQ170*$I$2*$H170,AQ170*$H170)</f>
        <v>7882908.4800000004</v>
      </c>
      <c r="BO170" s="87">
        <f>IF($G170=2,AS170*$I$2*$H170,AS170*$H170)</f>
        <v>0</v>
      </c>
      <c r="BP170" s="87">
        <f>IF($G170=2,AU170*$I$2*$H170,AU170*$H170)</f>
        <v>19818298.080000002</v>
      </c>
      <c r="BQ170" s="244">
        <f>IF($G170=2,AW170*$I$2*$H170,AW170*$H170)</f>
        <v>10131202.800000001</v>
      </c>
      <c r="BR170" s="151">
        <f>IF($G170=2,AY170*$I$2*$H170,AY170*$H170)</f>
        <v>10131202.800000001</v>
      </c>
      <c r="BS170" s="87">
        <f>IF($G170=2,BA170*$I$2*$H170,BA170*$H170)</f>
        <v>9159717.6000000015</v>
      </c>
      <c r="BT170" s="87">
        <f>IF($G170=2,BC170*$I$2*$H170,BC170*$H170)</f>
        <v>7855151.7600000016</v>
      </c>
      <c r="BU170" s="87"/>
      <c r="BV170" s="87"/>
      <c r="BW170" s="159"/>
      <c r="BX170" s="154" t="s">
        <v>607</v>
      </c>
    </row>
    <row r="171" spans="1:76" s="88" customFormat="1" ht="12.75" customHeight="1" x14ac:dyDescent="0.2">
      <c r="A171" s="94" t="s">
        <v>600</v>
      </c>
      <c r="B171" s="37" t="s">
        <v>601</v>
      </c>
      <c r="C171" s="254" t="s">
        <v>10</v>
      </c>
      <c r="D171" s="277">
        <v>2</v>
      </c>
      <c r="E171" s="331">
        <v>181.25</v>
      </c>
      <c r="F171" s="345" t="s">
        <v>647</v>
      </c>
      <c r="G171" s="369">
        <v>2</v>
      </c>
      <c r="H171" s="370">
        <v>181.25</v>
      </c>
      <c r="I171" s="373" t="s">
        <v>647</v>
      </c>
      <c r="J171" s="301"/>
      <c r="K171" s="136">
        <v>8</v>
      </c>
      <c r="L171" s="128">
        <v>8</v>
      </c>
      <c r="M171" s="136">
        <v>8</v>
      </c>
      <c r="N171" s="128"/>
      <c r="O171" s="87"/>
      <c r="P171" s="87"/>
      <c r="Q171" s="292">
        <f>1920+2640+2800+2080+3400</f>
        <v>12840</v>
      </c>
      <c r="R171" s="72">
        <f>IF(SUM($S$3:U$3)*$J171+SUM($S$4:U$4)*$K171+SUM($S$5:U$5)*$L171+SUM($S$6:U$6)*$M171+SUM($S$7:U$7)*$N171-SUM($O171:$Q171)&gt;0,SUM($S$3:U$3)*$J171+SUM($S$4:U$4)*$K171+SUM($S$5:U$5)*$L171+SUM($S$6:U$6)*$M171+SUM($S$7:U$7)*$N171-SUM($O171:$Q171),0)</f>
        <v>0</v>
      </c>
      <c r="S171" s="73">
        <f t="shared" si="507"/>
        <v>0</v>
      </c>
      <c r="T171" s="72">
        <f>IF(SUM($S$3:W$3)*$J171+SUM($S$4:W$4)*$K171+SUM($S$5:W$5)*$L171+SUM($S$6:W$6)*$M171+SUM($S$7:W$7)*$N171-SUM($O171:$Q171)&gt;0,SUM($S$3:W$3)*$J171+SUM($S$4:W$4)*$K171+SUM($S$5:W$5)*$L171+SUM($S$6:W$6)*$M171+SUM($S$7:W$7)*$N171-SUM($O171:$Q171),0)</f>
        <v>0</v>
      </c>
      <c r="U171" s="4">
        <f t="shared" si="508"/>
        <v>0</v>
      </c>
      <c r="V171" s="72">
        <f>IF(SUM($S$3:Y$3)*$J171+SUM($S$4:Y$4)*$K171+SUM($S$5:Y$5)*$L171+SUM($S$6:Y$6)*$M171+SUM($S$7:Y$7)*$N171-SUM($O171:$Q171)&gt;0,SUM($S$3:Y$3)*$J171+SUM($S$4:Y$4)*$K171+SUM($S$5:Y$5)*$L171+SUM($S$6:Y$6)*$M171+SUM($S$7:Y$7)*$N171-SUM($O171:$Q171),0)</f>
        <v>0</v>
      </c>
      <c r="W171" s="4">
        <f t="shared" si="509"/>
        <v>0</v>
      </c>
      <c r="X171" s="72">
        <f>IF(SUM($S$3:AA$3)*$J171+SUM($S$4:AA$4)*$K171+SUM($S$5:AA$5)*$L171+SUM($S$6:AA$6)*$M171+SUM($S$7:AA$7)*$N171-SUM($O171:$Q171)&gt;0,SUM($S$3:AA$3)*$J171+SUM($S$4:AA$4)*$K171+SUM($S$5:AA$5)*$L171+SUM($S$6:AA$6)*$M171+SUM($S$7:AA$7)*$N171-SUM($O171:$Q171),0)</f>
        <v>0</v>
      </c>
      <c r="Y171" s="4">
        <f t="shared" si="510"/>
        <v>0</v>
      </c>
      <c r="Z171" s="72">
        <f>IF(SUM($S$3:AC$3)*$J171+SUM($S$4:AC$4)*$K171+SUM($S$5:AC$5)*$L171+SUM($S$6:AC$6)*$M171+SUM($S$7:AC$7)*$N171-SUM($O171:$Q171)&gt;0,SUM($S$3:AC$3)*$J171+SUM($S$4:AC$4)*$K171+SUM($S$5:AC$5)*$L171+SUM($S$6:AC$6)*$M171+SUM($S$7:AC$7)*$N171-SUM($O171:$Q171),0)</f>
        <v>0</v>
      </c>
      <c r="AA171" s="4">
        <f t="shared" si="511"/>
        <v>0</v>
      </c>
      <c r="AB171" s="72">
        <f>IF(SUM($S$3:AE$3)*$J171+SUM($S$4:AE$4)*$K171+SUM($S$5:AE$5)*$L171+SUM($S$6:AE$6)*$M171+SUM($S$7:AE$7)*$N171-SUM($O171:$Q171)&gt;0,SUM($S$3:AE$3)*$J171+SUM($S$4:AE$4)*$K171+SUM($S$5:AE$5)*$L171+SUM($S$6:AE$6)*$M171+SUM($S$7:AE$7)*$N171-SUM($O171:$Q171),0)</f>
        <v>0</v>
      </c>
      <c r="AC171" s="4">
        <f t="shared" si="512"/>
        <v>0</v>
      </c>
      <c r="AD171" s="72">
        <f>IF(SUM($S$3:AG$3)*$J171+SUM($S$4:AG$4)*$K171+SUM($S$5:AG$5)*$L171+SUM($S$6:AG$6)*$M171+SUM($S$7:AG$7)*$N171-SUM($O171:$Q171)&gt;0,SUM($S$3:AG$3)*$J171+SUM($S$4:AG$4)*$K171+SUM($S$5:AG$5)*$L171+SUM($S$6:AG$6)*$M171+SUM($S$7:AG$7)*$N171-SUM($O171:$Q171),0)</f>
        <v>0</v>
      </c>
      <c r="AE171" s="4">
        <f t="shared" si="513"/>
        <v>0</v>
      </c>
      <c r="AF171" s="72">
        <f>IF(SUM($S$3:AI$3)*$J171+SUM($S$4:AI$4)*$K171+SUM($S$5:AI$5)*$L171+SUM($S$6:AI$6)*$M171+SUM($S$7:AI$7)*$N171-SUM($O171:$Q171)&gt;0,SUM($S$3:AI$3)*$J171+SUM($S$4:AI$4)*$K171+SUM($S$5:AI$5)*$L171+SUM($S$6:AI$6)*$M171+SUM($S$7:AI$7)*$N171-SUM($O171:$Q171),0)</f>
        <v>0</v>
      </c>
      <c r="AG171" s="4">
        <f t="shared" si="514"/>
        <v>0</v>
      </c>
      <c r="AH171" s="72">
        <f>IF(SUM($S$3:AK$3)*$J171+SUM($S$4:AK$4)*$K171+SUM($S$5:AK$5)*$L171+SUM($S$6:AK$6)*$M171+SUM($S$7:AK$7)*$N171-SUM($O171:$Q171)&gt;0,SUM($S$3:AK$3)*$J171+SUM($S$4:AK$4)*$K171+SUM($S$5:AK$5)*$L171+SUM($S$6:AK$6)*$M171+SUM($S$7:AK$7)*$N171-SUM($O171:$Q171),0)</f>
        <v>0</v>
      </c>
      <c r="AI171" s="4">
        <f t="shared" si="515"/>
        <v>0</v>
      </c>
      <c r="AJ171" s="72">
        <f>IF(SUM($S$3:AM$3)*$J171+SUM($S$4:AQ$4)*$K171+SUM($S$5:AM$5)*$L171+SUM($S$6:AM$6)*$M171+SUM($S$7:AM$7)*$N171-SUM($O171:$Q171)&gt;0,SUM($S$3:AM$3)*$J171+SUM($S$4:AQ$4)*$K171+SUM($S$5:AM$5)*$L171+SUM($S$6:AM$6)*$M171+SUM($S$7:AM$7)*$N171-SUM($O171:$Q171),0)</f>
        <v>0</v>
      </c>
      <c r="AK171" s="4">
        <f t="shared" si="516"/>
        <v>0</v>
      </c>
      <c r="AL171" s="72">
        <f>IF(SUM($S$3:AO$3)*$J171+SUM($S$4:AS$4)*$K171+SUM($S$5:AO$5)*$L171+SUM($S$6:AO$6)*$M171+SUM($S$7:AO$7)*$N171-SUM($O171:$Q171)&gt;0,SUM($S$3:AO$3)*$J171+SUM($S$4:AS$4)*$K171+SUM($S$5:AO$5)*$L171+SUM($S$6:AO$6)*$M171+SUM($S$7:AO$7)*$N171-SUM($O171:$Q171),0)</f>
        <v>0</v>
      </c>
      <c r="AM171" s="4">
        <f t="shared" si="517"/>
        <v>0</v>
      </c>
      <c r="AN171" s="72">
        <f>IF(SUM($S$3:AQ$3)*$J171+SUM($S$4:AU$4)*$K171+SUM($S$5:AQ$5)*$L171+SUM($S$6:AQ$6)*$M171+SUM($S$7:AQ$7)*$N171-SUM($O171:$Q171)&gt;0,SUM($S$3:AQ$3)*$J171+SUM($S$4:AU$4)*$K171+SUM($S$5:AQ$5)*$L171+SUM($S$6:AQ$6)*$M171+SUM($S$7:AQ$7)*$N171-SUM($O171:$Q171),0)</f>
        <v>0</v>
      </c>
      <c r="AO171" s="4">
        <f t="shared" si="518"/>
        <v>0</v>
      </c>
      <c r="AP171" s="72">
        <f>IF(SUM($S$3:AS$3)*$J171+SUM($S$4:AW$4)*$K171+SUM($S$5:AS$5)*$L171+SUM($S$6:AS$6)*$M171+SUM($S$7:AS$7)*$N171-SUM($O171:$Q171)&gt;0,SUM($S$3:AS$3)*$J171+SUM($S$4:AW$4)*$K171+SUM($S$5:AS$5)*$L171+SUM($S$6:AS$6)*$M171+SUM($S$7:AS$7)*$N171-SUM($O171:$Q171),0)</f>
        <v>1288</v>
      </c>
      <c r="AQ171" s="4">
        <f t="shared" si="519"/>
        <v>1288</v>
      </c>
      <c r="AR171" s="72">
        <f>IF(SUM($S$3:AU$3)*$J171+SUM($S$4:AP$4)*$K171+SUM($S$5:AU$5)*$L171+SUM($S$6:AU$6)*$M171+SUM($S$7:AU$7)*$N171-SUM($O171:$Q171)&gt;0,SUM($S$3:AU$3)*$J171+SUM($S$4:AP$4)*$K171+SUM($S$5:AU$5)*$L171+SUM($S$6:AU$6)*$M171+SUM($S$7:AU$7)*$N171-SUM($O171:$Q171),0)</f>
        <v>0</v>
      </c>
      <c r="AS171" s="4">
        <f t="shared" si="520"/>
        <v>0</v>
      </c>
      <c r="AT171" s="72">
        <f>IF(SUM($S$3:AW$3)*$J171+SUM($S$4:AW$4)*$K171+SUM($S$5:AW$5)*$L171+SUM($S$6:AW$6)*$M171+SUM($S$7:AW$7)*$N171-SUM($O171:$Q171)&gt;0,SUM($S$3:AW$3)*$J171+SUM($S$4:AW$4)*$K171+SUM($S$5:AW$5)*$L171+SUM($S$6:AW$6)*$M171+SUM($S$7:AW$7)*$N171-SUM($O171:$Q171),0)</f>
        <v>4728</v>
      </c>
      <c r="AU171" s="4">
        <f t="shared" si="521"/>
        <v>4728</v>
      </c>
      <c r="AV171" s="72">
        <f>IF(SUM($S$3:AY$3)*$J171+SUM($S$4:AY$4)*$K171+SUM($S$5:AY$5)*$L171+SUM($S$6:AY$6)*$M171+SUM($S$7:AY$7)*$N171-SUM($O171:$Q171)&gt;0,SUM($S$3:AY$3)*$J171+SUM($S$4:AY$4)*$K171+SUM($S$5:AY$5)*$L171+SUM($S$6:AY$6)*$M171+SUM($S$7:AY$7)*$N171-SUM($O171:$Q171),0)</f>
        <v>7648</v>
      </c>
      <c r="AW171" s="4">
        <f t="shared" si="522"/>
        <v>2920</v>
      </c>
      <c r="AX171" s="72">
        <f>IF(SUM($S$3:BA$3)*$J171+SUM($S$4:BA$4)*$K171+SUM($S$5:BA$5)*$L171+SUM($S$6:BA$6)*$M171+SUM($S$7:BA$7)*$N171-SUM($O171:$Q171)&gt;0,SUM($S$3:BA$3)*$J171+SUM($S$4:BA$4)*$K171+SUM($S$5:BA$5)*$L171+SUM($S$6:BA$6)*$M171+SUM($S$7:BA$7)*$N171-SUM($O171:$Q171),0)</f>
        <v>10568</v>
      </c>
      <c r="AY171" s="7">
        <f t="shared" si="523"/>
        <v>2920</v>
      </c>
      <c r="AZ171" s="401">
        <f>IF(SUM($S$3:BC$3)*$J171+SUM($S$4:BC$4)*$K171+SUM($S$5:BC$5)*$L171+SUM($S$6:BC$6)*$M171+SUM($S$7:BC$7)*$N171-SUM($O171:$Q171)&gt;0,SUM($S$3:BC$3)*$J171+SUM($S$4:BC$4)*$K171+SUM($S$5:BC$5)*$L171+SUM($S$6:BC$6)*$M171+SUM($S$7:BC$7)*$N171-SUM($O171:$Q171),0)</f>
        <v>13208</v>
      </c>
      <c r="BA171" s="87">
        <f t="shared" si="524"/>
        <v>2640</v>
      </c>
      <c r="BB171" s="402">
        <f>IF(SUM($S$3:BD$3)*$J171+SUM($S$4:BD$4)*$K171+SUM($S$5:BD$5)*$L171+SUM($S$6:BD$6)*$M171+SUM($S$7:BD$7)*$N171-SUM($O171:$Q171)&gt;0,SUM($S$3:BD$3)*$J171+SUM($S$4:BD$4)*$K171+SUM($S$5:BD$5)*$L171+SUM($S$6:BD$6)*$M171+SUM($S$7:BD$7)*$N171-SUM($O171:$Q171),0)</f>
        <v>15472</v>
      </c>
      <c r="BC171" s="87">
        <f t="shared" si="525"/>
        <v>2264</v>
      </c>
      <c r="BG171" s="87">
        <f>IF($G171=2,AC171*$I$2*$H171,AC171*$H171)</f>
        <v>0</v>
      </c>
      <c r="BH171" s="87">
        <f>IF($G171=2,AE171*$I$2*$H171,AE171*$H171)</f>
        <v>0</v>
      </c>
      <c r="BI171" s="87">
        <f>IF($G171=2,AG171*$I$2*$H171,AG171*$H171)</f>
        <v>0</v>
      </c>
      <c r="BJ171" s="87">
        <f>IF($G171=2,AI171*$I$2*$H171,AI171*$H171)</f>
        <v>0</v>
      </c>
      <c r="BK171" s="87">
        <f>IF($G171=2,AK171*$I$2*$H171,AK171*$H171)</f>
        <v>0</v>
      </c>
      <c r="BL171" s="87">
        <f>IF($G171=2,AM171*$I$2*$H171,AM171*$H171)</f>
        <v>0</v>
      </c>
      <c r="BM171" s="87">
        <f>IF($G171=2,AO171*$I$2*$H171,AO171*$H171)</f>
        <v>0</v>
      </c>
      <c r="BN171" s="87">
        <f>IF($G171=2,AQ171*$I$2*$H171,AQ171*$H171)</f>
        <v>1330665</v>
      </c>
      <c r="BO171" s="87">
        <f>IF($G171=2,AS171*$I$2*$H171,AS171*$H171)</f>
        <v>0</v>
      </c>
      <c r="BP171" s="87">
        <f>IF($G171=2,AU171*$I$2*$H171,AU171*$H171)</f>
        <v>4884615</v>
      </c>
      <c r="BQ171" s="244">
        <f>IF($G171=2,AW171*$I$2*$H171,AW171*$H171)</f>
        <v>3016725</v>
      </c>
      <c r="BR171" s="151">
        <f>IF($G171=2,AY171*$I$2*$H171,AY171*$H171)</f>
        <v>3016725</v>
      </c>
      <c r="BS171" s="87">
        <f>IF($G171=2,BA171*$I$2*$H171,BA171*$H171)</f>
        <v>2727450</v>
      </c>
      <c r="BT171" s="87">
        <f>IF($G171=2,BC171*$I$2*$H171,BC171*$H171)</f>
        <v>2338995</v>
      </c>
      <c r="BU171" s="87"/>
      <c r="BV171" s="87"/>
      <c r="BW171" s="159"/>
      <c r="BX171" s="154" t="s">
        <v>607</v>
      </c>
    </row>
    <row r="172" spans="1:76" s="88" customFormat="1" ht="12.75" customHeight="1" x14ac:dyDescent="0.2">
      <c r="A172" s="94" t="s">
        <v>602</v>
      </c>
      <c r="B172" s="60" t="s">
        <v>603</v>
      </c>
      <c r="C172" s="254" t="s">
        <v>10</v>
      </c>
      <c r="D172" s="277">
        <v>1</v>
      </c>
      <c r="E172" s="331">
        <v>545</v>
      </c>
      <c r="F172" s="345" t="s">
        <v>490</v>
      </c>
      <c r="G172" s="369">
        <v>1</v>
      </c>
      <c r="H172" s="370">
        <v>544.65</v>
      </c>
      <c r="I172" s="373" t="s">
        <v>490</v>
      </c>
      <c r="J172" s="301"/>
      <c r="K172" s="136">
        <v>8</v>
      </c>
      <c r="L172" s="128">
        <v>8</v>
      </c>
      <c r="M172" s="136">
        <v>8</v>
      </c>
      <c r="N172" s="128"/>
      <c r="O172" s="87"/>
      <c r="P172" s="87"/>
      <c r="Q172" s="292">
        <f>7360+2480+1480+800+960</f>
        <v>13080</v>
      </c>
      <c r="R172" s="72">
        <f>IF(SUM($S$3:U$3)*$J172+SUM($S$4:U$4)*$K172+SUM($S$5:U$5)*$L172+SUM($S$6:U$6)*$M172+SUM($S$7:U$7)*$N172-SUM($O172:$Q172)&gt;0,SUM($S$3:U$3)*$J172+SUM($S$4:U$4)*$K172+SUM($S$5:U$5)*$L172+SUM($S$6:U$6)*$M172+SUM($S$7:U$7)*$N172-SUM($O172:$Q172),0)</f>
        <v>0</v>
      </c>
      <c r="S172" s="73">
        <f t="shared" si="507"/>
        <v>0</v>
      </c>
      <c r="T172" s="72">
        <f>IF(SUM($S$3:W$3)*$J172+SUM($S$4:W$4)*$K172+SUM($S$5:W$5)*$L172+SUM($S$6:W$6)*$M172+SUM($S$7:W$7)*$N172-SUM($O172:$Q172)&gt;0,SUM($S$3:W$3)*$J172+SUM($S$4:W$4)*$K172+SUM($S$5:W$5)*$L172+SUM($S$6:W$6)*$M172+SUM($S$7:W$7)*$N172-SUM($O172:$Q172),0)</f>
        <v>0</v>
      </c>
      <c r="U172" s="4">
        <f t="shared" si="508"/>
        <v>0</v>
      </c>
      <c r="V172" s="72">
        <f>IF(SUM($S$3:Y$3)*$J172+SUM($S$4:Y$4)*$K172+SUM($S$5:Y$5)*$L172+SUM($S$6:Y$6)*$M172+SUM($S$7:Y$7)*$N172-SUM($O172:$Q172)&gt;0,SUM($S$3:Y$3)*$J172+SUM($S$4:Y$4)*$K172+SUM($S$5:Y$5)*$L172+SUM($S$6:Y$6)*$M172+SUM($S$7:Y$7)*$N172-SUM($O172:$Q172),0)</f>
        <v>0</v>
      </c>
      <c r="W172" s="4">
        <f t="shared" si="509"/>
        <v>0</v>
      </c>
      <c r="X172" s="72">
        <f>IF(SUM($S$3:AA$3)*$J172+SUM($S$4:AA$4)*$K172+SUM($S$5:AA$5)*$L172+SUM($S$6:AA$6)*$M172+SUM($S$7:AA$7)*$N172-SUM($O172:$Q172)&gt;0,SUM($S$3:AA$3)*$J172+SUM($S$4:AA$4)*$K172+SUM($S$5:AA$5)*$L172+SUM($S$6:AA$6)*$M172+SUM($S$7:AA$7)*$N172-SUM($O172:$Q172),0)</f>
        <v>0</v>
      </c>
      <c r="Y172" s="4">
        <f t="shared" si="510"/>
        <v>0</v>
      </c>
      <c r="Z172" s="72">
        <f>IF(SUM($S$3:AC$3)*$J172+SUM($S$4:AC$4)*$K172+SUM($S$5:AC$5)*$L172+SUM($S$6:AC$6)*$M172+SUM($S$7:AC$7)*$N172-SUM($O172:$Q172)&gt;0,SUM($S$3:AC$3)*$J172+SUM($S$4:AC$4)*$K172+SUM($S$5:AC$5)*$L172+SUM($S$6:AC$6)*$M172+SUM($S$7:AC$7)*$N172-SUM($O172:$Q172),0)</f>
        <v>0</v>
      </c>
      <c r="AA172" s="4">
        <f t="shared" si="511"/>
        <v>0</v>
      </c>
      <c r="AB172" s="72">
        <f>IF(SUM($S$3:AE$3)*$J172+SUM($S$4:AE$4)*$K172+SUM($S$5:AE$5)*$L172+SUM($S$6:AE$6)*$M172+SUM($S$7:AE$7)*$N172-SUM($O172:$Q172)&gt;0,SUM($S$3:AE$3)*$J172+SUM($S$4:AE$4)*$K172+SUM($S$5:AE$5)*$L172+SUM($S$6:AE$6)*$M172+SUM($S$7:AE$7)*$N172-SUM($O172:$Q172),0)</f>
        <v>0</v>
      </c>
      <c r="AC172" s="4">
        <f t="shared" si="512"/>
        <v>0</v>
      </c>
      <c r="AD172" s="72">
        <f>IF(SUM($S$3:AG$3)*$J172+SUM($S$4:AG$4)*$K172+SUM($S$5:AG$5)*$L172+SUM($S$6:AG$6)*$M172+SUM($S$7:AG$7)*$N172-SUM($O172:$Q172)&gt;0,SUM($S$3:AG$3)*$J172+SUM($S$4:AG$4)*$K172+SUM($S$5:AG$5)*$L172+SUM($S$6:AG$6)*$M172+SUM($S$7:AG$7)*$N172-SUM($O172:$Q172),0)</f>
        <v>0</v>
      </c>
      <c r="AE172" s="4">
        <f t="shared" si="513"/>
        <v>0</v>
      </c>
      <c r="AF172" s="72">
        <f>IF(SUM($S$3:AI$3)*$J172+SUM($S$4:AI$4)*$K172+SUM($S$5:AI$5)*$L172+SUM($S$6:AI$6)*$M172+SUM($S$7:AI$7)*$N172-SUM($O172:$Q172)&gt;0,SUM($S$3:AI$3)*$J172+SUM($S$4:AI$4)*$K172+SUM($S$5:AI$5)*$L172+SUM($S$6:AI$6)*$M172+SUM($S$7:AI$7)*$N172-SUM($O172:$Q172),0)</f>
        <v>0</v>
      </c>
      <c r="AG172" s="4">
        <f t="shared" si="514"/>
        <v>0</v>
      </c>
      <c r="AH172" s="72">
        <f>IF(SUM($S$3:AK$3)*$J172+SUM($S$4:AK$4)*$K172+SUM($S$5:AK$5)*$L172+SUM($S$6:AK$6)*$M172+SUM($S$7:AK$7)*$N172-SUM($O172:$Q172)&gt;0,SUM($S$3:AK$3)*$J172+SUM($S$4:AK$4)*$K172+SUM($S$5:AK$5)*$L172+SUM($S$6:AK$6)*$M172+SUM($S$7:AK$7)*$N172-SUM($O172:$Q172),0)</f>
        <v>0</v>
      </c>
      <c r="AI172" s="4">
        <f t="shared" si="515"/>
        <v>0</v>
      </c>
      <c r="AJ172" s="72">
        <f>IF(SUM($S$3:AM$3)*$J172+SUM($S$4:AQ$4)*$K172+SUM($S$5:AM$5)*$L172+SUM($S$6:AM$6)*$M172+SUM($S$7:AM$7)*$N172-SUM($O172:$Q172)&gt;0,SUM($S$3:AM$3)*$J172+SUM($S$4:AQ$4)*$K172+SUM($S$5:AM$5)*$L172+SUM($S$6:AM$6)*$M172+SUM($S$7:AM$7)*$N172-SUM($O172:$Q172),0)</f>
        <v>0</v>
      </c>
      <c r="AK172" s="4">
        <f t="shared" si="516"/>
        <v>0</v>
      </c>
      <c r="AL172" s="72">
        <f>IF(SUM($S$3:AO$3)*$J172+SUM($S$4:AS$4)*$K172+SUM($S$5:AO$5)*$L172+SUM($S$6:AO$6)*$M172+SUM($S$7:AO$7)*$N172-SUM($O172:$Q172)&gt;0,SUM($S$3:AO$3)*$J172+SUM($S$4:AS$4)*$K172+SUM($S$5:AO$5)*$L172+SUM($S$6:AO$6)*$M172+SUM($S$7:AO$7)*$N172-SUM($O172:$Q172),0)</f>
        <v>0</v>
      </c>
      <c r="AM172" s="4">
        <f t="shared" si="517"/>
        <v>0</v>
      </c>
      <c r="AN172" s="72">
        <f>IF(SUM($S$3:AQ$3)*$J172+SUM($S$4:AU$4)*$K172+SUM($S$5:AQ$5)*$L172+SUM($S$6:AQ$6)*$M172+SUM($S$7:AQ$7)*$N172-SUM($O172:$Q172)&gt;0,SUM($S$3:AQ$3)*$J172+SUM($S$4:AU$4)*$K172+SUM($S$5:AQ$5)*$L172+SUM($S$6:AQ$6)*$M172+SUM($S$7:AQ$7)*$N172-SUM($O172:$Q172),0)</f>
        <v>0</v>
      </c>
      <c r="AO172" s="4">
        <f t="shared" si="518"/>
        <v>0</v>
      </c>
      <c r="AP172" s="72">
        <f>IF(SUM($S$3:AS$3)*$J172+SUM($S$4:AW$4)*$K172+SUM($S$5:AS$5)*$L172+SUM($S$6:AS$6)*$M172+SUM($S$7:AS$7)*$N172-SUM($O172:$Q172)&gt;0,SUM($S$3:AS$3)*$J172+SUM($S$4:AW$4)*$K172+SUM($S$5:AS$5)*$L172+SUM($S$6:AS$6)*$M172+SUM($S$7:AS$7)*$N172-SUM($O172:$Q172),0)</f>
        <v>1048</v>
      </c>
      <c r="AQ172" s="4">
        <f t="shared" si="519"/>
        <v>1048</v>
      </c>
      <c r="AR172" s="72">
        <f>IF(SUM($S$3:AU$3)*$J172+SUM($S$4:AP$4)*$K172+SUM($S$5:AU$5)*$L172+SUM($S$6:AU$6)*$M172+SUM($S$7:AU$7)*$N172-SUM($O172:$Q172)&gt;0,SUM($S$3:AU$3)*$J172+SUM($S$4:AP$4)*$K172+SUM($S$5:AU$5)*$L172+SUM($S$6:AU$6)*$M172+SUM($S$7:AU$7)*$N172-SUM($O172:$Q172),0)</f>
        <v>0</v>
      </c>
      <c r="AS172" s="4">
        <f t="shared" si="520"/>
        <v>0</v>
      </c>
      <c r="AT172" s="72">
        <f>IF(SUM($S$3:AW$3)*$J172+SUM($S$4:AW$4)*$K172+SUM($S$5:AW$5)*$L172+SUM($S$6:AW$6)*$M172+SUM($S$7:AW$7)*$N172-SUM($O172:$Q172)&gt;0,SUM($S$3:AW$3)*$J172+SUM($S$4:AW$4)*$K172+SUM($S$5:AW$5)*$L172+SUM($S$6:AW$6)*$M172+SUM($S$7:AW$7)*$N172-SUM($O172:$Q172),0)</f>
        <v>4488</v>
      </c>
      <c r="AU172" s="4">
        <f t="shared" si="521"/>
        <v>4488</v>
      </c>
      <c r="AV172" s="72">
        <f>IF(SUM($S$3:AY$3)*$J172+SUM($S$4:AY$4)*$K172+SUM($S$5:AY$5)*$L172+SUM($S$6:AY$6)*$M172+SUM($S$7:AY$7)*$N172-SUM($O172:$Q172)&gt;0,SUM($S$3:AY$3)*$J172+SUM($S$4:AY$4)*$K172+SUM($S$5:AY$5)*$L172+SUM($S$6:AY$6)*$M172+SUM($S$7:AY$7)*$N172-SUM($O172:$Q172),0)</f>
        <v>7408</v>
      </c>
      <c r="AW172" s="4">
        <f t="shared" si="522"/>
        <v>2920</v>
      </c>
      <c r="AX172" s="72">
        <f>IF(SUM($S$3:BA$3)*$J172+SUM($S$4:BA$4)*$K172+SUM($S$5:BA$5)*$L172+SUM($S$6:BA$6)*$M172+SUM($S$7:BA$7)*$N172-SUM($O172:$Q172)&gt;0,SUM($S$3:BA$3)*$J172+SUM($S$4:BA$4)*$K172+SUM($S$5:BA$5)*$L172+SUM($S$6:BA$6)*$M172+SUM($S$7:BA$7)*$N172-SUM($O172:$Q172),0)</f>
        <v>10328</v>
      </c>
      <c r="AY172" s="7">
        <f t="shared" si="523"/>
        <v>2920</v>
      </c>
      <c r="AZ172" s="401">
        <f>IF(SUM($S$3:BC$3)*$J172+SUM($S$4:BC$4)*$K172+SUM($S$5:BC$5)*$L172+SUM($S$6:BC$6)*$M172+SUM($S$7:BC$7)*$N172-SUM($O172:$Q172)&gt;0,SUM($S$3:BC$3)*$J172+SUM($S$4:BC$4)*$K172+SUM($S$5:BC$5)*$L172+SUM($S$6:BC$6)*$M172+SUM($S$7:BC$7)*$N172-SUM($O172:$Q172),0)</f>
        <v>12968</v>
      </c>
      <c r="BA172" s="87">
        <f t="shared" si="524"/>
        <v>2640</v>
      </c>
      <c r="BB172" s="402">
        <f>IF(SUM($S$3:BD$3)*$J172+SUM($S$4:BD$4)*$K172+SUM($S$5:BD$5)*$L172+SUM($S$6:BD$6)*$M172+SUM($S$7:BD$7)*$N172-SUM($O172:$Q172)&gt;0,SUM($S$3:BD$3)*$J172+SUM($S$4:BD$4)*$K172+SUM($S$5:BD$5)*$L172+SUM($S$6:BD$6)*$M172+SUM($S$7:BD$7)*$N172-SUM($O172:$Q172),0)</f>
        <v>15232</v>
      </c>
      <c r="BC172" s="87">
        <f t="shared" si="525"/>
        <v>2264</v>
      </c>
      <c r="BG172" s="91">
        <f t="shared" ref="BG172" si="601">Y172*$H172</f>
        <v>0</v>
      </c>
      <c r="BH172" s="91">
        <f t="shared" ref="BH172" si="602">AA172*$H172</f>
        <v>0</v>
      </c>
      <c r="BI172" s="91">
        <f t="shared" ref="BI172" si="603">AC172*$H172</f>
        <v>0</v>
      </c>
      <c r="BJ172" s="91">
        <f t="shared" ref="BJ172" si="604">AE172*$H172</f>
        <v>0</v>
      </c>
      <c r="BK172" s="91">
        <f t="shared" ref="BK172" si="605">AG172*$H172</f>
        <v>0</v>
      </c>
      <c r="BL172" s="91">
        <f t="shared" ref="BL172" si="606">AI172*$H172</f>
        <v>0</v>
      </c>
      <c r="BM172" s="91">
        <f t="shared" ref="BM172" si="607">AK172*$H172</f>
        <v>0</v>
      </c>
      <c r="BN172" s="91">
        <f t="shared" ref="BN172" si="608">AM172*$H172</f>
        <v>0</v>
      </c>
      <c r="BO172" s="91">
        <f t="shared" ref="BO172" si="609">AO172*$H172</f>
        <v>0</v>
      </c>
      <c r="BP172" s="91">
        <f t="shared" ref="BP172" si="610">AQ172*$H172</f>
        <v>570793.19999999995</v>
      </c>
      <c r="BQ172" s="250">
        <f t="shared" ref="BQ172" si="611">AS172*$H172</f>
        <v>0</v>
      </c>
      <c r="BR172" s="157">
        <f t="shared" ref="BR172" si="612">AU172*$H172</f>
        <v>2444389.1999999997</v>
      </c>
      <c r="BS172" s="91">
        <f t="shared" ref="BS172" si="613">AW172*$H172</f>
        <v>1590378</v>
      </c>
      <c r="BT172" s="91">
        <f t="shared" ref="BT172" si="614">AY172*$H172</f>
        <v>1590378</v>
      </c>
      <c r="BU172" s="91">
        <f t="shared" ref="BU172:BU173" si="615">BA172*$H172</f>
        <v>1437876</v>
      </c>
      <c r="BV172" s="91">
        <f t="shared" ref="BV172" si="616">BC172*$H172</f>
        <v>1233087.5999999999</v>
      </c>
      <c r="BW172" s="159"/>
      <c r="BX172" s="153" t="s">
        <v>609</v>
      </c>
    </row>
    <row r="173" spans="1:76" s="88" customFormat="1" ht="25.5" customHeight="1" x14ac:dyDescent="0.2">
      <c r="A173" s="51" t="s">
        <v>604</v>
      </c>
      <c r="B173" s="61" t="s">
        <v>605</v>
      </c>
      <c r="C173" s="254" t="s">
        <v>10</v>
      </c>
      <c r="D173" s="277">
        <v>1</v>
      </c>
      <c r="E173" s="331">
        <v>2150</v>
      </c>
      <c r="F173" s="345" t="s">
        <v>660</v>
      </c>
      <c r="G173" s="369">
        <v>1</v>
      </c>
      <c r="H173" s="370">
        <v>2400</v>
      </c>
      <c r="I173" s="373" t="s">
        <v>1073</v>
      </c>
      <c r="J173" s="301"/>
      <c r="K173" s="136">
        <v>8</v>
      </c>
      <c r="L173" s="128">
        <v>8</v>
      </c>
      <c r="M173" s="136">
        <v>8</v>
      </c>
      <c r="N173" s="128"/>
      <c r="O173" s="87"/>
      <c r="P173" s="87"/>
      <c r="Q173" s="292">
        <f>4720+2800+2080+2400</f>
        <v>12000</v>
      </c>
      <c r="R173" s="72">
        <f>IF(SUM($S$3:U$3)*$J173+SUM($S$4:U$4)*$K173+SUM($S$5:U$5)*$L173+SUM($S$6:U$6)*$M173+SUM($S$7:U$7)*$N173-SUM($O173:$Q173)&gt;0,SUM($S$3:U$3)*$J173+SUM($S$4:U$4)*$K173+SUM($S$5:U$5)*$L173+SUM($S$6:U$6)*$M173+SUM($S$7:U$7)*$N173-SUM($O173:$Q173),0)</f>
        <v>0</v>
      </c>
      <c r="S173" s="73">
        <f t="shared" si="507"/>
        <v>0</v>
      </c>
      <c r="T173" s="72">
        <f>IF(SUM($S$3:W$3)*$J173+SUM($S$4:W$4)*$K173+SUM($S$5:W$5)*$L173+SUM($S$6:W$6)*$M173+SUM($S$7:W$7)*$N173-SUM($O173:$Q173)&gt;0,SUM($S$3:W$3)*$J173+SUM($S$4:W$4)*$K173+SUM($S$5:W$5)*$L173+SUM($S$6:W$6)*$M173+SUM($S$7:W$7)*$N173-SUM($O173:$Q173),0)</f>
        <v>0</v>
      </c>
      <c r="U173" s="4">
        <f t="shared" si="508"/>
        <v>0</v>
      </c>
      <c r="V173" s="72">
        <f>IF(SUM($S$3:Y$3)*$J173+SUM($S$4:Y$4)*$K173+SUM($S$5:Y$5)*$L173+SUM($S$6:Y$6)*$M173+SUM($S$7:Y$7)*$N173-SUM($O173:$Q173)&gt;0,SUM($S$3:Y$3)*$J173+SUM($S$4:Y$4)*$K173+SUM($S$5:Y$5)*$L173+SUM($S$6:Y$6)*$M173+SUM($S$7:Y$7)*$N173-SUM($O173:$Q173),0)</f>
        <v>0</v>
      </c>
      <c r="W173" s="4">
        <f t="shared" si="509"/>
        <v>0</v>
      </c>
      <c r="X173" s="72">
        <f>IF(SUM($S$3:AA$3)*$J173+SUM($S$4:AA$4)*$K173+SUM($S$5:AA$5)*$L173+SUM($S$6:AA$6)*$M173+SUM($S$7:AA$7)*$N173-SUM($O173:$Q173)&gt;0,SUM($S$3:AA$3)*$J173+SUM($S$4:AA$4)*$K173+SUM($S$5:AA$5)*$L173+SUM($S$6:AA$6)*$M173+SUM($S$7:AA$7)*$N173-SUM($O173:$Q173),0)</f>
        <v>0</v>
      </c>
      <c r="Y173" s="4">
        <f t="shared" si="510"/>
        <v>0</v>
      </c>
      <c r="Z173" s="72">
        <f>IF(SUM($S$3:AC$3)*$J173+SUM($S$4:AC$4)*$K173+SUM($S$5:AC$5)*$L173+SUM($S$6:AC$6)*$M173+SUM($S$7:AC$7)*$N173-SUM($O173:$Q173)&gt;0,SUM($S$3:AC$3)*$J173+SUM($S$4:AC$4)*$K173+SUM($S$5:AC$5)*$L173+SUM($S$6:AC$6)*$M173+SUM($S$7:AC$7)*$N173-SUM($O173:$Q173),0)</f>
        <v>0</v>
      </c>
      <c r="AA173" s="4">
        <f t="shared" si="511"/>
        <v>0</v>
      </c>
      <c r="AB173" s="72">
        <f>IF(SUM($S$3:AE$3)*$J173+SUM($S$4:AE$4)*$K173+SUM($S$5:AE$5)*$L173+SUM($S$6:AE$6)*$M173+SUM($S$7:AE$7)*$N173-SUM($O173:$Q173)&gt;0,SUM($S$3:AE$3)*$J173+SUM($S$4:AE$4)*$K173+SUM($S$5:AE$5)*$L173+SUM($S$6:AE$6)*$M173+SUM($S$7:AE$7)*$N173-SUM($O173:$Q173),0)</f>
        <v>0</v>
      </c>
      <c r="AC173" s="4">
        <f t="shared" si="512"/>
        <v>0</v>
      </c>
      <c r="AD173" s="72">
        <f>IF(SUM($S$3:AG$3)*$J173+SUM($S$4:AG$4)*$K173+SUM($S$5:AG$5)*$L173+SUM($S$6:AG$6)*$M173+SUM($S$7:AG$7)*$N173-SUM($O173:$Q173)&gt;0,SUM($S$3:AG$3)*$J173+SUM($S$4:AG$4)*$K173+SUM($S$5:AG$5)*$L173+SUM($S$6:AG$6)*$M173+SUM($S$7:AG$7)*$N173-SUM($O173:$Q173),0)</f>
        <v>0</v>
      </c>
      <c r="AE173" s="4">
        <f t="shared" si="513"/>
        <v>0</v>
      </c>
      <c r="AF173" s="72">
        <f>IF(SUM($S$3:AI$3)*$J173+SUM($S$4:AI$4)*$K173+SUM($S$5:AI$5)*$L173+SUM($S$6:AI$6)*$M173+SUM($S$7:AI$7)*$N173-SUM($O173:$Q173)&gt;0,SUM($S$3:AI$3)*$J173+SUM($S$4:AI$4)*$K173+SUM($S$5:AI$5)*$L173+SUM($S$6:AI$6)*$M173+SUM($S$7:AI$7)*$N173-SUM($O173:$Q173),0)</f>
        <v>0</v>
      </c>
      <c r="AG173" s="4">
        <f t="shared" si="514"/>
        <v>0</v>
      </c>
      <c r="AH173" s="72">
        <f>IF(SUM($S$3:AK$3)*$J173+SUM($S$4:AK$4)*$K173+SUM($S$5:AK$5)*$L173+SUM($S$6:AK$6)*$M173+SUM($S$7:AK$7)*$N173-SUM($O173:$Q173)&gt;0,SUM($S$3:AK$3)*$J173+SUM($S$4:AK$4)*$K173+SUM($S$5:AK$5)*$L173+SUM($S$6:AK$6)*$M173+SUM($S$7:AK$7)*$N173-SUM($O173:$Q173),0)</f>
        <v>0</v>
      </c>
      <c r="AI173" s="4">
        <f t="shared" si="515"/>
        <v>0</v>
      </c>
      <c r="AJ173" s="72">
        <f>IF(SUM($S$3:AM$3)*$J173+SUM($S$4:AQ$4)*$K173+SUM($S$5:AM$5)*$L173+SUM($S$6:AM$6)*$M173+SUM($S$7:AM$7)*$N173-SUM($O173:$Q173)&gt;0,SUM($S$3:AM$3)*$J173+SUM($S$4:AQ$4)*$K173+SUM($S$5:AM$5)*$L173+SUM($S$6:AM$6)*$M173+SUM($S$7:AM$7)*$N173-SUM($O173:$Q173),0)</f>
        <v>0</v>
      </c>
      <c r="AK173" s="4">
        <f t="shared" si="516"/>
        <v>0</v>
      </c>
      <c r="AL173" s="72">
        <f>IF(SUM($S$3:AO$3)*$J173+SUM($S$4:AS$4)*$K173+SUM($S$5:AO$5)*$L173+SUM($S$6:AO$6)*$M173+SUM($S$7:AO$7)*$N173-SUM($O173:$Q173)&gt;0,SUM($S$3:AO$3)*$J173+SUM($S$4:AS$4)*$K173+SUM($S$5:AO$5)*$L173+SUM($S$6:AO$6)*$M173+SUM($S$7:AO$7)*$N173-SUM($O173:$Q173),0)</f>
        <v>0</v>
      </c>
      <c r="AM173" s="4">
        <f t="shared" si="517"/>
        <v>0</v>
      </c>
      <c r="AN173" s="72">
        <f>IF(SUM($S$3:AQ$3)*$J173+SUM($S$4:AU$4)*$K173+SUM($S$5:AQ$5)*$L173+SUM($S$6:AQ$6)*$M173+SUM($S$7:AQ$7)*$N173-SUM($O173:$Q173)&gt;0,SUM($S$3:AQ$3)*$J173+SUM($S$4:AU$4)*$K173+SUM($S$5:AQ$5)*$L173+SUM($S$6:AQ$6)*$M173+SUM($S$7:AQ$7)*$N173-SUM($O173:$Q173),0)</f>
        <v>0</v>
      </c>
      <c r="AO173" s="4">
        <f t="shared" si="518"/>
        <v>0</v>
      </c>
      <c r="AP173" s="72">
        <f>IF(SUM($S$3:AS$3)*$J173+SUM($S$4:AW$4)*$K173+SUM($S$5:AS$5)*$L173+SUM($S$6:AS$6)*$M173+SUM($S$7:AS$7)*$N173-SUM($O173:$Q173)&gt;0,SUM($S$3:AS$3)*$J173+SUM($S$4:AW$4)*$K173+SUM($S$5:AS$5)*$L173+SUM($S$6:AS$6)*$M173+SUM($S$7:AS$7)*$N173-SUM($O173:$Q173),0)</f>
        <v>2128</v>
      </c>
      <c r="AQ173" s="4">
        <f t="shared" si="519"/>
        <v>2128</v>
      </c>
      <c r="AR173" s="72">
        <f>IF(SUM($S$3:AU$3)*$J173+SUM($S$4:AP$4)*$K173+SUM($S$5:AU$5)*$L173+SUM($S$6:AU$6)*$M173+SUM($S$7:AU$7)*$N173-SUM($O173:$Q173)&gt;0,SUM($S$3:AU$3)*$J173+SUM($S$4:AP$4)*$K173+SUM($S$5:AU$5)*$L173+SUM($S$6:AU$6)*$M173+SUM($S$7:AU$7)*$N173-SUM($O173:$Q173),0)</f>
        <v>0</v>
      </c>
      <c r="AS173" s="4">
        <f t="shared" si="520"/>
        <v>0</v>
      </c>
      <c r="AT173" s="72">
        <f>IF(SUM($S$3:AW$3)*$J173+SUM($S$4:AW$4)*$K173+SUM($S$5:AW$5)*$L173+SUM($S$6:AW$6)*$M173+SUM($S$7:AW$7)*$N173-SUM($O173:$Q173)&gt;0,SUM($S$3:AW$3)*$J173+SUM($S$4:AW$4)*$K173+SUM($S$5:AW$5)*$L173+SUM($S$6:AW$6)*$M173+SUM($S$7:AW$7)*$N173-SUM($O173:$Q173),0)</f>
        <v>5568</v>
      </c>
      <c r="AU173" s="4">
        <f t="shared" si="521"/>
        <v>5568</v>
      </c>
      <c r="AV173" s="72">
        <f>IF(SUM($S$3:AY$3)*$J173+SUM($S$4:AY$4)*$K173+SUM($S$5:AY$5)*$L173+SUM($S$6:AY$6)*$M173+SUM($S$7:AY$7)*$N173-SUM($O173:$Q173)&gt;0,SUM($S$3:AY$3)*$J173+SUM($S$4:AY$4)*$K173+SUM($S$5:AY$5)*$L173+SUM($S$6:AY$6)*$M173+SUM($S$7:AY$7)*$N173-SUM($O173:$Q173),0)</f>
        <v>8488</v>
      </c>
      <c r="AW173" s="4">
        <f t="shared" si="522"/>
        <v>2920</v>
      </c>
      <c r="AX173" s="72">
        <f>IF(SUM($S$3:BA$3)*$J173+SUM($S$4:BA$4)*$K173+SUM($S$5:BA$5)*$L173+SUM($S$6:BA$6)*$M173+SUM($S$7:BA$7)*$N173-SUM($O173:$Q173)&gt;0,SUM($S$3:BA$3)*$J173+SUM($S$4:BA$4)*$K173+SUM($S$5:BA$5)*$L173+SUM($S$6:BA$6)*$M173+SUM($S$7:BA$7)*$N173-SUM($O173:$Q173),0)</f>
        <v>11408</v>
      </c>
      <c r="AY173" s="7">
        <f t="shared" si="523"/>
        <v>2920</v>
      </c>
      <c r="AZ173" s="401">
        <f>IF(SUM($S$3:BC$3)*$J173+SUM($S$4:BC$4)*$K173+SUM($S$5:BC$5)*$L173+SUM($S$6:BC$6)*$M173+SUM($S$7:BC$7)*$N173-SUM($O173:$Q173)&gt;0,SUM($S$3:BC$3)*$J173+SUM($S$4:BC$4)*$K173+SUM($S$5:BC$5)*$L173+SUM($S$6:BC$6)*$M173+SUM($S$7:BC$7)*$N173-SUM($O173:$Q173),0)</f>
        <v>14048</v>
      </c>
      <c r="BA173" s="87">
        <f t="shared" si="524"/>
        <v>2640</v>
      </c>
      <c r="BB173" s="402">
        <f>IF(SUM($S$3:BD$3)*$J173+SUM($S$4:BD$4)*$K173+SUM($S$5:BD$5)*$L173+SUM($S$6:BD$6)*$M173+SUM($S$7:BD$7)*$N173-SUM($O173:$Q173)&gt;0,SUM($S$3:BD$3)*$J173+SUM($S$4:BD$4)*$K173+SUM($S$5:BD$5)*$L173+SUM($S$6:BD$6)*$M173+SUM($S$7:BD$7)*$N173-SUM($O173:$Q173),0)</f>
        <v>16312</v>
      </c>
      <c r="BC173" s="87">
        <f t="shared" si="525"/>
        <v>2264</v>
      </c>
      <c r="BG173" s="91">
        <f>Y173*$H173</f>
        <v>0</v>
      </c>
      <c r="BH173" s="91">
        <f>AA173*$H173</f>
        <v>0</v>
      </c>
      <c r="BI173" s="91">
        <f>AC173*$H173</f>
        <v>0</v>
      </c>
      <c r="BJ173" s="91">
        <f>AE173*$H173</f>
        <v>0</v>
      </c>
      <c r="BK173" s="91">
        <f>AG173*$H173</f>
        <v>0</v>
      </c>
      <c r="BL173" s="91">
        <f>AI173*$H173</f>
        <v>0</v>
      </c>
      <c r="BM173" s="91">
        <f>AK173*$H173</f>
        <v>0</v>
      </c>
      <c r="BN173" s="91">
        <f>AM173*$H173</f>
        <v>0</v>
      </c>
      <c r="BO173" s="91">
        <f>AO173*$H173</f>
        <v>0</v>
      </c>
      <c r="BP173" s="91">
        <f>AQ173*$H173</f>
        <v>5107200</v>
      </c>
      <c r="BQ173" s="250">
        <f>AS173*$H173</f>
        <v>0</v>
      </c>
      <c r="BR173" s="157">
        <f>AU173*$H173</f>
        <v>13363200</v>
      </c>
      <c r="BS173" s="91">
        <f>AW173*$H173</f>
        <v>7008000</v>
      </c>
      <c r="BT173" s="91">
        <f>AY173*$H173</f>
        <v>7008000</v>
      </c>
      <c r="BU173" s="91">
        <f t="shared" si="615"/>
        <v>6336000</v>
      </c>
      <c r="BV173" s="91">
        <f>BC173*$H173</f>
        <v>5433600</v>
      </c>
      <c r="BW173" s="158"/>
      <c r="BX173" s="153" t="s">
        <v>609</v>
      </c>
    </row>
    <row r="174" spans="1:76" s="88" customFormat="1" ht="18.75" customHeight="1" x14ac:dyDescent="0.3">
      <c r="A174" s="188" t="s">
        <v>545</v>
      </c>
      <c r="B174" s="187"/>
      <c r="C174" s="256"/>
      <c r="D174" s="277"/>
      <c r="E174" s="331"/>
      <c r="F174" s="345"/>
      <c r="G174" s="369"/>
      <c r="H174" s="370"/>
      <c r="I174" s="373"/>
      <c r="J174" s="301"/>
      <c r="K174" s="128"/>
      <c r="L174" s="120"/>
      <c r="M174" s="120"/>
      <c r="N174" s="120"/>
      <c r="O174" s="87"/>
      <c r="P174" s="87"/>
      <c r="Q174" s="292">
        <v>0</v>
      </c>
      <c r="R174" s="72">
        <f>IF(SUM($S$3:U$3)*$J174+SUM($S$4:U$4)*$K174+SUM($S$5:U$5)*$L174+SUM($S$6:U$6)*$M174+SUM($S$7:U$7)*$N174-SUM($O174:$Q174)&gt;0,SUM($S$3:U$3)*$J174+SUM($S$4:U$4)*$K174+SUM($S$5:U$5)*$L174+SUM($S$6:U$6)*$M174+SUM($S$7:U$7)*$N174-SUM($O174:$Q174),0)</f>
        <v>0</v>
      </c>
      <c r="S174" s="73">
        <f t="shared" si="507"/>
        <v>0</v>
      </c>
      <c r="T174" s="72">
        <f>IF(SUM($S$3:W$3)*$J174+SUM($S$4:W$4)*$K174+SUM($S$5:W$5)*$L174+SUM($S$6:W$6)*$M174+SUM($S$7:W$7)*$N174-SUM($O174:$Q174)&gt;0,SUM($S$3:W$3)*$J174+SUM($S$4:W$4)*$K174+SUM($S$5:W$5)*$L174+SUM($S$6:W$6)*$M174+SUM($S$7:W$7)*$N174-SUM($O174:$Q174),0)</f>
        <v>0</v>
      </c>
      <c r="U174" s="4">
        <f t="shared" si="508"/>
        <v>0</v>
      </c>
      <c r="V174" s="72">
        <f>IF(SUM($S$3:Y$3)*$J174+SUM($S$4:Y$4)*$K174+SUM($S$5:Y$5)*$L174+SUM($S$6:Y$6)*$M174+SUM($S$7:Y$7)*$N174-SUM($O174:$Q174)&gt;0,SUM($S$3:Y$3)*$J174+SUM($S$4:Y$4)*$K174+SUM($S$5:Y$5)*$L174+SUM($S$6:Y$6)*$M174+SUM($S$7:Y$7)*$N174-SUM($O174:$Q174),0)</f>
        <v>0</v>
      </c>
      <c r="W174" s="4">
        <f t="shared" si="509"/>
        <v>0</v>
      </c>
      <c r="X174" s="72">
        <f>IF(SUM($S$3:AA$3)*$J174+SUM($S$4:AA$4)*$K174+SUM($S$5:AA$5)*$L174+SUM($S$6:AA$6)*$M174+SUM($S$7:AA$7)*$N174-SUM($O174:$Q174)&gt;0,SUM($S$3:AA$3)*$J174+SUM($S$4:AA$4)*$K174+SUM($S$5:AA$5)*$L174+SUM($S$6:AA$6)*$M174+SUM($S$7:AA$7)*$N174-SUM($O174:$Q174),0)</f>
        <v>0</v>
      </c>
      <c r="Y174" s="4">
        <f t="shared" si="510"/>
        <v>0</v>
      </c>
      <c r="Z174" s="72">
        <f>IF(SUM($S$3:AC$3)*$J174+SUM($S$4:AC$4)*$K174+SUM($S$5:AC$5)*$L174+SUM($S$6:AC$6)*$M174+SUM($S$7:AC$7)*$N174-SUM($O174:$Q174)&gt;0,SUM($S$3:AC$3)*$J174+SUM($S$4:AC$4)*$K174+SUM($S$5:AC$5)*$L174+SUM($S$6:AC$6)*$M174+SUM($S$7:AC$7)*$N174-SUM($O174:$Q174),0)</f>
        <v>0</v>
      </c>
      <c r="AA174" s="4">
        <f t="shared" si="511"/>
        <v>0</v>
      </c>
      <c r="AB174" s="72">
        <f>IF(SUM($S$3:AE$3)*$J174+SUM($S$4:AE$4)*$K174+SUM($S$5:AE$5)*$L174+SUM($S$6:AE$6)*$M174+SUM($S$7:AE$7)*$N174-SUM($O174:$Q174)&gt;0,SUM($S$3:AE$3)*$J174+SUM($S$4:AE$4)*$K174+SUM($S$5:AE$5)*$L174+SUM($S$6:AE$6)*$M174+SUM($S$7:AE$7)*$N174-SUM($O174:$Q174),0)</f>
        <v>0</v>
      </c>
      <c r="AC174" s="4">
        <f t="shared" si="512"/>
        <v>0</v>
      </c>
      <c r="AD174" s="72">
        <f>IF(SUM($S$3:AG$3)*$J174+SUM($S$4:AG$4)*$K174+SUM($S$5:AG$5)*$L174+SUM($S$6:AG$6)*$M174+SUM($S$7:AG$7)*$N174-SUM($O174:$Q174)&gt;0,SUM($S$3:AG$3)*$J174+SUM($S$4:AG$4)*$K174+SUM($S$5:AG$5)*$L174+SUM($S$6:AG$6)*$M174+SUM($S$7:AG$7)*$N174-SUM($O174:$Q174),0)</f>
        <v>0</v>
      </c>
      <c r="AE174" s="4">
        <f t="shared" si="513"/>
        <v>0</v>
      </c>
      <c r="AF174" s="72">
        <f>IF(SUM($S$3:AI$3)*$J174+SUM($S$4:AI$4)*$K174+SUM($S$5:AI$5)*$L174+SUM($S$6:AI$6)*$M174+SUM($S$7:AI$7)*$N174-SUM($O174:$Q174)&gt;0,SUM($S$3:AI$3)*$J174+SUM($S$4:AI$4)*$K174+SUM($S$5:AI$5)*$L174+SUM($S$6:AI$6)*$M174+SUM($S$7:AI$7)*$N174-SUM($O174:$Q174),0)</f>
        <v>0</v>
      </c>
      <c r="AG174" s="4">
        <f t="shared" si="514"/>
        <v>0</v>
      </c>
      <c r="AH174" s="72">
        <f>IF(SUM($S$3:AK$3)*$J174+SUM($S$4:AK$4)*$K174+SUM($S$5:AK$5)*$L174+SUM($S$6:AK$6)*$M174+SUM($S$7:AK$7)*$N174-SUM($O174:$Q174)&gt;0,SUM($S$3:AK$3)*$J174+SUM($S$4:AK$4)*$K174+SUM($S$5:AK$5)*$L174+SUM($S$6:AK$6)*$M174+SUM($S$7:AK$7)*$N174-SUM($O174:$Q174),0)</f>
        <v>0</v>
      </c>
      <c r="AI174" s="4">
        <f t="shared" si="515"/>
        <v>0</v>
      </c>
      <c r="AJ174" s="72">
        <f>IF(SUM($S$3:AM$3)*$J174+SUM($S$4:AQ$4)*$K174+SUM($S$5:AM$5)*$L174+SUM($S$6:AM$6)*$M174+SUM($S$7:AM$7)*$N174-SUM($O174:$Q174)&gt;0,SUM($S$3:AM$3)*$J174+SUM($S$4:AQ$4)*$K174+SUM($S$5:AM$5)*$L174+SUM($S$6:AM$6)*$M174+SUM($S$7:AM$7)*$N174-SUM($O174:$Q174),0)</f>
        <v>0</v>
      </c>
      <c r="AK174" s="4">
        <f t="shared" si="516"/>
        <v>0</v>
      </c>
      <c r="AL174" s="72">
        <f>IF(SUM($S$3:AO$3)*$J174+SUM($S$4:AS$4)*$K174+SUM($S$5:AO$5)*$L174+SUM($S$6:AO$6)*$M174+SUM($S$7:AO$7)*$N174-SUM($O174:$Q174)&gt;0,SUM($S$3:AO$3)*$J174+SUM($S$4:AS$4)*$K174+SUM($S$5:AO$5)*$L174+SUM($S$6:AO$6)*$M174+SUM($S$7:AO$7)*$N174-SUM($O174:$Q174),0)</f>
        <v>0</v>
      </c>
      <c r="AM174" s="4">
        <f t="shared" si="517"/>
        <v>0</v>
      </c>
      <c r="AN174" s="72">
        <f>IF(SUM($S$3:AQ$3)*$J174+SUM($S$4:AU$4)*$K174+SUM($S$5:AQ$5)*$L174+SUM($S$6:AQ$6)*$M174+SUM($S$7:AQ$7)*$N174-SUM($O174:$Q174)&gt;0,SUM($S$3:AQ$3)*$J174+SUM($S$4:AU$4)*$K174+SUM($S$5:AQ$5)*$L174+SUM($S$6:AQ$6)*$M174+SUM($S$7:AQ$7)*$N174-SUM($O174:$Q174),0)</f>
        <v>0</v>
      </c>
      <c r="AO174" s="4">
        <f t="shared" si="518"/>
        <v>0</v>
      </c>
      <c r="AP174" s="72">
        <f>IF(SUM($S$3:AS$3)*$J174+SUM($S$4:AW$4)*$K174+SUM($S$5:AS$5)*$L174+SUM($S$6:AS$6)*$M174+SUM($S$7:AS$7)*$N174-SUM($O174:$Q174)&gt;0,SUM($S$3:AS$3)*$J174+SUM($S$4:AW$4)*$K174+SUM($S$5:AS$5)*$L174+SUM($S$6:AS$6)*$M174+SUM($S$7:AS$7)*$N174-SUM($O174:$Q174),0)</f>
        <v>0</v>
      </c>
      <c r="AQ174" s="4">
        <f t="shared" si="519"/>
        <v>0</v>
      </c>
      <c r="AR174" s="72">
        <f>IF(SUM($S$3:AU$3)*$J174+SUM($S$4:AP$4)*$K174+SUM($S$5:AU$5)*$L174+SUM($S$6:AU$6)*$M174+SUM($S$7:AU$7)*$N174-SUM($O174:$Q174)&gt;0,SUM($S$3:AU$3)*$J174+SUM($S$4:AP$4)*$K174+SUM($S$5:AU$5)*$L174+SUM($S$6:AU$6)*$M174+SUM($S$7:AU$7)*$N174-SUM($O174:$Q174),0)</f>
        <v>0</v>
      </c>
      <c r="AS174" s="4">
        <f t="shared" si="520"/>
        <v>0</v>
      </c>
      <c r="AT174" s="72">
        <f>IF(SUM($S$3:AW$3)*$J174+SUM($S$4:AW$4)*$K174+SUM($S$5:AW$5)*$L174+SUM($S$6:AW$6)*$M174+SUM($S$7:AW$7)*$N174-SUM($O174:$Q174)&gt;0,SUM($S$3:AW$3)*$J174+SUM($S$4:AW$4)*$K174+SUM($S$5:AW$5)*$L174+SUM($S$6:AW$6)*$M174+SUM($S$7:AW$7)*$N174-SUM($O174:$Q174),0)</f>
        <v>0</v>
      </c>
      <c r="AU174" s="4">
        <f t="shared" si="521"/>
        <v>0</v>
      </c>
      <c r="AV174" s="72">
        <f>IF(SUM($S$3:AY$3)*$J174+SUM($S$4:AY$4)*$K174+SUM($S$5:AY$5)*$L174+SUM($S$6:AY$6)*$M174+SUM($S$7:AY$7)*$N174-SUM($O174:$Q174)&gt;0,SUM($S$3:AY$3)*$J174+SUM($S$4:AY$4)*$K174+SUM($S$5:AY$5)*$L174+SUM($S$6:AY$6)*$M174+SUM($S$7:AY$7)*$N174-SUM($O174:$Q174),0)</f>
        <v>0</v>
      </c>
      <c r="AW174" s="4">
        <f t="shared" si="522"/>
        <v>0</v>
      </c>
      <c r="AX174" s="72">
        <f>IF(SUM($S$3:BA$3)*$J174+SUM($S$4:BA$4)*$K174+SUM($S$5:BA$5)*$L174+SUM($S$6:BA$6)*$M174+SUM($S$7:BA$7)*$N174-SUM($O174:$Q174)&gt;0,SUM($S$3:BA$3)*$J174+SUM($S$4:BA$4)*$K174+SUM($S$5:BA$5)*$L174+SUM($S$6:BA$6)*$M174+SUM($S$7:BA$7)*$N174-SUM($O174:$Q174),0)</f>
        <v>0</v>
      </c>
      <c r="AY174" s="7">
        <f t="shared" si="523"/>
        <v>0</v>
      </c>
      <c r="AZ174" s="401">
        <f>IF(SUM($S$3:BC$3)*$J174+SUM($S$4:BC$4)*$K174+SUM($S$5:BC$5)*$L174+SUM($S$6:BC$6)*$M174+SUM($S$7:BC$7)*$N174-SUM($O174:$Q174)&gt;0,SUM($S$3:BC$3)*$J174+SUM($S$4:BC$4)*$K174+SUM($S$5:BC$5)*$L174+SUM($S$6:BC$6)*$M174+SUM($S$7:BC$7)*$N174-SUM($O174:$Q174),0)</f>
        <v>0</v>
      </c>
      <c r="BA174" s="87">
        <f t="shared" si="524"/>
        <v>0</v>
      </c>
      <c r="BB174" s="402">
        <f>IF(SUM($S$3:BD$3)*$J174+SUM($S$4:BD$4)*$K174+SUM($S$5:BD$5)*$L174+SUM($S$6:BD$6)*$M174+SUM($S$7:BD$7)*$N174-SUM($O174:$Q174)&gt;0,SUM($S$3:BD$3)*$J174+SUM($S$4:BD$4)*$K174+SUM($S$5:BD$5)*$L174+SUM($S$6:BD$6)*$M174+SUM($S$7:BD$7)*$N174-SUM($O174:$Q174),0)</f>
        <v>0</v>
      </c>
      <c r="BC174" s="87">
        <f t="shared" si="525"/>
        <v>0</v>
      </c>
      <c r="BG174" s="87"/>
      <c r="BH174" s="87"/>
      <c r="BI174" s="87"/>
      <c r="BJ174" s="87"/>
      <c r="BK174" s="87"/>
      <c r="BL174" s="87"/>
      <c r="BM174" s="87"/>
      <c r="BN174" s="87"/>
      <c r="BO174" s="87"/>
      <c r="BP174" s="87"/>
      <c r="BQ174" s="244"/>
      <c r="BR174" s="151"/>
      <c r="BS174" s="87"/>
      <c r="BT174" s="87"/>
      <c r="BU174" s="87"/>
      <c r="BV174" s="87"/>
      <c r="BW174" s="159"/>
      <c r="BX174" s="154"/>
    </row>
    <row r="175" spans="1:76" s="86" customFormat="1" ht="15" customHeight="1" x14ac:dyDescent="0.25">
      <c r="A175" s="178" t="s">
        <v>440</v>
      </c>
      <c r="B175" s="187" t="s">
        <v>502</v>
      </c>
      <c r="C175" s="254" t="s">
        <v>10</v>
      </c>
      <c r="D175" s="277">
        <v>1</v>
      </c>
      <c r="E175" s="331">
        <v>63</v>
      </c>
      <c r="F175" s="345" t="s">
        <v>447</v>
      </c>
      <c r="G175" s="369">
        <v>1</v>
      </c>
      <c r="H175" s="370">
        <v>62.5</v>
      </c>
      <c r="I175" s="373" t="s">
        <v>447</v>
      </c>
      <c r="J175" s="300">
        <v>8</v>
      </c>
      <c r="K175" s="128"/>
      <c r="L175" s="122">
        <v>8</v>
      </c>
      <c r="M175" s="128"/>
      <c r="N175" s="127">
        <v>2</v>
      </c>
      <c r="O175" s="87"/>
      <c r="P175" s="87">
        <v>70</v>
      </c>
      <c r="Q175" s="292">
        <f>1000+1000+2960+1480+730+900+60</f>
        <v>8130</v>
      </c>
      <c r="R175" s="72">
        <f>IF(SUM($S$3:U$3)*$J175+SUM($S$4:U$4)*$K175+SUM($S$5:U$5)*$L175+SUM($S$6:U$6)*$M175+SUM($S$7:U$7)*$N175-SUM($O175:$Q175)&gt;0,SUM($S$3:U$3)*$J175+SUM($S$4:U$4)*$K175+SUM($S$5:U$5)*$L175+SUM($S$6:U$6)*$M175+SUM($S$7:U$7)*$N175-SUM($O175:$Q175),0)</f>
        <v>0</v>
      </c>
      <c r="S175" s="73">
        <f t="shared" si="507"/>
        <v>0</v>
      </c>
      <c r="T175" s="72">
        <f>IF(SUM($S$3:W$3)*$J175+SUM($S$4:W$4)*$K175+SUM($S$5:W$5)*$L175+SUM($S$6:W$6)*$M175+SUM($S$7:W$7)*$N175-SUM($O175:$Q175)&gt;0,SUM($S$3:W$3)*$J175+SUM($S$4:W$4)*$K175+SUM($S$5:W$5)*$L175+SUM($S$6:W$6)*$M175+SUM($S$7:W$7)*$N175-SUM($O175:$Q175),0)</f>
        <v>0</v>
      </c>
      <c r="U175" s="4">
        <f t="shared" si="508"/>
        <v>0</v>
      </c>
      <c r="V175" s="72">
        <f>IF(SUM($S$3:Y$3)*$J175+SUM($S$4:Y$4)*$K175+SUM($S$5:Y$5)*$L175+SUM($S$6:Y$6)*$M175+SUM($S$7:Y$7)*$N175-SUM($O175:$Q175)&gt;0,SUM($S$3:Y$3)*$J175+SUM($S$4:Y$4)*$K175+SUM($S$5:Y$5)*$L175+SUM($S$6:Y$6)*$M175+SUM($S$7:Y$7)*$N175-SUM($O175:$Q175),0)</f>
        <v>0</v>
      </c>
      <c r="W175" s="4">
        <f t="shared" si="509"/>
        <v>0</v>
      </c>
      <c r="X175" s="72">
        <f>IF(SUM($S$3:AA$3)*$J175+SUM($S$4:AA$4)*$K175+SUM($S$5:AA$5)*$L175+SUM($S$6:AA$6)*$M175+SUM($S$7:AA$7)*$N175-SUM($O175:$Q175)&gt;0,SUM($S$3:AA$3)*$J175+SUM($S$4:AA$4)*$K175+SUM($S$5:AA$5)*$L175+SUM($S$6:AA$6)*$M175+SUM($S$7:AA$7)*$N175-SUM($O175:$Q175),0)</f>
        <v>0</v>
      </c>
      <c r="Y175" s="4">
        <f t="shared" si="510"/>
        <v>0</v>
      </c>
      <c r="Z175" s="72">
        <f>IF(SUM($S$3:AC$3)*$J175+SUM($S$4:AC$4)*$K175+SUM($S$5:AC$5)*$L175+SUM($S$6:AC$6)*$M175+SUM($S$7:AC$7)*$N175-SUM($O175:$Q175)&gt;0,SUM($S$3:AC$3)*$J175+SUM($S$4:AC$4)*$K175+SUM($S$5:AC$5)*$L175+SUM($S$6:AC$6)*$M175+SUM($S$7:AC$7)*$N175-SUM($O175:$Q175),0)</f>
        <v>0</v>
      </c>
      <c r="AA175" s="4">
        <f t="shared" si="511"/>
        <v>0</v>
      </c>
      <c r="AB175" s="72">
        <f>IF(SUM($S$3:AE$3)*$J175+SUM($S$4:AE$4)*$K175+SUM($S$5:AE$5)*$L175+SUM($S$6:AE$6)*$M175+SUM($S$7:AE$7)*$N175-SUM($O175:$Q175)&gt;0,SUM($S$3:AE$3)*$J175+SUM($S$4:AE$4)*$K175+SUM($S$5:AE$5)*$L175+SUM($S$6:AE$6)*$M175+SUM($S$7:AE$7)*$N175-SUM($O175:$Q175),0)</f>
        <v>0</v>
      </c>
      <c r="AC175" s="4">
        <f t="shared" si="512"/>
        <v>0</v>
      </c>
      <c r="AD175" s="72">
        <f>IF(SUM($S$3:AG$3)*$J175+SUM($S$4:AG$4)*$K175+SUM($S$5:AG$5)*$L175+SUM($S$6:AG$6)*$M175+SUM($S$7:AG$7)*$N175-SUM($O175:$Q175)&gt;0,SUM($S$3:AG$3)*$J175+SUM($S$4:AG$4)*$K175+SUM($S$5:AG$5)*$L175+SUM($S$6:AG$6)*$M175+SUM($S$7:AG$7)*$N175-SUM($O175:$Q175),0)</f>
        <v>0</v>
      </c>
      <c r="AE175" s="4">
        <f t="shared" si="513"/>
        <v>0</v>
      </c>
      <c r="AF175" s="72">
        <f>IF(SUM($S$3:AI$3)*$J175+SUM($S$4:AI$4)*$K175+SUM($S$5:AI$5)*$L175+SUM($S$6:AI$6)*$M175+SUM($S$7:AI$7)*$N175-SUM($O175:$Q175)&gt;0,SUM($S$3:AI$3)*$J175+SUM($S$4:AI$4)*$K175+SUM($S$5:AI$5)*$L175+SUM($S$6:AI$6)*$M175+SUM($S$7:AI$7)*$N175-SUM($O175:$Q175),0)</f>
        <v>0</v>
      </c>
      <c r="AG175" s="4">
        <f t="shared" si="514"/>
        <v>0</v>
      </c>
      <c r="AH175" s="72">
        <f>IF(SUM($S$3:AK$3)*$J175+SUM($S$4:AK$4)*$K175+SUM($S$5:AK$5)*$L175+SUM($S$6:AK$6)*$M175+SUM($S$7:AK$7)*$N175-SUM($O175:$Q175)&gt;0,SUM($S$3:AK$3)*$J175+SUM($S$4:AK$4)*$K175+SUM($S$5:AK$5)*$L175+SUM($S$6:AK$6)*$M175+SUM($S$7:AK$7)*$N175-SUM($O175:$Q175),0)</f>
        <v>0</v>
      </c>
      <c r="AI175" s="4">
        <f t="shared" si="515"/>
        <v>0</v>
      </c>
      <c r="AJ175" s="72">
        <f>IF(SUM($S$3:AM$3)*$J175+SUM($S$4:AQ$4)*$K175+SUM($S$5:AM$5)*$L175+SUM($S$6:AM$6)*$M175+SUM($S$7:AM$7)*$N175-SUM($O175:$Q175)&gt;0,SUM($S$3:AM$3)*$J175+SUM($S$4:AQ$4)*$K175+SUM($S$5:AM$5)*$L175+SUM($S$6:AM$6)*$M175+SUM($S$7:AM$7)*$N175-SUM($O175:$Q175),0)</f>
        <v>0</v>
      </c>
      <c r="AK175" s="4">
        <f t="shared" si="516"/>
        <v>0</v>
      </c>
      <c r="AL175" s="72">
        <f>IF(SUM($S$3:AO$3)*$J175+SUM($S$4:AS$4)*$K175+SUM($S$5:AO$5)*$L175+SUM($S$6:AO$6)*$M175+SUM($S$7:AO$7)*$N175-SUM($O175:$Q175)&gt;0,SUM($S$3:AO$3)*$J175+SUM($S$4:AS$4)*$K175+SUM($S$5:AO$5)*$L175+SUM($S$6:AO$6)*$M175+SUM($S$7:AO$7)*$N175-SUM($O175:$Q175),0)</f>
        <v>0</v>
      </c>
      <c r="AM175" s="4">
        <f t="shared" si="517"/>
        <v>0</v>
      </c>
      <c r="AN175" s="72">
        <f>IF(SUM($S$3:AQ$3)*$J175+SUM($S$4:AU$4)*$K175+SUM($S$5:AQ$5)*$L175+SUM($S$6:AQ$6)*$M175+SUM($S$7:AQ$7)*$N175-SUM($O175:$Q175)&gt;0,SUM($S$3:AQ$3)*$J175+SUM($S$4:AU$4)*$K175+SUM($S$5:AQ$5)*$L175+SUM($S$6:AQ$6)*$M175+SUM($S$7:AQ$7)*$N175-SUM($O175:$Q175),0)</f>
        <v>0</v>
      </c>
      <c r="AO175" s="4">
        <f t="shared" si="518"/>
        <v>0</v>
      </c>
      <c r="AP175" s="72">
        <f>IF(SUM($S$3:AS$3)*$J175+SUM($S$4:AW$4)*$K175+SUM($S$5:AS$5)*$L175+SUM($S$6:AS$6)*$M175+SUM($S$7:AS$7)*$N175-SUM($O175:$Q175)&gt;0,SUM($S$3:AS$3)*$J175+SUM($S$4:AW$4)*$K175+SUM($S$5:AS$5)*$L175+SUM($S$6:AS$6)*$M175+SUM($S$7:AS$7)*$N175-SUM($O175:$Q175),0)</f>
        <v>0</v>
      </c>
      <c r="AQ175" s="4">
        <f t="shared" si="519"/>
        <v>0</v>
      </c>
      <c r="AR175" s="72">
        <f>IF(SUM($S$3:AU$3)*$J175+SUM($S$4:AP$4)*$K175+SUM($S$5:AU$5)*$L175+SUM($S$6:AU$6)*$M175+SUM($S$7:AU$7)*$N175-SUM($O175:$Q175)&gt;0,SUM($S$3:AU$3)*$J175+SUM($S$4:AP$4)*$K175+SUM($S$5:AU$5)*$L175+SUM($S$6:AU$6)*$M175+SUM($S$7:AU$7)*$N175-SUM($O175:$Q175),0)</f>
        <v>0</v>
      </c>
      <c r="AS175" s="4">
        <f t="shared" si="520"/>
        <v>0</v>
      </c>
      <c r="AT175" s="72">
        <f>IF(SUM($S$3:AW$3)*$J175+SUM($S$4:AW$4)*$K175+SUM($S$5:AW$5)*$L175+SUM($S$6:AW$6)*$M175+SUM($S$7:AW$7)*$N175-SUM($O175:$Q175)&gt;0,SUM($S$3:AW$3)*$J175+SUM($S$4:AW$4)*$K175+SUM($S$5:AW$5)*$L175+SUM($S$6:AW$6)*$M175+SUM($S$7:AW$7)*$N175-SUM($O175:$Q175),0)</f>
        <v>0</v>
      </c>
      <c r="AU175" s="4">
        <f t="shared" si="521"/>
        <v>0</v>
      </c>
      <c r="AV175" s="72">
        <f>IF(SUM($S$3:AY$3)*$J175+SUM($S$4:AY$4)*$K175+SUM($S$5:AY$5)*$L175+SUM($S$6:AY$6)*$M175+SUM($S$7:AY$7)*$N175-SUM($O175:$Q175)&gt;0,SUM($S$3:AY$3)*$J175+SUM($S$4:AY$4)*$K175+SUM($S$5:AY$5)*$L175+SUM($S$6:AY$6)*$M175+SUM($S$7:AY$7)*$N175-SUM($O175:$Q175),0)</f>
        <v>1344</v>
      </c>
      <c r="AW175" s="4">
        <f t="shared" si="522"/>
        <v>1344</v>
      </c>
      <c r="AX175" s="72">
        <f>IF(SUM($S$3:BA$3)*$J175+SUM($S$4:BA$4)*$K175+SUM($S$5:BA$5)*$L175+SUM($S$6:BA$6)*$M175+SUM($S$7:BA$7)*$N175-SUM($O175:$Q175)&gt;0,SUM($S$3:BA$3)*$J175+SUM($S$4:BA$4)*$K175+SUM($S$5:BA$5)*$L175+SUM($S$6:BA$6)*$M175+SUM($S$7:BA$7)*$N175-SUM($O175:$Q175),0)</f>
        <v>2784</v>
      </c>
      <c r="AY175" s="7">
        <f t="shared" si="523"/>
        <v>1440</v>
      </c>
      <c r="AZ175" s="401">
        <f>IF(SUM($S$3:BC$3)*$J175+SUM($S$4:BC$4)*$K175+SUM($S$5:BC$5)*$L175+SUM($S$6:BC$6)*$M175+SUM($S$7:BC$7)*$N175-SUM($O175:$Q175)&gt;0,SUM($S$3:BC$3)*$J175+SUM($S$4:BC$4)*$K175+SUM($S$5:BC$5)*$L175+SUM($S$6:BC$6)*$M175+SUM($S$7:BC$7)*$N175-SUM($O175:$Q175),0)</f>
        <v>4224</v>
      </c>
      <c r="BA175" s="87">
        <f t="shared" si="524"/>
        <v>1440</v>
      </c>
      <c r="BB175" s="402">
        <f>IF(SUM($S$3:BD$3)*$J175+SUM($S$4:BD$4)*$K175+SUM($S$5:BD$5)*$L175+SUM($S$6:BD$6)*$M175+SUM($S$7:BD$7)*$N175-SUM($O175:$Q175)&gt;0,SUM($S$3:BD$3)*$J175+SUM($S$4:BD$4)*$K175+SUM($S$5:BD$5)*$L175+SUM($S$6:BD$6)*$M175+SUM($S$7:BD$7)*$N175-SUM($O175:$Q175),0)</f>
        <v>5312</v>
      </c>
      <c r="BC175" s="87">
        <f t="shared" si="525"/>
        <v>1088</v>
      </c>
      <c r="BG175" s="91">
        <f>Y175*$H175</f>
        <v>0</v>
      </c>
      <c r="BH175" s="91">
        <f>AA175*$H175</f>
        <v>0</v>
      </c>
      <c r="BI175" s="91">
        <f>AC175*$H175</f>
        <v>0</v>
      </c>
      <c r="BJ175" s="91">
        <f>AE175*$H175</f>
        <v>0</v>
      </c>
      <c r="BK175" s="91">
        <f>AG175*$H175</f>
        <v>0</v>
      </c>
      <c r="BL175" s="91">
        <f>AI175*$H175</f>
        <v>0</v>
      </c>
      <c r="BM175" s="91">
        <f>AK175*$H175</f>
        <v>0</v>
      </c>
      <c r="BN175" s="91">
        <f>AM175*$H175</f>
        <v>0</v>
      </c>
      <c r="BO175" s="91">
        <f>AO175*$H175</f>
        <v>0</v>
      </c>
      <c r="BP175" s="91">
        <f>AQ175*$H175</f>
        <v>0</v>
      </c>
      <c r="BQ175" s="250">
        <f>AS175*$H175</f>
        <v>0</v>
      </c>
      <c r="BR175" s="157">
        <f>AU175*$H175</f>
        <v>0</v>
      </c>
      <c r="BS175" s="91">
        <f>AW175*$H175</f>
        <v>84000</v>
      </c>
      <c r="BT175" s="91">
        <f>AY175*$H175</f>
        <v>90000</v>
      </c>
      <c r="BU175" s="91">
        <f t="shared" ref="BU175" si="617">BA175*$H175</f>
        <v>90000</v>
      </c>
      <c r="BV175" s="91">
        <f>BC175*$H175</f>
        <v>68000</v>
      </c>
      <c r="BW175" s="158"/>
      <c r="BX175" s="153" t="s">
        <v>609</v>
      </c>
    </row>
    <row r="176" spans="1:76" s="86" customFormat="1" ht="15" customHeight="1" x14ac:dyDescent="0.25">
      <c r="A176" s="178" t="s">
        <v>441</v>
      </c>
      <c r="B176" s="187"/>
      <c r="C176" s="254" t="s">
        <v>10</v>
      </c>
      <c r="D176" s="277">
        <v>1</v>
      </c>
      <c r="E176" s="331">
        <v>245860</v>
      </c>
      <c r="F176" s="345" t="s">
        <v>1086</v>
      </c>
      <c r="G176" s="369">
        <v>1</v>
      </c>
      <c r="H176" s="370">
        <v>295860</v>
      </c>
      <c r="I176" s="373" t="s">
        <v>1086</v>
      </c>
      <c r="J176" s="300">
        <v>4</v>
      </c>
      <c r="K176" s="128"/>
      <c r="L176" s="122">
        <v>4</v>
      </c>
      <c r="M176" s="128"/>
      <c r="N176" s="127">
        <v>1</v>
      </c>
      <c r="O176" s="87"/>
      <c r="P176" s="137">
        <v>94</v>
      </c>
      <c r="Q176" s="292">
        <v>6748</v>
      </c>
      <c r="R176" s="72">
        <f>IF(SUM($S$3:U$3)*$J176+SUM($S$4:U$4)*$K176+SUM($S$5:U$5)*$L176+SUM($S$6:U$6)*$M176+SUM($S$7:U$7)*$N176-SUM($O176:$Q176)&gt;0,SUM($S$3:U$3)*$J176+SUM($S$4:U$4)*$K176+SUM($S$5:U$5)*$L176+SUM($S$6:U$6)*$M176+SUM($S$7:U$7)*$N176-SUM($O176:$Q176),0)</f>
        <v>0</v>
      </c>
      <c r="S176" s="73">
        <f t="shared" si="507"/>
        <v>0</v>
      </c>
      <c r="T176" s="72">
        <f>IF(SUM($S$3:W$3)*$J176+SUM($S$4:W$4)*$K176+SUM($S$5:W$5)*$L176+SUM($S$6:W$6)*$M176+SUM($S$7:W$7)*$N176-SUM($O176:$Q176)&gt;0,SUM($S$3:W$3)*$J176+SUM($S$4:W$4)*$K176+SUM($S$5:W$5)*$L176+SUM($S$6:W$6)*$M176+SUM($S$7:W$7)*$N176-SUM($O176:$Q176),0)</f>
        <v>0</v>
      </c>
      <c r="U176" s="4">
        <f t="shared" si="508"/>
        <v>0</v>
      </c>
      <c r="V176" s="72">
        <f>IF(SUM($S$3:Y$3)*$J176+SUM($S$4:Y$4)*$K176+SUM($S$5:Y$5)*$L176+SUM($S$6:Y$6)*$M176+SUM($S$7:Y$7)*$N176-SUM($O176:$Q176)&gt;0,SUM($S$3:Y$3)*$J176+SUM($S$4:Y$4)*$K176+SUM($S$5:Y$5)*$L176+SUM($S$6:Y$6)*$M176+SUM($S$7:Y$7)*$N176-SUM($O176:$Q176),0)</f>
        <v>0</v>
      </c>
      <c r="W176" s="4">
        <f t="shared" si="509"/>
        <v>0</v>
      </c>
      <c r="X176" s="72">
        <f>IF(SUM($S$3:AA$3)*$J176+SUM($S$4:AA$4)*$K176+SUM($S$5:AA$5)*$L176+SUM($S$6:AA$6)*$M176+SUM($S$7:AA$7)*$N176-SUM($O176:$Q176)&gt;0,SUM($S$3:AA$3)*$J176+SUM($S$4:AA$4)*$K176+SUM($S$5:AA$5)*$L176+SUM($S$6:AA$6)*$M176+SUM($S$7:AA$7)*$N176-SUM($O176:$Q176),0)</f>
        <v>0</v>
      </c>
      <c r="Y176" s="4">
        <f t="shared" si="510"/>
        <v>0</v>
      </c>
      <c r="Z176" s="72">
        <f>IF(SUM($S$3:AC$3)*$J176+SUM($S$4:AC$4)*$K176+SUM($S$5:AC$5)*$L176+SUM($S$6:AC$6)*$M176+SUM($S$7:AC$7)*$N176-SUM($O176:$Q176)&gt;0,SUM($S$3:AC$3)*$J176+SUM($S$4:AC$4)*$K176+SUM($S$5:AC$5)*$L176+SUM($S$6:AC$6)*$M176+SUM($S$7:AC$7)*$N176-SUM($O176:$Q176),0)</f>
        <v>0</v>
      </c>
      <c r="AA176" s="4">
        <f t="shared" si="511"/>
        <v>0</v>
      </c>
      <c r="AB176" s="72">
        <f>IF(SUM($S$3:AE$3)*$J176+SUM($S$4:AE$4)*$K176+SUM($S$5:AE$5)*$L176+SUM($S$6:AE$6)*$M176+SUM($S$7:AE$7)*$N176-SUM($O176:$Q176)&gt;0,SUM($S$3:AE$3)*$J176+SUM($S$4:AE$4)*$K176+SUM($S$5:AE$5)*$L176+SUM($S$6:AE$6)*$M176+SUM($S$7:AE$7)*$N176-SUM($O176:$Q176),0)</f>
        <v>0</v>
      </c>
      <c r="AC176" s="4">
        <f t="shared" si="512"/>
        <v>0</v>
      </c>
      <c r="AD176" s="72">
        <f>IF(SUM($S$3:AG$3)*$J176+SUM($S$4:AG$4)*$K176+SUM($S$5:AG$5)*$L176+SUM($S$6:AG$6)*$M176+SUM($S$7:AG$7)*$N176-SUM($O176:$Q176)&gt;0,SUM($S$3:AG$3)*$J176+SUM($S$4:AG$4)*$K176+SUM($S$5:AG$5)*$L176+SUM($S$6:AG$6)*$M176+SUM($S$7:AG$7)*$N176-SUM($O176:$Q176),0)</f>
        <v>0</v>
      </c>
      <c r="AE176" s="4">
        <f t="shared" si="513"/>
        <v>0</v>
      </c>
      <c r="AF176" s="72">
        <f>IF(SUM($S$3:AI$3)*$J176+SUM($S$4:AI$4)*$K176+SUM($S$5:AI$5)*$L176+SUM($S$6:AI$6)*$M176+SUM($S$7:AI$7)*$N176-SUM($O176:$Q176)&gt;0,SUM($S$3:AI$3)*$J176+SUM($S$4:AI$4)*$K176+SUM($S$5:AI$5)*$L176+SUM($S$6:AI$6)*$M176+SUM($S$7:AI$7)*$N176-SUM($O176:$Q176),0)</f>
        <v>0</v>
      </c>
      <c r="AG176" s="4">
        <f t="shared" si="514"/>
        <v>0</v>
      </c>
      <c r="AH176" s="72">
        <f>IF(SUM($S$3:AK$3)*$J176+SUM($S$4:AK$4)*$K176+SUM($S$5:AK$5)*$L176+SUM($S$6:AK$6)*$M176+SUM($S$7:AK$7)*$N176-SUM($O176:$Q176)&gt;0,SUM($S$3:AK$3)*$J176+SUM($S$4:AK$4)*$K176+SUM($S$5:AK$5)*$L176+SUM($S$6:AK$6)*$M176+SUM($S$7:AK$7)*$N176-SUM($O176:$Q176),0)</f>
        <v>0</v>
      </c>
      <c r="AI176" s="4">
        <f t="shared" si="515"/>
        <v>0</v>
      </c>
      <c r="AJ176" s="72">
        <f>IF(SUM($S$3:AM$3)*$J176+SUM($S$4:AQ$4)*$K176+SUM($S$5:AM$5)*$L176+SUM($S$6:AM$6)*$M176+SUM($S$7:AM$7)*$N176-SUM($O176:$Q176)&gt;0,SUM($S$3:AM$3)*$J176+SUM($S$4:AQ$4)*$K176+SUM($S$5:AM$5)*$L176+SUM($S$6:AM$6)*$M176+SUM($S$7:AM$7)*$N176-SUM($O176:$Q176),0)</f>
        <v>0</v>
      </c>
      <c r="AK176" s="4">
        <f t="shared" si="516"/>
        <v>0</v>
      </c>
      <c r="AL176" s="72">
        <f>IF(SUM($S$3:AO$3)*$J176+SUM($S$4:AS$4)*$K176+SUM($S$5:AO$5)*$L176+SUM($S$6:AO$6)*$M176+SUM($S$7:AO$7)*$N176-SUM($O176:$Q176)&gt;0,SUM($S$3:AO$3)*$J176+SUM($S$4:AS$4)*$K176+SUM($S$5:AO$5)*$L176+SUM($S$6:AO$6)*$M176+SUM($S$7:AO$7)*$N176-SUM($O176:$Q176),0)</f>
        <v>0</v>
      </c>
      <c r="AM176" s="4">
        <f t="shared" si="517"/>
        <v>0</v>
      </c>
      <c r="AN176" s="72">
        <f>IF(SUM($S$3:AQ$3)*$J176+SUM($S$4:AU$4)*$K176+SUM($S$5:AQ$5)*$L176+SUM($S$6:AQ$6)*$M176+SUM($S$7:AQ$7)*$N176-SUM($O176:$Q176)&gt;0,SUM($S$3:AQ$3)*$J176+SUM($S$4:AU$4)*$K176+SUM($S$5:AQ$5)*$L176+SUM($S$6:AQ$6)*$M176+SUM($S$7:AQ$7)*$N176-SUM($O176:$Q176),0)</f>
        <v>0</v>
      </c>
      <c r="AO176" s="4">
        <f t="shared" si="518"/>
        <v>0</v>
      </c>
      <c r="AP176" s="72">
        <f>IF(SUM($S$3:AS$3)*$J176+SUM($S$4:AW$4)*$K176+SUM($S$5:AS$5)*$L176+SUM($S$6:AS$6)*$M176+SUM($S$7:AS$7)*$N176-SUM($O176:$Q176)&gt;0,SUM($S$3:AS$3)*$J176+SUM($S$4:AW$4)*$K176+SUM($S$5:AS$5)*$L176+SUM($S$6:AS$6)*$M176+SUM($S$7:AS$7)*$N176-SUM($O176:$Q176),0)</f>
        <v>0</v>
      </c>
      <c r="AQ176" s="4">
        <f t="shared" si="519"/>
        <v>0</v>
      </c>
      <c r="AR176" s="72">
        <f>IF(SUM($S$3:AU$3)*$J176+SUM($S$4:AP$4)*$K176+SUM($S$5:AU$5)*$L176+SUM($S$6:AU$6)*$M176+SUM($S$7:AU$7)*$N176-SUM($O176:$Q176)&gt;0,SUM($S$3:AU$3)*$J176+SUM($S$4:AP$4)*$K176+SUM($S$5:AU$5)*$L176+SUM($S$6:AU$6)*$M176+SUM($S$7:AU$7)*$N176-SUM($O176:$Q176),0)</f>
        <v>0</v>
      </c>
      <c r="AS176" s="4">
        <f t="shared" si="520"/>
        <v>0</v>
      </c>
      <c r="AT176" s="72">
        <f>IF(SUM($S$3:AW$3)*$J176+SUM($S$4:AW$4)*$K176+SUM($S$5:AW$5)*$L176+SUM($S$6:AW$6)*$M176+SUM($S$7:AW$7)*$N176-SUM($O176:$Q176)&gt;0,SUM($S$3:AW$3)*$J176+SUM($S$4:AW$4)*$K176+SUM($S$5:AW$5)*$L176+SUM($S$6:AW$6)*$M176+SUM($S$7:AW$7)*$N176-SUM($O176:$Q176),0)</f>
        <v>0</v>
      </c>
      <c r="AU176" s="4">
        <f t="shared" si="521"/>
        <v>0</v>
      </c>
      <c r="AV176" s="72">
        <f>IF(SUM($S$3:AY$3)*$J176+SUM($S$4:AY$4)*$K176+SUM($S$5:AY$5)*$L176+SUM($S$6:AY$6)*$M176+SUM($S$7:AY$7)*$N176-SUM($O176:$Q176)&gt;0,SUM($S$3:AY$3)*$J176+SUM($S$4:AY$4)*$K176+SUM($S$5:AY$5)*$L176+SUM($S$6:AY$6)*$M176+SUM($S$7:AY$7)*$N176-SUM($O176:$Q176),0)</f>
        <v>0</v>
      </c>
      <c r="AW176" s="4">
        <f t="shared" si="522"/>
        <v>0</v>
      </c>
      <c r="AX176" s="72">
        <f>IF(SUM($S$3:BA$3)*$J176+SUM($S$4:BA$4)*$K176+SUM($S$5:BA$5)*$L176+SUM($S$6:BA$6)*$M176+SUM($S$7:BA$7)*$N176-SUM($O176:$Q176)&gt;0,SUM($S$3:BA$3)*$J176+SUM($S$4:BA$4)*$K176+SUM($S$5:BA$5)*$L176+SUM($S$6:BA$6)*$M176+SUM($S$7:BA$7)*$N176-SUM($O176:$Q176),0)</f>
        <v>0</v>
      </c>
      <c r="AY176" s="7">
        <f t="shared" si="523"/>
        <v>0</v>
      </c>
      <c r="AZ176" s="401">
        <f>IF(SUM($S$3:BC$3)*$J176+SUM($S$4:BC$4)*$K176+SUM($S$5:BC$5)*$L176+SUM($S$6:BC$6)*$M176+SUM($S$7:BC$7)*$N176-SUM($O176:$Q176)&gt;0,SUM($S$3:BC$3)*$J176+SUM($S$4:BC$4)*$K176+SUM($S$5:BC$5)*$L176+SUM($S$6:BC$6)*$M176+SUM($S$7:BC$7)*$N176-SUM($O176:$Q176),0)</f>
        <v>0</v>
      </c>
      <c r="BA176" s="87">
        <f t="shared" si="524"/>
        <v>0</v>
      </c>
      <c r="BB176" s="402">
        <f>IF(SUM($S$3:BD$3)*$J176+SUM($S$4:BD$4)*$K176+SUM($S$5:BD$5)*$L176+SUM($S$6:BD$6)*$M176+SUM($S$7:BD$7)*$N176-SUM($O176:$Q176)&gt;0,SUM($S$3:BD$3)*$J176+SUM($S$4:BD$4)*$K176+SUM($S$5:BD$5)*$L176+SUM($S$6:BD$6)*$M176+SUM($S$7:BD$7)*$N176-SUM($O176:$Q176),0)</f>
        <v>0</v>
      </c>
      <c r="BC176" s="87">
        <f t="shared" si="525"/>
        <v>0</v>
      </c>
      <c r="BG176" s="91"/>
      <c r="BH176" s="91"/>
      <c r="BI176" s="91"/>
      <c r="BJ176" s="91"/>
      <c r="BK176" s="91"/>
      <c r="BL176" s="91"/>
      <c r="BM176" s="91"/>
      <c r="BN176" s="91"/>
      <c r="BO176" s="91"/>
      <c r="BP176" s="91"/>
      <c r="BQ176" s="250"/>
      <c r="BR176" s="157"/>
      <c r="BS176" s="91"/>
      <c r="BT176" s="91"/>
      <c r="BU176" s="91"/>
      <c r="BV176" s="91"/>
      <c r="BW176" s="158"/>
      <c r="BX176" s="153"/>
    </row>
    <row r="177" spans="1:76" s="86" customFormat="1" ht="15" customHeight="1" x14ac:dyDescent="0.25">
      <c r="A177" s="178" t="s">
        <v>439</v>
      </c>
      <c r="B177" s="187"/>
      <c r="C177" s="254" t="s">
        <v>10</v>
      </c>
      <c r="D177" s="277">
        <v>1</v>
      </c>
      <c r="E177" s="331">
        <v>204875</v>
      </c>
      <c r="F177" s="345" t="s">
        <v>1088</v>
      </c>
      <c r="G177" s="369">
        <v>1</v>
      </c>
      <c r="H177" s="370">
        <v>204875</v>
      </c>
      <c r="I177" s="373" t="s">
        <v>1088</v>
      </c>
      <c r="J177" s="300">
        <v>8</v>
      </c>
      <c r="K177" s="128"/>
      <c r="L177" s="122">
        <v>8</v>
      </c>
      <c r="M177" s="128"/>
      <c r="N177" s="127">
        <v>2</v>
      </c>
      <c r="O177" s="87"/>
      <c r="P177" s="137">
        <v>234</v>
      </c>
      <c r="Q177" s="292">
        <v>28560</v>
      </c>
      <c r="R177" s="72">
        <f>IF(SUM($S$3:U$3)*$J177+SUM($S$4:U$4)*$K177+SUM($S$5:U$5)*$L177+SUM($S$6:U$6)*$M177+SUM($S$7:U$7)*$N177-SUM($O177:$Q177)&gt;0,SUM($S$3:U$3)*$J177+SUM($S$4:U$4)*$K177+SUM($S$5:U$5)*$L177+SUM($S$6:U$6)*$M177+SUM($S$7:U$7)*$N177-SUM($O177:$Q177),0)</f>
        <v>0</v>
      </c>
      <c r="S177" s="73">
        <f t="shared" si="507"/>
        <v>0</v>
      </c>
      <c r="T177" s="72">
        <f>IF(SUM($S$3:W$3)*$J177+SUM($S$4:W$4)*$K177+SUM($S$5:W$5)*$L177+SUM($S$6:W$6)*$M177+SUM($S$7:W$7)*$N177-SUM($O177:$Q177)&gt;0,SUM($S$3:W$3)*$J177+SUM($S$4:W$4)*$K177+SUM($S$5:W$5)*$L177+SUM($S$6:W$6)*$M177+SUM($S$7:W$7)*$N177-SUM($O177:$Q177),0)</f>
        <v>0</v>
      </c>
      <c r="U177" s="4">
        <f t="shared" si="508"/>
        <v>0</v>
      </c>
      <c r="V177" s="72">
        <f>IF(SUM($S$3:Y$3)*$J177+SUM($S$4:Y$4)*$K177+SUM($S$5:Y$5)*$L177+SUM($S$6:Y$6)*$M177+SUM($S$7:Y$7)*$N177-SUM($O177:$Q177)&gt;0,SUM($S$3:Y$3)*$J177+SUM($S$4:Y$4)*$K177+SUM($S$5:Y$5)*$L177+SUM($S$6:Y$6)*$M177+SUM($S$7:Y$7)*$N177-SUM($O177:$Q177),0)</f>
        <v>0</v>
      </c>
      <c r="W177" s="4">
        <f t="shared" si="509"/>
        <v>0</v>
      </c>
      <c r="X177" s="72">
        <f>IF(SUM($S$3:AA$3)*$J177+SUM($S$4:AA$4)*$K177+SUM($S$5:AA$5)*$L177+SUM($S$6:AA$6)*$M177+SUM($S$7:AA$7)*$N177-SUM($O177:$Q177)&gt;0,SUM($S$3:AA$3)*$J177+SUM($S$4:AA$4)*$K177+SUM($S$5:AA$5)*$L177+SUM($S$6:AA$6)*$M177+SUM($S$7:AA$7)*$N177-SUM($O177:$Q177),0)</f>
        <v>0</v>
      </c>
      <c r="Y177" s="4">
        <f t="shared" si="510"/>
        <v>0</v>
      </c>
      <c r="Z177" s="72">
        <f>IF(SUM($S$3:AC$3)*$J177+SUM($S$4:AC$4)*$K177+SUM($S$5:AC$5)*$L177+SUM($S$6:AC$6)*$M177+SUM($S$7:AC$7)*$N177-SUM($O177:$Q177)&gt;0,SUM($S$3:AC$3)*$J177+SUM($S$4:AC$4)*$K177+SUM($S$5:AC$5)*$L177+SUM($S$6:AC$6)*$M177+SUM($S$7:AC$7)*$N177-SUM($O177:$Q177),0)</f>
        <v>0</v>
      </c>
      <c r="AA177" s="4">
        <f t="shared" si="511"/>
        <v>0</v>
      </c>
      <c r="AB177" s="72">
        <f>IF(SUM($S$3:AE$3)*$J177+SUM($S$4:AE$4)*$K177+SUM($S$5:AE$5)*$L177+SUM($S$6:AE$6)*$M177+SUM($S$7:AE$7)*$N177-SUM($O177:$Q177)&gt;0,SUM($S$3:AE$3)*$J177+SUM($S$4:AE$4)*$K177+SUM($S$5:AE$5)*$L177+SUM($S$6:AE$6)*$M177+SUM($S$7:AE$7)*$N177-SUM($O177:$Q177),0)</f>
        <v>0</v>
      </c>
      <c r="AC177" s="4">
        <f t="shared" si="512"/>
        <v>0</v>
      </c>
      <c r="AD177" s="72">
        <f>IF(SUM($S$3:AG$3)*$J177+SUM($S$4:AG$4)*$K177+SUM($S$5:AG$5)*$L177+SUM($S$6:AG$6)*$M177+SUM($S$7:AG$7)*$N177-SUM($O177:$Q177)&gt;0,SUM($S$3:AG$3)*$J177+SUM($S$4:AG$4)*$K177+SUM($S$5:AG$5)*$L177+SUM($S$6:AG$6)*$M177+SUM($S$7:AG$7)*$N177-SUM($O177:$Q177),0)</f>
        <v>0</v>
      </c>
      <c r="AE177" s="4">
        <f t="shared" si="513"/>
        <v>0</v>
      </c>
      <c r="AF177" s="72">
        <f>IF(SUM($S$3:AI$3)*$J177+SUM($S$4:AI$4)*$K177+SUM($S$5:AI$5)*$L177+SUM($S$6:AI$6)*$M177+SUM($S$7:AI$7)*$N177-SUM($O177:$Q177)&gt;0,SUM($S$3:AI$3)*$J177+SUM($S$4:AI$4)*$K177+SUM($S$5:AI$5)*$L177+SUM($S$6:AI$6)*$M177+SUM($S$7:AI$7)*$N177-SUM($O177:$Q177),0)</f>
        <v>0</v>
      </c>
      <c r="AG177" s="4">
        <f t="shared" si="514"/>
        <v>0</v>
      </c>
      <c r="AH177" s="72">
        <f>IF(SUM($S$3:AK$3)*$J177+SUM($S$4:AK$4)*$K177+SUM($S$5:AK$5)*$L177+SUM($S$6:AK$6)*$M177+SUM($S$7:AK$7)*$N177-SUM($O177:$Q177)&gt;0,SUM($S$3:AK$3)*$J177+SUM($S$4:AK$4)*$K177+SUM($S$5:AK$5)*$L177+SUM($S$6:AK$6)*$M177+SUM($S$7:AK$7)*$N177-SUM($O177:$Q177),0)</f>
        <v>0</v>
      </c>
      <c r="AI177" s="4">
        <f t="shared" si="515"/>
        <v>0</v>
      </c>
      <c r="AJ177" s="72">
        <f>IF(SUM($S$3:AM$3)*$J177+SUM($S$4:AQ$4)*$K177+SUM($S$5:AM$5)*$L177+SUM($S$6:AM$6)*$M177+SUM($S$7:AM$7)*$N177-SUM($O177:$Q177)&gt;0,SUM($S$3:AM$3)*$J177+SUM($S$4:AQ$4)*$K177+SUM($S$5:AM$5)*$L177+SUM($S$6:AM$6)*$M177+SUM($S$7:AM$7)*$N177-SUM($O177:$Q177),0)</f>
        <v>0</v>
      </c>
      <c r="AK177" s="4">
        <f t="shared" si="516"/>
        <v>0</v>
      </c>
      <c r="AL177" s="72">
        <f>IF(SUM($S$3:AO$3)*$J177+SUM($S$4:AS$4)*$K177+SUM($S$5:AO$5)*$L177+SUM($S$6:AO$6)*$M177+SUM($S$7:AO$7)*$N177-SUM($O177:$Q177)&gt;0,SUM($S$3:AO$3)*$J177+SUM($S$4:AS$4)*$K177+SUM($S$5:AO$5)*$L177+SUM($S$6:AO$6)*$M177+SUM($S$7:AO$7)*$N177-SUM($O177:$Q177),0)</f>
        <v>0</v>
      </c>
      <c r="AM177" s="4">
        <f t="shared" si="517"/>
        <v>0</v>
      </c>
      <c r="AN177" s="72">
        <f>IF(SUM($S$3:AQ$3)*$J177+SUM($S$4:AU$4)*$K177+SUM($S$5:AQ$5)*$L177+SUM($S$6:AQ$6)*$M177+SUM($S$7:AQ$7)*$N177-SUM($O177:$Q177)&gt;0,SUM($S$3:AQ$3)*$J177+SUM($S$4:AU$4)*$K177+SUM($S$5:AQ$5)*$L177+SUM($S$6:AQ$6)*$M177+SUM($S$7:AQ$7)*$N177-SUM($O177:$Q177),0)</f>
        <v>0</v>
      </c>
      <c r="AO177" s="4">
        <f t="shared" si="518"/>
        <v>0</v>
      </c>
      <c r="AP177" s="72">
        <f>IF(SUM($S$3:AS$3)*$J177+SUM($S$4:AW$4)*$K177+SUM($S$5:AS$5)*$L177+SUM($S$6:AS$6)*$M177+SUM($S$7:AS$7)*$N177-SUM($O177:$Q177)&gt;0,SUM($S$3:AS$3)*$J177+SUM($S$4:AW$4)*$K177+SUM($S$5:AS$5)*$L177+SUM($S$6:AS$6)*$M177+SUM($S$7:AS$7)*$N177-SUM($O177:$Q177),0)</f>
        <v>0</v>
      </c>
      <c r="AQ177" s="4">
        <f t="shared" si="519"/>
        <v>0</v>
      </c>
      <c r="AR177" s="72">
        <f>IF(SUM($S$3:AU$3)*$J177+SUM($S$4:AP$4)*$K177+SUM($S$5:AU$5)*$L177+SUM($S$6:AU$6)*$M177+SUM($S$7:AU$7)*$N177-SUM($O177:$Q177)&gt;0,SUM($S$3:AU$3)*$J177+SUM($S$4:AP$4)*$K177+SUM($S$5:AU$5)*$L177+SUM($S$6:AU$6)*$M177+SUM($S$7:AU$7)*$N177-SUM($O177:$Q177),0)</f>
        <v>0</v>
      </c>
      <c r="AS177" s="4">
        <f t="shared" si="520"/>
        <v>0</v>
      </c>
      <c r="AT177" s="72">
        <f>IF(SUM($S$3:AW$3)*$J177+SUM($S$4:AW$4)*$K177+SUM($S$5:AW$5)*$L177+SUM($S$6:AW$6)*$M177+SUM($S$7:AW$7)*$N177-SUM($O177:$Q177)&gt;0,SUM($S$3:AW$3)*$J177+SUM($S$4:AW$4)*$K177+SUM($S$5:AW$5)*$L177+SUM($S$6:AW$6)*$M177+SUM($S$7:AW$7)*$N177-SUM($O177:$Q177),0)</f>
        <v>0</v>
      </c>
      <c r="AU177" s="4">
        <f t="shared" si="521"/>
        <v>0</v>
      </c>
      <c r="AV177" s="72">
        <f>IF(SUM($S$3:AY$3)*$J177+SUM($S$4:AY$4)*$K177+SUM($S$5:AY$5)*$L177+SUM($S$6:AY$6)*$M177+SUM($S$7:AY$7)*$N177-SUM($O177:$Q177)&gt;0,SUM($S$3:AY$3)*$J177+SUM($S$4:AY$4)*$K177+SUM($S$5:AY$5)*$L177+SUM($S$6:AY$6)*$M177+SUM($S$7:AY$7)*$N177-SUM($O177:$Q177),0)</f>
        <v>0</v>
      </c>
      <c r="AW177" s="4">
        <f t="shared" si="522"/>
        <v>0</v>
      </c>
      <c r="AX177" s="72">
        <f>IF(SUM($S$3:BA$3)*$J177+SUM($S$4:BA$4)*$K177+SUM($S$5:BA$5)*$L177+SUM($S$6:BA$6)*$M177+SUM($S$7:BA$7)*$N177-SUM($O177:$Q177)&gt;0,SUM($S$3:BA$3)*$J177+SUM($S$4:BA$4)*$K177+SUM($S$5:BA$5)*$L177+SUM($S$6:BA$6)*$M177+SUM($S$7:BA$7)*$N177-SUM($O177:$Q177),0)</f>
        <v>0</v>
      </c>
      <c r="AY177" s="7">
        <f t="shared" si="523"/>
        <v>0</v>
      </c>
      <c r="AZ177" s="401">
        <f>IF(SUM($S$3:BC$3)*$J177+SUM($S$4:BC$4)*$K177+SUM($S$5:BC$5)*$L177+SUM($S$6:BC$6)*$M177+SUM($S$7:BC$7)*$N177-SUM($O177:$Q177)&gt;0,SUM($S$3:BC$3)*$J177+SUM($S$4:BC$4)*$K177+SUM($S$5:BC$5)*$L177+SUM($S$6:BC$6)*$M177+SUM($S$7:BC$7)*$N177-SUM($O177:$Q177),0)</f>
        <v>0</v>
      </c>
      <c r="BA177" s="87">
        <f t="shared" si="524"/>
        <v>0</v>
      </c>
      <c r="BB177" s="402">
        <f>IF(SUM($S$3:BD$3)*$J177+SUM($S$4:BD$4)*$K177+SUM($S$5:BD$5)*$L177+SUM($S$6:BD$6)*$M177+SUM($S$7:BD$7)*$N177-SUM($O177:$Q177)&gt;0,SUM($S$3:BD$3)*$J177+SUM($S$4:BD$4)*$K177+SUM($S$5:BD$5)*$L177+SUM($S$6:BD$6)*$M177+SUM($S$7:BD$7)*$N177-SUM($O177:$Q177),0)</f>
        <v>0</v>
      </c>
      <c r="BC177" s="87">
        <f t="shared" si="525"/>
        <v>0</v>
      </c>
      <c r="BG177" s="91"/>
      <c r="BH177" s="91"/>
      <c r="BI177" s="91"/>
      <c r="BJ177" s="91"/>
      <c r="BK177" s="91"/>
      <c r="BL177" s="91"/>
      <c r="BM177" s="91"/>
      <c r="BN177" s="91"/>
      <c r="BO177" s="91"/>
      <c r="BP177" s="91"/>
      <c r="BQ177" s="250"/>
      <c r="BR177" s="157"/>
      <c r="BS177" s="91"/>
      <c r="BT177" s="91"/>
      <c r="BU177" s="91"/>
      <c r="BV177" s="91"/>
      <c r="BW177" s="158"/>
      <c r="BX177" s="153"/>
    </row>
    <row r="178" spans="1:76" s="86" customFormat="1" ht="12.75" customHeight="1" x14ac:dyDescent="0.25">
      <c r="A178" s="94" t="s">
        <v>278</v>
      </c>
      <c r="B178" s="51" t="s">
        <v>281</v>
      </c>
      <c r="C178" s="254" t="s">
        <v>10</v>
      </c>
      <c r="D178" s="277">
        <v>1</v>
      </c>
      <c r="E178" s="331">
        <v>4200</v>
      </c>
      <c r="F178" s="345" t="s">
        <v>446</v>
      </c>
      <c r="G178" s="369">
        <v>2</v>
      </c>
      <c r="H178" s="370">
        <v>860</v>
      </c>
      <c r="I178" s="373" t="s">
        <v>443</v>
      </c>
      <c r="J178" s="300">
        <v>8</v>
      </c>
      <c r="K178" s="128"/>
      <c r="L178" s="122">
        <v>8</v>
      </c>
      <c r="M178" s="120"/>
      <c r="N178" s="122">
        <v>2</v>
      </c>
      <c r="O178" s="87"/>
      <c r="P178" s="87">
        <v>1504</v>
      </c>
      <c r="Q178" s="292">
        <f>5280+(106/2)+(1725/2)+(630/2)+(840/2)+(840/2)+(806/2)+(240/2)+(373/2)+(100/2)+(200/2)+(1457/2)+(929/2)</f>
        <v>9403</v>
      </c>
      <c r="R178" s="72">
        <f>IF(SUM($S$3:U$3)*$J178+SUM($S$4:U$4)*$K178+SUM($S$5:U$5)*$L178+SUM($S$6:U$6)*$M178+SUM($S$7:U$7)*$N178-SUM($O178:$Q178)&gt;0,SUM($S$3:U$3)*$J178+SUM($S$4:U$4)*$K178+SUM($S$5:U$5)*$L178+SUM($S$6:U$6)*$M178+SUM($S$7:U$7)*$N178-SUM($O178:$Q178),0)</f>
        <v>0</v>
      </c>
      <c r="S178" s="73">
        <f t="shared" si="507"/>
        <v>0</v>
      </c>
      <c r="T178" s="72">
        <f>IF(SUM($S$3:W$3)*$J178+SUM($S$4:W$4)*$K178+SUM($S$5:W$5)*$L178+SUM($S$6:W$6)*$M178+SUM($S$7:W$7)*$N178-SUM($O178:$Q178)&gt;0,SUM($S$3:W$3)*$J178+SUM($S$4:W$4)*$K178+SUM($S$5:W$5)*$L178+SUM($S$6:W$6)*$M178+SUM($S$7:W$7)*$N178-SUM($O178:$Q178),0)</f>
        <v>0</v>
      </c>
      <c r="U178" s="4">
        <f t="shared" si="508"/>
        <v>0</v>
      </c>
      <c r="V178" s="72">
        <f>IF(SUM($S$3:Y$3)*$J178+SUM($S$4:Y$4)*$K178+SUM($S$5:Y$5)*$L178+SUM($S$6:Y$6)*$M178+SUM($S$7:Y$7)*$N178-SUM($O178:$Q178)&gt;0,SUM($S$3:Y$3)*$J178+SUM($S$4:Y$4)*$K178+SUM($S$5:Y$5)*$L178+SUM($S$6:Y$6)*$M178+SUM($S$7:Y$7)*$N178-SUM($O178:$Q178),0)</f>
        <v>0</v>
      </c>
      <c r="W178" s="4">
        <f t="shared" si="509"/>
        <v>0</v>
      </c>
      <c r="X178" s="72">
        <f>IF(SUM($S$3:AA$3)*$J178+SUM($S$4:AA$4)*$K178+SUM($S$5:AA$5)*$L178+SUM($S$6:AA$6)*$M178+SUM($S$7:AA$7)*$N178-SUM($O178:$Q178)&gt;0,SUM($S$3:AA$3)*$J178+SUM($S$4:AA$4)*$K178+SUM($S$5:AA$5)*$L178+SUM($S$6:AA$6)*$M178+SUM($S$7:AA$7)*$N178-SUM($O178:$Q178),0)</f>
        <v>0</v>
      </c>
      <c r="Y178" s="4">
        <f t="shared" si="510"/>
        <v>0</v>
      </c>
      <c r="Z178" s="72">
        <f>IF(SUM($S$3:AC$3)*$J178+SUM($S$4:AC$4)*$K178+SUM($S$5:AC$5)*$L178+SUM($S$6:AC$6)*$M178+SUM($S$7:AC$7)*$N178-SUM($O178:$Q178)&gt;0,SUM($S$3:AC$3)*$J178+SUM($S$4:AC$4)*$K178+SUM($S$5:AC$5)*$L178+SUM($S$6:AC$6)*$M178+SUM($S$7:AC$7)*$N178-SUM($O178:$Q178),0)</f>
        <v>0</v>
      </c>
      <c r="AA178" s="4">
        <f t="shared" si="511"/>
        <v>0</v>
      </c>
      <c r="AB178" s="72">
        <f>IF(SUM($S$3:AE$3)*$J178+SUM($S$4:AE$4)*$K178+SUM($S$5:AE$5)*$L178+SUM($S$6:AE$6)*$M178+SUM($S$7:AE$7)*$N178-SUM($O178:$Q178)&gt;0,SUM($S$3:AE$3)*$J178+SUM($S$4:AE$4)*$K178+SUM($S$5:AE$5)*$L178+SUM($S$6:AE$6)*$M178+SUM($S$7:AE$7)*$N178-SUM($O178:$Q178),0)</f>
        <v>0</v>
      </c>
      <c r="AC178" s="4">
        <f t="shared" si="512"/>
        <v>0</v>
      </c>
      <c r="AD178" s="72">
        <f>IF(SUM($S$3:AG$3)*$J178+SUM($S$4:AG$4)*$K178+SUM($S$5:AG$5)*$L178+SUM($S$6:AG$6)*$M178+SUM($S$7:AG$7)*$N178-SUM($O178:$Q178)&gt;0,SUM($S$3:AG$3)*$J178+SUM($S$4:AG$4)*$K178+SUM($S$5:AG$5)*$L178+SUM($S$6:AG$6)*$M178+SUM($S$7:AG$7)*$N178-SUM($O178:$Q178),0)</f>
        <v>0</v>
      </c>
      <c r="AE178" s="4">
        <f t="shared" si="513"/>
        <v>0</v>
      </c>
      <c r="AF178" s="72">
        <f>IF(SUM($S$3:AI$3)*$J178+SUM($S$4:AI$4)*$K178+SUM($S$5:AI$5)*$L178+SUM($S$6:AI$6)*$M178+SUM($S$7:AI$7)*$N178-SUM($O178:$Q178)&gt;0,SUM($S$3:AI$3)*$J178+SUM($S$4:AI$4)*$K178+SUM($S$5:AI$5)*$L178+SUM($S$6:AI$6)*$M178+SUM($S$7:AI$7)*$N178-SUM($O178:$Q178),0)</f>
        <v>0</v>
      </c>
      <c r="AG178" s="4">
        <f t="shared" si="514"/>
        <v>0</v>
      </c>
      <c r="AH178" s="72">
        <f>IF(SUM($S$3:AK$3)*$J178+SUM($S$4:AK$4)*$K178+SUM($S$5:AK$5)*$L178+SUM($S$6:AK$6)*$M178+SUM($S$7:AK$7)*$N178-SUM($O178:$Q178)&gt;0,SUM($S$3:AK$3)*$J178+SUM($S$4:AK$4)*$K178+SUM($S$5:AK$5)*$L178+SUM($S$6:AK$6)*$M178+SUM($S$7:AK$7)*$N178-SUM($O178:$Q178),0)</f>
        <v>0</v>
      </c>
      <c r="AI178" s="4">
        <f t="shared" si="515"/>
        <v>0</v>
      </c>
      <c r="AJ178" s="72">
        <f>IF(SUM($S$3:AM$3)*$J178+SUM($S$4:AQ$4)*$K178+SUM($S$5:AM$5)*$L178+SUM($S$6:AM$6)*$M178+SUM($S$7:AM$7)*$N178-SUM($O178:$Q178)&gt;0,SUM($S$3:AM$3)*$J178+SUM($S$4:AQ$4)*$K178+SUM($S$5:AM$5)*$L178+SUM($S$6:AM$6)*$M178+SUM($S$7:AM$7)*$N178-SUM($O178:$Q178),0)</f>
        <v>0</v>
      </c>
      <c r="AK178" s="4">
        <f t="shared" si="516"/>
        <v>0</v>
      </c>
      <c r="AL178" s="72">
        <f>IF(SUM($S$3:AO$3)*$J178+SUM($S$4:AS$4)*$K178+SUM($S$5:AO$5)*$L178+SUM($S$6:AO$6)*$M178+SUM($S$7:AO$7)*$N178-SUM($O178:$Q178)&gt;0,SUM($S$3:AO$3)*$J178+SUM($S$4:AS$4)*$K178+SUM($S$5:AO$5)*$L178+SUM($S$6:AO$6)*$M178+SUM($S$7:AO$7)*$N178-SUM($O178:$Q178),0)</f>
        <v>0</v>
      </c>
      <c r="AM178" s="4">
        <f t="shared" si="517"/>
        <v>0</v>
      </c>
      <c r="AN178" s="72">
        <f>IF(SUM($S$3:AQ$3)*$J178+SUM($S$4:AU$4)*$K178+SUM($S$5:AQ$5)*$L178+SUM($S$6:AQ$6)*$M178+SUM($S$7:AQ$7)*$N178-SUM($O178:$Q178)&gt;0,SUM($S$3:AQ$3)*$J178+SUM($S$4:AU$4)*$K178+SUM($S$5:AQ$5)*$L178+SUM($S$6:AQ$6)*$M178+SUM($S$7:AQ$7)*$N178-SUM($O178:$Q178),0)</f>
        <v>0</v>
      </c>
      <c r="AO178" s="4">
        <f t="shared" si="518"/>
        <v>0</v>
      </c>
      <c r="AP178" s="72">
        <f>IF(SUM($S$3:AS$3)*$J178+SUM($S$4:AW$4)*$K178+SUM($S$5:AS$5)*$L178+SUM($S$6:AS$6)*$M178+SUM($S$7:AS$7)*$N178-SUM($O178:$Q178)&gt;0,SUM($S$3:AS$3)*$J178+SUM($S$4:AW$4)*$K178+SUM($S$5:AS$5)*$L178+SUM($S$6:AS$6)*$M178+SUM($S$7:AS$7)*$N178-SUM($O178:$Q178),0)</f>
        <v>0</v>
      </c>
      <c r="AQ178" s="4">
        <f t="shared" si="519"/>
        <v>0</v>
      </c>
      <c r="AR178" s="72">
        <f>IF(SUM($S$3:AU$3)*$J178+SUM($S$4:AP$4)*$K178+SUM($S$5:AU$5)*$L178+SUM($S$6:AU$6)*$M178+SUM($S$7:AU$7)*$N178-SUM($O178:$Q178)&gt;0,SUM($S$3:AU$3)*$J178+SUM($S$4:AP$4)*$K178+SUM($S$5:AU$5)*$L178+SUM($S$6:AU$6)*$M178+SUM($S$7:AU$7)*$N178-SUM($O178:$Q178),0)</f>
        <v>0</v>
      </c>
      <c r="AS178" s="4">
        <f t="shared" si="520"/>
        <v>0</v>
      </c>
      <c r="AT178" s="72">
        <f>IF(SUM($S$3:AW$3)*$J178+SUM($S$4:AW$4)*$K178+SUM($S$5:AW$5)*$L178+SUM($S$6:AW$6)*$M178+SUM($S$7:AW$7)*$N178-SUM($O178:$Q178)&gt;0,SUM($S$3:AW$3)*$J178+SUM($S$4:AW$4)*$K178+SUM($S$5:AW$5)*$L178+SUM($S$6:AW$6)*$M178+SUM($S$7:AW$7)*$N178-SUM($O178:$Q178),0)</f>
        <v>0</v>
      </c>
      <c r="AU178" s="4">
        <f t="shared" si="521"/>
        <v>0</v>
      </c>
      <c r="AV178" s="72">
        <f>IF(SUM($S$3:AY$3)*$J178+SUM($S$4:AY$4)*$K178+SUM($S$5:AY$5)*$L178+SUM($S$6:AY$6)*$M178+SUM($S$7:AY$7)*$N178-SUM($O178:$Q178)&gt;0,SUM($S$3:AY$3)*$J178+SUM($S$4:AY$4)*$K178+SUM($S$5:AY$5)*$L178+SUM($S$6:AY$6)*$M178+SUM($S$7:AY$7)*$N178-SUM($O178:$Q178),0)</f>
        <v>0</v>
      </c>
      <c r="AW178" s="4">
        <f t="shared" si="522"/>
        <v>0</v>
      </c>
      <c r="AX178" s="72">
        <f>IF(SUM($S$3:BA$3)*$J178+SUM($S$4:BA$4)*$K178+SUM($S$5:BA$5)*$L178+SUM($S$6:BA$6)*$M178+SUM($S$7:BA$7)*$N178-SUM($O178:$Q178)&gt;0,SUM($S$3:BA$3)*$J178+SUM($S$4:BA$4)*$K178+SUM($S$5:BA$5)*$L178+SUM($S$6:BA$6)*$M178+SUM($S$7:BA$7)*$N178-SUM($O178:$Q178),0)</f>
        <v>77</v>
      </c>
      <c r="AY178" s="7">
        <f t="shared" si="523"/>
        <v>77</v>
      </c>
      <c r="AZ178" s="401">
        <f>IF(SUM($S$3:BC$3)*$J178+SUM($S$4:BC$4)*$K178+SUM($S$5:BC$5)*$L178+SUM($S$6:BC$6)*$M178+SUM($S$7:BC$7)*$N178-SUM($O178:$Q178)&gt;0,SUM($S$3:BC$3)*$J178+SUM($S$4:BC$4)*$K178+SUM($S$5:BC$5)*$L178+SUM($S$6:BC$6)*$M178+SUM($S$7:BC$7)*$N178-SUM($O178:$Q178),0)</f>
        <v>1517</v>
      </c>
      <c r="BA178" s="87">
        <f t="shared" si="524"/>
        <v>1440</v>
      </c>
      <c r="BB178" s="402">
        <f>IF(SUM($S$3:BD$3)*$J178+SUM($S$4:BD$4)*$K178+SUM($S$5:BD$5)*$L178+SUM($S$6:BD$6)*$M178+SUM($S$7:BD$7)*$N178-SUM($O178:$Q178)&gt;0,SUM($S$3:BD$3)*$J178+SUM($S$4:BD$4)*$K178+SUM($S$5:BD$5)*$L178+SUM($S$6:BD$6)*$M178+SUM($S$7:BD$7)*$N178-SUM($O178:$Q178),0)</f>
        <v>2605</v>
      </c>
      <c r="BC178" s="87">
        <f t="shared" si="525"/>
        <v>1088</v>
      </c>
      <c r="BG178" s="91">
        <f>IF($G178=2,$H178*AC178*$I$2,$H178*AC178)</f>
        <v>0</v>
      </c>
      <c r="BH178" s="91">
        <f>IF($G178=2,$H178*AE178*$I$2,$H178*AE178)</f>
        <v>0</v>
      </c>
      <c r="BI178" s="91">
        <f>IF($G178=2,$H178*AG178*$I$2,$H178*AG178)</f>
        <v>0</v>
      </c>
      <c r="BJ178" s="91">
        <f>IF($G178=2,$H178*AI178*$I$2,$H178*AI178)</f>
        <v>0</v>
      </c>
      <c r="BK178" s="91">
        <f>IF($G178=2,$H178*AK178*$I$2,$H178*AK178)</f>
        <v>0</v>
      </c>
      <c r="BL178" s="91">
        <f>IF($G178=2,$H178*AM178*$I$2,$H178*AM178)</f>
        <v>0</v>
      </c>
      <c r="BM178" s="91">
        <f>IF($G178=2,$H178*AO178*$I$2,$H178*AO178)</f>
        <v>0</v>
      </c>
      <c r="BN178" s="91">
        <f>IF($G178=2,$H178*AQ178*$I$2,$H178*AQ178)</f>
        <v>0</v>
      </c>
      <c r="BO178" s="91">
        <f>IF($G178=2,$H178*AS178*$I$2,$H178*AS178)</f>
        <v>0</v>
      </c>
      <c r="BP178" s="91">
        <f>IF($G178=2,$H178*AU178*$I$2,$H178*AU178)</f>
        <v>0</v>
      </c>
      <c r="BQ178" s="250">
        <f>IF($G178=2,$H178*AW178*$I$2,$H178*AW178)</f>
        <v>0</v>
      </c>
      <c r="BR178" s="157">
        <f>IF($G178=2,$H178*AY178*$I$2,$H178*AY178)</f>
        <v>377454</v>
      </c>
      <c r="BS178" s="91">
        <f>IF($G178=2,$H178*BA178*$I$2,$H178*BA178)</f>
        <v>7058880</v>
      </c>
      <c r="BT178" s="91">
        <f>IF($G178=2,$H178*BC178*$I$2,$H178*BC178)</f>
        <v>5333376</v>
      </c>
      <c r="BU178" s="23"/>
      <c r="BV178" s="23"/>
      <c r="BW178" s="24"/>
      <c r="BX178" s="153" t="s">
        <v>607</v>
      </c>
    </row>
    <row r="179" spans="1:76" s="86" customFormat="1" ht="12.75" customHeight="1" x14ac:dyDescent="0.25">
      <c r="A179" s="94" t="s">
        <v>282</v>
      </c>
      <c r="B179" s="51" t="s">
        <v>1037</v>
      </c>
      <c r="C179" s="254" t="s">
        <v>10</v>
      </c>
      <c r="D179" s="277">
        <v>1</v>
      </c>
      <c r="E179" s="331">
        <v>38950</v>
      </c>
      <c r="F179" s="345" t="s">
        <v>446</v>
      </c>
      <c r="G179" s="369">
        <v>2</v>
      </c>
      <c r="H179" s="370">
        <v>10000</v>
      </c>
      <c r="I179" s="373" t="s">
        <v>1064</v>
      </c>
      <c r="J179" s="300">
        <v>8</v>
      </c>
      <c r="K179" s="128"/>
      <c r="L179" s="122">
        <v>8</v>
      </c>
      <c r="M179" s="120"/>
      <c r="N179" s="122">
        <v>2</v>
      </c>
      <c r="O179" s="87"/>
      <c r="P179" s="87">
        <v>112</v>
      </c>
      <c r="Q179" s="292">
        <f>4980+(80/2)+(70/2)+(230/2)+(225/2)+(220/2)+(55/2)+(144/2)+(360/2)+(72/2)+(396/2)+(326/2)+(84/2)+(400/2)+(336/2)+(60/2)+(132/2)+516+420+800+((396+396+396+211+216)/2)+(1464/2)+(96/2)+(1915/2)+(215/2)</f>
        <v>10963.5</v>
      </c>
      <c r="R179" s="72">
        <f>IF(SUM($S$3:U$3)*$J179+SUM($S$4:U$4)*$K179+SUM($S$5:U$5)*$L179+SUM($S$6:U$6)*$M179+SUM($S$7:U$7)*$N179-SUM($O179:$Q179)&gt;0,SUM($S$3:U$3)*$J179+SUM($S$4:U$4)*$K179+SUM($S$5:U$5)*$L179+SUM($S$6:U$6)*$M179+SUM($S$7:U$7)*$N179-SUM($O179:$Q179),0)</f>
        <v>0</v>
      </c>
      <c r="S179" s="73">
        <f t="shared" si="507"/>
        <v>0</v>
      </c>
      <c r="T179" s="72">
        <f>IF(SUM($S$3:W$3)*$J179+SUM($S$4:W$4)*$K179+SUM($S$5:W$5)*$L179+SUM($S$6:W$6)*$M179+SUM($S$7:W$7)*$N179-SUM($O179:$Q179)&gt;0,SUM($S$3:W$3)*$J179+SUM($S$4:W$4)*$K179+SUM($S$5:W$5)*$L179+SUM($S$6:W$6)*$M179+SUM($S$7:W$7)*$N179-SUM($O179:$Q179),0)</f>
        <v>0</v>
      </c>
      <c r="U179" s="4">
        <f t="shared" si="508"/>
        <v>0</v>
      </c>
      <c r="V179" s="72">
        <f>IF(SUM($S$3:Y$3)*$J179+SUM($S$4:Y$4)*$K179+SUM($S$5:Y$5)*$L179+SUM($S$6:Y$6)*$M179+SUM($S$7:Y$7)*$N179-SUM($O179:$Q179)&gt;0,SUM($S$3:Y$3)*$J179+SUM($S$4:Y$4)*$K179+SUM($S$5:Y$5)*$L179+SUM($S$6:Y$6)*$M179+SUM($S$7:Y$7)*$N179-SUM($O179:$Q179),0)</f>
        <v>0</v>
      </c>
      <c r="W179" s="4">
        <f t="shared" si="509"/>
        <v>0</v>
      </c>
      <c r="X179" s="72">
        <f>IF(SUM($S$3:AA$3)*$J179+SUM($S$4:AA$4)*$K179+SUM($S$5:AA$5)*$L179+SUM($S$6:AA$6)*$M179+SUM($S$7:AA$7)*$N179-SUM($O179:$Q179)&gt;0,SUM($S$3:AA$3)*$J179+SUM($S$4:AA$4)*$K179+SUM($S$5:AA$5)*$L179+SUM($S$6:AA$6)*$M179+SUM($S$7:AA$7)*$N179-SUM($O179:$Q179),0)</f>
        <v>0</v>
      </c>
      <c r="Y179" s="4">
        <f t="shared" si="510"/>
        <v>0</v>
      </c>
      <c r="Z179" s="72">
        <f>IF(SUM($S$3:AC$3)*$J179+SUM($S$4:AC$4)*$K179+SUM($S$5:AC$5)*$L179+SUM($S$6:AC$6)*$M179+SUM($S$7:AC$7)*$N179-SUM($O179:$Q179)&gt;0,SUM($S$3:AC$3)*$J179+SUM($S$4:AC$4)*$K179+SUM($S$5:AC$5)*$L179+SUM($S$6:AC$6)*$M179+SUM($S$7:AC$7)*$N179-SUM($O179:$Q179),0)</f>
        <v>0</v>
      </c>
      <c r="AA179" s="4">
        <f t="shared" si="511"/>
        <v>0</v>
      </c>
      <c r="AB179" s="72">
        <f>IF(SUM($S$3:AE$3)*$J179+SUM($S$4:AE$4)*$K179+SUM($S$5:AE$5)*$L179+SUM($S$6:AE$6)*$M179+SUM($S$7:AE$7)*$N179-SUM($O179:$Q179)&gt;0,SUM($S$3:AE$3)*$J179+SUM($S$4:AE$4)*$K179+SUM($S$5:AE$5)*$L179+SUM($S$6:AE$6)*$M179+SUM($S$7:AE$7)*$N179-SUM($O179:$Q179),0)</f>
        <v>0</v>
      </c>
      <c r="AC179" s="4">
        <f t="shared" si="512"/>
        <v>0</v>
      </c>
      <c r="AD179" s="72">
        <f>IF(SUM($S$3:AG$3)*$J179+SUM($S$4:AG$4)*$K179+SUM($S$5:AG$5)*$L179+SUM($S$6:AG$6)*$M179+SUM($S$7:AG$7)*$N179-SUM($O179:$Q179)&gt;0,SUM($S$3:AG$3)*$J179+SUM($S$4:AG$4)*$K179+SUM($S$5:AG$5)*$L179+SUM($S$6:AG$6)*$M179+SUM($S$7:AG$7)*$N179-SUM($O179:$Q179),0)</f>
        <v>0</v>
      </c>
      <c r="AE179" s="4">
        <f t="shared" si="513"/>
        <v>0</v>
      </c>
      <c r="AF179" s="72">
        <f>IF(SUM($S$3:AI$3)*$J179+SUM($S$4:AI$4)*$K179+SUM($S$5:AI$5)*$L179+SUM($S$6:AI$6)*$M179+SUM($S$7:AI$7)*$N179-SUM($O179:$Q179)&gt;0,SUM($S$3:AI$3)*$J179+SUM($S$4:AI$4)*$K179+SUM($S$5:AI$5)*$L179+SUM($S$6:AI$6)*$M179+SUM($S$7:AI$7)*$N179-SUM($O179:$Q179),0)</f>
        <v>0</v>
      </c>
      <c r="AG179" s="4">
        <f t="shared" si="514"/>
        <v>0</v>
      </c>
      <c r="AH179" s="72">
        <f>IF(SUM($S$3:AK$3)*$J179+SUM($S$4:AK$4)*$K179+SUM($S$5:AK$5)*$L179+SUM($S$6:AK$6)*$M179+SUM($S$7:AK$7)*$N179-SUM($O179:$Q179)&gt;0,SUM($S$3:AK$3)*$J179+SUM($S$4:AK$4)*$K179+SUM($S$5:AK$5)*$L179+SUM($S$6:AK$6)*$M179+SUM($S$7:AK$7)*$N179-SUM($O179:$Q179),0)</f>
        <v>0</v>
      </c>
      <c r="AI179" s="4">
        <f t="shared" si="515"/>
        <v>0</v>
      </c>
      <c r="AJ179" s="72">
        <f>IF(SUM($S$3:AM$3)*$J179+SUM($S$4:AQ$4)*$K179+SUM($S$5:AM$5)*$L179+SUM($S$6:AM$6)*$M179+SUM($S$7:AM$7)*$N179-SUM($O179:$Q179)&gt;0,SUM($S$3:AM$3)*$J179+SUM($S$4:AQ$4)*$K179+SUM($S$5:AM$5)*$L179+SUM($S$6:AM$6)*$M179+SUM($S$7:AM$7)*$N179-SUM($O179:$Q179),0)</f>
        <v>0</v>
      </c>
      <c r="AK179" s="4">
        <f t="shared" si="516"/>
        <v>0</v>
      </c>
      <c r="AL179" s="72">
        <f>IF(SUM($S$3:AO$3)*$J179+SUM($S$4:AS$4)*$K179+SUM($S$5:AO$5)*$L179+SUM($S$6:AO$6)*$M179+SUM($S$7:AO$7)*$N179-SUM($O179:$Q179)&gt;0,SUM($S$3:AO$3)*$J179+SUM($S$4:AS$4)*$K179+SUM($S$5:AO$5)*$L179+SUM($S$6:AO$6)*$M179+SUM($S$7:AO$7)*$N179-SUM($O179:$Q179),0)</f>
        <v>0</v>
      </c>
      <c r="AM179" s="4">
        <f t="shared" si="517"/>
        <v>0</v>
      </c>
      <c r="AN179" s="72">
        <f>IF(SUM($S$3:AQ$3)*$J179+SUM($S$4:AU$4)*$K179+SUM($S$5:AQ$5)*$L179+SUM($S$6:AQ$6)*$M179+SUM($S$7:AQ$7)*$N179-SUM($O179:$Q179)&gt;0,SUM($S$3:AQ$3)*$J179+SUM($S$4:AU$4)*$K179+SUM($S$5:AQ$5)*$L179+SUM($S$6:AQ$6)*$M179+SUM($S$7:AQ$7)*$N179-SUM($O179:$Q179),0)</f>
        <v>0</v>
      </c>
      <c r="AO179" s="4">
        <f t="shared" si="518"/>
        <v>0</v>
      </c>
      <c r="AP179" s="72">
        <f>IF(SUM($S$3:AS$3)*$J179+SUM($S$4:AW$4)*$K179+SUM($S$5:AS$5)*$L179+SUM($S$6:AS$6)*$M179+SUM($S$7:AS$7)*$N179-SUM($O179:$Q179)&gt;0,SUM($S$3:AS$3)*$J179+SUM($S$4:AW$4)*$K179+SUM($S$5:AS$5)*$L179+SUM($S$6:AS$6)*$M179+SUM($S$7:AS$7)*$N179-SUM($O179:$Q179),0)</f>
        <v>0</v>
      </c>
      <c r="AQ179" s="4">
        <f t="shared" si="519"/>
        <v>0</v>
      </c>
      <c r="AR179" s="72">
        <f>IF(SUM($S$3:AU$3)*$J179+SUM($S$4:AP$4)*$K179+SUM($S$5:AU$5)*$L179+SUM($S$6:AU$6)*$M179+SUM($S$7:AU$7)*$N179-SUM($O179:$Q179)&gt;0,SUM($S$3:AU$3)*$J179+SUM($S$4:AP$4)*$K179+SUM($S$5:AU$5)*$L179+SUM($S$6:AU$6)*$M179+SUM($S$7:AU$7)*$N179-SUM($O179:$Q179),0)</f>
        <v>0</v>
      </c>
      <c r="AS179" s="4">
        <f t="shared" si="520"/>
        <v>0</v>
      </c>
      <c r="AT179" s="72">
        <f>IF(SUM($S$3:AW$3)*$J179+SUM($S$4:AW$4)*$K179+SUM($S$5:AW$5)*$L179+SUM($S$6:AW$6)*$M179+SUM($S$7:AW$7)*$N179-SUM($O179:$Q179)&gt;0,SUM($S$3:AW$3)*$J179+SUM($S$4:AW$4)*$K179+SUM($S$5:AW$5)*$L179+SUM($S$6:AW$6)*$M179+SUM($S$7:AW$7)*$N179-SUM($O179:$Q179),0)</f>
        <v>0</v>
      </c>
      <c r="AU179" s="4">
        <f t="shared" si="521"/>
        <v>0</v>
      </c>
      <c r="AV179" s="72">
        <f>IF(SUM($S$3:AY$3)*$J179+SUM($S$4:AY$4)*$K179+SUM($S$5:AY$5)*$L179+SUM($S$6:AY$6)*$M179+SUM($S$7:AY$7)*$N179-SUM($O179:$Q179)&gt;0,SUM($S$3:AY$3)*$J179+SUM($S$4:AY$4)*$K179+SUM($S$5:AY$5)*$L179+SUM($S$6:AY$6)*$M179+SUM($S$7:AY$7)*$N179-SUM($O179:$Q179),0)</f>
        <v>0</v>
      </c>
      <c r="AW179" s="4">
        <f t="shared" si="522"/>
        <v>0</v>
      </c>
      <c r="AX179" s="72">
        <f>IF(SUM($S$3:BA$3)*$J179+SUM($S$4:BA$4)*$K179+SUM($S$5:BA$5)*$L179+SUM($S$6:BA$6)*$M179+SUM($S$7:BA$7)*$N179-SUM($O179:$Q179)&gt;0,SUM($S$3:BA$3)*$J179+SUM($S$4:BA$4)*$K179+SUM($S$5:BA$5)*$L179+SUM($S$6:BA$6)*$M179+SUM($S$7:BA$7)*$N179-SUM($O179:$Q179),0)</f>
        <v>0</v>
      </c>
      <c r="AY179" s="7">
        <f t="shared" si="523"/>
        <v>0</v>
      </c>
      <c r="AZ179" s="401">
        <f>IF(SUM($S$3:BC$3)*$J179+SUM($S$4:BC$4)*$K179+SUM($S$5:BC$5)*$L179+SUM($S$6:BC$6)*$M179+SUM($S$7:BC$7)*$N179-SUM($O179:$Q179)&gt;0,SUM($S$3:BC$3)*$J179+SUM($S$4:BC$4)*$K179+SUM($S$5:BC$5)*$L179+SUM($S$6:BC$6)*$M179+SUM($S$7:BC$7)*$N179-SUM($O179:$Q179),0)</f>
        <v>1348.5</v>
      </c>
      <c r="BA179" s="87">
        <f t="shared" si="524"/>
        <v>1348.5</v>
      </c>
      <c r="BB179" s="402">
        <f>IF(SUM($S$3:BD$3)*$J179+SUM($S$4:BD$4)*$K179+SUM($S$5:BD$5)*$L179+SUM($S$6:BD$6)*$M179+SUM($S$7:BD$7)*$N179-SUM($O179:$Q179)&gt;0,SUM($S$3:BD$3)*$J179+SUM($S$4:BD$4)*$K179+SUM($S$5:BD$5)*$L179+SUM($S$6:BD$6)*$M179+SUM($S$7:BD$7)*$N179-SUM($O179:$Q179),0)</f>
        <v>2436.5</v>
      </c>
      <c r="BC179" s="87">
        <f t="shared" si="525"/>
        <v>1088</v>
      </c>
      <c r="BG179" s="91">
        <f>IF($G179=2,$H179*AC179*$I$2,$H179*AC179)</f>
        <v>0</v>
      </c>
      <c r="BH179" s="91">
        <f>IF($G179=2,$H179*AE179*$I$2,$H179*AE179)</f>
        <v>0</v>
      </c>
      <c r="BI179" s="91">
        <f>IF($G179=2,$H179*AG179*$I$2,$H179*AG179)</f>
        <v>0</v>
      </c>
      <c r="BJ179" s="91">
        <f>IF($G179=2,$H179*AI179*$I$2,$H179*AI179)</f>
        <v>0</v>
      </c>
      <c r="BK179" s="91">
        <f>IF($G179=2,$H179*AK179*$I$2,$H179*AK179)</f>
        <v>0</v>
      </c>
      <c r="BL179" s="91">
        <f>IF($G179=2,$H179*AM179*$I$2,$H179*AM179)</f>
        <v>0</v>
      </c>
      <c r="BM179" s="91">
        <f>IF($G179=2,$H179*AO179*$I$2,$H179*AO179)</f>
        <v>0</v>
      </c>
      <c r="BN179" s="91">
        <f>IF($G179=2,$H179*AQ179*$I$2,$H179*AQ179)</f>
        <v>0</v>
      </c>
      <c r="BO179" s="91">
        <f>IF($G179=2,$H179*AS179*$I$2,$H179*AS179)</f>
        <v>0</v>
      </c>
      <c r="BP179" s="91">
        <f>IF($G179=2,$H179*AU179*$I$2,$H179*AU179)</f>
        <v>0</v>
      </c>
      <c r="BQ179" s="250">
        <f>IF($G179=2,$H179*AW179*$I$2,$H179*AW179)</f>
        <v>0</v>
      </c>
      <c r="BR179" s="157">
        <f>IF($G179=2,$H179*AY179*$I$2,$H179*AY179)</f>
        <v>0</v>
      </c>
      <c r="BS179" s="91">
        <f>IF($G179=2,$H179*BA179*$I$2,$H179*BA179)</f>
        <v>76864500</v>
      </c>
      <c r="BT179" s="91">
        <f>IF($G179=2,$H179*BC179*$I$2,$H179*BC179)</f>
        <v>62016000</v>
      </c>
      <c r="BU179" s="23"/>
      <c r="BV179" s="23"/>
      <c r="BW179" s="24"/>
      <c r="BX179" s="166" t="s">
        <v>608</v>
      </c>
    </row>
    <row r="180" spans="1:76" s="86" customFormat="1" ht="12.75" customHeight="1" x14ac:dyDescent="0.2">
      <c r="A180" s="94" t="s">
        <v>279</v>
      </c>
      <c r="B180" s="51" t="s">
        <v>283</v>
      </c>
      <c r="C180" s="254" t="s">
        <v>10</v>
      </c>
      <c r="D180" s="277">
        <v>1</v>
      </c>
      <c r="E180" s="331">
        <v>5930</v>
      </c>
      <c r="F180" s="345" t="s">
        <v>442</v>
      </c>
      <c r="G180" s="369">
        <v>2</v>
      </c>
      <c r="H180" s="370">
        <v>1720</v>
      </c>
      <c r="I180" s="373" t="s">
        <v>442</v>
      </c>
      <c r="J180" s="300">
        <v>8</v>
      </c>
      <c r="K180" s="128"/>
      <c r="L180" s="122">
        <v>8</v>
      </c>
      <c r="M180" s="120"/>
      <c r="N180" s="122">
        <v>2</v>
      </c>
      <c r="O180" s="87"/>
      <c r="P180" s="87"/>
      <c r="Q180" s="292">
        <f>4980+(600/2)+(360/2)+(240/2)+(240/2)+(240/2)+(960/2)+(315/2)+(165/2)+(600/2)+(1240/2)+4+1000+(100/2)+(126/2)+3500+1000+(150/2)+(1222/2)+(206/2)</f>
        <v>13866</v>
      </c>
      <c r="R180" s="72">
        <f>IF(SUM($S$3:U$3)*$J180+SUM($S$4:U$4)*$K180+SUM($S$5:U$5)*$L180+SUM($S$6:U$6)*$M180+SUM($S$7:U$7)*$N180-SUM($O180:$Q180)&gt;0,SUM($S$3:U$3)*$J180+SUM($S$4:U$4)*$K180+SUM($S$5:U$5)*$L180+SUM($S$6:U$6)*$M180+SUM($S$7:U$7)*$N180-SUM($O180:$Q180),0)</f>
        <v>0</v>
      </c>
      <c r="S180" s="73">
        <f t="shared" si="507"/>
        <v>0</v>
      </c>
      <c r="T180" s="72">
        <f>IF(SUM($S$3:W$3)*$J180+SUM($S$4:W$4)*$K180+SUM($S$5:W$5)*$L180+SUM($S$6:W$6)*$M180+SUM($S$7:W$7)*$N180-SUM($O180:$Q180)&gt;0,SUM($S$3:W$3)*$J180+SUM($S$4:W$4)*$K180+SUM($S$5:W$5)*$L180+SUM($S$6:W$6)*$M180+SUM($S$7:W$7)*$N180-SUM($O180:$Q180),0)</f>
        <v>0</v>
      </c>
      <c r="U180" s="4">
        <f t="shared" si="508"/>
        <v>0</v>
      </c>
      <c r="V180" s="72">
        <f>IF(SUM($S$3:Y$3)*$J180+SUM($S$4:Y$4)*$K180+SUM($S$5:Y$5)*$L180+SUM($S$6:Y$6)*$M180+SUM($S$7:Y$7)*$N180-SUM($O180:$Q180)&gt;0,SUM($S$3:Y$3)*$J180+SUM($S$4:Y$4)*$K180+SUM($S$5:Y$5)*$L180+SUM($S$6:Y$6)*$M180+SUM($S$7:Y$7)*$N180-SUM($O180:$Q180),0)</f>
        <v>0</v>
      </c>
      <c r="W180" s="4">
        <f t="shared" si="509"/>
        <v>0</v>
      </c>
      <c r="X180" s="72">
        <f>IF(SUM($S$3:AA$3)*$J180+SUM($S$4:AA$4)*$K180+SUM($S$5:AA$5)*$L180+SUM($S$6:AA$6)*$M180+SUM($S$7:AA$7)*$N180-SUM($O180:$Q180)&gt;0,SUM($S$3:AA$3)*$J180+SUM($S$4:AA$4)*$K180+SUM($S$5:AA$5)*$L180+SUM($S$6:AA$6)*$M180+SUM($S$7:AA$7)*$N180-SUM($O180:$Q180),0)</f>
        <v>0</v>
      </c>
      <c r="Y180" s="4">
        <f t="shared" si="510"/>
        <v>0</v>
      </c>
      <c r="Z180" s="72">
        <f>IF(SUM($S$3:AC$3)*$J180+SUM($S$4:AC$4)*$K180+SUM($S$5:AC$5)*$L180+SUM($S$6:AC$6)*$M180+SUM($S$7:AC$7)*$N180-SUM($O180:$Q180)&gt;0,SUM($S$3:AC$3)*$J180+SUM($S$4:AC$4)*$K180+SUM($S$5:AC$5)*$L180+SUM($S$6:AC$6)*$M180+SUM($S$7:AC$7)*$N180-SUM($O180:$Q180),0)</f>
        <v>0</v>
      </c>
      <c r="AA180" s="4">
        <f t="shared" si="511"/>
        <v>0</v>
      </c>
      <c r="AB180" s="72">
        <f>IF(SUM($S$3:AE$3)*$J180+SUM($S$4:AE$4)*$K180+SUM($S$5:AE$5)*$L180+SUM($S$6:AE$6)*$M180+SUM($S$7:AE$7)*$N180-SUM($O180:$Q180)&gt;0,SUM($S$3:AE$3)*$J180+SUM($S$4:AE$4)*$K180+SUM($S$5:AE$5)*$L180+SUM($S$6:AE$6)*$M180+SUM($S$7:AE$7)*$N180-SUM($O180:$Q180),0)</f>
        <v>0</v>
      </c>
      <c r="AC180" s="4">
        <f t="shared" si="512"/>
        <v>0</v>
      </c>
      <c r="AD180" s="72">
        <f>IF(SUM($S$3:AG$3)*$J180+SUM($S$4:AG$4)*$K180+SUM($S$5:AG$5)*$L180+SUM($S$6:AG$6)*$M180+SUM($S$7:AG$7)*$N180-SUM($O180:$Q180)&gt;0,SUM($S$3:AG$3)*$J180+SUM($S$4:AG$4)*$K180+SUM($S$5:AG$5)*$L180+SUM($S$6:AG$6)*$M180+SUM($S$7:AG$7)*$N180-SUM($O180:$Q180),0)</f>
        <v>0</v>
      </c>
      <c r="AE180" s="4">
        <f t="shared" si="513"/>
        <v>0</v>
      </c>
      <c r="AF180" s="72">
        <f>IF(SUM($S$3:AI$3)*$J180+SUM($S$4:AI$4)*$K180+SUM($S$5:AI$5)*$L180+SUM($S$6:AI$6)*$M180+SUM($S$7:AI$7)*$N180-SUM($O180:$Q180)&gt;0,SUM($S$3:AI$3)*$J180+SUM($S$4:AI$4)*$K180+SUM($S$5:AI$5)*$L180+SUM($S$6:AI$6)*$M180+SUM($S$7:AI$7)*$N180-SUM($O180:$Q180),0)</f>
        <v>0</v>
      </c>
      <c r="AG180" s="4">
        <f t="shared" si="514"/>
        <v>0</v>
      </c>
      <c r="AH180" s="72">
        <f>IF(SUM($S$3:AK$3)*$J180+SUM($S$4:AK$4)*$K180+SUM($S$5:AK$5)*$L180+SUM($S$6:AK$6)*$M180+SUM($S$7:AK$7)*$N180-SUM($O180:$Q180)&gt;0,SUM($S$3:AK$3)*$J180+SUM($S$4:AK$4)*$K180+SUM($S$5:AK$5)*$L180+SUM($S$6:AK$6)*$M180+SUM($S$7:AK$7)*$N180-SUM($O180:$Q180),0)</f>
        <v>0</v>
      </c>
      <c r="AI180" s="4">
        <f t="shared" si="515"/>
        <v>0</v>
      </c>
      <c r="AJ180" s="72">
        <f>IF(SUM($S$3:AM$3)*$J180+SUM($S$4:AQ$4)*$K180+SUM($S$5:AM$5)*$L180+SUM($S$6:AM$6)*$M180+SUM($S$7:AM$7)*$N180-SUM($O180:$Q180)&gt;0,SUM($S$3:AM$3)*$J180+SUM($S$4:AQ$4)*$K180+SUM($S$5:AM$5)*$L180+SUM($S$6:AM$6)*$M180+SUM($S$7:AM$7)*$N180-SUM($O180:$Q180),0)</f>
        <v>0</v>
      </c>
      <c r="AK180" s="4">
        <f t="shared" si="516"/>
        <v>0</v>
      </c>
      <c r="AL180" s="72">
        <f>IF(SUM($S$3:AO$3)*$J180+SUM($S$4:AS$4)*$K180+SUM($S$5:AO$5)*$L180+SUM($S$6:AO$6)*$M180+SUM($S$7:AO$7)*$N180-SUM($O180:$Q180)&gt;0,SUM($S$3:AO$3)*$J180+SUM($S$4:AS$4)*$K180+SUM($S$5:AO$5)*$L180+SUM($S$6:AO$6)*$M180+SUM($S$7:AO$7)*$N180-SUM($O180:$Q180),0)</f>
        <v>0</v>
      </c>
      <c r="AM180" s="4">
        <f t="shared" si="517"/>
        <v>0</v>
      </c>
      <c r="AN180" s="72">
        <f>IF(SUM($S$3:AQ$3)*$J180+SUM($S$4:AU$4)*$K180+SUM($S$5:AQ$5)*$L180+SUM($S$6:AQ$6)*$M180+SUM($S$7:AQ$7)*$N180-SUM($O180:$Q180)&gt;0,SUM($S$3:AQ$3)*$J180+SUM($S$4:AU$4)*$K180+SUM($S$5:AQ$5)*$L180+SUM($S$6:AQ$6)*$M180+SUM($S$7:AQ$7)*$N180-SUM($O180:$Q180),0)</f>
        <v>0</v>
      </c>
      <c r="AO180" s="4">
        <f t="shared" si="518"/>
        <v>0</v>
      </c>
      <c r="AP180" s="72">
        <f>IF(SUM($S$3:AS$3)*$J180+SUM($S$4:AW$4)*$K180+SUM($S$5:AS$5)*$L180+SUM($S$6:AS$6)*$M180+SUM($S$7:AS$7)*$N180-SUM($O180:$Q180)&gt;0,SUM($S$3:AS$3)*$J180+SUM($S$4:AW$4)*$K180+SUM($S$5:AS$5)*$L180+SUM($S$6:AS$6)*$M180+SUM($S$7:AS$7)*$N180-SUM($O180:$Q180),0)</f>
        <v>0</v>
      </c>
      <c r="AQ180" s="4">
        <f t="shared" si="519"/>
        <v>0</v>
      </c>
      <c r="AR180" s="72">
        <f>IF(SUM($S$3:AU$3)*$J180+SUM($S$4:AP$4)*$K180+SUM($S$5:AU$5)*$L180+SUM($S$6:AU$6)*$M180+SUM($S$7:AU$7)*$N180-SUM($O180:$Q180)&gt;0,SUM($S$3:AU$3)*$J180+SUM($S$4:AP$4)*$K180+SUM($S$5:AU$5)*$L180+SUM($S$6:AU$6)*$M180+SUM($S$7:AU$7)*$N180-SUM($O180:$Q180),0)</f>
        <v>0</v>
      </c>
      <c r="AS180" s="4">
        <f t="shared" si="520"/>
        <v>0</v>
      </c>
      <c r="AT180" s="72">
        <f>IF(SUM($S$3:AW$3)*$J180+SUM($S$4:AW$4)*$K180+SUM($S$5:AW$5)*$L180+SUM($S$6:AW$6)*$M180+SUM($S$7:AW$7)*$N180-SUM($O180:$Q180)&gt;0,SUM($S$3:AW$3)*$J180+SUM($S$4:AW$4)*$K180+SUM($S$5:AW$5)*$L180+SUM($S$6:AW$6)*$M180+SUM($S$7:AW$7)*$N180-SUM($O180:$Q180),0)</f>
        <v>0</v>
      </c>
      <c r="AU180" s="4">
        <f t="shared" si="521"/>
        <v>0</v>
      </c>
      <c r="AV180" s="72">
        <f>IF(SUM($S$3:AY$3)*$J180+SUM($S$4:AY$4)*$K180+SUM($S$5:AY$5)*$L180+SUM($S$6:AY$6)*$M180+SUM($S$7:AY$7)*$N180-SUM($O180:$Q180)&gt;0,SUM($S$3:AY$3)*$J180+SUM($S$4:AY$4)*$K180+SUM($S$5:AY$5)*$L180+SUM($S$6:AY$6)*$M180+SUM($S$7:AY$7)*$N180-SUM($O180:$Q180),0)</f>
        <v>0</v>
      </c>
      <c r="AW180" s="4">
        <f t="shared" si="522"/>
        <v>0</v>
      </c>
      <c r="AX180" s="72">
        <f>IF(SUM($S$3:BA$3)*$J180+SUM($S$4:BA$4)*$K180+SUM($S$5:BA$5)*$L180+SUM($S$6:BA$6)*$M180+SUM($S$7:BA$7)*$N180-SUM($O180:$Q180)&gt;0,SUM($S$3:BA$3)*$J180+SUM($S$4:BA$4)*$K180+SUM($S$5:BA$5)*$L180+SUM($S$6:BA$6)*$M180+SUM($S$7:BA$7)*$N180-SUM($O180:$Q180),0)</f>
        <v>0</v>
      </c>
      <c r="AY180" s="7">
        <f t="shared" si="523"/>
        <v>0</v>
      </c>
      <c r="AZ180" s="401">
        <f>IF(SUM($S$3:BC$3)*$J180+SUM($S$4:BC$4)*$K180+SUM($S$5:BC$5)*$L180+SUM($S$6:BC$6)*$M180+SUM($S$7:BC$7)*$N180-SUM($O180:$Q180)&gt;0,SUM($S$3:BC$3)*$J180+SUM($S$4:BC$4)*$K180+SUM($S$5:BC$5)*$L180+SUM($S$6:BC$6)*$M180+SUM($S$7:BC$7)*$N180-SUM($O180:$Q180),0)</f>
        <v>0</v>
      </c>
      <c r="BA180" s="87">
        <f t="shared" si="524"/>
        <v>0</v>
      </c>
      <c r="BB180" s="402">
        <f>IF(SUM($S$3:BD$3)*$J180+SUM($S$4:BD$4)*$K180+SUM($S$5:BD$5)*$L180+SUM($S$6:BD$6)*$M180+SUM($S$7:BD$7)*$N180-SUM($O180:$Q180)&gt;0,SUM($S$3:BD$3)*$J180+SUM($S$4:BD$4)*$K180+SUM($S$5:BD$5)*$L180+SUM($S$6:BD$6)*$M180+SUM($S$7:BD$7)*$N180-SUM($O180:$Q180),0)</f>
        <v>0</v>
      </c>
      <c r="BC180" s="87">
        <f t="shared" si="525"/>
        <v>0</v>
      </c>
      <c r="BG180" s="87">
        <f>IF($G180=2,$H180*AC180*$I$2,$H180*AC180)</f>
        <v>0</v>
      </c>
      <c r="BH180" s="87">
        <f>IF($G180=2,$H180*AE180*$I$2,$H180*AE180)</f>
        <v>0</v>
      </c>
      <c r="BI180" s="87">
        <f>IF($G180=2,$H180*AG180*$I$2,$H180*AG180)</f>
        <v>0</v>
      </c>
      <c r="BJ180" s="87">
        <f>IF($G180=2,$H180*AI180*$I$2,$H180*AI180)</f>
        <v>0</v>
      </c>
      <c r="BK180" s="87">
        <f>IF($G180=2,$H180*AK180*$I$2,$H180*AK180)</f>
        <v>0</v>
      </c>
      <c r="BL180" s="87">
        <f>IF($G180=2,$H180*AM180*$I$2,$H180*AM180)</f>
        <v>0</v>
      </c>
      <c r="BM180" s="87">
        <f>IF($G180=2,$H180*AO180*$I$2,$H180*AO180)</f>
        <v>0</v>
      </c>
      <c r="BN180" s="87">
        <f>IF($G180=2,$H180*AQ180*$I$2,$H180*AQ180)</f>
        <v>0</v>
      </c>
      <c r="BO180" s="87">
        <f>IF($G180=2,$H180*AS180*$I$2,$H180*AS180)</f>
        <v>0</v>
      </c>
      <c r="BP180" s="87">
        <f>IF($G180=2,$H180*AU180*$I$2,$H180*AU180)</f>
        <v>0</v>
      </c>
      <c r="BQ180" s="244">
        <f>IF($G180=2,$H180*AW180*$I$2,$H180*AW180)</f>
        <v>0</v>
      </c>
      <c r="BR180" s="151">
        <f>IF($G180=2,$H180*AY180*$I$2,$H180*AY180)</f>
        <v>0</v>
      </c>
      <c r="BS180" s="87">
        <f>IF($G180=2,$H180*BA180*$I$2,$H180*BA180)</f>
        <v>0</v>
      </c>
      <c r="BT180" s="87">
        <f>IF($G180=2,$H180*BC180*$I$2,$H180*BC180)</f>
        <v>0</v>
      </c>
      <c r="BU180" s="87"/>
      <c r="BV180" s="87"/>
      <c r="BW180" s="159"/>
      <c r="BX180" s="154" t="s">
        <v>607</v>
      </c>
    </row>
    <row r="181" spans="1:76" s="86" customFormat="1" ht="12.75" customHeight="1" x14ac:dyDescent="0.2">
      <c r="A181" s="94" t="s">
        <v>804</v>
      </c>
      <c r="B181" s="51" t="s">
        <v>805</v>
      </c>
      <c r="C181" s="254" t="s">
        <v>10</v>
      </c>
      <c r="D181" s="277"/>
      <c r="E181" s="331"/>
      <c r="F181" s="349" t="s">
        <v>1081</v>
      </c>
      <c r="G181" s="369">
        <v>0</v>
      </c>
      <c r="H181" s="370">
        <v>0</v>
      </c>
      <c r="I181" s="373" t="s">
        <v>1081</v>
      </c>
      <c r="J181" s="301"/>
      <c r="K181" s="128"/>
      <c r="L181" s="120"/>
      <c r="M181" s="120"/>
      <c r="N181" s="120"/>
      <c r="O181" s="87"/>
      <c r="P181" s="87"/>
      <c r="Q181" s="292">
        <v>0</v>
      </c>
      <c r="R181" s="72">
        <f>IF(SUM($S$3:U$3)*$J181+SUM($S$4:U$4)*$K181+SUM($S$5:U$5)*$L181+SUM($S$6:U$6)*$M181+SUM($S$7:U$7)*$N181-SUM($O181:$Q181)&gt;0,SUM($S$3:U$3)*$J181+SUM($S$4:U$4)*$K181+SUM($S$5:U$5)*$L181+SUM($S$6:U$6)*$M181+SUM($S$7:U$7)*$N181-SUM($O181:$Q181),0)</f>
        <v>0</v>
      </c>
      <c r="S181" s="73">
        <f t="shared" si="507"/>
        <v>0</v>
      </c>
      <c r="T181" s="72">
        <f>IF(SUM($S$3:W$3)*$J181+SUM($S$4:W$4)*$K181+SUM($S$5:W$5)*$L181+SUM($S$6:W$6)*$M181+SUM($S$7:W$7)*$N181-SUM($O181:$Q181)&gt;0,SUM($S$3:W$3)*$J181+SUM($S$4:W$4)*$K181+SUM($S$5:W$5)*$L181+SUM($S$6:W$6)*$M181+SUM($S$7:W$7)*$N181-SUM($O181:$Q181),0)</f>
        <v>0</v>
      </c>
      <c r="U181" s="4">
        <f t="shared" si="508"/>
        <v>0</v>
      </c>
      <c r="V181" s="72">
        <f>IF(SUM($S$3:Y$3)*$J181+SUM($S$4:Y$4)*$K181+SUM($S$5:Y$5)*$L181+SUM($S$6:Y$6)*$M181+SUM($S$7:Y$7)*$N181-SUM($O181:$Q181)&gt;0,SUM($S$3:Y$3)*$J181+SUM($S$4:Y$4)*$K181+SUM($S$5:Y$5)*$L181+SUM($S$6:Y$6)*$M181+SUM($S$7:Y$7)*$N181-SUM($O181:$Q181),0)</f>
        <v>0</v>
      </c>
      <c r="W181" s="4">
        <f t="shared" si="509"/>
        <v>0</v>
      </c>
      <c r="X181" s="72">
        <f>IF(SUM($S$3:AA$3)*$J181+SUM($S$4:AA$4)*$K181+SUM($S$5:AA$5)*$L181+SUM($S$6:AA$6)*$M181+SUM($S$7:AA$7)*$N181-SUM($O181:$Q181)&gt;0,SUM($S$3:AA$3)*$J181+SUM($S$4:AA$4)*$K181+SUM($S$5:AA$5)*$L181+SUM($S$6:AA$6)*$M181+SUM($S$7:AA$7)*$N181-SUM($O181:$Q181),0)</f>
        <v>0</v>
      </c>
      <c r="Y181" s="4">
        <f t="shared" si="510"/>
        <v>0</v>
      </c>
      <c r="Z181" s="72">
        <f>IF(SUM($S$3:AC$3)*$J181+SUM($S$4:AC$4)*$K181+SUM($S$5:AC$5)*$L181+SUM($S$6:AC$6)*$M181+SUM($S$7:AC$7)*$N181-SUM($O181:$Q181)&gt;0,SUM($S$3:AC$3)*$J181+SUM($S$4:AC$4)*$K181+SUM($S$5:AC$5)*$L181+SUM($S$6:AC$6)*$M181+SUM($S$7:AC$7)*$N181-SUM($O181:$Q181),0)</f>
        <v>0</v>
      </c>
      <c r="AA181" s="4">
        <f t="shared" si="511"/>
        <v>0</v>
      </c>
      <c r="AB181" s="72">
        <f>IF(SUM($S$3:AE$3)*$J181+SUM($S$4:AE$4)*$K181+SUM($S$5:AE$5)*$L181+SUM($S$6:AE$6)*$M181+SUM($S$7:AE$7)*$N181-SUM($O181:$Q181)&gt;0,SUM($S$3:AE$3)*$J181+SUM($S$4:AE$4)*$K181+SUM($S$5:AE$5)*$L181+SUM($S$6:AE$6)*$M181+SUM($S$7:AE$7)*$N181-SUM($O181:$Q181),0)</f>
        <v>0</v>
      </c>
      <c r="AC181" s="4">
        <f t="shared" si="512"/>
        <v>0</v>
      </c>
      <c r="AD181" s="72">
        <f>IF(SUM($S$3:AG$3)*$J181+SUM($S$4:AG$4)*$K181+SUM($S$5:AG$5)*$L181+SUM($S$6:AG$6)*$M181+SUM($S$7:AG$7)*$N181-SUM($O181:$Q181)&gt;0,SUM($S$3:AG$3)*$J181+SUM($S$4:AG$4)*$K181+SUM($S$5:AG$5)*$L181+SUM($S$6:AG$6)*$M181+SUM($S$7:AG$7)*$N181-SUM($O181:$Q181),0)</f>
        <v>0</v>
      </c>
      <c r="AE181" s="4">
        <f t="shared" si="513"/>
        <v>0</v>
      </c>
      <c r="AF181" s="72">
        <f>IF(SUM($S$3:AI$3)*$J181+SUM($S$4:AI$4)*$K181+SUM($S$5:AI$5)*$L181+SUM($S$6:AI$6)*$M181+SUM($S$7:AI$7)*$N181-SUM($O181:$Q181)&gt;0,SUM($S$3:AI$3)*$J181+SUM($S$4:AI$4)*$K181+SUM($S$5:AI$5)*$L181+SUM($S$6:AI$6)*$M181+SUM($S$7:AI$7)*$N181-SUM($O181:$Q181),0)</f>
        <v>0</v>
      </c>
      <c r="AG181" s="4">
        <f t="shared" si="514"/>
        <v>0</v>
      </c>
      <c r="AH181" s="72">
        <f>IF(SUM($S$3:AK$3)*$J181+SUM($S$4:AK$4)*$K181+SUM($S$5:AK$5)*$L181+SUM($S$6:AK$6)*$M181+SUM($S$7:AK$7)*$N181-SUM($O181:$Q181)&gt;0,SUM($S$3:AK$3)*$J181+SUM($S$4:AK$4)*$K181+SUM($S$5:AK$5)*$L181+SUM($S$6:AK$6)*$M181+SUM($S$7:AK$7)*$N181-SUM($O181:$Q181),0)</f>
        <v>0</v>
      </c>
      <c r="AI181" s="4">
        <f t="shared" si="515"/>
        <v>0</v>
      </c>
      <c r="AJ181" s="72">
        <f>IF(SUM($S$3:AM$3)*$J181+SUM($S$4:AQ$4)*$K181+SUM($S$5:AM$5)*$L181+SUM($S$6:AM$6)*$M181+SUM($S$7:AM$7)*$N181-SUM($O181:$Q181)&gt;0,SUM($S$3:AM$3)*$J181+SUM($S$4:AQ$4)*$K181+SUM($S$5:AM$5)*$L181+SUM($S$6:AM$6)*$M181+SUM($S$7:AM$7)*$N181-SUM($O181:$Q181),0)</f>
        <v>0</v>
      </c>
      <c r="AK181" s="4">
        <f t="shared" si="516"/>
        <v>0</v>
      </c>
      <c r="AL181" s="72">
        <f>IF(SUM($S$3:AO$3)*$J181+SUM($S$4:AS$4)*$K181+SUM($S$5:AO$5)*$L181+SUM($S$6:AO$6)*$M181+SUM($S$7:AO$7)*$N181-SUM($O181:$Q181)&gt;0,SUM($S$3:AO$3)*$J181+SUM($S$4:AS$4)*$K181+SUM($S$5:AO$5)*$L181+SUM($S$6:AO$6)*$M181+SUM($S$7:AO$7)*$N181-SUM($O181:$Q181),0)</f>
        <v>0</v>
      </c>
      <c r="AM181" s="4">
        <f t="shared" si="517"/>
        <v>0</v>
      </c>
      <c r="AN181" s="72">
        <f>IF(SUM($S$3:AQ$3)*$J181+SUM($S$4:AU$4)*$K181+SUM($S$5:AQ$5)*$L181+SUM($S$6:AQ$6)*$M181+SUM($S$7:AQ$7)*$N181-SUM($O181:$Q181)&gt;0,SUM($S$3:AQ$3)*$J181+SUM($S$4:AU$4)*$K181+SUM($S$5:AQ$5)*$L181+SUM($S$6:AQ$6)*$M181+SUM($S$7:AQ$7)*$N181-SUM($O181:$Q181),0)</f>
        <v>0</v>
      </c>
      <c r="AO181" s="4">
        <f t="shared" si="518"/>
        <v>0</v>
      </c>
      <c r="AP181" s="72">
        <f>IF(SUM($S$3:AS$3)*$J181+SUM($S$4:AW$4)*$K181+SUM($S$5:AS$5)*$L181+SUM($S$6:AS$6)*$M181+SUM($S$7:AS$7)*$N181-SUM($O181:$Q181)&gt;0,SUM($S$3:AS$3)*$J181+SUM($S$4:AW$4)*$K181+SUM($S$5:AS$5)*$L181+SUM($S$6:AS$6)*$M181+SUM($S$7:AS$7)*$N181-SUM($O181:$Q181),0)</f>
        <v>0</v>
      </c>
      <c r="AQ181" s="4">
        <f t="shared" si="519"/>
        <v>0</v>
      </c>
      <c r="AR181" s="72">
        <f>IF(SUM($S$3:AU$3)*$J181+SUM($S$4:AP$4)*$K181+SUM($S$5:AU$5)*$L181+SUM($S$6:AU$6)*$M181+SUM($S$7:AU$7)*$N181-SUM($O181:$Q181)&gt;0,SUM($S$3:AU$3)*$J181+SUM($S$4:AP$4)*$K181+SUM($S$5:AU$5)*$L181+SUM($S$6:AU$6)*$M181+SUM($S$7:AU$7)*$N181-SUM($O181:$Q181),0)</f>
        <v>0</v>
      </c>
      <c r="AS181" s="4">
        <f t="shared" si="520"/>
        <v>0</v>
      </c>
      <c r="AT181" s="72">
        <f>IF(SUM($S$3:AW$3)*$J181+SUM($S$4:AW$4)*$K181+SUM($S$5:AW$5)*$L181+SUM($S$6:AW$6)*$M181+SUM($S$7:AW$7)*$N181-SUM($O181:$Q181)&gt;0,SUM($S$3:AW$3)*$J181+SUM($S$4:AW$4)*$K181+SUM($S$5:AW$5)*$L181+SUM($S$6:AW$6)*$M181+SUM($S$7:AW$7)*$N181-SUM($O181:$Q181),0)</f>
        <v>0</v>
      </c>
      <c r="AU181" s="4">
        <f t="shared" si="521"/>
        <v>0</v>
      </c>
      <c r="AV181" s="72">
        <f>IF(SUM($S$3:AY$3)*$J181+SUM($S$4:AY$4)*$K181+SUM($S$5:AY$5)*$L181+SUM($S$6:AY$6)*$M181+SUM($S$7:AY$7)*$N181-SUM($O181:$Q181)&gt;0,SUM($S$3:AY$3)*$J181+SUM($S$4:AY$4)*$K181+SUM($S$5:AY$5)*$L181+SUM($S$6:AY$6)*$M181+SUM($S$7:AY$7)*$N181-SUM($O181:$Q181),0)</f>
        <v>0</v>
      </c>
      <c r="AW181" s="4">
        <f t="shared" si="522"/>
        <v>0</v>
      </c>
      <c r="AX181" s="72">
        <f>IF(SUM($S$3:BA$3)*$J181+SUM($S$4:BA$4)*$K181+SUM($S$5:BA$5)*$L181+SUM($S$6:BA$6)*$M181+SUM($S$7:BA$7)*$N181-SUM($O181:$Q181)&gt;0,SUM($S$3:BA$3)*$J181+SUM($S$4:BA$4)*$K181+SUM($S$5:BA$5)*$L181+SUM($S$6:BA$6)*$M181+SUM($S$7:BA$7)*$N181-SUM($O181:$Q181),0)</f>
        <v>0</v>
      </c>
      <c r="AY181" s="7">
        <f t="shared" si="523"/>
        <v>0</v>
      </c>
      <c r="AZ181" s="401">
        <f>IF(SUM($S$3:BC$3)*$J181+SUM($S$4:BC$4)*$K181+SUM($S$5:BC$5)*$L181+SUM($S$6:BC$6)*$M181+SUM($S$7:BC$7)*$N181-SUM($O181:$Q181)&gt;0,SUM($S$3:BC$3)*$J181+SUM($S$4:BC$4)*$K181+SUM($S$5:BC$5)*$L181+SUM($S$6:BC$6)*$M181+SUM($S$7:BC$7)*$N181-SUM($O181:$Q181),0)</f>
        <v>0</v>
      </c>
      <c r="BA181" s="87">
        <f t="shared" si="524"/>
        <v>0</v>
      </c>
      <c r="BB181" s="402">
        <f>IF(SUM($S$3:BD$3)*$J181+SUM($S$4:BD$4)*$K181+SUM($S$5:BD$5)*$L181+SUM($S$6:BD$6)*$M181+SUM($S$7:BD$7)*$N181-SUM($O181:$Q181)&gt;0,SUM($S$3:BD$3)*$J181+SUM($S$4:BD$4)*$K181+SUM($S$5:BD$5)*$L181+SUM($S$6:BD$6)*$M181+SUM($S$7:BD$7)*$N181-SUM($O181:$Q181),0)</f>
        <v>0</v>
      </c>
      <c r="BC181" s="87">
        <f t="shared" si="525"/>
        <v>0</v>
      </c>
      <c r="BG181" s="91"/>
      <c r="BH181" s="91"/>
      <c r="BI181" s="91"/>
      <c r="BJ181" s="91"/>
      <c r="BK181" s="91"/>
      <c r="BL181" s="91"/>
      <c r="BM181" s="91"/>
      <c r="BN181" s="91"/>
      <c r="BO181" s="91"/>
      <c r="BP181" s="91"/>
      <c r="BQ181" s="250"/>
      <c r="BR181" s="157"/>
      <c r="BS181" s="91"/>
      <c r="BT181" s="91"/>
      <c r="BU181" s="91"/>
      <c r="BV181" s="91"/>
      <c r="BW181" s="158"/>
      <c r="BX181" s="153"/>
    </row>
    <row r="182" spans="1:76" s="86" customFormat="1" ht="12.75" customHeight="1" x14ac:dyDescent="0.2">
      <c r="A182" s="94" t="s">
        <v>280</v>
      </c>
      <c r="B182" s="51" t="s">
        <v>284</v>
      </c>
      <c r="C182" s="254" t="s">
        <v>10</v>
      </c>
      <c r="D182" s="277">
        <v>1</v>
      </c>
      <c r="E182" s="331">
        <v>4446</v>
      </c>
      <c r="F182" s="345" t="s">
        <v>772</v>
      </c>
      <c r="G182" s="369">
        <v>1</v>
      </c>
      <c r="H182" s="370">
        <v>4446</v>
      </c>
      <c r="I182" s="373" t="s">
        <v>772</v>
      </c>
      <c r="J182" s="300">
        <v>8</v>
      </c>
      <c r="K182" s="128"/>
      <c r="L182" s="122">
        <v>8</v>
      </c>
      <c r="M182" s="120"/>
      <c r="N182" s="122">
        <v>2</v>
      </c>
      <c r="O182" s="87"/>
      <c r="P182" s="87">
        <v>1400</v>
      </c>
      <c r="Q182" s="292">
        <f>1000+3500+745+250</f>
        <v>5495</v>
      </c>
      <c r="R182" s="72">
        <f>IF(SUM($S$3:U$3)*$J182+SUM($S$4:U$4)*$K182+SUM($S$5:U$5)*$L182+SUM($S$6:U$6)*$M182+SUM($S$7:U$7)*$N182-SUM($O182:$Q182)&gt;0,SUM($S$3:U$3)*$J182+SUM($S$4:U$4)*$K182+SUM($S$5:U$5)*$L182+SUM($S$6:U$6)*$M182+SUM($S$7:U$7)*$N182-SUM($O182:$Q182),0)</f>
        <v>0</v>
      </c>
      <c r="S182" s="73">
        <f t="shared" si="507"/>
        <v>0</v>
      </c>
      <c r="T182" s="72">
        <f>IF(SUM($S$3:W$3)*$J182+SUM($S$4:W$4)*$K182+SUM($S$5:W$5)*$L182+SUM($S$6:W$6)*$M182+SUM($S$7:W$7)*$N182-SUM($O182:$Q182)&gt;0,SUM($S$3:W$3)*$J182+SUM($S$4:W$4)*$K182+SUM($S$5:W$5)*$L182+SUM($S$6:W$6)*$M182+SUM($S$7:W$7)*$N182-SUM($O182:$Q182),0)</f>
        <v>0</v>
      </c>
      <c r="U182" s="4">
        <f t="shared" si="508"/>
        <v>0</v>
      </c>
      <c r="V182" s="72">
        <f>IF(SUM($S$3:Y$3)*$J182+SUM($S$4:Y$4)*$K182+SUM($S$5:Y$5)*$L182+SUM($S$6:Y$6)*$M182+SUM($S$7:Y$7)*$N182-SUM($O182:$Q182)&gt;0,SUM($S$3:Y$3)*$J182+SUM($S$4:Y$4)*$K182+SUM($S$5:Y$5)*$L182+SUM($S$6:Y$6)*$M182+SUM($S$7:Y$7)*$N182-SUM($O182:$Q182),0)</f>
        <v>0</v>
      </c>
      <c r="W182" s="4">
        <f t="shared" si="509"/>
        <v>0</v>
      </c>
      <c r="X182" s="72">
        <f>IF(SUM($S$3:AA$3)*$J182+SUM($S$4:AA$4)*$K182+SUM($S$5:AA$5)*$L182+SUM($S$6:AA$6)*$M182+SUM($S$7:AA$7)*$N182-SUM($O182:$Q182)&gt;0,SUM($S$3:AA$3)*$J182+SUM($S$4:AA$4)*$K182+SUM($S$5:AA$5)*$L182+SUM($S$6:AA$6)*$M182+SUM($S$7:AA$7)*$N182-SUM($O182:$Q182),0)</f>
        <v>0</v>
      </c>
      <c r="Y182" s="4">
        <f t="shared" si="510"/>
        <v>0</v>
      </c>
      <c r="Z182" s="72">
        <f>IF(SUM($S$3:AC$3)*$J182+SUM($S$4:AC$4)*$K182+SUM($S$5:AC$5)*$L182+SUM($S$6:AC$6)*$M182+SUM($S$7:AC$7)*$N182-SUM($O182:$Q182)&gt;0,SUM($S$3:AC$3)*$J182+SUM($S$4:AC$4)*$K182+SUM($S$5:AC$5)*$L182+SUM($S$6:AC$6)*$M182+SUM($S$7:AC$7)*$N182-SUM($O182:$Q182),0)</f>
        <v>0</v>
      </c>
      <c r="AA182" s="4">
        <f t="shared" si="511"/>
        <v>0</v>
      </c>
      <c r="AB182" s="72">
        <f>IF(SUM($S$3:AE$3)*$J182+SUM($S$4:AE$4)*$K182+SUM($S$5:AE$5)*$L182+SUM($S$6:AE$6)*$M182+SUM($S$7:AE$7)*$N182-SUM($O182:$Q182)&gt;0,SUM($S$3:AE$3)*$J182+SUM($S$4:AE$4)*$K182+SUM($S$5:AE$5)*$L182+SUM($S$6:AE$6)*$M182+SUM($S$7:AE$7)*$N182-SUM($O182:$Q182),0)</f>
        <v>0</v>
      </c>
      <c r="AC182" s="4">
        <f t="shared" si="512"/>
        <v>0</v>
      </c>
      <c r="AD182" s="72">
        <f>IF(SUM($S$3:AG$3)*$J182+SUM($S$4:AG$4)*$K182+SUM($S$5:AG$5)*$L182+SUM($S$6:AG$6)*$M182+SUM($S$7:AG$7)*$N182-SUM($O182:$Q182)&gt;0,SUM($S$3:AG$3)*$J182+SUM($S$4:AG$4)*$K182+SUM($S$5:AG$5)*$L182+SUM($S$6:AG$6)*$M182+SUM($S$7:AG$7)*$N182-SUM($O182:$Q182),0)</f>
        <v>0</v>
      </c>
      <c r="AE182" s="4">
        <f t="shared" si="513"/>
        <v>0</v>
      </c>
      <c r="AF182" s="72">
        <f>IF(SUM($S$3:AI$3)*$J182+SUM($S$4:AI$4)*$K182+SUM($S$5:AI$5)*$L182+SUM($S$6:AI$6)*$M182+SUM($S$7:AI$7)*$N182-SUM($O182:$Q182)&gt;0,SUM($S$3:AI$3)*$J182+SUM($S$4:AI$4)*$K182+SUM($S$5:AI$5)*$L182+SUM($S$6:AI$6)*$M182+SUM($S$7:AI$7)*$N182-SUM($O182:$Q182),0)</f>
        <v>0</v>
      </c>
      <c r="AG182" s="4">
        <f t="shared" si="514"/>
        <v>0</v>
      </c>
      <c r="AH182" s="72">
        <f>IF(SUM($S$3:AK$3)*$J182+SUM($S$4:AK$4)*$K182+SUM($S$5:AK$5)*$L182+SUM($S$6:AK$6)*$M182+SUM($S$7:AK$7)*$N182-SUM($O182:$Q182)&gt;0,SUM($S$3:AK$3)*$J182+SUM($S$4:AK$4)*$K182+SUM($S$5:AK$5)*$L182+SUM($S$6:AK$6)*$M182+SUM($S$7:AK$7)*$N182-SUM($O182:$Q182),0)</f>
        <v>0</v>
      </c>
      <c r="AI182" s="4">
        <f t="shared" si="515"/>
        <v>0</v>
      </c>
      <c r="AJ182" s="72">
        <f>IF(SUM($S$3:AM$3)*$J182+SUM($S$4:AQ$4)*$K182+SUM($S$5:AM$5)*$L182+SUM($S$6:AM$6)*$M182+SUM($S$7:AM$7)*$N182-SUM($O182:$Q182)&gt;0,SUM($S$3:AM$3)*$J182+SUM($S$4:AQ$4)*$K182+SUM($S$5:AM$5)*$L182+SUM($S$6:AM$6)*$M182+SUM($S$7:AM$7)*$N182-SUM($O182:$Q182),0)</f>
        <v>0</v>
      </c>
      <c r="AK182" s="4">
        <f t="shared" si="516"/>
        <v>0</v>
      </c>
      <c r="AL182" s="72">
        <f>IF(SUM($S$3:AO$3)*$J182+SUM($S$4:AS$4)*$K182+SUM($S$5:AO$5)*$L182+SUM($S$6:AO$6)*$M182+SUM($S$7:AO$7)*$N182-SUM($O182:$Q182)&gt;0,SUM($S$3:AO$3)*$J182+SUM($S$4:AS$4)*$K182+SUM($S$5:AO$5)*$L182+SUM($S$6:AO$6)*$M182+SUM($S$7:AO$7)*$N182-SUM($O182:$Q182),0)</f>
        <v>0</v>
      </c>
      <c r="AM182" s="4">
        <f t="shared" si="517"/>
        <v>0</v>
      </c>
      <c r="AN182" s="72">
        <f>IF(SUM($S$3:AQ$3)*$J182+SUM($S$4:AU$4)*$K182+SUM($S$5:AQ$5)*$L182+SUM($S$6:AQ$6)*$M182+SUM($S$7:AQ$7)*$N182-SUM($O182:$Q182)&gt;0,SUM($S$3:AQ$3)*$J182+SUM($S$4:AU$4)*$K182+SUM($S$5:AQ$5)*$L182+SUM($S$6:AQ$6)*$M182+SUM($S$7:AQ$7)*$N182-SUM($O182:$Q182),0)</f>
        <v>0</v>
      </c>
      <c r="AO182" s="4">
        <f t="shared" si="518"/>
        <v>0</v>
      </c>
      <c r="AP182" s="72">
        <f>IF(SUM($S$3:AS$3)*$J182+SUM($S$4:AW$4)*$K182+SUM($S$5:AS$5)*$L182+SUM($S$6:AS$6)*$M182+SUM($S$7:AS$7)*$N182-SUM($O182:$Q182)&gt;0,SUM($S$3:AS$3)*$J182+SUM($S$4:AW$4)*$K182+SUM($S$5:AS$5)*$L182+SUM($S$6:AS$6)*$M182+SUM($S$7:AS$7)*$N182-SUM($O182:$Q182),0)</f>
        <v>0</v>
      </c>
      <c r="AQ182" s="4">
        <f t="shared" si="519"/>
        <v>0</v>
      </c>
      <c r="AR182" s="72">
        <f>IF(SUM($S$3:AU$3)*$J182+SUM($S$4:AP$4)*$K182+SUM($S$5:AU$5)*$L182+SUM($S$6:AU$6)*$M182+SUM($S$7:AU$7)*$N182-SUM($O182:$Q182)&gt;0,SUM($S$3:AU$3)*$J182+SUM($S$4:AP$4)*$K182+SUM($S$5:AU$5)*$L182+SUM($S$6:AU$6)*$M182+SUM($S$7:AU$7)*$N182-SUM($O182:$Q182),0)</f>
        <v>0</v>
      </c>
      <c r="AS182" s="4">
        <f t="shared" si="520"/>
        <v>0</v>
      </c>
      <c r="AT182" s="72">
        <f>IF(SUM($S$3:AW$3)*$J182+SUM($S$4:AW$4)*$K182+SUM($S$5:AW$5)*$L182+SUM($S$6:AW$6)*$M182+SUM($S$7:AW$7)*$N182-SUM($O182:$Q182)&gt;0,SUM($S$3:AW$3)*$J182+SUM($S$4:AW$4)*$K182+SUM($S$5:AW$5)*$L182+SUM($S$6:AW$6)*$M182+SUM($S$7:AW$7)*$N182-SUM($O182:$Q182),0)</f>
        <v>1209</v>
      </c>
      <c r="AU182" s="4">
        <f t="shared" si="521"/>
        <v>1209</v>
      </c>
      <c r="AV182" s="72">
        <f>IF(SUM($S$3:AY$3)*$J182+SUM($S$4:AY$4)*$K182+SUM($S$5:AY$5)*$L182+SUM($S$6:AY$6)*$M182+SUM($S$7:AY$7)*$N182-SUM($O182:$Q182)&gt;0,SUM($S$3:AY$3)*$J182+SUM($S$4:AY$4)*$K182+SUM($S$5:AY$5)*$L182+SUM($S$6:AY$6)*$M182+SUM($S$7:AY$7)*$N182-SUM($O182:$Q182),0)</f>
        <v>2649</v>
      </c>
      <c r="AW182" s="4">
        <f t="shared" si="522"/>
        <v>1440</v>
      </c>
      <c r="AX182" s="72">
        <f>IF(SUM($S$3:BA$3)*$J182+SUM($S$4:BA$4)*$K182+SUM($S$5:BA$5)*$L182+SUM($S$6:BA$6)*$M182+SUM($S$7:BA$7)*$N182-SUM($O182:$Q182)&gt;0,SUM($S$3:BA$3)*$J182+SUM($S$4:BA$4)*$K182+SUM($S$5:BA$5)*$L182+SUM($S$6:BA$6)*$M182+SUM($S$7:BA$7)*$N182-SUM($O182:$Q182),0)</f>
        <v>4089</v>
      </c>
      <c r="AY182" s="7">
        <f t="shared" si="523"/>
        <v>1440</v>
      </c>
      <c r="AZ182" s="401">
        <f>IF(SUM($S$3:BC$3)*$J182+SUM($S$4:BC$4)*$K182+SUM($S$5:BC$5)*$L182+SUM($S$6:BC$6)*$M182+SUM($S$7:BC$7)*$N182-SUM($O182:$Q182)&gt;0,SUM($S$3:BC$3)*$J182+SUM($S$4:BC$4)*$K182+SUM($S$5:BC$5)*$L182+SUM($S$6:BC$6)*$M182+SUM($S$7:BC$7)*$N182-SUM($O182:$Q182),0)</f>
        <v>5529</v>
      </c>
      <c r="BA182" s="87">
        <f t="shared" si="524"/>
        <v>1440</v>
      </c>
      <c r="BB182" s="402">
        <f>IF(SUM($S$3:BD$3)*$J182+SUM($S$4:BD$4)*$K182+SUM($S$5:BD$5)*$L182+SUM($S$6:BD$6)*$M182+SUM($S$7:BD$7)*$N182-SUM($O182:$Q182)&gt;0,SUM($S$3:BD$3)*$J182+SUM($S$4:BD$4)*$K182+SUM($S$5:BD$5)*$L182+SUM($S$6:BD$6)*$M182+SUM($S$7:BD$7)*$N182-SUM($O182:$Q182),0)</f>
        <v>6617</v>
      </c>
      <c r="BC182" s="87">
        <f t="shared" si="525"/>
        <v>1088</v>
      </c>
      <c r="BG182" s="91">
        <f>AA182*$H182</f>
        <v>0</v>
      </c>
      <c r="BH182" s="91">
        <f>AC182*$H182</f>
        <v>0</v>
      </c>
      <c r="BI182" s="91">
        <f>AE182*$H182</f>
        <v>0</v>
      </c>
      <c r="BJ182" s="91">
        <f>AG182*$H182</f>
        <v>0</v>
      </c>
      <c r="BK182" s="91">
        <f>AI182*$H182</f>
        <v>0</v>
      </c>
      <c r="BL182" s="91">
        <f>AK182*$H182</f>
        <v>0</v>
      </c>
      <c r="BM182" s="91">
        <f>AM182*$H182</f>
        <v>0</v>
      </c>
      <c r="BN182" s="91">
        <f>AO182*$H182</f>
        <v>0</v>
      </c>
      <c r="BO182" s="91">
        <f>AQ182*$H182</f>
        <v>0</v>
      </c>
      <c r="BP182" s="91">
        <f>AS182*$H182</f>
        <v>0</v>
      </c>
      <c r="BQ182" s="250">
        <f>AU182*$H182</f>
        <v>5375214</v>
      </c>
      <c r="BR182" s="157">
        <f>AW182*$H182</f>
        <v>6402240</v>
      </c>
      <c r="BS182" s="91">
        <f>AY182*$H182</f>
        <v>6402240</v>
      </c>
      <c r="BT182" s="91">
        <f t="shared" ref="BT182" si="618">BA182*$H182</f>
        <v>6402240</v>
      </c>
      <c r="BU182" s="91">
        <f>BC182*$H182</f>
        <v>4837248</v>
      </c>
      <c r="BV182" s="91"/>
      <c r="BW182" s="158"/>
      <c r="BX182" s="153" t="s">
        <v>610</v>
      </c>
    </row>
    <row r="183" spans="1:76" s="86" customFormat="1" ht="12.75" customHeight="1" x14ac:dyDescent="0.2">
      <c r="A183" s="94" t="s">
        <v>269</v>
      </c>
      <c r="B183" s="187" t="s">
        <v>542</v>
      </c>
      <c r="C183" s="254" t="s">
        <v>10</v>
      </c>
      <c r="D183" s="277">
        <v>1</v>
      </c>
      <c r="E183" s="331">
        <v>89</v>
      </c>
      <c r="F183" s="345" t="s">
        <v>447</v>
      </c>
      <c r="G183" s="369">
        <v>1</v>
      </c>
      <c r="H183" s="370">
        <v>89.3</v>
      </c>
      <c r="I183" s="373" t="s">
        <v>447</v>
      </c>
      <c r="J183" s="300">
        <v>8</v>
      </c>
      <c r="K183" s="128"/>
      <c r="L183" s="122">
        <v>8</v>
      </c>
      <c r="M183" s="120"/>
      <c r="N183" s="122">
        <v>2</v>
      </c>
      <c r="O183" s="87"/>
      <c r="P183" s="87"/>
      <c r="Q183" s="292">
        <f>2000+2960+1480+800+960</f>
        <v>8200</v>
      </c>
      <c r="R183" s="72">
        <f>IF(SUM($S$3:U$3)*$J183+SUM($S$4:U$4)*$K183+SUM($S$5:U$5)*$L183+SUM($S$6:U$6)*$M183+SUM($S$7:U$7)*$N183-SUM($O183:$Q183)&gt;0,SUM($S$3:U$3)*$J183+SUM($S$4:U$4)*$K183+SUM($S$5:U$5)*$L183+SUM($S$6:U$6)*$M183+SUM($S$7:U$7)*$N183-SUM($O183:$Q183),0)</f>
        <v>0</v>
      </c>
      <c r="S183" s="73">
        <f t="shared" si="507"/>
        <v>0</v>
      </c>
      <c r="T183" s="72">
        <f>IF(SUM($S$3:W$3)*$J183+SUM($S$4:W$4)*$K183+SUM($S$5:W$5)*$L183+SUM($S$6:W$6)*$M183+SUM($S$7:W$7)*$N183-SUM($O183:$Q183)&gt;0,SUM($S$3:W$3)*$J183+SUM($S$4:W$4)*$K183+SUM($S$5:W$5)*$L183+SUM($S$6:W$6)*$M183+SUM($S$7:W$7)*$N183-SUM($O183:$Q183),0)</f>
        <v>0</v>
      </c>
      <c r="U183" s="4">
        <f t="shared" si="508"/>
        <v>0</v>
      </c>
      <c r="V183" s="72">
        <f>IF(SUM($S$3:Y$3)*$J183+SUM($S$4:Y$4)*$K183+SUM($S$5:Y$5)*$L183+SUM($S$6:Y$6)*$M183+SUM($S$7:Y$7)*$N183-SUM($O183:$Q183)&gt;0,SUM($S$3:Y$3)*$J183+SUM($S$4:Y$4)*$K183+SUM($S$5:Y$5)*$L183+SUM($S$6:Y$6)*$M183+SUM($S$7:Y$7)*$N183-SUM($O183:$Q183),0)</f>
        <v>0</v>
      </c>
      <c r="W183" s="4">
        <f t="shared" si="509"/>
        <v>0</v>
      </c>
      <c r="X183" s="72">
        <f>IF(SUM($S$3:AA$3)*$J183+SUM($S$4:AA$4)*$K183+SUM($S$5:AA$5)*$L183+SUM($S$6:AA$6)*$M183+SUM($S$7:AA$7)*$N183-SUM($O183:$Q183)&gt;0,SUM($S$3:AA$3)*$J183+SUM($S$4:AA$4)*$K183+SUM($S$5:AA$5)*$L183+SUM($S$6:AA$6)*$M183+SUM($S$7:AA$7)*$N183-SUM($O183:$Q183),0)</f>
        <v>0</v>
      </c>
      <c r="Y183" s="4">
        <f t="shared" si="510"/>
        <v>0</v>
      </c>
      <c r="Z183" s="72">
        <f>IF(SUM($S$3:AC$3)*$J183+SUM($S$4:AC$4)*$K183+SUM($S$5:AC$5)*$L183+SUM($S$6:AC$6)*$M183+SUM($S$7:AC$7)*$N183-SUM($O183:$Q183)&gt;0,SUM($S$3:AC$3)*$J183+SUM($S$4:AC$4)*$K183+SUM($S$5:AC$5)*$L183+SUM($S$6:AC$6)*$M183+SUM($S$7:AC$7)*$N183-SUM($O183:$Q183),0)</f>
        <v>0</v>
      </c>
      <c r="AA183" s="4">
        <f t="shared" si="511"/>
        <v>0</v>
      </c>
      <c r="AB183" s="72">
        <f>IF(SUM($S$3:AE$3)*$J183+SUM($S$4:AE$4)*$K183+SUM($S$5:AE$5)*$L183+SUM($S$6:AE$6)*$M183+SUM($S$7:AE$7)*$N183-SUM($O183:$Q183)&gt;0,SUM($S$3:AE$3)*$J183+SUM($S$4:AE$4)*$K183+SUM($S$5:AE$5)*$L183+SUM($S$6:AE$6)*$M183+SUM($S$7:AE$7)*$N183-SUM($O183:$Q183),0)</f>
        <v>0</v>
      </c>
      <c r="AC183" s="4">
        <f t="shared" si="512"/>
        <v>0</v>
      </c>
      <c r="AD183" s="72">
        <f>IF(SUM($S$3:AG$3)*$J183+SUM($S$4:AG$4)*$K183+SUM($S$5:AG$5)*$L183+SUM($S$6:AG$6)*$M183+SUM($S$7:AG$7)*$N183-SUM($O183:$Q183)&gt;0,SUM($S$3:AG$3)*$J183+SUM($S$4:AG$4)*$K183+SUM($S$5:AG$5)*$L183+SUM($S$6:AG$6)*$M183+SUM($S$7:AG$7)*$N183-SUM($O183:$Q183),0)</f>
        <v>0</v>
      </c>
      <c r="AE183" s="4">
        <f t="shared" si="513"/>
        <v>0</v>
      </c>
      <c r="AF183" s="72">
        <f>IF(SUM($S$3:AI$3)*$J183+SUM($S$4:AI$4)*$K183+SUM($S$5:AI$5)*$L183+SUM($S$6:AI$6)*$M183+SUM($S$7:AI$7)*$N183-SUM($O183:$Q183)&gt;0,SUM($S$3:AI$3)*$J183+SUM($S$4:AI$4)*$K183+SUM($S$5:AI$5)*$L183+SUM($S$6:AI$6)*$M183+SUM($S$7:AI$7)*$N183-SUM($O183:$Q183),0)</f>
        <v>0</v>
      </c>
      <c r="AG183" s="4">
        <f t="shared" si="514"/>
        <v>0</v>
      </c>
      <c r="AH183" s="72">
        <f>IF(SUM($S$3:AK$3)*$J183+SUM($S$4:AK$4)*$K183+SUM($S$5:AK$5)*$L183+SUM($S$6:AK$6)*$M183+SUM($S$7:AK$7)*$N183-SUM($O183:$Q183)&gt;0,SUM($S$3:AK$3)*$J183+SUM($S$4:AK$4)*$K183+SUM($S$5:AK$5)*$L183+SUM($S$6:AK$6)*$M183+SUM($S$7:AK$7)*$N183-SUM($O183:$Q183),0)</f>
        <v>0</v>
      </c>
      <c r="AI183" s="4">
        <f t="shared" si="515"/>
        <v>0</v>
      </c>
      <c r="AJ183" s="72">
        <f>IF(SUM($S$3:AM$3)*$J183+SUM($S$4:AQ$4)*$K183+SUM($S$5:AM$5)*$L183+SUM($S$6:AM$6)*$M183+SUM($S$7:AM$7)*$N183-SUM($O183:$Q183)&gt;0,SUM($S$3:AM$3)*$J183+SUM($S$4:AQ$4)*$K183+SUM($S$5:AM$5)*$L183+SUM($S$6:AM$6)*$M183+SUM($S$7:AM$7)*$N183-SUM($O183:$Q183),0)</f>
        <v>0</v>
      </c>
      <c r="AK183" s="4">
        <f t="shared" si="516"/>
        <v>0</v>
      </c>
      <c r="AL183" s="72">
        <f>IF(SUM($S$3:AO$3)*$J183+SUM($S$4:AS$4)*$K183+SUM($S$5:AO$5)*$L183+SUM($S$6:AO$6)*$M183+SUM($S$7:AO$7)*$N183-SUM($O183:$Q183)&gt;0,SUM($S$3:AO$3)*$J183+SUM($S$4:AS$4)*$K183+SUM($S$5:AO$5)*$L183+SUM($S$6:AO$6)*$M183+SUM($S$7:AO$7)*$N183-SUM($O183:$Q183),0)</f>
        <v>0</v>
      </c>
      <c r="AM183" s="4">
        <f t="shared" si="517"/>
        <v>0</v>
      </c>
      <c r="AN183" s="72">
        <f>IF(SUM($S$3:AQ$3)*$J183+SUM($S$4:AU$4)*$K183+SUM($S$5:AQ$5)*$L183+SUM($S$6:AQ$6)*$M183+SUM($S$7:AQ$7)*$N183-SUM($O183:$Q183)&gt;0,SUM($S$3:AQ$3)*$J183+SUM($S$4:AU$4)*$K183+SUM($S$5:AQ$5)*$L183+SUM($S$6:AQ$6)*$M183+SUM($S$7:AQ$7)*$N183-SUM($O183:$Q183),0)</f>
        <v>0</v>
      </c>
      <c r="AO183" s="4">
        <f t="shared" si="518"/>
        <v>0</v>
      </c>
      <c r="AP183" s="72">
        <f>IF(SUM($S$3:AS$3)*$J183+SUM($S$4:AW$4)*$K183+SUM($S$5:AS$5)*$L183+SUM($S$6:AS$6)*$M183+SUM($S$7:AS$7)*$N183-SUM($O183:$Q183)&gt;0,SUM($S$3:AS$3)*$J183+SUM($S$4:AW$4)*$K183+SUM($S$5:AS$5)*$L183+SUM($S$6:AS$6)*$M183+SUM($S$7:AS$7)*$N183-SUM($O183:$Q183),0)</f>
        <v>0</v>
      </c>
      <c r="AQ183" s="4">
        <f t="shared" si="519"/>
        <v>0</v>
      </c>
      <c r="AR183" s="72">
        <f>IF(SUM($S$3:AU$3)*$J183+SUM($S$4:AP$4)*$K183+SUM($S$5:AU$5)*$L183+SUM($S$6:AU$6)*$M183+SUM($S$7:AU$7)*$N183-SUM($O183:$Q183)&gt;0,SUM($S$3:AU$3)*$J183+SUM($S$4:AP$4)*$K183+SUM($S$5:AU$5)*$L183+SUM($S$6:AU$6)*$M183+SUM($S$7:AU$7)*$N183-SUM($O183:$Q183),0)</f>
        <v>0</v>
      </c>
      <c r="AS183" s="4">
        <f t="shared" si="520"/>
        <v>0</v>
      </c>
      <c r="AT183" s="72">
        <f>IF(SUM($S$3:AW$3)*$J183+SUM($S$4:AW$4)*$K183+SUM($S$5:AW$5)*$L183+SUM($S$6:AW$6)*$M183+SUM($S$7:AW$7)*$N183-SUM($O183:$Q183)&gt;0,SUM($S$3:AW$3)*$J183+SUM($S$4:AW$4)*$K183+SUM($S$5:AW$5)*$L183+SUM($S$6:AW$6)*$M183+SUM($S$7:AW$7)*$N183-SUM($O183:$Q183),0)</f>
        <v>0</v>
      </c>
      <c r="AU183" s="4">
        <f t="shared" si="521"/>
        <v>0</v>
      </c>
      <c r="AV183" s="72">
        <f>IF(SUM($S$3:AY$3)*$J183+SUM($S$4:AY$4)*$K183+SUM($S$5:AY$5)*$L183+SUM($S$6:AY$6)*$M183+SUM($S$7:AY$7)*$N183-SUM($O183:$Q183)&gt;0,SUM($S$3:AY$3)*$J183+SUM($S$4:AY$4)*$K183+SUM($S$5:AY$5)*$L183+SUM($S$6:AY$6)*$M183+SUM($S$7:AY$7)*$N183-SUM($O183:$Q183),0)</f>
        <v>1344</v>
      </c>
      <c r="AW183" s="4">
        <f t="shared" si="522"/>
        <v>1344</v>
      </c>
      <c r="AX183" s="72">
        <f>IF(SUM($S$3:BA$3)*$J183+SUM($S$4:BA$4)*$K183+SUM($S$5:BA$5)*$L183+SUM($S$6:BA$6)*$M183+SUM($S$7:BA$7)*$N183-SUM($O183:$Q183)&gt;0,SUM($S$3:BA$3)*$J183+SUM($S$4:BA$4)*$K183+SUM($S$5:BA$5)*$L183+SUM($S$6:BA$6)*$M183+SUM($S$7:BA$7)*$N183-SUM($O183:$Q183),0)</f>
        <v>2784</v>
      </c>
      <c r="AY183" s="7">
        <f t="shared" si="523"/>
        <v>1440</v>
      </c>
      <c r="AZ183" s="401">
        <f>IF(SUM($S$3:BC$3)*$J183+SUM($S$4:BC$4)*$K183+SUM($S$5:BC$5)*$L183+SUM($S$6:BC$6)*$M183+SUM($S$7:BC$7)*$N183-SUM($O183:$Q183)&gt;0,SUM($S$3:BC$3)*$J183+SUM($S$4:BC$4)*$K183+SUM($S$5:BC$5)*$L183+SUM($S$6:BC$6)*$M183+SUM($S$7:BC$7)*$N183-SUM($O183:$Q183),0)</f>
        <v>4224</v>
      </c>
      <c r="BA183" s="87">
        <f t="shared" si="524"/>
        <v>1440</v>
      </c>
      <c r="BB183" s="402">
        <f>IF(SUM($S$3:BD$3)*$J183+SUM($S$4:BD$4)*$K183+SUM($S$5:BD$5)*$L183+SUM($S$6:BD$6)*$M183+SUM($S$7:BD$7)*$N183-SUM($O183:$Q183)&gt;0,SUM($S$3:BD$3)*$J183+SUM($S$4:BD$4)*$K183+SUM($S$5:BD$5)*$L183+SUM($S$6:BD$6)*$M183+SUM($S$7:BD$7)*$N183-SUM($O183:$Q183),0)</f>
        <v>5312</v>
      </c>
      <c r="BC183" s="87">
        <f t="shared" si="525"/>
        <v>1088</v>
      </c>
      <c r="BG183" s="91">
        <f>Y183*$H183</f>
        <v>0</v>
      </c>
      <c r="BH183" s="91">
        <f>AA183*$H183</f>
        <v>0</v>
      </c>
      <c r="BI183" s="91">
        <f>AC183*$H183</f>
        <v>0</v>
      </c>
      <c r="BJ183" s="91">
        <f>AE183*$H183</f>
        <v>0</v>
      </c>
      <c r="BK183" s="91">
        <f>AG183*$H183</f>
        <v>0</v>
      </c>
      <c r="BL183" s="91">
        <f>AI183*$H183</f>
        <v>0</v>
      </c>
      <c r="BM183" s="91">
        <f>AK183*$H183</f>
        <v>0</v>
      </c>
      <c r="BN183" s="91">
        <f>AM183*$H183</f>
        <v>0</v>
      </c>
      <c r="BO183" s="91">
        <f>AO183*$H183</f>
        <v>0</v>
      </c>
      <c r="BP183" s="91">
        <f>AQ183*$H183</f>
        <v>0</v>
      </c>
      <c r="BQ183" s="250">
        <f>AS183*$H183</f>
        <v>0</v>
      </c>
      <c r="BR183" s="157">
        <f>AU183*$H183</f>
        <v>0</v>
      </c>
      <c r="BS183" s="91">
        <f>AW183*$H183</f>
        <v>120019.2</v>
      </c>
      <c r="BT183" s="91">
        <f>AY183*$H183</f>
        <v>128592</v>
      </c>
      <c r="BU183" s="91">
        <f t="shared" ref="BU183" si="619">BA183*$H183</f>
        <v>128592</v>
      </c>
      <c r="BV183" s="91">
        <f>BC183*$H183</f>
        <v>97158.399999999994</v>
      </c>
      <c r="BW183" s="158"/>
      <c r="BX183" s="153" t="s">
        <v>609</v>
      </c>
    </row>
    <row r="184" spans="1:76" s="86" customFormat="1" ht="12.75" customHeight="1" x14ac:dyDescent="0.2">
      <c r="A184" s="94" t="s">
        <v>270</v>
      </c>
      <c r="B184" s="51"/>
      <c r="C184" s="254" t="s">
        <v>10</v>
      </c>
      <c r="D184" s="277">
        <v>1</v>
      </c>
      <c r="E184" s="331">
        <v>13200</v>
      </c>
      <c r="F184" s="345" t="s">
        <v>448</v>
      </c>
      <c r="G184" s="369">
        <v>1</v>
      </c>
      <c r="H184" s="370">
        <v>15535.71</v>
      </c>
      <c r="I184" s="373" t="s">
        <v>448</v>
      </c>
      <c r="J184" s="300">
        <v>8</v>
      </c>
      <c r="K184" s="128"/>
      <c r="L184" s="122">
        <v>8</v>
      </c>
      <c r="M184" s="120"/>
      <c r="N184" s="122">
        <v>2</v>
      </c>
      <c r="O184" s="87"/>
      <c r="P184" s="87">
        <v>6</v>
      </c>
      <c r="Q184" s="292">
        <f>2016+498+510+504+504+504+420+420+504+504+420</f>
        <v>6804</v>
      </c>
      <c r="R184" s="72">
        <f>IF(SUM($S$3:U$3)*$J184+SUM($S$4:U$4)*$K184+SUM($S$5:U$5)*$L184+SUM($S$6:U$6)*$M184+SUM($S$7:U$7)*$N184-SUM($O184:$Q184)&gt;0,SUM($S$3:U$3)*$J184+SUM($S$4:U$4)*$K184+SUM($S$5:U$5)*$L184+SUM($S$6:U$6)*$M184+SUM($S$7:U$7)*$N184-SUM($O184:$Q184),0)</f>
        <v>0</v>
      </c>
      <c r="S184" s="73">
        <f t="shared" si="507"/>
        <v>0</v>
      </c>
      <c r="T184" s="72">
        <f>IF(SUM($S$3:W$3)*$J184+SUM($S$4:W$4)*$K184+SUM($S$5:W$5)*$L184+SUM($S$6:W$6)*$M184+SUM($S$7:W$7)*$N184-SUM($O184:$Q184)&gt;0,SUM($S$3:W$3)*$J184+SUM($S$4:W$4)*$K184+SUM($S$5:W$5)*$L184+SUM($S$6:W$6)*$M184+SUM($S$7:W$7)*$N184-SUM($O184:$Q184),0)</f>
        <v>0</v>
      </c>
      <c r="U184" s="4">
        <f t="shared" si="508"/>
        <v>0</v>
      </c>
      <c r="V184" s="72">
        <f>IF(SUM($S$3:Y$3)*$J184+SUM($S$4:Y$4)*$K184+SUM($S$5:Y$5)*$L184+SUM($S$6:Y$6)*$M184+SUM($S$7:Y$7)*$N184-SUM($O184:$Q184)&gt;0,SUM($S$3:Y$3)*$J184+SUM($S$4:Y$4)*$K184+SUM($S$5:Y$5)*$L184+SUM($S$6:Y$6)*$M184+SUM($S$7:Y$7)*$N184-SUM($O184:$Q184),0)</f>
        <v>0</v>
      </c>
      <c r="W184" s="4">
        <f t="shared" si="509"/>
        <v>0</v>
      </c>
      <c r="X184" s="72">
        <f>IF(SUM($S$3:AA$3)*$J184+SUM($S$4:AA$4)*$K184+SUM($S$5:AA$5)*$L184+SUM($S$6:AA$6)*$M184+SUM($S$7:AA$7)*$N184-SUM($O184:$Q184)&gt;0,SUM($S$3:AA$3)*$J184+SUM($S$4:AA$4)*$K184+SUM($S$5:AA$5)*$L184+SUM($S$6:AA$6)*$M184+SUM($S$7:AA$7)*$N184-SUM($O184:$Q184),0)</f>
        <v>0</v>
      </c>
      <c r="Y184" s="4">
        <f t="shared" si="510"/>
        <v>0</v>
      </c>
      <c r="Z184" s="72">
        <f>IF(SUM($S$3:AC$3)*$J184+SUM($S$4:AC$4)*$K184+SUM($S$5:AC$5)*$L184+SUM($S$6:AC$6)*$M184+SUM($S$7:AC$7)*$N184-SUM($O184:$Q184)&gt;0,SUM($S$3:AC$3)*$J184+SUM($S$4:AC$4)*$K184+SUM($S$5:AC$5)*$L184+SUM($S$6:AC$6)*$M184+SUM($S$7:AC$7)*$N184-SUM($O184:$Q184),0)</f>
        <v>0</v>
      </c>
      <c r="AA184" s="4">
        <f t="shared" si="511"/>
        <v>0</v>
      </c>
      <c r="AB184" s="72">
        <f>IF(SUM($S$3:AE$3)*$J184+SUM($S$4:AE$4)*$K184+SUM($S$5:AE$5)*$L184+SUM($S$6:AE$6)*$M184+SUM($S$7:AE$7)*$N184-SUM($O184:$Q184)&gt;0,SUM($S$3:AE$3)*$J184+SUM($S$4:AE$4)*$K184+SUM($S$5:AE$5)*$L184+SUM($S$6:AE$6)*$M184+SUM($S$7:AE$7)*$N184-SUM($O184:$Q184),0)</f>
        <v>0</v>
      </c>
      <c r="AC184" s="4">
        <f t="shared" si="512"/>
        <v>0</v>
      </c>
      <c r="AD184" s="72">
        <f>IF(SUM($S$3:AG$3)*$J184+SUM($S$4:AG$4)*$K184+SUM($S$5:AG$5)*$L184+SUM($S$6:AG$6)*$M184+SUM($S$7:AG$7)*$N184-SUM($O184:$Q184)&gt;0,SUM($S$3:AG$3)*$J184+SUM($S$4:AG$4)*$K184+SUM($S$5:AG$5)*$L184+SUM($S$6:AG$6)*$M184+SUM($S$7:AG$7)*$N184-SUM($O184:$Q184),0)</f>
        <v>0</v>
      </c>
      <c r="AE184" s="4">
        <f t="shared" si="513"/>
        <v>0</v>
      </c>
      <c r="AF184" s="72">
        <f>IF(SUM($S$3:AI$3)*$J184+SUM($S$4:AI$4)*$K184+SUM($S$5:AI$5)*$L184+SUM($S$6:AI$6)*$M184+SUM($S$7:AI$7)*$N184-SUM($O184:$Q184)&gt;0,SUM($S$3:AI$3)*$J184+SUM($S$4:AI$4)*$K184+SUM($S$5:AI$5)*$L184+SUM($S$6:AI$6)*$M184+SUM($S$7:AI$7)*$N184-SUM($O184:$Q184),0)</f>
        <v>0</v>
      </c>
      <c r="AG184" s="4">
        <f t="shared" si="514"/>
        <v>0</v>
      </c>
      <c r="AH184" s="72">
        <f>IF(SUM($S$3:AK$3)*$J184+SUM($S$4:AK$4)*$K184+SUM($S$5:AK$5)*$L184+SUM($S$6:AK$6)*$M184+SUM($S$7:AK$7)*$N184-SUM($O184:$Q184)&gt;0,SUM($S$3:AK$3)*$J184+SUM($S$4:AK$4)*$K184+SUM($S$5:AK$5)*$L184+SUM($S$6:AK$6)*$M184+SUM($S$7:AK$7)*$N184-SUM($O184:$Q184),0)</f>
        <v>0</v>
      </c>
      <c r="AI184" s="4">
        <f t="shared" si="515"/>
        <v>0</v>
      </c>
      <c r="AJ184" s="72">
        <f>IF(SUM($S$3:AM$3)*$J184+SUM($S$4:AQ$4)*$K184+SUM($S$5:AM$5)*$L184+SUM($S$6:AM$6)*$M184+SUM($S$7:AM$7)*$N184-SUM($O184:$Q184)&gt;0,SUM($S$3:AM$3)*$J184+SUM($S$4:AQ$4)*$K184+SUM($S$5:AM$5)*$L184+SUM($S$6:AM$6)*$M184+SUM($S$7:AM$7)*$N184-SUM($O184:$Q184),0)</f>
        <v>0</v>
      </c>
      <c r="AK184" s="4">
        <f t="shared" si="516"/>
        <v>0</v>
      </c>
      <c r="AL184" s="72">
        <f>IF(SUM($S$3:AO$3)*$J184+SUM($S$4:AS$4)*$K184+SUM($S$5:AO$5)*$L184+SUM($S$6:AO$6)*$M184+SUM($S$7:AO$7)*$N184-SUM($O184:$Q184)&gt;0,SUM($S$3:AO$3)*$J184+SUM($S$4:AS$4)*$K184+SUM($S$5:AO$5)*$L184+SUM($S$6:AO$6)*$M184+SUM($S$7:AO$7)*$N184-SUM($O184:$Q184),0)</f>
        <v>0</v>
      </c>
      <c r="AM184" s="4">
        <f t="shared" si="517"/>
        <v>0</v>
      </c>
      <c r="AN184" s="72">
        <f>IF(SUM($S$3:AQ$3)*$J184+SUM($S$4:AU$4)*$K184+SUM($S$5:AQ$5)*$L184+SUM($S$6:AQ$6)*$M184+SUM($S$7:AQ$7)*$N184-SUM($O184:$Q184)&gt;0,SUM($S$3:AQ$3)*$J184+SUM($S$4:AU$4)*$K184+SUM($S$5:AQ$5)*$L184+SUM($S$6:AQ$6)*$M184+SUM($S$7:AQ$7)*$N184-SUM($O184:$Q184),0)</f>
        <v>0</v>
      </c>
      <c r="AO184" s="4">
        <f t="shared" si="518"/>
        <v>0</v>
      </c>
      <c r="AP184" s="72">
        <f>IF(SUM($S$3:AS$3)*$J184+SUM($S$4:AW$4)*$K184+SUM($S$5:AS$5)*$L184+SUM($S$6:AS$6)*$M184+SUM($S$7:AS$7)*$N184-SUM($O184:$Q184)&gt;0,SUM($S$3:AS$3)*$J184+SUM($S$4:AW$4)*$K184+SUM($S$5:AS$5)*$L184+SUM($S$6:AS$6)*$M184+SUM($S$7:AS$7)*$N184-SUM($O184:$Q184),0)</f>
        <v>0</v>
      </c>
      <c r="AQ184" s="4">
        <f t="shared" si="519"/>
        <v>0</v>
      </c>
      <c r="AR184" s="72">
        <f>IF(SUM($S$3:AU$3)*$J184+SUM($S$4:AP$4)*$K184+SUM($S$5:AU$5)*$L184+SUM($S$6:AU$6)*$M184+SUM($S$7:AU$7)*$N184-SUM($O184:$Q184)&gt;0,SUM($S$3:AU$3)*$J184+SUM($S$4:AP$4)*$K184+SUM($S$5:AU$5)*$L184+SUM($S$6:AU$6)*$M184+SUM($S$7:AU$7)*$N184-SUM($O184:$Q184),0)</f>
        <v>0</v>
      </c>
      <c r="AS184" s="4">
        <f t="shared" si="520"/>
        <v>0</v>
      </c>
      <c r="AT184" s="72">
        <f>IF(SUM($S$3:AW$3)*$J184+SUM($S$4:AW$4)*$K184+SUM($S$5:AW$5)*$L184+SUM($S$6:AW$6)*$M184+SUM($S$7:AW$7)*$N184-SUM($O184:$Q184)&gt;0,SUM($S$3:AW$3)*$J184+SUM($S$4:AW$4)*$K184+SUM($S$5:AW$5)*$L184+SUM($S$6:AW$6)*$M184+SUM($S$7:AW$7)*$N184-SUM($O184:$Q184),0)</f>
        <v>1294</v>
      </c>
      <c r="AU184" s="4">
        <f t="shared" si="521"/>
        <v>1294</v>
      </c>
      <c r="AV184" s="72">
        <f>IF(SUM($S$3:AY$3)*$J184+SUM($S$4:AY$4)*$K184+SUM($S$5:AY$5)*$L184+SUM($S$6:AY$6)*$M184+SUM($S$7:AY$7)*$N184-SUM($O184:$Q184)&gt;0,SUM($S$3:AY$3)*$J184+SUM($S$4:AY$4)*$K184+SUM($S$5:AY$5)*$L184+SUM($S$6:AY$6)*$M184+SUM($S$7:AY$7)*$N184-SUM($O184:$Q184),0)</f>
        <v>2734</v>
      </c>
      <c r="AW184" s="4">
        <f t="shared" si="522"/>
        <v>1440</v>
      </c>
      <c r="AX184" s="72">
        <f>IF(SUM($S$3:BA$3)*$J184+SUM($S$4:BA$4)*$K184+SUM($S$5:BA$5)*$L184+SUM($S$6:BA$6)*$M184+SUM($S$7:BA$7)*$N184-SUM($O184:$Q184)&gt;0,SUM($S$3:BA$3)*$J184+SUM($S$4:BA$4)*$K184+SUM($S$5:BA$5)*$L184+SUM($S$6:BA$6)*$M184+SUM($S$7:BA$7)*$N184-SUM($O184:$Q184),0)</f>
        <v>4174</v>
      </c>
      <c r="AY184" s="7">
        <f t="shared" si="523"/>
        <v>1440</v>
      </c>
      <c r="AZ184" s="401">
        <f>IF(SUM($S$3:BC$3)*$J184+SUM($S$4:BC$4)*$K184+SUM($S$5:BC$5)*$L184+SUM($S$6:BC$6)*$M184+SUM($S$7:BC$7)*$N184-SUM($O184:$Q184)&gt;0,SUM($S$3:BC$3)*$J184+SUM($S$4:BC$4)*$K184+SUM($S$5:BC$5)*$L184+SUM($S$6:BC$6)*$M184+SUM($S$7:BC$7)*$N184-SUM($O184:$Q184),0)</f>
        <v>5614</v>
      </c>
      <c r="BA184" s="87">
        <f t="shared" si="524"/>
        <v>1440</v>
      </c>
      <c r="BB184" s="402">
        <f>IF(SUM($S$3:BD$3)*$J184+SUM($S$4:BD$4)*$K184+SUM($S$5:BD$5)*$L184+SUM($S$6:BD$6)*$M184+SUM($S$7:BD$7)*$N184-SUM($O184:$Q184)&gt;0,SUM($S$3:BD$3)*$J184+SUM($S$4:BD$4)*$K184+SUM($S$5:BD$5)*$L184+SUM($S$6:BD$6)*$M184+SUM($S$7:BD$7)*$N184-SUM($O184:$Q184),0)</f>
        <v>6702</v>
      </c>
      <c r="BC184" s="87">
        <f t="shared" si="525"/>
        <v>1088</v>
      </c>
      <c r="BG184" s="91">
        <f t="shared" ref="BG184:BG185" si="620">IF($G184=2,$H184*AC184*$I$2,$H184*AC184)</f>
        <v>0</v>
      </c>
      <c r="BH184" s="91">
        <f t="shared" ref="BH184:BH185" si="621">IF($G184=2,$H184*AE184*$I$2,$H184*AE184)</f>
        <v>0</v>
      </c>
      <c r="BI184" s="91">
        <f t="shared" ref="BI184:BI185" si="622">IF($G184=2,$H184*AG184*$I$2,$H184*AG184)</f>
        <v>0</v>
      </c>
      <c r="BJ184" s="91">
        <f t="shared" ref="BJ184:BJ185" si="623">IF($G184=2,$H184*AI184*$I$2,$H184*AI184)</f>
        <v>0</v>
      </c>
      <c r="BK184" s="91">
        <f t="shared" ref="BK184:BK185" si="624">IF($G184=2,$H184*AK184*$I$2,$H184*AK184)</f>
        <v>0</v>
      </c>
      <c r="BL184" s="91">
        <f t="shared" ref="BL184:BL185" si="625">IF($G184=2,$H184*AM184*$I$2,$H184*AM184)</f>
        <v>0</v>
      </c>
      <c r="BM184" s="91">
        <f t="shared" ref="BM184:BM185" si="626">IF($G184=2,$H184*AO184*$I$2,$H184*AO184)</f>
        <v>0</v>
      </c>
      <c r="BN184" s="91">
        <f t="shared" ref="BN184:BN185" si="627">IF($G184=2,$H184*AQ184*$I$2,$H184*AQ184)</f>
        <v>0</v>
      </c>
      <c r="BO184" s="91">
        <f t="shared" ref="BO184:BO185" si="628">IF($G184=2,$H184*AS184*$I$2,$H184*AS184)</f>
        <v>0</v>
      </c>
      <c r="BP184" s="91">
        <f t="shared" ref="BP184:BP185" si="629">IF($G184=2,$H184*AU184*$I$2,$H184*AU184)</f>
        <v>20103208.739999998</v>
      </c>
      <c r="BQ184" s="250">
        <f t="shared" ref="BQ184:BQ185" si="630">IF($G184=2,$H184*AW184*$I$2,$H184*AW184)</f>
        <v>22371422.399999999</v>
      </c>
      <c r="BR184" s="157">
        <f t="shared" ref="BR184:BR185" si="631">IF($G184=2,$H184*AY184*$I$2,$H184*AY184)</f>
        <v>22371422.399999999</v>
      </c>
      <c r="BS184" s="91">
        <f t="shared" ref="BS184:BS185" si="632">IF($G184=2,$H184*BA184*$I$2,$H184*BA184)</f>
        <v>22371422.399999999</v>
      </c>
      <c r="BT184" s="91">
        <f t="shared" ref="BT184:BT185" si="633">IF($G184=2,$H184*BC184*$I$2,$H184*BC184)</f>
        <v>16902852.48</v>
      </c>
      <c r="BU184" s="91"/>
      <c r="BV184" s="91"/>
      <c r="BW184" s="158"/>
      <c r="BX184" s="153" t="s">
        <v>607</v>
      </c>
    </row>
    <row r="185" spans="1:76" s="86" customFormat="1" ht="12.75" customHeight="1" x14ac:dyDescent="0.2">
      <c r="A185" s="94" t="s">
        <v>271</v>
      </c>
      <c r="B185" s="51"/>
      <c r="C185" s="254" t="s">
        <v>10</v>
      </c>
      <c r="D185" s="277">
        <v>1</v>
      </c>
      <c r="E185" s="331">
        <v>13200</v>
      </c>
      <c r="F185" s="345" t="s">
        <v>448</v>
      </c>
      <c r="G185" s="369">
        <v>1</v>
      </c>
      <c r="H185" s="370">
        <v>15535.71</v>
      </c>
      <c r="I185" s="373" t="s">
        <v>448</v>
      </c>
      <c r="J185" s="300">
        <v>8</v>
      </c>
      <c r="K185" s="128"/>
      <c r="L185" s="122">
        <v>8</v>
      </c>
      <c r="M185" s="120"/>
      <c r="N185" s="122">
        <v>2</v>
      </c>
      <c r="O185" s="87"/>
      <c r="P185" s="87">
        <v>6</v>
      </c>
      <c r="Q185" s="292">
        <f>2016+504+504+504+504+504+420+420+504+504+420</f>
        <v>6804</v>
      </c>
      <c r="R185" s="72">
        <f>IF(SUM($S$3:U$3)*$J185+SUM($S$4:U$4)*$K185+SUM($S$5:U$5)*$L185+SUM($S$6:U$6)*$M185+SUM($S$7:U$7)*$N185-SUM($O185:$Q185)&gt;0,SUM($S$3:U$3)*$J185+SUM($S$4:U$4)*$K185+SUM($S$5:U$5)*$L185+SUM($S$6:U$6)*$M185+SUM($S$7:U$7)*$N185-SUM($O185:$Q185),0)</f>
        <v>0</v>
      </c>
      <c r="S185" s="73">
        <f t="shared" si="507"/>
        <v>0</v>
      </c>
      <c r="T185" s="72">
        <f>IF(SUM($S$3:W$3)*$J185+SUM($S$4:W$4)*$K185+SUM($S$5:W$5)*$L185+SUM($S$6:W$6)*$M185+SUM($S$7:W$7)*$N185-SUM($O185:$Q185)&gt;0,SUM($S$3:W$3)*$J185+SUM($S$4:W$4)*$K185+SUM($S$5:W$5)*$L185+SUM($S$6:W$6)*$M185+SUM($S$7:W$7)*$N185-SUM($O185:$Q185),0)</f>
        <v>0</v>
      </c>
      <c r="U185" s="4">
        <f t="shared" si="508"/>
        <v>0</v>
      </c>
      <c r="V185" s="72">
        <f>IF(SUM($S$3:Y$3)*$J185+SUM($S$4:Y$4)*$K185+SUM($S$5:Y$5)*$L185+SUM($S$6:Y$6)*$M185+SUM($S$7:Y$7)*$N185-SUM($O185:$Q185)&gt;0,SUM($S$3:Y$3)*$J185+SUM($S$4:Y$4)*$K185+SUM($S$5:Y$5)*$L185+SUM($S$6:Y$6)*$M185+SUM($S$7:Y$7)*$N185-SUM($O185:$Q185),0)</f>
        <v>0</v>
      </c>
      <c r="W185" s="4">
        <f t="shared" si="509"/>
        <v>0</v>
      </c>
      <c r="X185" s="72">
        <f>IF(SUM($S$3:AA$3)*$J185+SUM($S$4:AA$4)*$K185+SUM($S$5:AA$5)*$L185+SUM($S$6:AA$6)*$M185+SUM($S$7:AA$7)*$N185-SUM($O185:$Q185)&gt;0,SUM($S$3:AA$3)*$J185+SUM($S$4:AA$4)*$K185+SUM($S$5:AA$5)*$L185+SUM($S$6:AA$6)*$M185+SUM($S$7:AA$7)*$N185-SUM($O185:$Q185),0)</f>
        <v>0</v>
      </c>
      <c r="Y185" s="4">
        <f t="shared" si="510"/>
        <v>0</v>
      </c>
      <c r="Z185" s="72">
        <f>IF(SUM($S$3:AC$3)*$J185+SUM($S$4:AC$4)*$K185+SUM($S$5:AC$5)*$L185+SUM($S$6:AC$6)*$M185+SUM($S$7:AC$7)*$N185-SUM($O185:$Q185)&gt;0,SUM($S$3:AC$3)*$J185+SUM($S$4:AC$4)*$K185+SUM($S$5:AC$5)*$L185+SUM($S$6:AC$6)*$M185+SUM($S$7:AC$7)*$N185-SUM($O185:$Q185),0)</f>
        <v>0</v>
      </c>
      <c r="AA185" s="4">
        <f t="shared" si="511"/>
        <v>0</v>
      </c>
      <c r="AB185" s="72">
        <f>IF(SUM($S$3:AE$3)*$J185+SUM($S$4:AE$4)*$K185+SUM($S$5:AE$5)*$L185+SUM($S$6:AE$6)*$M185+SUM($S$7:AE$7)*$N185-SUM($O185:$Q185)&gt;0,SUM($S$3:AE$3)*$J185+SUM($S$4:AE$4)*$K185+SUM($S$5:AE$5)*$L185+SUM($S$6:AE$6)*$M185+SUM($S$7:AE$7)*$N185-SUM($O185:$Q185),0)</f>
        <v>0</v>
      </c>
      <c r="AC185" s="4">
        <f t="shared" si="512"/>
        <v>0</v>
      </c>
      <c r="AD185" s="72">
        <f>IF(SUM($S$3:AG$3)*$J185+SUM($S$4:AG$4)*$K185+SUM($S$5:AG$5)*$L185+SUM($S$6:AG$6)*$M185+SUM($S$7:AG$7)*$N185-SUM($O185:$Q185)&gt;0,SUM($S$3:AG$3)*$J185+SUM($S$4:AG$4)*$K185+SUM($S$5:AG$5)*$L185+SUM($S$6:AG$6)*$M185+SUM($S$7:AG$7)*$N185-SUM($O185:$Q185),0)</f>
        <v>0</v>
      </c>
      <c r="AE185" s="4">
        <f t="shared" si="513"/>
        <v>0</v>
      </c>
      <c r="AF185" s="72">
        <f>IF(SUM($S$3:AI$3)*$J185+SUM($S$4:AI$4)*$K185+SUM($S$5:AI$5)*$L185+SUM($S$6:AI$6)*$M185+SUM($S$7:AI$7)*$N185-SUM($O185:$Q185)&gt;0,SUM($S$3:AI$3)*$J185+SUM($S$4:AI$4)*$K185+SUM($S$5:AI$5)*$L185+SUM($S$6:AI$6)*$M185+SUM($S$7:AI$7)*$N185-SUM($O185:$Q185),0)</f>
        <v>0</v>
      </c>
      <c r="AG185" s="4">
        <f t="shared" si="514"/>
        <v>0</v>
      </c>
      <c r="AH185" s="72">
        <f>IF(SUM($S$3:AK$3)*$J185+SUM($S$4:AK$4)*$K185+SUM($S$5:AK$5)*$L185+SUM($S$6:AK$6)*$M185+SUM($S$7:AK$7)*$N185-SUM($O185:$Q185)&gt;0,SUM($S$3:AK$3)*$J185+SUM($S$4:AK$4)*$K185+SUM($S$5:AK$5)*$L185+SUM($S$6:AK$6)*$M185+SUM($S$7:AK$7)*$N185-SUM($O185:$Q185),0)</f>
        <v>0</v>
      </c>
      <c r="AI185" s="4">
        <f t="shared" si="515"/>
        <v>0</v>
      </c>
      <c r="AJ185" s="72">
        <f>IF(SUM($S$3:AM$3)*$J185+SUM($S$4:AQ$4)*$K185+SUM($S$5:AM$5)*$L185+SUM($S$6:AM$6)*$M185+SUM($S$7:AM$7)*$N185-SUM($O185:$Q185)&gt;0,SUM($S$3:AM$3)*$J185+SUM($S$4:AQ$4)*$K185+SUM($S$5:AM$5)*$L185+SUM($S$6:AM$6)*$M185+SUM($S$7:AM$7)*$N185-SUM($O185:$Q185),0)</f>
        <v>0</v>
      </c>
      <c r="AK185" s="4">
        <f t="shared" si="516"/>
        <v>0</v>
      </c>
      <c r="AL185" s="72">
        <f>IF(SUM($S$3:AO$3)*$J185+SUM($S$4:AS$4)*$K185+SUM($S$5:AO$5)*$L185+SUM($S$6:AO$6)*$M185+SUM($S$7:AO$7)*$N185-SUM($O185:$Q185)&gt;0,SUM($S$3:AO$3)*$J185+SUM($S$4:AS$4)*$K185+SUM($S$5:AO$5)*$L185+SUM($S$6:AO$6)*$M185+SUM($S$7:AO$7)*$N185-SUM($O185:$Q185),0)</f>
        <v>0</v>
      </c>
      <c r="AM185" s="4">
        <f t="shared" si="517"/>
        <v>0</v>
      </c>
      <c r="AN185" s="72">
        <f>IF(SUM($S$3:AQ$3)*$J185+SUM($S$4:AU$4)*$K185+SUM($S$5:AQ$5)*$L185+SUM($S$6:AQ$6)*$M185+SUM($S$7:AQ$7)*$N185-SUM($O185:$Q185)&gt;0,SUM($S$3:AQ$3)*$J185+SUM($S$4:AU$4)*$K185+SUM($S$5:AQ$5)*$L185+SUM($S$6:AQ$6)*$M185+SUM($S$7:AQ$7)*$N185-SUM($O185:$Q185),0)</f>
        <v>0</v>
      </c>
      <c r="AO185" s="4">
        <f t="shared" si="518"/>
        <v>0</v>
      </c>
      <c r="AP185" s="72">
        <f>IF(SUM($S$3:AS$3)*$J185+SUM($S$4:AW$4)*$K185+SUM($S$5:AS$5)*$L185+SUM($S$6:AS$6)*$M185+SUM($S$7:AS$7)*$N185-SUM($O185:$Q185)&gt;0,SUM($S$3:AS$3)*$J185+SUM($S$4:AW$4)*$K185+SUM($S$5:AS$5)*$L185+SUM($S$6:AS$6)*$M185+SUM($S$7:AS$7)*$N185-SUM($O185:$Q185),0)</f>
        <v>0</v>
      </c>
      <c r="AQ185" s="4">
        <f t="shared" si="519"/>
        <v>0</v>
      </c>
      <c r="AR185" s="72">
        <f>IF(SUM($S$3:AU$3)*$J185+SUM($S$4:AP$4)*$K185+SUM($S$5:AU$5)*$L185+SUM($S$6:AU$6)*$M185+SUM($S$7:AU$7)*$N185-SUM($O185:$Q185)&gt;0,SUM($S$3:AU$3)*$J185+SUM($S$4:AP$4)*$K185+SUM($S$5:AU$5)*$L185+SUM($S$6:AU$6)*$M185+SUM($S$7:AU$7)*$N185-SUM($O185:$Q185),0)</f>
        <v>0</v>
      </c>
      <c r="AS185" s="4">
        <f t="shared" si="520"/>
        <v>0</v>
      </c>
      <c r="AT185" s="72">
        <f>IF(SUM($S$3:AW$3)*$J185+SUM($S$4:AW$4)*$K185+SUM($S$5:AW$5)*$L185+SUM($S$6:AW$6)*$M185+SUM($S$7:AW$7)*$N185-SUM($O185:$Q185)&gt;0,SUM($S$3:AW$3)*$J185+SUM($S$4:AW$4)*$K185+SUM($S$5:AW$5)*$L185+SUM($S$6:AW$6)*$M185+SUM($S$7:AW$7)*$N185-SUM($O185:$Q185),0)</f>
        <v>1294</v>
      </c>
      <c r="AU185" s="4">
        <f t="shared" si="521"/>
        <v>1294</v>
      </c>
      <c r="AV185" s="72">
        <f>IF(SUM($S$3:AY$3)*$J185+SUM($S$4:AY$4)*$K185+SUM($S$5:AY$5)*$L185+SUM($S$6:AY$6)*$M185+SUM($S$7:AY$7)*$N185-SUM($O185:$Q185)&gt;0,SUM($S$3:AY$3)*$J185+SUM($S$4:AY$4)*$K185+SUM($S$5:AY$5)*$L185+SUM($S$6:AY$6)*$M185+SUM($S$7:AY$7)*$N185-SUM($O185:$Q185),0)</f>
        <v>2734</v>
      </c>
      <c r="AW185" s="4">
        <f t="shared" si="522"/>
        <v>1440</v>
      </c>
      <c r="AX185" s="72">
        <f>IF(SUM($S$3:BA$3)*$J185+SUM($S$4:BA$4)*$K185+SUM($S$5:BA$5)*$L185+SUM($S$6:BA$6)*$M185+SUM($S$7:BA$7)*$N185-SUM($O185:$Q185)&gt;0,SUM($S$3:BA$3)*$J185+SUM($S$4:BA$4)*$K185+SUM($S$5:BA$5)*$L185+SUM($S$6:BA$6)*$M185+SUM($S$7:BA$7)*$N185-SUM($O185:$Q185),0)</f>
        <v>4174</v>
      </c>
      <c r="AY185" s="7">
        <f t="shared" si="523"/>
        <v>1440</v>
      </c>
      <c r="AZ185" s="401">
        <f>IF(SUM($S$3:BC$3)*$J185+SUM($S$4:BC$4)*$K185+SUM($S$5:BC$5)*$L185+SUM($S$6:BC$6)*$M185+SUM($S$7:BC$7)*$N185-SUM($O185:$Q185)&gt;0,SUM($S$3:BC$3)*$J185+SUM($S$4:BC$4)*$K185+SUM($S$5:BC$5)*$L185+SUM($S$6:BC$6)*$M185+SUM($S$7:BC$7)*$N185-SUM($O185:$Q185),0)</f>
        <v>5614</v>
      </c>
      <c r="BA185" s="87">
        <f t="shared" si="524"/>
        <v>1440</v>
      </c>
      <c r="BB185" s="402">
        <f>IF(SUM($S$3:BD$3)*$J185+SUM($S$4:BD$4)*$K185+SUM($S$5:BD$5)*$L185+SUM($S$6:BD$6)*$M185+SUM($S$7:BD$7)*$N185-SUM($O185:$Q185)&gt;0,SUM($S$3:BD$3)*$J185+SUM($S$4:BD$4)*$K185+SUM($S$5:BD$5)*$L185+SUM($S$6:BD$6)*$M185+SUM($S$7:BD$7)*$N185-SUM($O185:$Q185),0)</f>
        <v>6702</v>
      </c>
      <c r="BC185" s="87">
        <f t="shared" si="525"/>
        <v>1088</v>
      </c>
      <c r="BG185" s="91">
        <f t="shared" si="620"/>
        <v>0</v>
      </c>
      <c r="BH185" s="91">
        <f t="shared" si="621"/>
        <v>0</v>
      </c>
      <c r="BI185" s="91">
        <f t="shared" si="622"/>
        <v>0</v>
      </c>
      <c r="BJ185" s="91">
        <f t="shared" si="623"/>
        <v>0</v>
      </c>
      <c r="BK185" s="91">
        <f t="shared" si="624"/>
        <v>0</v>
      </c>
      <c r="BL185" s="91">
        <f t="shared" si="625"/>
        <v>0</v>
      </c>
      <c r="BM185" s="91">
        <f t="shared" si="626"/>
        <v>0</v>
      </c>
      <c r="BN185" s="91">
        <f t="shared" si="627"/>
        <v>0</v>
      </c>
      <c r="BO185" s="91">
        <f t="shared" si="628"/>
        <v>0</v>
      </c>
      <c r="BP185" s="91">
        <f t="shared" si="629"/>
        <v>20103208.739999998</v>
      </c>
      <c r="BQ185" s="250">
        <f t="shared" si="630"/>
        <v>22371422.399999999</v>
      </c>
      <c r="BR185" s="157">
        <f t="shared" si="631"/>
        <v>22371422.399999999</v>
      </c>
      <c r="BS185" s="91">
        <f t="shared" si="632"/>
        <v>22371422.399999999</v>
      </c>
      <c r="BT185" s="91">
        <f t="shared" si="633"/>
        <v>16902852.48</v>
      </c>
      <c r="BU185" s="91"/>
      <c r="BV185" s="91"/>
      <c r="BW185" s="158"/>
      <c r="BX185" s="153" t="s">
        <v>607</v>
      </c>
    </row>
    <row r="186" spans="1:76" s="86" customFormat="1" ht="18.75" customHeight="1" x14ac:dyDescent="0.25">
      <c r="A186" s="189" t="s">
        <v>103</v>
      </c>
      <c r="B186" s="15" t="s">
        <v>806</v>
      </c>
      <c r="C186" s="245"/>
      <c r="D186" s="274"/>
      <c r="E186" s="328"/>
      <c r="F186" s="342"/>
      <c r="G186" s="369"/>
      <c r="H186" s="370"/>
      <c r="I186" s="371"/>
      <c r="K186" s="128"/>
      <c r="L186" s="120"/>
      <c r="M186" s="120"/>
      <c r="N186" s="120"/>
      <c r="O186" s="87"/>
      <c r="P186" s="87"/>
      <c r="Q186" s="292">
        <v>0</v>
      </c>
      <c r="R186" s="72">
        <f>IF(SUM($S$3:U$3)*$J186+SUM($S$4:U$4)*$K186+SUM($S$5:U$5)*$L186+SUM($S$6:U$6)*$M186+SUM($S$7:U$7)*$N186-SUM($O186:$Q186)&gt;0,SUM($S$3:U$3)*$J186+SUM($S$4:U$4)*$K186+SUM($S$5:U$5)*$L186+SUM($S$6:U$6)*$M186+SUM($S$7:U$7)*$N186-SUM($O186:$Q186),0)</f>
        <v>0</v>
      </c>
      <c r="S186" s="73">
        <f t="shared" si="507"/>
        <v>0</v>
      </c>
      <c r="T186" s="72">
        <f>IF(SUM($S$3:W$3)*$J186+SUM($S$4:W$4)*$K186+SUM($S$5:W$5)*$L186+SUM($S$6:W$6)*$M186+SUM($S$7:W$7)*$N186-SUM($O186:$Q186)&gt;0,SUM($S$3:W$3)*$J186+SUM($S$4:W$4)*$K186+SUM($S$5:W$5)*$L186+SUM($S$6:W$6)*$M186+SUM($S$7:W$7)*$N186-SUM($O186:$Q186),0)</f>
        <v>0</v>
      </c>
      <c r="U186" s="4">
        <f t="shared" si="508"/>
        <v>0</v>
      </c>
      <c r="V186" s="72">
        <f>IF(SUM($S$3:Y$3)*$J186+SUM($S$4:Y$4)*$K186+SUM($S$5:Y$5)*$L186+SUM($S$6:Y$6)*$M186+SUM($S$7:Y$7)*$N186-SUM($O186:$Q186)&gt;0,SUM($S$3:Y$3)*$J186+SUM($S$4:Y$4)*$K186+SUM($S$5:Y$5)*$L186+SUM($S$6:Y$6)*$M186+SUM($S$7:Y$7)*$N186-SUM($O186:$Q186),0)</f>
        <v>0</v>
      </c>
      <c r="W186" s="4">
        <f t="shared" si="509"/>
        <v>0</v>
      </c>
      <c r="X186" s="72">
        <f>IF(SUM($S$3:AA$3)*$J186+SUM($S$4:AA$4)*$K186+SUM($S$5:AA$5)*$L186+SUM($S$6:AA$6)*$M186+SUM($S$7:AA$7)*$N186-SUM($O186:$Q186)&gt;0,SUM($S$3:AA$3)*$J186+SUM($S$4:AA$4)*$K186+SUM($S$5:AA$5)*$L186+SUM($S$6:AA$6)*$M186+SUM($S$7:AA$7)*$N186-SUM($O186:$Q186),0)</f>
        <v>0</v>
      </c>
      <c r="Y186" s="4">
        <f t="shared" si="510"/>
        <v>0</v>
      </c>
      <c r="Z186" s="72">
        <f>IF(SUM($S$3:AC$3)*$J186+SUM($S$4:AC$4)*$K186+SUM($S$5:AC$5)*$L186+SUM($S$6:AC$6)*$M186+SUM($S$7:AC$7)*$N186-SUM($O186:$Q186)&gt;0,SUM($S$3:AC$3)*$J186+SUM($S$4:AC$4)*$K186+SUM($S$5:AC$5)*$L186+SUM($S$6:AC$6)*$M186+SUM($S$7:AC$7)*$N186-SUM($O186:$Q186),0)</f>
        <v>0</v>
      </c>
      <c r="AA186" s="4">
        <f t="shared" si="511"/>
        <v>0</v>
      </c>
      <c r="AB186" s="72">
        <f>IF(SUM($S$3:AE$3)*$J186+SUM($S$4:AE$4)*$K186+SUM($S$5:AE$5)*$L186+SUM($S$6:AE$6)*$M186+SUM($S$7:AE$7)*$N186-SUM($O186:$Q186)&gt;0,SUM($S$3:AE$3)*$J186+SUM($S$4:AE$4)*$K186+SUM($S$5:AE$5)*$L186+SUM($S$6:AE$6)*$M186+SUM($S$7:AE$7)*$N186-SUM($O186:$Q186),0)</f>
        <v>0</v>
      </c>
      <c r="AC186" s="4">
        <f t="shared" si="512"/>
        <v>0</v>
      </c>
      <c r="AD186" s="72">
        <f>IF(SUM($S$3:AG$3)*$J186+SUM($S$4:AG$4)*$K186+SUM($S$5:AG$5)*$L186+SUM($S$6:AG$6)*$M186+SUM($S$7:AG$7)*$N186-SUM($O186:$Q186)&gt;0,SUM($S$3:AG$3)*$J186+SUM($S$4:AG$4)*$K186+SUM($S$5:AG$5)*$L186+SUM($S$6:AG$6)*$M186+SUM($S$7:AG$7)*$N186-SUM($O186:$Q186),0)</f>
        <v>0</v>
      </c>
      <c r="AE186" s="4">
        <f t="shared" si="513"/>
        <v>0</v>
      </c>
      <c r="AF186" s="72">
        <f>IF(SUM($S$3:AI$3)*$J186+SUM($S$4:AI$4)*$K186+SUM($S$5:AI$5)*$L186+SUM($S$6:AI$6)*$M186+SUM($S$7:AI$7)*$N186-SUM($O186:$Q186)&gt;0,SUM($S$3:AI$3)*$J186+SUM($S$4:AI$4)*$K186+SUM($S$5:AI$5)*$L186+SUM($S$6:AI$6)*$M186+SUM($S$7:AI$7)*$N186-SUM($O186:$Q186),0)</f>
        <v>0</v>
      </c>
      <c r="AG186" s="4">
        <f t="shared" si="514"/>
        <v>0</v>
      </c>
      <c r="AH186" s="72">
        <f>IF(SUM($S$3:AK$3)*$J186+SUM($S$4:AK$4)*$K186+SUM($S$5:AK$5)*$L186+SUM($S$6:AK$6)*$M186+SUM($S$7:AK$7)*$N186-SUM($O186:$Q186)&gt;0,SUM($S$3:AK$3)*$J186+SUM($S$4:AK$4)*$K186+SUM($S$5:AK$5)*$L186+SUM($S$6:AK$6)*$M186+SUM($S$7:AK$7)*$N186-SUM($O186:$Q186),0)</f>
        <v>0</v>
      </c>
      <c r="AI186" s="4">
        <f t="shared" si="515"/>
        <v>0</v>
      </c>
      <c r="AJ186" s="72">
        <f>IF(SUM($S$3:AM$3)*$J186+SUM($S$4:AQ$4)*$K186+SUM($S$5:AM$5)*$L186+SUM($S$6:AM$6)*$M186+SUM($S$7:AM$7)*$N186-SUM($O186:$Q186)&gt;0,SUM($S$3:AM$3)*$J186+SUM($S$4:AQ$4)*$K186+SUM($S$5:AM$5)*$L186+SUM($S$6:AM$6)*$M186+SUM($S$7:AM$7)*$N186-SUM($O186:$Q186),0)</f>
        <v>0</v>
      </c>
      <c r="AK186" s="4">
        <f t="shared" si="516"/>
        <v>0</v>
      </c>
      <c r="AL186" s="72">
        <f>IF(SUM($S$3:AO$3)*$J186+SUM($S$4:AS$4)*$K186+SUM($S$5:AO$5)*$L186+SUM($S$6:AO$6)*$M186+SUM($S$7:AO$7)*$N186-SUM($O186:$Q186)&gt;0,SUM($S$3:AO$3)*$J186+SUM($S$4:AS$4)*$K186+SUM($S$5:AO$5)*$L186+SUM($S$6:AO$6)*$M186+SUM($S$7:AO$7)*$N186-SUM($O186:$Q186),0)</f>
        <v>0</v>
      </c>
      <c r="AM186" s="4">
        <f t="shared" si="517"/>
        <v>0</v>
      </c>
      <c r="AN186" s="72">
        <f>IF(SUM($S$3:AQ$3)*$J186+SUM($S$4:AU$4)*$K186+SUM($S$5:AQ$5)*$L186+SUM($S$6:AQ$6)*$M186+SUM($S$7:AQ$7)*$N186-SUM($O186:$Q186)&gt;0,SUM($S$3:AQ$3)*$J186+SUM($S$4:AU$4)*$K186+SUM($S$5:AQ$5)*$L186+SUM($S$6:AQ$6)*$M186+SUM($S$7:AQ$7)*$N186-SUM($O186:$Q186),0)</f>
        <v>0</v>
      </c>
      <c r="AO186" s="4">
        <f t="shared" si="518"/>
        <v>0</v>
      </c>
      <c r="AP186" s="72">
        <f>IF(SUM($S$3:AS$3)*$J186+SUM($S$4:AW$4)*$K186+SUM($S$5:AS$5)*$L186+SUM($S$6:AS$6)*$M186+SUM($S$7:AS$7)*$N186-SUM($O186:$Q186)&gt;0,SUM($S$3:AS$3)*$J186+SUM($S$4:AW$4)*$K186+SUM($S$5:AS$5)*$L186+SUM($S$6:AS$6)*$M186+SUM($S$7:AS$7)*$N186-SUM($O186:$Q186),0)</f>
        <v>0</v>
      </c>
      <c r="AQ186" s="4">
        <f t="shared" si="519"/>
        <v>0</v>
      </c>
      <c r="AR186" s="72">
        <f>IF(SUM($S$3:AU$3)*$J186+SUM($S$4:AP$4)*$K186+SUM($S$5:AU$5)*$L186+SUM($S$6:AU$6)*$M186+SUM($S$7:AU$7)*$N186-SUM($O186:$Q186)&gt;0,SUM($S$3:AU$3)*$J186+SUM($S$4:AP$4)*$K186+SUM($S$5:AU$5)*$L186+SUM($S$6:AU$6)*$M186+SUM($S$7:AU$7)*$N186-SUM($O186:$Q186),0)</f>
        <v>0</v>
      </c>
      <c r="AS186" s="4">
        <f t="shared" si="520"/>
        <v>0</v>
      </c>
      <c r="AT186" s="72">
        <f>IF(SUM($S$3:AW$3)*$J186+SUM($S$4:AW$4)*$K186+SUM($S$5:AW$5)*$L186+SUM($S$6:AW$6)*$M186+SUM($S$7:AW$7)*$N186-SUM($O186:$Q186)&gt;0,SUM($S$3:AW$3)*$J186+SUM($S$4:AW$4)*$K186+SUM($S$5:AW$5)*$L186+SUM($S$6:AW$6)*$M186+SUM($S$7:AW$7)*$N186-SUM($O186:$Q186),0)</f>
        <v>0</v>
      </c>
      <c r="AU186" s="4">
        <f t="shared" si="521"/>
        <v>0</v>
      </c>
      <c r="AV186" s="72">
        <f>IF(SUM($S$3:AY$3)*$J186+SUM($S$4:AY$4)*$K186+SUM($S$5:AY$5)*$L186+SUM($S$6:AY$6)*$M186+SUM($S$7:AY$7)*$N186-SUM($O186:$Q186)&gt;0,SUM($S$3:AY$3)*$J186+SUM($S$4:AY$4)*$K186+SUM($S$5:AY$5)*$L186+SUM($S$6:AY$6)*$M186+SUM($S$7:AY$7)*$N186-SUM($O186:$Q186),0)</f>
        <v>0</v>
      </c>
      <c r="AW186" s="4">
        <f t="shared" si="522"/>
        <v>0</v>
      </c>
      <c r="AX186" s="72">
        <f>IF(SUM($S$3:BA$3)*$J186+SUM($S$4:BA$4)*$K186+SUM($S$5:BA$5)*$L186+SUM($S$6:BA$6)*$M186+SUM($S$7:BA$7)*$N186-SUM($O186:$Q186)&gt;0,SUM($S$3:BA$3)*$J186+SUM($S$4:BA$4)*$K186+SUM($S$5:BA$5)*$L186+SUM($S$6:BA$6)*$M186+SUM($S$7:BA$7)*$N186-SUM($O186:$Q186),0)</f>
        <v>0</v>
      </c>
      <c r="AY186" s="7">
        <f t="shared" si="523"/>
        <v>0</v>
      </c>
      <c r="AZ186" s="401">
        <f>IF(SUM($S$3:BC$3)*$J186+SUM($S$4:BC$4)*$K186+SUM($S$5:BC$5)*$L186+SUM($S$6:BC$6)*$M186+SUM($S$7:BC$7)*$N186-SUM($O186:$Q186)&gt;0,SUM($S$3:BC$3)*$J186+SUM($S$4:BC$4)*$K186+SUM($S$5:BC$5)*$L186+SUM($S$6:BC$6)*$M186+SUM($S$7:BC$7)*$N186-SUM($O186:$Q186),0)</f>
        <v>0</v>
      </c>
      <c r="BA186" s="87">
        <f t="shared" si="524"/>
        <v>0</v>
      </c>
      <c r="BB186" s="402">
        <f>IF(SUM($S$3:BD$3)*$J186+SUM($S$4:BD$4)*$K186+SUM($S$5:BD$5)*$L186+SUM($S$6:BD$6)*$M186+SUM($S$7:BD$7)*$N186-SUM($O186:$Q186)&gt;0,SUM($S$3:BD$3)*$J186+SUM($S$4:BD$4)*$K186+SUM($S$5:BD$5)*$L186+SUM($S$6:BD$6)*$M186+SUM($S$7:BD$7)*$N186-SUM($O186:$Q186),0)</f>
        <v>0</v>
      </c>
      <c r="BC186" s="87">
        <f t="shared" si="525"/>
        <v>0</v>
      </c>
      <c r="BG186" s="91"/>
      <c r="BH186" s="91"/>
      <c r="BI186" s="91"/>
      <c r="BJ186" s="91"/>
      <c r="BK186" s="91"/>
      <c r="BL186" s="91"/>
      <c r="BM186" s="91"/>
      <c r="BN186" s="91"/>
      <c r="BO186" s="91"/>
      <c r="BP186" s="91"/>
      <c r="BQ186" s="250"/>
      <c r="BR186" s="157"/>
      <c r="BS186" s="91"/>
      <c r="BT186" s="91"/>
      <c r="BU186" s="91"/>
      <c r="BV186" s="91"/>
      <c r="BW186" s="158"/>
      <c r="BX186" s="153"/>
    </row>
    <row r="187" spans="1:76" s="86" customFormat="1" ht="12.75" customHeight="1" x14ac:dyDescent="0.2">
      <c r="A187" s="94" t="s">
        <v>268</v>
      </c>
      <c r="B187" s="51"/>
      <c r="C187" s="254" t="s">
        <v>10</v>
      </c>
      <c r="D187" s="277">
        <v>1</v>
      </c>
      <c r="E187" s="331">
        <v>6.8</v>
      </c>
      <c r="F187" s="345" t="s">
        <v>616</v>
      </c>
      <c r="G187" s="369">
        <v>1</v>
      </c>
      <c r="H187" s="370">
        <v>6.8</v>
      </c>
      <c r="I187" s="373" t="s">
        <v>616</v>
      </c>
      <c r="J187" s="307">
        <v>8</v>
      </c>
      <c r="K187" s="128"/>
      <c r="L187" s="213">
        <v>8</v>
      </c>
      <c r="M187" s="120"/>
      <c r="N187" s="122">
        <v>1</v>
      </c>
      <c r="O187" s="87"/>
      <c r="P187" s="87"/>
      <c r="Q187" s="292">
        <v>17400</v>
      </c>
      <c r="R187" s="72">
        <f>IF(SUM($S$3:U$3)*$J187+SUM($S$4:U$4)*$K187+SUM($S$5:U$5)*$L187+SUM($S$6:U$6)*$M187+SUM($S$7:U$7)*$N187-SUM($O187:$Q187)&gt;0,SUM($S$3:U$3)*$J187+SUM($S$4:U$4)*$K187+SUM($S$5:U$5)*$L187+SUM($S$6:U$6)*$M187+SUM($S$7:U$7)*$N187-SUM($O187:$Q187),0)</f>
        <v>0</v>
      </c>
      <c r="S187" s="73">
        <f t="shared" si="507"/>
        <v>0</v>
      </c>
      <c r="T187" s="72">
        <f>IF(SUM($S$3:W$3)*$J187+SUM($S$4:W$4)*$K187+SUM($S$5:W$5)*$L187+SUM($S$6:W$6)*$M187+SUM($S$7:W$7)*$N187-SUM($O187:$Q187)&gt;0,SUM($S$3:W$3)*$J187+SUM($S$4:W$4)*$K187+SUM($S$5:W$5)*$L187+SUM($S$6:W$6)*$M187+SUM($S$7:W$7)*$N187-SUM($O187:$Q187),0)</f>
        <v>0</v>
      </c>
      <c r="U187" s="4">
        <f t="shared" si="508"/>
        <v>0</v>
      </c>
      <c r="V187" s="72">
        <f>IF(SUM($S$3:Y$3)*$J187+SUM($S$4:Y$4)*$K187+SUM($S$5:Y$5)*$L187+SUM($S$6:Y$6)*$M187+SUM($S$7:Y$7)*$N187-SUM($O187:$Q187)&gt;0,SUM($S$3:Y$3)*$J187+SUM($S$4:Y$4)*$K187+SUM($S$5:Y$5)*$L187+SUM($S$6:Y$6)*$M187+SUM($S$7:Y$7)*$N187-SUM($O187:$Q187),0)</f>
        <v>0</v>
      </c>
      <c r="W187" s="4">
        <f t="shared" si="509"/>
        <v>0</v>
      </c>
      <c r="X187" s="72">
        <f>IF(SUM($S$3:AA$3)*$J187+SUM($S$4:AA$4)*$K187+SUM($S$5:AA$5)*$L187+SUM($S$6:AA$6)*$M187+SUM($S$7:AA$7)*$N187-SUM($O187:$Q187)&gt;0,SUM($S$3:AA$3)*$J187+SUM($S$4:AA$4)*$K187+SUM($S$5:AA$5)*$L187+SUM($S$6:AA$6)*$M187+SUM($S$7:AA$7)*$N187-SUM($O187:$Q187),0)</f>
        <v>0</v>
      </c>
      <c r="Y187" s="4">
        <f t="shared" si="510"/>
        <v>0</v>
      </c>
      <c r="Z187" s="72">
        <f>IF(SUM($S$3:AC$3)*$J187+SUM($S$4:AC$4)*$K187+SUM($S$5:AC$5)*$L187+SUM($S$6:AC$6)*$M187+SUM($S$7:AC$7)*$N187-SUM($O187:$Q187)&gt;0,SUM($S$3:AC$3)*$J187+SUM($S$4:AC$4)*$K187+SUM($S$5:AC$5)*$L187+SUM($S$6:AC$6)*$M187+SUM($S$7:AC$7)*$N187-SUM($O187:$Q187),0)</f>
        <v>0</v>
      </c>
      <c r="AA187" s="4">
        <f t="shared" si="511"/>
        <v>0</v>
      </c>
      <c r="AB187" s="72">
        <f>IF(SUM($S$3:AE$3)*$J187+SUM($S$4:AE$4)*$K187+SUM($S$5:AE$5)*$L187+SUM($S$6:AE$6)*$M187+SUM($S$7:AE$7)*$N187-SUM($O187:$Q187)&gt;0,SUM($S$3:AE$3)*$J187+SUM($S$4:AE$4)*$K187+SUM($S$5:AE$5)*$L187+SUM($S$6:AE$6)*$M187+SUM($S$7:AE$7)*$N187-SUM($O187:$Q187),0)</f>
        <v>0</v>
      </c>
      <c r="AC187" s="4">
        <f t="shared" si="512"/>
        <v>0</v>
      </c>
      <c r="AD187" s="72">
        <f>IF(SUM($S$3:AG$3)*$J187+SUM($S$4:AG$4)*$K187+SUM($S$5:AG$5)*$L187+SUM($S$6:AG$6)*$M187+SUM($S$7:AG$7)*$N187-SUM($O187:$Q187)&gt;0,SUM($S$3:AG$3)*$J187+SUM($S$4:AG$4)*$K187+SUM($S$5:AG$5)*$L187+SUM($S$6:AG$6)*$M187+SUM($S$7:AG$7)*$N187-SUM($O187:$Q187),0)</f>
        <v>0</v>
      </c>
      <c r="AE187" s="4">
        <f t="shared" si="513"/>
        <v>0</v>
      </c>
      <c r="AF187" s="72">
        <f>IF(SUM($S$3:AI$3)*$J187+SUM($S$4:AI$4)*$K187+SUM($S$5:AI$5)*$L187+SUM($S$6:AI$6)*$M187+SUM($S$7:AI$7)*$N187-SUM($O187:$Q187)&gt;0,SUM($S$3:AI$3)*$J187+SUM($S$4:AI$4)*$K187+SUM($S$5:AI$5)*$L187+SUM($S$6:AI$6)*$M187+SUM($S$7:AI$7)*$N187-SUM($O187:$Q187),0)</f>
        <v>0</v>
      </c>
      <c r="AG187" s="4">
        <f t="shared" si="514"/>
        <v>0</v>
      </c>
      <c r="AH187" s="72">
        <f>IF(SUM($S$3:AK$3)*$J187+SUM($S$4:AK$4)*$K187+SUM($S$5:AK$5)*$L187+SUM($S$6:AK$6)*$M187+SUM($S$7:AK$7)*$N187-SUM($O187:$Q187)&gt;0,SUM($S$3:AK$3)*$J187+SUM($S$4:AK$4)*$K187+SUM($S$5:AK$5)*$L187+SUM($S$6:AK$6)*$M187+SUM($S$7:AK$7)*$N187-SUM($O187:$Q187),0)</f>
        <v>0</v>
      </c>
      <c r="AI187" s="4">
        <f t="shared" si="515"/>
        <v>0</v>
      </c>
      <c r="AJ187" s="72">
        <f>IF(SUM($S$3:AM$3)*$J187+SUM($S$4:AQ$4)*$K187+SUM($S$5:AM$5)*$L187+SUM($S$6:AM$6)*$M187+SUM($S$7:AM$7)*$N187-SUM($O187:$Q187)&gt;0,SUM($S$3:AM$3)*$J187+SUM($S$4:AQ$4)*$K187+SUM($S$5:AM$5)*$L187+SUM($S$6:AM$6)*$M187+SUM($S$7:AM$7)*$N187-SUM($O187:$Q187),0)</f>
        <v>0</v>
      </c>
      <c r="AK187" s="4">
        <f t="shared" si="516"/>
        <v>0</v>
      </c>
      <c r="AL187" s="72">
        <f>IF(SUM($S$3:AO$3)*$J187+SUM($S$4:AS$4)*$K187+SUM($S$5:AO$5)*$L187+SUM($S$6:AO$6)*$M187+SUM($S$7:AO$7)*$N187-SUM($O187:$Q187)&gt;0,SUM($S$3:AO$3)*$J187+SUM($S$4:AS$4)*$K187+SUM($S$5:AO$5)*$L187+SUM($S$6:AO$6)*$M187+SUM($S$7:AO$7)*$N187-SUM($O187:$Q187),0)</f>
        <v>0</v>
      </c>
      <c r="AM187" s="4">
        <f t="shared" si="517"/>
        <v>0</v>
      </c>
      <c r="AN187" s="72">
        <f>IF(SUM($S$3:AQ$3)*$J187+SUM($S$4:AU$4)*$K187+SUM($S$5:AQ$5)*$L187+SUM($S$6:AQ$6)*$M187+SUM($S$7:AQ$7)*$N187-SUM($O187:$Q187)&gt;0,SUM($S$3:AQ$3)*$J187+SUM($S$4:AU$4)*$K187+SUM($S$5:AQ$5)*$L187+SUM($S$6:AQ$6)*$M187+SUM($S$7:AQ$7)*$N187-SUM($O187:$Q187),0)</f>
        <v>0</v>
      </c>
      <c r="AO187" s="4">
        <f t="shared" si="518"/>
        <v>0</v>
      </c>
      <c r="AP187" s="72">
        <f>IF(SUM($S$3:AS$3)*$J187+SUM($S$4:AW$4)*$K187+SUM($S$5:AS$5)*$L187+SUM($S$6:AS$6)*$M187+SUM($S$7:AS$7)*$N187-SUM($O187:$Q187)&gt;0,SUM($S$3:AS$3)*$J187+SUM($S$4:AW$4)*$K187+SUM($S$5:AS$5)*$L187+SUM($S$6:AS$6)*$M187+SUM($S$7:AS$7)*$N187-SUM($O187:$Q187),0)</f>
        <v>0</v>
      </c>
      <c r="AQ187" s="4">
        <f t="shared" si="519"/>
        <v>0</v>
      </c>
      <c r="AR187" s="72">
        <f>IF(SUM($S$3:AU$3)*$J187+SUM($S$4:AP$4)*$K187+SUM($S$5:AU$5)*$L187+SUM($S$6:AU$6)*$M187+SUM($S$7:AU$7)*$N187-SUM($O187:$Q187)&gt;0,SUM($S$3:AU$3)*$J187+SUM($S$4:AP$4)*$K187+SUM($S$5:AU$5)*$L187+SUM($S$6:AU$6)*$M187+SUM($S$7:AU$7)*$N187-SUM($O187:$Q187),0)</f>
        <v>0</v>
      </c>
      <c r="AS187" s="4">
        <f t="shared" si="520"/>
        <v>0</v>
      </c>
      <c r="AT187" s="72">
        <f>IF(SUM($S$3:AW$3)*$J187+SUM($S$4:AW$4)*$K187+SUM($S$5:AW$5)*$L187+SUM($S$6:AW$6)*$M187+SUM($S$7:AW$7)*$N187-SUM($O187:$Q187)&gt;0,SUM($S$3:AW$3)*$J187+SUM($S$4:AW$4)*$K187+SUM($S$5:AW$5)*$L187+SUM($S$6:AW$6)*$M187+SUM($S$7:AW$7)*$N187-SUM($O187:$Q187),0)</f>
        <v>0</v>
      </c>
      <c r="AU187" s="4">
        <f t="shared" si="521"/>
        <v>0</v>
      </c>
      <c r="AV187" s="72">
        <f>IF(SUM($S$3:AY$3)*$J187+SUM($S$4:AY$4)*$K187+SUM($S$5:AY$5)*$L187+SUM($S$6:AY$6)*$M187+SUM($S$7:AY$7)*$N187-SUM($O187:$Q187)&gt;0,SUM($S$3:AY$3)*$J187+SUM($S$4:AY$4)*$K187+SUM($S$5:AY$5)*$L187+SUM($S$6:AY$6)*$M187+SUM($S$7:AY$7)*$N187-SUM($O187:$Q187),0)</f>
        <v>0</v>
      </c>
      <c r="AW187" s="4">
        <f t="shared" si="522"/>
        <v>0</v>
      </c>
      <c r="AX187" s="72">
        <f>IF(SUM($S$3:BA$3)*$J187+SUM($S$4:BA$4)*$K187+SUM($S$5:BA$5)*$L187+SUM($S$6:BA$6)*$M187+SUM($S$7:BA$7)*$N187-SUM($O187:$Q187)&gt;0,SUM($S$3:BA$3)*$J187+SUM($S$4:BA$4)*$K187+SUM($S$5:BA$5)*$L187+SUM($S$6:BA$6)*$M187+SUM($S$7:BA$7)*$N187-SUM($O187:$Q187),0)</f>
        <v>0</v>
      </c>
      <c r="AY187" s="7">
        <f t="shared" si="523"/>
        <v>0</v>
      </c>
      <c r="AZ187" s="401">
        <f>IF(SUM($S$3:BC$3)*$J187+SUM($S$4:BC$4)*$K187+SUM($S$5:BC$5)*$L187+SUM($S$6:BC$6)*$M187+SUM($S$7:BC$7)*$N187-SUM($O187:$Q187)&gt;0,SUM($S$3:BC$3)*$J187+SUM($S$4:BC$4)*$K187+SUM($S$5:BC$5)*$L187+SUM($S$6:BC$6)*$M187+SUM($S$7:BC$7)*$N187-SUM($O187:$Q187),0)</f>
        <v>0</v>
      </c>
      <c r="BA187" s="87">
        <f t="shared" si="524"/>
        <v>0</v>
      </c>
      <c r="BB187" s="402">
        <f>IF(SUM($S$3:BD$3)*$J187+SUM($S$4:BD$4)*$K187+SUM($S$5:BD$5)*$L187+SUM($S$6:BD$6)*$M187+SUM($S$7:BD$7)*$N187-SUM($O187:$Q187)&gt;0,SUM($S$3:BD$3)*$J187+SUM($S$4:BD$4)*$K187+SUM($S$5:BD$5)*$L187+SUM($S$6:BD$6)*$M187+SUM($S$7:BD$7)*$N187-SUM($O187:$Q187),0)</f>
        <v>0</v>
      </c>
      <c r="BC187" s="87">
        <f t="shared" si="525"/>
        <v>0</v>
      </c>
      <c r="BG187" s="91"/>
      <c r="BH187" s="91"/>
      <c r="BI187" s="91"/>
      <c r="BJ187" s="91"/>
      <c r="BK187" s="91"/>
      <c r="BL187" s="91"/>
      <c r="BM187" s="91"/>
      <c r="BN187" s="91"/>
      <c r="BO187" s="91"/>
      <c r="BP187" s="91"/>
      <c r="BQ187" s="250"/>
      <c r="BR187" s="157"/>
      <c r="BS187" s="91"/>
      <c r="BT187" s="91"/>
      <c r="BU187" s="91"/>
      <c r="BV187" s="91"/>
      <c r="BW187" s="158"/>
      <c r="BX187" s="153" t="s">
        <v>1069</v>
      </c>
    </row>
    <row r="188" spans="1:76" s="86" customFormat="1" ht="12.75" customHeight="1" x14ac:dyDescent="0.25">
      <c r="A188" s="43" t="s">
        <v>807</v>
      </c>
      <c r="B188" s="62" t="s">
        <v>229</v>
      </c>
      <c r="C188" s="257" t="s">
        <v>10</v>
      </c>
      <c r="D188" s="279">
        <v>1</v>
      </c>
      <c r="E188" s="333">
        <v>74</v>
      </c>
      <c r="F188" s="345" t="s">
        <v>1058</v>
      </c>
      <c r="G188" s="376">
        <v>1</v>
      </c>
      <c r="H188" s="377">
        <v>108.03</v>
      </c>
      <c r="I188" s="373" t="s">
        <v>1058</v>
      </c>
      <c r="J188" s="208"/>
      <c r="K188" s="225">
        <v>0.59</v>
      </c>
      <c r="L188" s="214"/>
      <c r="M188" s="233">
        <v>0.52</v>
      </c>
      <c r="N188" s="128"/>
      <c r="O188" s="87"/>
      <c r="P188" s="87">
        <v>48</v>
      </c>
      <c r="Q188" s="292">
        <v>0</v>
      </c>
      <c r="R188" s="72">
        <f>IF(SUM($S$3:U$3)*$J188+SUM($S$4:U$4)*$K188+SUM($S$5:U$5)*$L188+SUM($S$6:U$6)*$M188+SUM($S$7:U$7)*$N188-SUM($O188:$Q188)&gt;0,SUM($S$3:U$3)*$J188+SUM($S$4:U$4)*$K188+SUM($S$5:U$5)*$L188+SUM($S$6:U$6)*$M188+SUM($S$7:U$7)*$N188-SUM($O188:$Q188),0)</f>
        <v>0</v>
      </c>
      <c r="S188" s="73">
        <f t="shared" si="507"/>
        <v>0</v>
      </c>
      <c r="T188" s="72">
        <f>IF(SUM($S$3:W$3)*$J188+SUM($S$4:W$4)*$K188+SUM($S$5:W$5)*$L188+SUM($S$6:W$6)*$M188+SUM($S$7:W$7)*$N188-SUM($O188:$Q188)&gt;0,SUM($S$3:W$3)*$J188+SUM($S$4:W$4)*$K188+SUM($S$5:W$5)*$L188+SUM($S$6:W$6)*$M188+SUM($S$7:W$7)*$N188-SUM($O188:$Q188),0)</f>
        <v>22.799999999999997</v>
      </c>
      <c r="U188" s="4">
        <f t="shared" si="508"/>
        <v>22.799999999999997</v>
      </c>
      <c r="V188" s="72">
        <f>IF(SUM($S$3:Y$3)*$J188+SUM($S$4:Y$4)*$K188+SUM($S$5:Y$5)*$L188+SUM($S$6:Y$6)*$M188+SUM($S$7:Y$7)*$N188-SUM($O188:$Q188)&gt;0,SUM($S$3:Y$3)*$J188+SUM($S$4:Y$4)*$K188+SUM($S$5:Y$5)*$L188+SUM($S$6:Y$6)*$M188+SUM($S$7:Y$7)*$N188-SUM($O188:$Q188),0)</f>
        <v>66.459999999999994</v>
      </c>
      <c r="W188" s="4">
        <f t="shared" si="509"/>
        <v>43.66</v>
      </c>
      <c r="X188" s="72">
        <f>IF(SUM($S$3:AA$3)*$J188+SUM($S$4:AA$4)*$K188+SUM($S$5:AA$5)*$L188+SUM($S$6:AA$6)*$M188+SUM($S$7:AA$7)*$N188-SUM($O188:$Q188)&gt;0,SUM($S$3:AA$3)*$J188+SUM($S$4:AA$4)*$K188+SUM($S$5:AA$5)*$L188+SUM($S$6:AA$6)*$M188+SUM($S$7:AA$7)*$N188-SUM($O188:$Q188),0)</f>
        <v>137.85</v>
      </c>
      <c r="Y188" s="4">
        <f t="shared" si="510"/>
        <v>71.39</v>
      </c>
      <c r="Z188" s="72">
        <f>IF(SUM($S$3:AC$3)*$J188+SUM($S$4:AC$4)*$K188+SUM($S$5:AC$5)*$L188+SUM($S$6:AC$6)*$M188+SUM($S$7:AC$7)*$N188-SUM($O188:$Q188)&gt;0,SUM($S$3:AC$3)*$J188+SUM($S$4:AC$4)*$K188+SUM($S$5:AC$5)*$L188+SUM($S$6:AC$6)*$M188+SUM($S$7:AC$7)*$N188-SUM($O188:$Q188),0)</f>
        <v>193.30999999999997</v>
      </c>
      <c r="AA188" s="4">
        <f t="shared" si="511"/>
        <v>55.45999999999998</v>
      </c>
      <c r="AB188" s="72">
        <f>IF(SUM($S$3:AE$3)*$J188+SUM($S$4:AE$4)*$K188+SUM($S$5:AE$5)*$L188+SUM($S$6:AE$6)*$M188+SUM($S$7:AE$7)*$N188-SUM($O188:$Q188)&gt;0,SUM($S$3:AE$3)*$J188+SUM($S$4:AE$4)*$K188+SUM($S$5:AE$5)*$L188+SUM($S$6:AE$6)*$M188+SUM($S$7:AE$7)*$N188-SUM($O188:$Q188),0)</f>
        <v>237.56</v>
      </c>
      <c r="AC188" s="4">
        <f t="shared" si="512"/>
        <v>44.250000000000028</v>
      </c>
      <c r="AD188" s="72">
        <f>IF(SUM($S$3:AG$3)*$J188+SUM($S$4:AG$4)*$K188+SUM($S$5:AG$5)*$L188+SUM($S$6:AG$6)*$M188+SUM($S$7:AG$7)*$N188-SUM($O188:$Q188)&gt;0,SUM($S$3:AG$3)*$J188+SUM($S$4:AG$4)*$K188+SUM($S$5:AG$5)*$L188+SUM($S$6:AG$6)*$M188+SUM($S$7:AG$7)*$N188-SUM($O188:$Q188),0)</f>
        <v>272.37</v>
      </c>
      <c r="AE188" s="4">
        <f t="shared" si="513"/>
        <v>34.81</v>
      </c>
      <c r="AF188" s="72">
        <f>IF(SUM($S$3:AI$3)*$J188+SUM($S$4:AI$4)*$K188+SUM($S$5:AI$5)*$L188+SUM($S$6:AI$6)*$M188+SUM($S$7:AI$7)*$N188-SUM($O188:$Q188)&gt;0,SUM($S$3:AI$3)*$J188+SUM($S$4:AI$4)*$K188+SUM($S$5:AI$5)*$L188+SUM($S$6:AI$6)*$M188+SUM($S$7:AI$7)*$N188-SUM($O188:$Q188),0)</f>
        <v>318.86999999999995</v>
      </c>
      <c r="AG188" s="4">
        <f t="shared" si="514"/>
        <v>46.499999999999943</v>
      </c>
      <c r="AH188" s="72">
        <f>IF(SUM($S$3:AK$3)*$J188+SUM($S$4:AK$4)*$K188+SUM($S$5:AK$5)*$L188+SUM($S$6:AK$6)*$M188+SUM($S$7:AK$7)*$N188-SUM($O188:$Q188)&gt;0,SUM($S$3:AK$3)*$J188+SUM($S$4:AK$4)*$K188+SUM($S$5:AK$5)*$L188+SUM($S$6:AK$6)*$M188+SUM($S$7:AK$7)*$N188-SUM($O188:$Q188),0)</f>
        <v>357.42</v>
      </c>
      <c r="AI188" s="4">
        <f t="shared" si="515"/>
        <v>38.550000000000068</v>
      </c>
      <c r="AJ188" s="72">
        <f>IF(SUM($S$3:AM$3)*$J188+SUM($S$4:AQ$4)*$K188+SUM($S$5:AM$5)*$L188+SUM($S$6:AM$6)*$M188+SUM($S$7:AM$7)*$N188-SUM($O188:$Q188)&gt;0,SUM($S$3:AM$3)*$J188+SUM($S$4:AQ$4)*$K188+SUM($S$5:AM$5)*$L188+SUM($S$6:AM$6)*$M188+SUM($S$7:AM$7)*$N188-SUM($O188:$Q188),0)</f>
        <v>416.42</v>
      </c>
      <c r="AK188" s="4">
        <f t="shared" si="516"/>
        <v>59</v>
      </c>
      <c r="AL188" s="72">
        <f>IF(SUM($S$3:AO$3)*$J188+SUM($S$4:AS$4)*$K188+SUM($S$5:AO$5)*$L188+SUM($S$6:AO$6)*$M188+SUM($S$7:AO$7)*$N188-SUM($O188:$Q188)&gt;0,SUM($S$3:AO$3)*$J188+SUM($S$4:AS$4)*$K188+SUM($S$5:AO$5)*$L188+SUM($S$6:AO$6)*$M188+SUM($S$7:AO$7)*$N188-SUM($O188:$Q188),0)</f>
        <v>504.91999999999996</v>
      </c>
      <c r="AM188" s="4">
        <f t="shared" si="517"/>
        <v>88.499999999999943</v>
      </c>
      <c r="AN188" s="72">
        <f>IF(SUM($S$3:AQ$3)*$J188+SUM($S$4:AU$4)*$K188+SUM($S$5:AQ$5)*$L188+SUM($S$6:AQ$6)*$M188+SUM($S$7:AQ$7)*$N188-SUM($O188:$Q188)&gt;0,SUM($S$3:AQ$3)*$J188+SUM($S$4:AU$4)*$K188+SUM($S$5:AQ$5)*$L188+SUM($S$6:AQ$6)*$M188+SUM($S$7:AQ$7)*$N188-SUM($O188:$Q188),0)</f>
        <v>611.61999999999989</v>
      </c>
      <c r="AO188" s="4">
        <f t="shared" si="518"/>
        <v>106.69999999999993</v>
      </c>
      <c r="AP188" s="72">
        <f>IF(SUM($S$3:AS$3)*$J188+SUM($S$4:AW$4)*$K188+SUM($S$5:AS$5)*$L188+SUM($S$6:AS$6)*$M188+SUM($S$7:AS$7)*$N188-SUM($O188:$Q188)&gt;0,SUM($S$3:AS$3)*$J188+SUM($S$4:AW$4)*$K188+SUM($S$5:AS$5)*$L188+SUM($S$6:AS$6)*$M188+SUM($S$7:AS$7)*$N188-SUM($O188:$Q188),0)</f>
        <v>718.31999999999994</v>
      </c>
      <c r="AQ188" s="4">
        <f t="shared" si="519"/>
        <v>106.70000000000005</v>
      </c>
      <c r="AR188" s="72">
        <f>IF(SUM($S$3:AU$3)*$J188+SUM($S$4:AP$4)*$K188+SUM($S$5:AU$5)*$L188+SUM($S$6:AU$6)*$M188+SUM($S$7:AU$7)*$N188-SUM($O188:$Q188)&gt;0,SUM($S$3:AU$3)*$J188+SUM($S$4:AP$4)*$K188+SUM($S$5:AU$5)*$L188+SUM($S$6:AU$6)*$M188+SUM($S$7:AU$7)*$N188-SUM($O188:$Q188),0)</f>
        <v>412.02</v>
      </c>
      <c r="AS188" s="4">
        <f t="shared" si="520"/>
        <v>0</v>
      </c>
      <c r="AT188" s="72">
        <f>IF(SUM($S$3:AW$3)*$J188+SUM($S$4:AW$4)*$K188+SUM($S$5:AW$5)*$L188+SUM($S$6:AW$6)*$M188+SUM($S$7:AW$7)*$N188-SUM($O188:$Q188)&gt;0,SUM($S$3:AW$3)*$J188+SUM($S$4:AW$4)*$K188+SUM($S$5:AW$5)*$L188+SUM($S$6:AW$6)*$M188+SUM($S$7:AW$7)*$N188-SUM($O188:$Q188),0)</f>
        <v>754.71999999999991</v>
      </c>
      <c r="AU188" s="4">
        <f t="shared" si="521"/>
        <v>342.69999999999993</v>
      </c>
      <c r="AV188" s="72">
        <f>IF(SUM($S$3:AY$3)*$J188+SUM($S$4:AY$4)*$K188+SUM($S$5:AY$5)*$L188+SUM($S$6:AY$6)*$M188+SUM($S$7:AY$7)*$N188-SUM($O188:$Q188)&gt;0,SUM($S$3:AY$3)*$J188+SUM($S$4:AY$4)*$K188+SUM($S$5:AY$5)*$L188+SUM($S$6:AY$6)*$M188+SUM($S$7:AY$7)*$N188-SUM($O188:$Q188),0)</f>
        <v>861.42</v>
      </c>
      <c r="AW188" s="4">
        <f t="shared" si="522"/>
        <v>106.70000000000005</v>
      </c>
      <c r="AX188" s="72">
        <f>IF(SUM($S$3:BA$3)*$J188+SUM($S$4:BA$4)*$K188+SUM($S$5:BA$5)*$L188+SUM($S$6:BA$6)*$M188+SUM($S$7:BA$7)*$N188-SUM($O188:$Q188)&gt;0,SUM($S$3:BA$3)*$J188+SUM($S$4:BA$4)*$K188+SUM($S$5:BA$5)*$L188+SUM($S$6:BA$6)*$M188+SUM($S$7:BA$7)*$N188-SUM($O188:$Q188),0)</f>
        <v>968.11999999999989</v>
      </c>
      <c r="AY188" s="7">
        <f t="shared" si="523"/>
        <v>106.69999999999993</v>
      </c>
      <c r="AZ188" s="401">
        <f>IF(SUM($S$3:BC$3)*$J188+SUM($S$4:BC$4)*$K188+SUM($S$5:BC$5)*$L188+SUM($S$6:BC$6)*$M188+SUM($S$7:BC$7)*$N188-SUM($O188:$Q188)&gt;0,SUM($S$3:BC$3)*$J188+SUM($S$4:BC$4)*$K188+SUM($S$5:BC$5)*$L188+SUM($S$6:BC$6)*$M188+SUM($S$7:BC$7)*$N188-SUM($O188:$Q188),0)</f>
        <v>1056.6199999999999</v>
      </c>
      <c r="BA188" s="87">
        <f t="shared" si="524"/>
        <v>88.5</v>
      </c>
      <c r="BB188" s="402">
        <f>IF(SUM($S$3:BD$3)*$J188+SUM($S$4:BD$4)*$K188+SUM($S$5:BD$5)*$L188+SUM($S$6:BD$6)*$M188+SUM($S$7:BD$7)*$N188-SUM($O188:$Q188)&gt;0,SUM($S$3:BD$3)*$J188+SUM($S$4:BD$4)*$K188+SUM($S$5:BD$5)*$L188+SUM($S$6:BD$6)*$M188+SUM($S$7:BD$7)*$N188-SUM($O188:$Q188),0)</f>
        <v>1143.3499999999999</v>
      </c>
      <c r="BC188" s="87">
        <f t="shared" si="525"/>
        <v>86.730000000000018</v>
      </c>
      <c r="BG188" s="23">
        <f>AA188*$H188</f>
        <v>5991.3437999999978</v>
      </c>
      <c r="BH188" s="23">
        <f>AC188*$H188</f>
        <v>4780.3275000000031</v>
      </c>
      <c r="BI188" s="23">
        <f>AE188*$H188</f>
        <v>3760.5243000000005</v>
      </c>
      <c r="BJ188" s="23">
        <f>AG188*$H188</f>
        <v>5023.3949999999941</v>
      </c>
      <c r="BK188" s="23">
        <f>AI188*$H188</f>
        <v>4164.556500000007</v>
      </c>
      <c r="BL188" s="23">
        <f>AK188*$H188</f>
        <v>6373.77</v>
      </c>
      <c r="BM188" s="23">
        <f>AM188*$H188</f>
        <v>9560.6549999999934</v>
      </c>
      <c r="BN188" s="23">
        <f>AO188*$H188</f>
        <v>11526.800999999992</v>
      </c>
      <c r="BO188" s="23">
        <f>AQ188*$H188</f>
        <v>11526.801000000005</v>
      </c>
      <c r="BP188" s="23">
        <f>AS188*$H188</f>
        <v>0</v>
      </c>
      <c r="BQ188" s="407">
        <f>AU188*$H188</f>
        <v>37021.880999999994</v>
      </c>
      <c r="BR188" s="22">
        <f>AW188*$H188</f>
        <v>11526.801000000005</v>
      </c>
      <c r="BS188" s="23">
        <f>AY188*$H188</f>
        <v>11526.800999999992</v>
      </c>
      <c r="BT188" s="23">
        <f t="shared" ref="BT188" si="634">BA188*$H188</f>
        <v>9560.6550000000007</v>
      </c>
      <c r="BU188" s="23">
        <f>BC188*$H188</f>
        <v>9369.4419000000016</v>
      </c>
      <c r="BV188" s="91"/>
      <c r="BW188" s="158"/>
      <c r="BX188" s="153" t="s">
        <v>615</v>
      </c>
    </row>
    <row r="189" spans="1:76" s="86" customFormat="1" ht="12.75" customHeight="1" x14ac:dyDescent="0.25">
      <c r="A189" s="43" t="s">
        <v>808</v>
      </c>
      <c r="B189" s="62" t="s">
        <v>229</v>
      </c>
      <c r="C189" s="257" t="s">
        <v>10</v>
      </c>
      <c r="D189" s="279">
        <v>1</v>
      </c>
      <c r="E189" s="333">
        <v>408.4</v>
      </c>
      <c r="F189" s="341" t="s">
        <v>912</v>
      </c>
      <c r="G189" s="369">
        <v>1</v>
      </c>
      <c r="H189" s="370">
        <v>408.4</v>
      </c>
      <c r="I189" s="378" t="s">
        <v>912</v>
      </c>
      <c r="J189" s="208"/>
      <c r="K189" s="225">
        <v>0.63</v>
      </c>
      <c r="L189" s="214"/>
      <c r="M189" s="233">
        <v>0.629</v>
      </c>
      <c r="N189" s="128"/>
      <c r="O189" s="87">
        <v>68</v>
      </c>
      <c r="P189" s="91"/>
      <c r="Q189" s="292">
        <v>300</v>
      </c>
      <c r="R189" s="72">
        <f>IF(SUM($S$3:U$3)*$J189+SUM($S$4:U$4)*$K189+SUM($S$5:U$5)*$L189+SUM($S$6:U$6)*$M189+SUM($S$7:U$7)*$N189-SUM($O189:$Q189)&gt;0,SUM($S$3:U$3)*$J189+SUM($S$4:U$4)*$K189+SUM($S$5:U$5)*$L189+SUM($S$6:U$6)*$M189+SUM($S$7:U$7)*$N189-SUM($O189:$Q189),0)</f>
        <v>0</v>
      </c>
      <c r="S189" s="73">
        <f t="shared" si="507"/>
        <v>0</v>
      </c>
      <c r="T189" s="72">
        <f>IF(SUM($S$3:W$3)*$J189+SUM($S$4:W$4)*$K189+SUM($S$5:W$5)*$L189+SUM($S$6:W$6)*$M189+SUM($S$7:W$7)*$N189-SUM($O189:$Q189)&gt;0,SUM($S$3:W$3)*$J189+SUM($S$4:W$4)*$K189+SUM($S$5:W$5)*$L189+SUM($S$6:W$6)*$M189+SUM($S$7:W$7)*$N189-SUM($O189:$Q189),0)</f>
        <v>0</v>
      </c>
      <c r="U189" s="4">
        <f t="shared" si="508"/>
        <v>0</v>
      </c>
      <c r="V189" s="72">
        <f>IF(SUM($S$3:Y$3)*$J189+SUM($S$4:Y$4)*$K189+SUM($S$5:Y$5)*$L189+SUM($S$6:Y$6)*$M189+SUM($S$7:Y$7)*$N189-SUM($O189:$Q189)&gt;0,SUM($S$3:Y$3)*$J189+SUM($S$4:Y$4)*$K189+SUM($S$5:Y$5)*$L189+SUM($S$6:Y$6)*$M189+SUM($S$7:Y$7)*$N189-SUM($O189:$Q189),0)</f>
        <v>0</v>
      </c>
      <c r="W189" s="4">
        <f t="shared" si="509"/>
        <v>0</v>
      </c>
      <c r="X189" s="72">
        <f>IF(SUM($S$3:AA$3)*$J189+SUM($S$4:AA$4)*$K189+SUM($S$5:AA$5)*$L189+SUM($S$6:AA$6)*$M189+SUM($S$7:AA$7)*$N189-SUM($O189:$Q189)&gt;0,SUM($S$3:AA$3)*$J189+SUM($S$4:AA$4)*$K189+SUM($S$5:AA$5)*$L189+SUM($S$6:AA$6)*$M189+SUM($S$7:AA$7)*$N189-SUM($O189:$Q189),0)</f>
        <v>0</v>
      </c>
      <c r="Y189" s="4">
        <f t="shared" si="510"/>
        <v>0</v>
      </c>
      <c r="Z189" s="72">
        <f>IF(SUM($S$3:AC$3)*$J189+SUM($S$4:AC$4)*$K189+SUM($S$5:AC$5)*$L189+SUM($S$6:AC$6)*$M189+SUM($S$7:AC$7)*$N189-SUM($O189:$Q189)&gt;0,SUM($S$3:AC$3)*$J189+SUM($S$4:AC$4)*$K189+SUM($S$5:AC$5)*$L189+SUM($S$6:AC$6)*$M189+SUM($S$7:AC$7)*$N189-SUM($O189:$Q189),0)</f>
        <v>0</v>
      </c>
      <c r="AA189" s="4">
        <f t="shared" si="511"/>
        <v>0</v>
      </c>
      <c r="AB189" s="72">
        <f>IF(SUM($S$3:AE$3)*$J189+SUM($S$4:AE$4)*$K189+SUM($S$5:AE$5)*$L189+SUM($S$6:AE$6)*$M189+SUM($S$7:AE$7)*$N189-SUM($O189:$Q189)&gt;0,SUM($S$3:AE$3)*$J189+SUM($S$4:AE$4)*$K189+SUM($S$5:AE$5)*$L189+SUM($S$6:AE$6)*$M189+SUM($S$7:AE$7)*$N189-SUM($O189:$Q189),0)</f>
        <v>0</v>
      </c>
      <c r="AC189" s="4">
        <f t="shared" si="512"/>
        <v>0</v>
      </c>
      <c r="AD189" s="72">
        <f>IF(SUM($S$3:AG$3)*$J189+SUM($S$4:AG$4)*$K189+SUM($S$5:AG$5)*$L189+SUM($S$6:AG$6)*$M189+SUM($S$7:AG$7)*$N189-SUM($O189:$Q189)&gt;0,SUM($S$3:AG$3)*$J189+SUM($S$4:AG$4)*$K189+SUM($S$5:AG$5)*$L189+SUM($S$6:AG$6)*$M189+SUM($S$7:AG$7)*$N189-SUM($O189:$Q189),0)</f>
        <v>0</v>
      </c>
      <c r="AE189" s="4">
        <f t="shared" si="513"/>
        <v>0</v>
      </c>
      <c r="AF189" s="72">
        <f>IF(SUM($S$3:AI$3)*$J189+SUM($S$4:AI$4)*$K189+SUM($S$5:AI$5)*$L189+SUM($S$6:AI$6)*$M189+SUM($S$7:AI$7)*$N189-SUM($O189:$Q189)&gt;0,SUM($S$3:AI$3)*$J189+SUM($S$4:AI$4)*$K189+SUM($S$5:AI$5)*$L189+SUM($S$6:AI$6)*$M189+SUM($S$7:AI$7)*$N189-SUM($O189:$Q189),0)</f>
        <v>24.480000000000018</v>
      </c>
      <c r="AG189" s="4">
        <f t="shared" si="514"/>
        <v>24.480000000000018</v>
      </c>
      <c r="AH189" s="72">
        <f>IF(SUM($S$3:AK$3)*$J189+SUM($S$4:AK$4)*$K189+SUM($S$5:AK$5)*$L189+SUM($S$6:AK$6)*$M189+SUM($S$7:AK$7)*$N189-SUM($O189:$Q189)&gt;0,SUM($S$3:AK$3)*$J189+SUM($S$4:AK$4)*$K189+SUM($S$5:AK$5)*$L189+SUM($S$6:AK$6)*$M189+SUM($S$7:AK$7)*$N189-SUM($O189:$Q189),0)</f>
        <v>66.675999999999988</v>
      </c>
      <c r="AI189" s="4">
        <f t="shared" si="515"/>
        <v>42.19599999999997</v>
      </c>
      <c r="AJ189" s="72">
        <f>IF(SUM($S$3:AM$3)*$J189+SUM($S$4:AQ$4)*$K189+SUM($S$5:AM$5)*$L189+SUM($S$6:AM$6)*$M189+SUM($S$7:AM$7)*$N189-SUM($O189:$Q189)&gt;0,SUM($S$3:AM$3)*$J189+SUM($S$4:AQ$4)*$K189+SUM($S$5:AM$5)*$L189+SUM($S$6:AM$6)*$M189+SUM($S$7:AM$7)*$N189-SUM($O189:$Q189),0)</f>
        <v>129.67599999999999</v>
      </c>
      <c r="AK189" s="4">
        <f t="shared" si="516"/>
        <v>63</v>
      </c>
      <c r="AL189" s="72">
        <f>IF(SUM($S$3:AO$3)*$J189+SUM($S$4:AS$4)*$K189+SUM($S$5:AO$5)*$L189+SUM($S$6:AO$6)*$M189+SUM($S$7:AO$7)*$N189-SUM($O189:$Q189)&gt;0,SUM($S$3:AO$3)*$J189+SUM($S$4:AS$4)*$K189+SUM($S$5:AO$5)*$L189+SUM($S$6:AO$6)*$M189+SUM($S$7:AO$7)*$N189-SUM($O189:$Q189),0)</f>
        <v>224.17600000000004</v>
      </c>
      <c r="AM189" s="4">
        <f t="shared" si="517"/>
        <v>94.500000000000057</v>
      </c>
      <c r="AN189" s="72">
        <f>IF(SUM($S$3:AQ$3)*$J189+SUM($S$4:AU$4)*$K189+SUM($S$5:AQ$5)*$L189+SUM($S$6:AQ$6)*$M189+SUM($S$7:AQ$7)*$N189-SUM($O189:$Q189)&gt;0,SUM($S$3:AQ$3)*$J189+SUM($S$4:AU$4)*$K189+SUM($S$5:AQ$5)*$L189+SUM($S$6:AQ$6)*$M189+SUM($S$7:AQ$7)*$N189-SUM($O189:$Q189),0)</f>
        <v>340.69100000000003</v>
      </c>
      <c r="AO189" s="4">
        <f t="shared" si="518"/>
        <v>116.51499999999999</v>
      </c>
      <c r="AP189" s="72">
        <f>IF(SUM($S$3:AS$3)*$J189+SUM($S$4:AW$4)*$K189+SUM($S$5:AS$5)*$L189+SUM($S$6:AS$6)*$M189+SUM($S$7:AS$7)*$N189-SUM($O189:$Q189)&gt;0,SUM($S$3:AS$3)*$J189+SUM($S$4:AW$4)*$K189+SUM($S$5:AS$5)*$L189+SUM($S$6:AS$6)*$M189+SUM($S$7:AS$7)*$N189-SUM($O189:$Q189),0)</f>
        <v>457.20600000000002</v>
      </c>
      <c r="AQ189" s="4">
        <f t="shared" si="519"/>
        <v>116.51499999999999</v>
      </c>
      <c r="AR189" s="72">
        <f>IF(SUM($S$3:AU$3)*$J189+SUM($S$4:AP$4)*$K189+SUM($S$5:AU$5)*$L189+SUM($S$6:AU$6)*$M189+SUM($S$7:AU$7)*$N189-SUM($O189:$Q189)&gt;0,SUM($S$3:AU$3)*$J189+SUM($S$4:AP$4)*$K189+SUM($S$5:AU$5)*$L189+SUM($S$6:AU$6)*$M189+SUM($S$7:AU$7)*$N189-SUM($O189:$Q189),0)</f>
        <v>132.721</v>
      </c>
      <c r="AS189" s="4">
        <f t="shared" si="520"/>
        <v>0</v>
      </c>
      <c r="AT189" s="72">
        <f>IF(SUM($S$3:AW$3)*$J189+SUM($S$4:AW$4)*$K189+SUM($S$5:AW$5)*$L189+SUM($S$6:AW$6)*$M189+SUM($S$7:AW$7)*$N189-SUM($O189:$Q189)&gt;0,SUM($S$3:AW$3)*$J189+SUM($S$4:AW$4)*$K189+SUM($S$5:AW$5)*$L189+SUM($S$6:AW$6)*$M189+SUM($S$7:AW$7)*$N189-SUM($O189:$Q189),0)</f>
        <v>501.2360000000001</v>
      </c>
      <c r="AU189" s="4">
        <f t="shared" si="521"/>
        <v>368.5150000000001</v>
      </c>
      <c r="AV189" s="72">
        <f>IF(SUM($S$3:AY$3)*$J189+SUM($S$4:AY$4)*$K189+SUM($S$5:AY$5)*$L189+SUM($S$6:AY$6)*$M189+SUM($S$7:AY$7)*$N189-SUM($O189:$Q189)&gt;0,SUM($S$3:AY$3)*$J189+SUM($S$4:AY$4)*$K189+SUM($S$5:AY$5)*$L189+SUM($S$6:AY$6)*$M189+SUM($S$7:AY$7)*$N189-SUM($O189:$Q189),0)</f>
        <v>617.75100000000009</v>
      </c>
      <c r="AW189" s="4">
        <f t="shared" si="522"/>
        <v>116.51499999999999</v>
      </c>
      <c r="AX189" s="72">
        <f>IF(SUM($S$3:BA$3)*$J189+SUM($S$4:BA$4)*$K189+SUM($S$5:BA$5)*$L189+SUM($S$6:BA$6)*$M189+SUM($S$7:BA$7)*$N189-SUM($O189:$Q189)&gt;0,SUM($S$3:BA$3)*$J189+SUM($S$4:BA$4)*$K189+SUM($S$5:BA$5)*$L189+SUM($S$6:BA$6)*$M189+SUM($S$7:BA$7)*$N189-SUM($O189:$Q189),0)</f>
        <v>734.26600000000008</v>
      </c>
      <c r="AY189" s="7">
        <f t="shared" si="523"/>
        <v>116.51499999999999</v>
      </c>
      <c r="AZ189" s="401">
        <f>IF(SUM($S$3:BC$3)*$J189+SUM($S$4:BC$4)*$K189+SUM($S$5:BC$5)*$L189+SUM($S$6:BC$6)*$M189+SUM($S$7:BC$7)*$N189-SUM($O189:$Q189)&gt;0,SUM($S$3:BC$3)*$J189+SUM($S$4:BC$4)*$K189+SUM($S$5:BC$5)*$L189+SUM($S$6:BC$6)*$M189+SUM($S$7:BC$7)*$N189-SUM($O189:$Q189),0)</f>
        <v>828.76599999999985</v>
      </c>
      <c r="BA189" s="87">
        <f t="shared" si="524"/>
        <v>94.499999999999773</v>
      </c>
      <c r="BB189" s="402">
        <f>IF(SUM($S$3:BD$3)*$J189+SUM($S$4:BD$4)*$K189+SUM($S$5:BD$5)*$L189+SUM($S$6:BD$6)*$M189+SUM($S$7:BD$7)*$N189-SUM($O189:$Q189)&gt;0,SUM($S$3:BD$3)*$J189+SUM($S$4:BD$4)*$K189+SUM($S$5:BD$5)*$L189+SUM($S$6:BD$6)*$M189+SUM($S$7:BD$7)*$N189-SUM($O189:$Q189),0)</f>
        <v>921.37599999999998</v>
      </c>
      <c r="BC189" s="87">
        <f t="shared" si="525"/>
        <v>92.610000000000127</v>
      </c>
      <c r="BG189" s="91">
        <f>IF($G189=2,$H189*AC189*$I$2,$H189*AC189)</f>
        <v>0</v>
      </c>
      <c r="BH189" s="91">
        <f>IF($G189=2,$H189*AE189*$I$2,$H189*AE189)</f>
        <v>0</v>
      </c>
      <c r="BI189" s="91">
        <f>IF($G189=2,$H189*AG189*$I$2,$H189*AG189)</f>
        <v>9997.6320000000069</v>
      </c>
      <c r="BJ189" s="91">
        <f>IF($G189=2,$H189*AI189*$I$2,$H189*AI189)</f>
        <v>17232.846399999988</v>
      </c>
      <c r="BK189" s="91">
        <f>IF($G189=2,$H189*AK189*$I$2,$H189*AK189)</f>
        <v>25729.199999999997</v>
      </c>
      <c r="BL189" s="91">
        <f>IF($G189=2,$H189*AM189*$I$2,$H189*AM189)</f>
        <v>38593.800000000017</v>
      </c>
      <c r="BM189" s="91">
        <f>IF($G189=2,$H189*AO189*$I$2,$H189*AO189)</f>
        <v>47584.725999999995</v>
      </c>
      <c r="BN189" s="91">
        <f>IF($G189=2,$H189*AQ189*$I$2,$H189*AQ189)</f>
        <v>47584.725999999995</v>
      </c>
      <c r="BO189" s="91">
        <f>IF($G189=2,$H189*AS189*$I$2,$H189*AS189)</f>
        <v>0</v>
      </c>
      <c r="BP189" s="91">
        <f>IF($G189=2,$H189*AU189*$I$2,$H189*AU189)</f>
        <v>150501.52600000004</v>
      </c>
      <c r="BQ189" s="250">
        <f>IF($G189=2,$H189*AW189*$I$2,$H189*AW189)</f>
        <v>47584.725999999995</v>
      </c>
      <c r="BR189" s="157">
        <f>IF($G189=2,$H189*AY189*$I$2,$H189*AY189)</f>
        <v>47584.725999999995</v>
      </c>
      <c r="BS189" s="91">
        <f>IF($G189=2,$H189*BA189*$I$2,$H189*BA189)</f>
        <v>38593.799999999908</v>
      </c>
      <c r="BT189" s="91">
        <f>IF($G189=2,$H189*BC189*$I$2,$H189*BC189)</f>
        <v>37821.92400000005</v>
      </c>
      <c r="BU189" s="91"/>
      <c r="BV189" s="91"/>
      <c r="BW189" s="158"/>
      <c r="BX189" s="153" t="s">
        <v>607</v>
      </c>
    </row>
    <row r="190" spans="1:76" s="86" customFormat="1" ht="12.75" customHeight="1" x14ac:dyDescent="0.25">
      <c r="A190" s="15" t="s">
        <v>809</v>
      </c>
      <c r="B190" s="15" t="s">
        <v>104</v>
      </c>
      <c r="C190" s="98" t="s">
        <v>105</v>
      </c>
      <c r="D190" s="280">
        <v>1</v>
      </c>
      <c r="E190" s="334">
        <v>362.4</v>
      </c>
      <c r="F190" s="345" t="s">
        <v>1043</v>
      </c>
      <c r="G190" s="369">
        <v>1</v>
      </c>
      <c r="H190" s="370">
        <v>362.4</v>
      </c>
      <c r="I190" s="373" t="s">
        <v>1043</v>
      </c>
      <c r="J190" s="308"/>
      <c r="K190" s="225">
        <v>0.64</v>
      </c>
      <c r="L190" s="214"/>
      <c r="M190" s="217">
        <v>0.67</v>
      </c>
      <c r="N190" s="120"/>
      <c r="O190" s="87">
        <v>832</v>
      </c>
      <c r="P190" s="91">
        <v>50</v>
      </c>
      <c r="Q190" s="292">
        <v>56</v>
      </c>
      <c r="R190" s="72">
        <f>IF(SUM($S$3:U$3)*$J190+SUM($S$4:U$4)*$K190+SUM($S$5:U$5)*$L190+SUM($S$6:U$6)*$M190+SUM($S$7:U$7)*$N190-SUM($O190:$Q190)&gt;0,SUM($S$3:U$3)*$J190+SUM($S$4:U$4)*$K190+SUM($S$5:U$5)*$L190+SUM($S$6:U$6)*$M190+SUM($S$7:U$7)*$N190-SUM($O190:$Q190),0)</f>
        <v>0</v>
      </c>
      <c r="S190" s="73">
        <f t="shared" si="507"/>
        <v>0</v>
      </c>
      <c r="T190" s="72">
        <f>IF(SUM($S$3:W$3)*$J190+SUM($S$4:W$4)*$K190+SUM($S$5:W$5)*$L190+SUM($S$6:W$6)*$M190+SUM($S$7:W$7)*$N190-SUM($O190:$Q190)&gt;0,SUM($S$3:W$3)*$J190+SUM($S$4:W$4)*$K190+SUM($S$5:W$5)*$L190+SUM($S$6:W$6)*$M190+SUM($S$7:W$7)*$N190-SUM($O190:$Q190),0)</f>
        <v>0</v>
      </c>
      <c r="U190" s="4">
        <f t="shared" si="508"/>
        <v>0</v>
      </c>
      <c r="V190" s="72">
        <f>IF(SUM($S$3:Y$3)*$J190+SUM($S$4:Y$4)*$K190+SUM($S$5:Y$5)*$L190+SUM($S$6:Y$6)*$M190+SUM($S$7:Y$7)*$N190-SUM($O190:$Q190)&gt;0,SUM($S$3:Y$3)*$J190+SUM($S$4:Y$4)*$K190+SUM($S$5:Y$5)*$L190+SUM($S$6:Y$6)*$M190+SUM($S$7:Y$7)*$N190-SUM($O190:$Q190),0)</f>
        <v>0</v>
      </c>
      <c r="W190" s="4">
        <f t="shared" si="509"/>
        <v>0</v>
      </c>
      <c r="X190" s="72">
        <f>IF(SUM($S$3:AA$3)*$J190+SUM($S$4:AA$4)*$K190+SUM($S$5:AA$5)*$L190+SUM($S$6:AA$6)*$M190+SUM($S$7:AA$7)*$N190-SUM($O190:$Q190)&gt;0,SUM($S$3:AA$3)*$J190+SUM($S$4:AA$4)*$K190+SUM($S$5:AA$5)*$L190+SUM($S$6:AA$6)*$M190+SUM($S$7:AA$7)*$N190-SUM($O190:$Q190),0)</f>
        <v>0</v>
      </c>
      <c r="Y190" s="4">
        <f t="shared" si="510"/>
        <v>0</v>
      </c>
      <c r="Z190" s="72">
        <f>IF(SUM($S$3:AC$3)*$J190+SUM($S$4:AC$4)*$K190+SUM($S$5:AC$5)*$L190+SUM($S$6:AC$6)*$M190+SUM($S$7:AC$7)*$N190-SUM($O190:$Q190)&gt;0,SUM($S$3:AC$3)*$J190+SUM($S$4:AC$4)*$K190+SUM($S$5:AC$5)*$L190+SUM($S$6:AC$6)*$M190+SUM($S$7:AC$7)*$N190-SUM($O190:$Q190),0)</f>
        <v>0</v>
      </c>
      <c r="AA190" s="4">
        <f t="shared" si="511"/>
        <v>0</v>
      </c>
      <c r="AB190" s="72">
        <f>IF(SUM($S$3:AE$3)*$J190+SUM($S$4:AE$4)*$K190+SUM($S$5:AE$5)*$L190+SUM($S$6:AE$6)*$M190+SUM($S$7:AE$7)*$N190-SUM($O190:$Q190)&gt;0,SUM($S$3:AE$3)*$J190+SUM($S$4:AE$4)*$K190+SUM($S$5:AE$5)*$L190+SUM($S$6:AE$6)*$M190+SUM($S$7:AE$7)*$N190-SUM($O190:$Q190),0)</f>
        <v>0</v>
      </c>
      <c r="AC190" s="4">
        <f t="shared" si="512"/>
        <v>0</v>
      </c>
      <c r="AD190" s="72">
        <f>IF(SUM($S$3:AG$3)*$J190+SUM($S$4:AG$4)*$K190+SUM($S$5:AG$5)*$L190+SUM($S$6:AG$6)*$M190+SUM($S$7:AG$7)*$N190-SUM($O190:$Q190)&gt;0,SUM($S$3:AG$3)*$J190+SUM($S$4:AG$4)*$K190+SUM($S$5:AG$5)*$L190+SUM($S$6:AG$6)*$M190+SUM($S$7:AG$7)*$N190-SUM($O190:$Q190),0)</f>
        <v>0</v>
      </c>
      <c r="AE190" s="4">
        <f t="shared" si="513"/>
        <v>0</v>
      </c>
      <c r="AF190" s="72">
        <f>IF(SUM($S$3:AI$3)*$J190+SUM($S$4:AI$4)*$K190+SUM($S$5:AI$5)*$L190+SUM($S$6:AI$6)*$M190+SUM($S$7:AI$7)*$N190-SUM($O190:$Q190)&gt;0,SUM($S$3:AI$3)*$J190+SUM($S$4:AI$4)*$K190+SUM($S$5:AI$5)*$L190+SUM($S$6:AI$6)*$M190+SUM($S$7:AI$7)*$N190-SUM($O190:$Q190),0)</f>
        <v>0</v>
      </c>
      <c r="AG190" s="4">
        <f t="shared" si="514"/>
        <v>0</v>
      </c>
      <c r="AH190" s="72">
        <f>IF(SUM($S$3:AK$3)*$J190+SUM($S$4:AK$4)*$K190+SUM($S$5:AK$5)*$L190+SUM($S$6:AK$6)*$M190+SUM($S$7:AK$7)*$N190-SUM($O190:$Q190)&gt;0,SUM($S$3:AK$3)*$J190+SUM($S$4:AK$4)*$K190+SUM($S$5:AK$5)*$L190+SUM($S$6:AK$6)*$M190+SUM($S$7:AK$7)*$N190-SUM($O190:$Q190),0)</f>
        <v>0</v>
      </c>
      <c r="AI190" s="4">
        <f t="shared" si="515"/>
        <v>0</v>
      </c>
      <c r="AJ190" s="72">
        <f>IF(SUM($S$3:AM$3)*$J190+SUM($S$4:AQ$4)*$K190+SUM($S$5:AM$5)*$L190+SUM($S$6:AM$6)*$M190+SUM($S$7:AM$7)*$N190-SUM($O190:$Q190)&gt;0,SUM($S$3:AM$3)*$J190+SUM($S$4:AQ$4)*$K190+SUM($S$5:AM$5)*$L190+SUM($S$6:AM$6)*$M190+SUM($S$7:AM$7)*$N190-SUM($O190:$Q190),0)</f>
        <v>0</v>
      </c>
      <c r="AK190" s="4">
        <f t="shared" si="516"/>
        <v>0</v>
      </c>
      <c r="AL190" s="72">
        <f>IF(SUM($S$3:AO$3)*$J190+SUM($S$4:AS$4)*$K190+SUM($S$5:AO$5)*$L190+SUM($S$6:AO$6)*$M190+SUM($S$7:AO$7)*$N190-SUM($O190:$Q190)&gt;0,SUM($S$3:AO$3)*$J190+SUM($S$4:AS$4)*$K190+SUM($S$5:AO$5)*$L190+SUM($S$6:AO$6)*$M190+SUM($S$7:AO$7)*$N190-SUM($O190:$Q190),0)</f>
        <v>0</v>
      </c>
      <c r="AM190" s="4">
        <f t="shared" si="517"/>
        <v>0</v>
      </c>
      <c r="AN190" s="72">
        <f>IF(SUM($S$3:AQ$3)*$J190+SUM($S$4:AU$4)*$K190+SUM($S$5:AQ$5)*$L190+SUM($S$6:AQ$6)*$M190+SUM($S$7:AQ$7)*$N190-SUM($O190:$Q190)&gt;0,SUM($S$3:AQ$3)*$J190+SUM($S$4:AU$4)*$K190+SUM($S$5:AQ$5)*$L190+SUM($S$6:AQ$6)*$M190+SUM($S$7:AQ$7)*$N190-SUM($O190:$Q190),0)</f>
        <v>0</v>
      </c>
      <c r="AO190" s="4">
        <f t="shared" si="518"/>
        <v>0</v>
      </c>
      <c r="AP190" s="72">
        <f>IF(SUM($S$3:AS$3)*$J190+SUM($S$4:AW$4)*$K190+SUM($S$5:AS$5)*$L190+SUM($S$6:AS$6)*$M190+SUM($S$7:AS$7)*$N190-SUM($O190:$Q190)&gt;0,SUM($S$3:AS$3)*$J190+SUM($S$4:AW$4)*$K190+SUM($S$5:AS$5)*$L190+SUM($S$6:AS$6)*$M190+SUM($S$7:AS$7)*$N190-SUM($O190:$Q190),0)</f>
        <v>0</v>
      </c>
      <c r="AQ190" s="4">
        <f t="shared" si="519"/>
        <v>0</v>
      </c>
      <c r="AR190" s="72">
        <f>IF(SUM($S$3:AU$3)*$J190+SUM($S$4:AP$4)*$K190+SUM($S$5:AU$5)*$L190+SUM($S$6:AU$6)*$M190+SUM($S$7:AU$7)*$N190-SUM($O190:$Q190)&gt;0,SUM($S$3:AU$3)*$J190+SUM($S$4:AP$4)*$K190+SUM($S$5:AU$5)*$L190+SUM($S$6:AU$6)*$M190+SUM($S$7:AU$7)*$N190-SUM($O190:$Q190),0)</f>
        <v>0</v>
      </c>
      <c r="AS190" s="4">
        <f t="shared" si="520"/>
        <v>0</v>
      </c>
      <c r="AT190" s="72">
        <f>IF(SUM($S$3:AW$3)*$J190+SUM($S$4:AW$4)*$K190+SUM($S$5:AW$5)*$L190+SUM($S$6:AW$6)*$M190+SUM($S$7:AW$7)*$N190-SUM($O190:$Q190)&gt;0,SUM($S$3:AW$3)*$J190+SUM($S$4:AW$4)*$K190+SUM($S$5:AW$5)*$L190+SUM($S$6:AW$6)*$M190+SUM($S$7:AW$7)*$N190-SUM($O190:$Q190),0)</f>
        <v>0</v>
      </c>
      <c r="AU190" s="4">
        <f t="shared" si="521"/>
        <v>0</v>
      </c>
      <c r="AV190" s="72">
        <f>IF(SUM($S$3:AY$3)*$J190+SUM($S$4:AY$4)*$K190+SUM($S$5:AY$5)*$L190+SUM($S$6:AY$6)*$M190+SUM($S$7:AY$7)*$N190-SUM($O190:$Q190)&gt;0,SUM($S$3:AY$3)*$J190+SUM($S$4:AY$4)*$K190+SUM($S$5:AY$5)*$L190+SUM($S$6:AY$6)*$M190+SUM($S$7:AY$7)*$N190-SUM($O190:$Q190),0)</f>
        <v>69.57000000000005</v>
      </c>
      <c r="AW190" s="4">
        <f t="shared" si="522"/>
        <v>69.57000000000005</v>
      </c>
      <c r="AX190" s="72">
        <f>IF(SUM($S$3:BA$3)*$J190+SUM($S$4:BA$4)*$K190+SUM($S$5:BA$5)*$L190+SUM($S$6:BA$6)*$M190+SUM($S$7:BA$7)*$N190-SUM($O190:$Q190)&gt;0,SUM($S$3:BA$3)*$J190+SUM($S$4:BA$4)*$K190+SUM($S$5:BA$5)*$L190+SUM($S$6:BA$6)*$M190+SUM($S$7:BA$7)*$N190-SUM($O190:$Q190),0)</f>
        <v>189.01999999999998</v>
      </c>
      <c r="AY190" s="7">
        <f t="shared" si="523"/>
        <v>119.44999999999993</v>
      </c>
      <c r="AZ190" s="401">
        <f>IF(SUM($S$3:BC$3)*$J190+SUM($S$4:BC$4)*$K190+SUM($S$5:BC$5)*$L190+SUM($S$6:BC$6)*$M190+SUM($S$7:BC$7)*$N190-SUM($O190:$Q190)&gt;0,SUM($S$3:BC$3)*$J190+SUM($S$4:BC$4)*$K190+SUM($S$5:BC$5)*$L190+SUM($S$6:BC$6)*$M190+SUM($S$7:BC$7)*$N190-SUM($O190:$Q190),0)</f>
        <v>285.02</v>
      </c>
      <c r="BA190" s="87">
        <f t="shared" si="524"/>
        <v>96</v>
      </c>
      <c r="BB190" s="402">
        <f>IF(SUM($S$3:BD$3)*$J190+SUM($S$4:BD$4)*$K190+SUM($S$5:BD$5)*$L190+SUM($S$6:BD$6)*$M190+SUM($S$7:BD$7)*$N190-SUM($O190:$Q190)&gt;0,SUM($S$3:BD$3)*$J190+SUM($S$4:BD$4)*$K190+SUM($S$5:BD$5)*$L190+SUM($S$6:BD$6)*$M190+SUM($S$7:BD$7)*$N190-SUM($O190:$Q190),0)</f>
        <v>379.09999999999991</v>
      </c>
      <c r="BC190" s="87">
        <f t="shared" si="525"/>
        <v>94.079999999999927</v>
      </c>
      <c r="BG190" s="23">
        <f>AA190*$H190</f>
        <v>0</v>
      </c>
      <c r="BH190" s="23">
        <f>AC190*$H190</f>
        <v>0</v>
      </c>
      <c r="BI190" s="23">
        <f>AE190*$H190</f>
        <v>0</v>
      </c>
      <c r="BJ190" s="23">
        <f>AG190*$H190</f>
        <v>0</v>
      </c>
      <c r="BK190" s="23">
        <f>AI190*$H190</f>
        <v>0</v>
      </c>
      <c r="BL190" s="23">
        <f>AK190*$H190</f>
        <v>0</v>
      </c>
      <c r="BM190" s="23">
        <f>AM190*$H190</f>
        <v>0</v>
      </c>
      <c r="BN190" s="23">
        <f>AO190*$H190</f>
        <v>0</v>
      </c>
      <c r="BO190" s="23">
        <f>AQ190*$H190</f>
        <v>0</v>
      </c>
      <c r="BP190" s="23">
        <f>AS190*$H190</f>
        <v>0</v>
      </c>
      <c r="BQ190" s="407">
        <f>AU190*$H190</f>
        <v>0</v>
      </c>
      <c r="BR190" s="22">
        <f>AW190*$H190</f>
        <v>25212.168000000016</v>
      </c>
      <c r="BS190" s="23">
        <f>AY190*$H190</f>
        <v>43288.679999999971</v>
      </c>
      <c r="BT190" s="23">
        <f t="shared" ref="BT190" si="635">BA190*$H190</f>
        <v>34790.399999999994</v>
      </c>
      <c r="BU190" s="23">
        <f>BC190*$H190</f>
        <v>34094.591999999975</v>
      </c>
      <c r="BV190" s="91"/>
      <c r="BW190" s="158"/>
      <c r="BX190" s="153" t="s">
        <v>615</v>
      </c>
    </row>
    <row r="191" spans="1:76" s="86" customFormat="1" ht="12.75" customHeight="1" x14ac:dyDescent="0.25">
      <c r="A191" s="15" t="s">
        <v>810</v>
      </c>
      <c r="B191" s="15" t="s">
        <v>104</v>
      </c>
      <c r="C191" s="98" t="s">
        <v>105</v>
      </c>
      <c r="D191" s="280">
        <v>1</v>
      </c>
      <c r="E191" s="334">
        <v>362.4</v>
      </c>
      <c r="F191" s="341" t="s">
        <v>912</v>
      </c>
      <c r="G191" s="369">
        <v>1</v>
      </c>
      <c r="H191" s="370">
        <v>362.4</v>
      </c>
      <c r="I191" s="378" t="s">
        <v>912</v>
      </c>
      <c r="J191" s="308"/>
      <c r="K191" s="225">
        <v>1.82</v>
      </c>
      <c r="L191" s="214"/>
      <c r="M191" s="217"/>
      <c r="N191" s="120"/>
      <c r="O191" s="87"/>
      <c r="P191" s="91"/>
      <c r="Q191" s="292">
        <v>2093.1999999999998</v>
      </c>
      <c r="R191" s="72">
        <f>IF(SUM($S$3:U$3)*$J191+SUM($S$4:U$4)*$K191+SUM($S$5:U$5)*$L191+SUM($S$6:U$6)*$M191+SUM($S$7:U$7)*$N191-SUM($O191:$Q191)&gt;0,SUM($S$3:U$3)*$J191+SUM($S$4:U$4)*$K191+SUM($S$5:U$5)*$L191+SUM($S$6:U$6)*$M191+SUM($S$7:U$7)*$N191-SUM($O191:$Q191),0)</f>
        <v>0</v>
      </c>
      <c r="S191" s="73">
        <f t="shared" si="507"/>
        <v>0</v>
      </c>
      <c r="T191" s="72">
        <f>IF(SUM($S$3:W$3)*$J191+SUM($S$4:W$4)*$K191+SUM($S$5:W$5)*$L191+SUM($S$6:W$6)*$M191+SUM($S$7:W$7)*$N191-SUM($O191:$Q191)&gt;0,SUM($S$3:W$3)*$J191+SUM($S$4:W$4)*$K191+SUM($S$5:W$5)*$L191+SUM($S$6:W$6)*$M191+SUM($S$7:W$7)*$N191-SUM($O191:$Q191),0)</f>
        <v>0</v>
      </c>
      <c r="U191" s="4">
        <f t="shared" si="508"/>
        <v>0</v>
      </c>
      <c r="V191" s="72">
        <f>IF(SUM($S$3:Y$3)*$J191+SUM($S$4:Y$4)*$K191+SUM($S$5:Y$5)*$L191+SUM($S$6:Y$6)*$M191+SUM($S$7:Y$7)*$N191-SUM($O191:$Q191)&gt;0,SUM($S$3:Y$3)*$J191+SUM($S$4:Y$4)*$K191+SUM($S$5:Y$5)*$L191+SUM($S$6:Y$6)*$M191+SUM($S$7:Y$7)*$N191-SUM($O191:$Q191),0)</f>
        <v>0</v>
      </c>
      <c r="W191" s="4">
        <f t="shared" si="509"/>
        <v>0</v>
      </c>
      <c r="X191" s="72">
        <f>IF(SUM($S$3:AA$3)*$J191+SUM($S$4:AA$4)*$K191+SUM($S$5:AA$5)*$L191+SUM($S$6:AA$6)*$M191+SUM($S$7:AA$7)*$N191-SUM($O191:$Q191)&gt;0,SUM($S$3:AA$3)*$J191+SUM($S$4:AA$4)*$K191+SUM($S$5:AA$5)*$L191+SUM($S$6:AA$6)*$M191+SUM($S$7:AA$7)*$N191-SUM($O191:$Q191),0)</f>
        <v>0</v>
      </c>
      <c r="Y191" s="4">
        <f t="shared" si="510"/>
        <v>0</v>
      </c>
      <c r="Z191" s="72">
        <f>IF(SUM($S$3:AC$3)*$J191+SUM($S$4:AC$4)*$K191+SUM($S$5:AC$5)*$L191+SUM($S$6:AC$6)*$M191+SUM($S$7:AC$7)*$N191-SUM($O191:$Q191)&gt;0,SUM($S$3:AC$3)*$J191+SUM($S$4:AC$4)*$K191+SUM($S$5:AC$5)*$L191+SUM($S$6:AC$6)*$M191+SUM($S$7:AC$7)*$N191-SUM($O191:$Q191),0)</f>
        <v>0</v>
      </c>
      <c r="AA191" s="4">
        <f t="shared" si="511"/>
        <v>0</v>
      </c>
      <c r="AB191" s="72">
        <f>IF(SUM($S$3:AE$3)*$J191+SUM($S$4:AE$4)*$K191+SUM($S$5:AE$5)*$L191+SUM($S$6:AE$6)*$M191+SUM($S$7:AE$7)*$N191-SUM($O191:$Q191)&gt;0,SUM($S$3:AE$3)*$J191+SUM($S$4:AE$4)*$K191+SUM($S$5:AE$5)*$L191+SUM($S$6:AE$6)*$M191+SUM($S$7:AE$7)*$N191-SUM($O191:$Q191),0)</f>
        <v>0</v>
      </c>
      <c r="AC191" s="4">
        <f t="shared" si="512"/>
        <v>0</v>
      </c>
      <c r="AD191" s="72">
        <f>IF(SUM($S$3:AG$3)*$J191+SUM($S$4:AG$4)*$K191+SUM($S$5:AG$5)*$L191+SUM($S$6:AG$6)*$M191+SUM($S$7:AG$7)*$N191-SUM($O191:$Q191)&gt;0,SUM($S$3:AG$3)*$J191+SUM($S$4:AG$4)*$K191+SUM($S$5:AG$5)*$L191+SUM($S$6:AG$6)*$M191+SUM($S$7:AG$7)*$N191-SUM($O191:$Q191),0)</f>
        <v>0</v>
      </c>
      <c r="AE191" s="4">
        <f t="shared" si="513"/>
        <v>0</v>
      </c>
      <c r="AF191" s="72">
        <f>IF(SUM($S$3:AI$3)*$J191+SUM($S$4:AI$4)*$K191+SUM($S$5:AI$5)*$L191+SUM($S$6:AI$6)*$M191+SUM($S$7:AI$7)*$N191-SUM($O191:$Q191)&gt;0,SUM($S$3:AI$3)*$J191+SUM($S$4:AI$4)*$K191+SUM($S$5:AI$5)*$L191+SUM($S$6:AI$6)*$M191+SUM($S$7:AI$7)*$N191-SUM($O191:$Q191),0)</f>
        <v>0</v>
      </c>
      <c r="AG191" s="4">
        <f t="shared" si="514"/>
        <v>0</v>
      </c>
      <c r="AH191" s="72">
        <f>IF(SUM($S$3:AK$3)*$J191+SUM($S$4:AK$4)*$K191+SUM($S$5:AK$5)*$L191+SUM($S$6:AK$6)*$M191+SUM($S$7:AK$7)*$N191-SUM($O191:$Q191)&gt;0,SUM($S$3:AK$3)*$J191+SUM($S$4:AK$4)*$K191+SUM($S$5:AK$5)*$L191+SUM($S$6:AK$6)*$M191+SUM($S$7:AK$7)*$N191-SUM($O191:$Q191),0)</f>
        <v>0</v>
      </c>
      <c r="AI191" s="4">
        <f t="shared" si="515"/>
        <v>0</v>
      </c>
      <c r="AJ191" s="72">
        <f>IF(SUM($S$3:AM$3)*$J191+SUM($S$4:AQ$4)*$K191+SUM($S$5:AM$5)*$L191+SUM($S$6:AM$6)*$M191+SUM($S$7:AM$7)*$N191-SUM($O191:$Q191)&gt;0,SUM($S$3:AM$3)*$J191+SUM($S$4:AQ$4)*$K191+SUM($S$5:AM$5)*$L191+SUM($S$6:AM$6)*$M191+SUM($S$7:AM$7)*$N191-SUM($O191:$Q191),0)</f>
        <v>0</v>
      </c>
      <c r="AK191" s="4">
        <f t="shared" si="516"/>
        <v>0</v>
      </c>
      <c r="AL191" s="72">
        <f>IF(SUM($S$3:AO$3)*$J191+SUM($S$4:AS$4)*$K191+SUM($S$5:AO$5)*$L191+SUM($S$6:AO$6)*$M191+SUM($S$7:AO$7)*$N191-SUM($O191:$Q191)&gt;0,SUM($S$3:AO$3)*$J191+SUM($S$4:AS$4)*$K191+SUM($S$5:AO$5)*$L191+SUM($S$6:AO$6)*$M191+SUM($S$7:AO$7)*$N191-SUM($O191:$Q191),0)</f>
        <v>0</v>
      </c>
      <c r="AM191" s="4">
        <f t="shared" si="517"/>
        <v>0</v>
      </c>
      <c r="AN191" s="72">
        <f>IF(SUM($S$3:AQ$3)*$J191+SUM($S$4:AU$4)*$K191+SUM($S$5:AQ$5)*$L191+SUM($S$6:AQ$6)*$M191+SUM($S$7:AQ$7)*$N191-SUM($O191:$Q191)&gt;0,SUM($S$3:AQ$3)*$J191+SUM($S$4:AU$4)*$K191+SUM($S$5:AQ$5)*$L191+SUM($S$6:AQ$6)*$M191+SUM($S$7:AQ$7)*$N191-SUM($O191:$Q191),0)</f>
        <v>0</v>
      </c>
      <c r="AO191" s="4">
        <f t="shared" si="518"/>
        <v>0</v>
      </c>
      <c r="AP191" s="72">
        <f>IF(SUM($S$3:AS$3)*$J191+SUM($S$4:AW$4)*$K191+SUM($S$5:AS$5)*$L191+SUM($S$6:AS$6)*$M191+SUM($S$7:AS$7)*$N191-SUM($O191:$Q191)&gt;0,SUM($S$3:AS$3)*$J191+SUM($S$4:AW$4)*$K191+SUM($S$5:AS$5)*$L191+SUM($S$6:AS$6)*$M191+SUM($S$7:AS$7)*$N191-SUM($O191:$Q191),0)</f>
        <v>119.92000000000007</v>
      </c>
      <c r="AQ191" s="4">
        <f t="shared" si="519"/>
        <v>119.92000000000007</v>
      </c>
      <c r="AR191" s="72">
        <f>IF(SUM($S$3:AU$3)*$J191+SUM($S$4:AP$4)*$K191+SUM($S$5:AU$5)*$L191+SUM($S$6:AU$6)*$M191+SUM($S$7:AU$7)*$N191-SUM($O191:$Q191)&gt;0,SUM($S$3:AU$3)*$J191+SUM($S$4:AP$4)*$K191+SUM($S$5:AU$5)*$L191+SUM($S$6:AU$6)*$M191+SUM($S$7:AU$7)*$N191-SUM($O191:$Q191),0)</f>
        <v>0</v>
      </c>
      <c r="AS191" s="4">
        <f t="shared" si="520"/>
        <v>0</v>
      </c>
      <c r="AT191" s="72">
        <f>IF(SUM($S$3:AW$3)*$J191+SUM($S$4:AW$4)*$K191+SUM($S$5:AW$5)*$L191+SUM($S$6:AW$6)*$M191+SUM($S$7:AW$7)*$N191-SUM($O191:$Q191)&gt;0,SUM($S$3:AW$3)*$J191+SUM($S$4:AW$4)*$K191+SUM($S$5:AW$5)*$L191+SUM($S$6:AW$6)*$M191+SUM($S$7:AW$7)*$N191-SUM($O191:$Q191),0)</f>
        <v>119.92000000000007</v>
      </c>
      <c r="AU191" s="4">
        <f t="shared" si="521"/>
        <v>119.92000000000007</v>
      </c>
      <c r="AV191" s="72">
        <f>IF(SUM($S$3:AY$3)*$J191+SUM($S$4:AY$4)*$K191+SUM($S$5:AY$5)*$L191+SUM($S$6:AY$6)*$M191+SUM($S$7:AY$7)*$N191-SUM($O191:$Q191)&gt;0,SUM($S$3:AY$3)*$J191+SUM($S$4:AY$4)*$K191+SUM($S$5:AY$5)*$L191+SUM($S$6:AY$6)*$M191+SUM($S$7:AY$7)*$N191-SUM($O191:$Q191),0)</f>
        <v>392.92000000000007</v>
      </c>
      <c r="AW191" s="4">
        <f t="shared" si="522"/>
        <v>273</v>
      </c>
      <c r="AX191" s="72">
        <f>IF(SUM($S$3:BA$3)*$J191+SUM($S$4:BA$4)*$K191+SUM($S$5:BA$5)*$L191+SUM($S$6:BA$6)*$M191+SUM($S$7:BA$7)*$N191-SUM($O191:$Q191)&gt;0,SUM($S$3:BA$3)*$J191+SUM($S$4:BA$4)*$K191+SUM($S$5:BA$5)*$L191+SUM($S$6:BA$6)*$M191+SUM($S$7:BA$7)*$N191-SUM($O191:$Q191),0)</f>
        <v>665.92000000000007</v>
      </c>
      <c r="AY191" s="7">
        <f t="shared" si="523"/>
        <v>273</v>
      </c>
      <c r="AZ191" s="401">
        <f>IF(SUM($S$3:BC$3)*$J191+SUM($S$4:BC$4)*$K191+SUM($S$5:BC$5)*$L191+SUM($S$6:BC$6)*$M191+SUM($S$7:BC$7)*$N191-SUM($O191:$Q191)&gt;0,SUM($S$3:BC$3)*$J191+SUM($S$4:BC$4)*$K191+SUM($S$5:BC$5)*$L191+SUM($S$6:BC$6)*$M191+SUM($S$7:BC$7)*$N191-SUM($O191:$Q191),0)</f>
        <v>938.92000000000007</v>
      </c>
      <c r="BA191" s="87">
        <f t="shared" si="524"/>
        <v>273</v>
      </c>
      <c r="BB191" s="402">
        <f>IF(SUM($S$3:BD$3)*$J191+SUM($S$4:BD$4)*$K191+SUM($S$5:BD$5)*$L191+SUM($S$6:BD$6)*$M191+SUM($S$7:BD$7)*$N191-SUM($O191:$Q191)&gt;0,SUM($S$3:BD$3)*$J191+SUM($S$4:BD$4)*$K191+SUM($S$5:BD$5)*$L191+SUM($S$6:BD$6)*$M191+SUM($S$7:BD$7)*$N191-SUM($O191:$Q191),0)</f>
        <v>1206.4600000000005</v>
      </c>
      <c r="BC191" s="87">
        <f t="shared" si="525"/>
        <v>267.54000000000042</v>
      </c>
      <c r="BG191" s="91">
        <f>IF($G191=2,$H191*AC191*$I$2,$H191*AC191)</f>
        <v>0</v>
      </c>
      <c r="BH191" s="91">
        <f>IF($G191=2,$H191*AE191*$I$2,$H191*AE191)</f>
        <v>0</v>
      </c>
      <c r="BI191" s="91">
        <f>IF($G191=2,$H191*AG191*$I$2,$H191*AG191)</f>
        <v>0</v>
      </c>
      <c r="BJ191" s="91">
        <f>IF($G191=2,$H191*AI191*$I$2,$H191*AI191)</f>
        <v>0</v>
      </c>
      <c r="BK191" s="91">
        <f>IF($G191=2,$H191*AK191*$I$2,$H191*AK191)</f>
        <v>0</v>
      </c>
      <c r="BL191" s="91">
        <f>IF($G191=2,$H191*AM191*$I$2,$H191*AM191)</f>
        <v>0</v>
      </c>
      <c r="BM191" s="91">
        <f>IF($G191=2,$H191*AO191*$I$2,$H191*AO191)</f>
        <v>0</v>
      </c>
      <c r="BN191" s="91">
        <f>IF($G191=2,$H191*AQ191*$I$2,$H191*AQ191)</f>
        <v>43459.008000000023</v>
      </c>
      <c r="BO191" s="91">
        <f>IF($G191=2,$H191*AS191*$I$2,$H191*AS191)</f>
        <v>0</v>
      </c>
      <c r="BP191" s="91">
        <f>IF($G191=2,$H191*AU191*$I$2,$H191*AU191)</f>
        <v>43459.008000000023</v>
      </c>
      <c r="BQ191" s="250">
        <f>IF($G191=2,$H191*AW191*$I$2,$H191*AW191)</f>
        <v>98935.2</v>
      </c>
      <c r="BR191" s="157">
        <f>IF($G191=2,$H191*AY191*$I$2,$H191*AY191)</f>
        <v>98935.2</v>
      </c>
      <c r="BS191" s="91">
        <f>IF($G191=2,$H191*BA191*$I$2,$H191*BA191)</f>
        <v>98935.2</v>
      </c>
      <c r="BT191" s="91">
        <f>IF($G191=2,$H191*BC191*$I$2,$H191*BC191)</f>
        <v>96956.496000000145</v>
      </c>
      <c r="BU191" s="91"/>
      <c r="BV191" s="91"/>
      <c r="BW191" s="158"/>
      <c r="BX191" s="153" t="s">
        <v>607</v>
      </c>
    </row>
    <row r="192" spans="1:76" s="86" customFormat="1" ht="12.75" customHeight="1" x14ac:dyDescent="0.25">
      <c r="A192" s="15" t="s">
        <v>106</v>
      </c>
      <c r="B192" s="15" t="s">
        <v>104</v>
      </c>
      <c r="C192" s="98" t="s">
        <v>105</v>
      </c>
      <c r="D192" s="280">
        <v>1</v>
      </c>
      <c r="E192" s="334">
        <v>362.4</v>
      </c>
      <c r="F192" s="345" t="s">
        <v>1043</v>
      </c>
      <c r="G192" s="369">
        <v>1</v>
      </c>
      <c r="H192" s="370">
        <v>362.4</v>
      </c>
      <c r="I192" s="373" t="s">
        <v>1043</v>
      </c>
      <c r="J192" s="308"/>
      <c r="K192" s="225">
        <v>0.16</v>
      </c>
      <c r="L192" s="214"/>
      <c r="M192" s="217"/>
      <c r="N192" s="120"/>
      <c r="O192" s="87">
        <v>154.58000000000001</v>
      </c>
      <c r="P192" s="91"/>
      <c r="Q192" s="292">
        <v>22</v>
      </c>
      <c r="R192" s="72">
        <f>IF(SUM($S$3:U$3)*$J192+SUM($S$4:U$4)*$K192+SUM($S$5:U$5)*$L192+SUM($S$6:U$6)*$M192+SUM($S$7:U$7)*$N192-SUM($O192:$Q192)&gt;0,SUM($S$3:U$3)*$J192+SUM($S$4:U$4)*$K192+SUM($S$5:U$5)*$L192+SUM($S$6:U$6)*$M192+SUM($S$7:U$7)*$N192-SUM($O192:$Q192),0)</f>
        <v>0</v>
      </c>
      <c r="S192" s="73">
        <f t="shared" si="507"/>
        <v>0</v>
      </c>
      <c r="T192" s="72">
        <f>IF(SUM($S$3:W$3)*$J192+SUM($S$4:W$4)*$K192+SUM($S$5:W$5)*$L192+SUM($S$6:W$6)*$M192+SUM($S$7:W$7)*$N192-SUM($O192:$Q192)&gt;0,SUM($S$3:W$3)*$J192+SUM($S$4:W$4)*$K192+SUM($S$5:W$5)*$L192+SUM($S$6:W$6)*$M192+SUM($S$7:W$7)*$N192-SUM($O192:$Q192),0)</f>
        <v>0</v>
      </c>
      <c r="U192" s="4">
        <f t="shared" si="508"/>
        <v>0</v>
      </c>
      <c r="V192" s="72">
        <f>IF(SUM($S$3:Y$3)*$J192+SUM($S$4:Y$4)*$K192+SUM($S$5:Y$5)*$L192+SUM($S$6:Y$6)*$M192+SUM($S$7:Y$7)*$N192-SUM($O192:$Q192)&gt;0,SUM($S$3:Y$3)*$J192+SUM($S$4:Y$4)*$K192+SUM($S$5:Y$5)*$L192+SUM($S$6:Y$6)*$M192+SUM($S$7:Y$7)*$N192-SUM($O192:$Q192),0)</f>
        <v>0</v>
      </c>
      <c r="W192" s="4">
        <f t="shared" si="509"/>
        <v>0</v>
      </c>
      <c r="X192" s="72">
        <f>IF(SUM($S$3:AA$3)*$J192+SUM($S$4:AA$4)*$K192+SUM($S$5:AA$5)*$L192+SUM($S$6:AA$6)*$M192+SUM($S$7:AA$7)*$N192-SUM($O192:$Q192)&gt;0,SUM($S$3:AA$3)*$J192+SUM($S$4:AA$4)*$K192+SUM($S$5:AA$5)*$L192+SUM($S$6:AA$6)*$M192+SUM($S$7:AA$7)*$N192-SUM($O192:$Q192),0)</f>
        <v>0</v>
      </c>
      <c r="Y192" s="4">
        <f t="shared" si="510"/>
        <v>0</v>
      </c>
      <c r="Z192" s="72">
        <f>IF(SUM($S$3:AC$3)*$J192+SUM($S$4:AC$4)*$K192+SUM($S$5:AC$5)*$L192+SUM($S$6:AC$6)*$M192+SUM($S$7:AC$7)*$N192-SUM($O192:$Q192)&gt;0,SUM($S$3:AC$3)*$J192+SUM($S$4:AC$4)*$K192+SUM($S$5:AC$5)*$L192+SUM($S$6:AC$6)*$M192+SUM($S$7:AC$7)*$N192-SUM($O192:$Q192),0)</f>
        <v>0</v>
      </c>
      <c r="AA192" s="4">
        <f t="shared" si="511"/>
        <v>0</v>
      </c>
      <c r="AB192" s="72">
        <f>IF(SUM($S$3:AE$3)*$J192+SUM($S$4:AE$4)*$K192+SUM($S$5:AE$5)*$L192+SUM($S$6:AE$6)*$M192+SUM($S$7:AE$7)*$N192-SUM($O192:$Q192)&gt;0,SUM($S$3:AE$3)*$J192+SUM($S$4:AE$4)*$K192+SUM($S$5:AE$5)*$L192+SUM($S$6:AE$6)*$M192+SUM($S$7:AE$7)*$N192-SUM($O192:$Q192),0)</f>
        <v>0</v>
      </c>
      <c r="AC192" s="4">
        <f t="shared" si="512"/>
        <v>0</v>
      </c>
      <c r="AD192" s="72">
        <f>IF(SUM($S$3:AG$3)*$J192+SUM($S$4:AG$4)*$K192+SUM($S$5:AG$5)*$L192+SUM($S$6:AG$6)*$M192+SUM($S$7:AG$7)*$N192-SUM($O192:$Q192)&gt;0,SUM($S$3:AG$3)*$J192+SUM($S$4:AG$4)*$K192+SUM($S$5:AG$5)*$L192+SUM($S$6:AG$6)*$M192+SUM($S$7:AG$7)*$N192-SUM($O192:$Q192),0)</f>
        <v>0</v>
      </c>
      <c r="AE192" s="4">
        <f t="shared" si="513"/>
        <v>0</v>
      </c>
      <c r="AF192" s="72">
        <f>IF(SUM($S$3:AI$3)*$J192+SUM($S$4:AI$4)*$K192+SUM($S$5:AI$5)*$L192+SUM($S$6:AI$6)*$M192+SUM($S$7:AI$7)*$N192-SUM($O192:$Q192)&gt;0,SUM($S$3:AI$3)*$J192+SUM($S$4:AI$4)*$K192+SUM($S$5:AI$5)*$L192+SUM($S$6:AI$6)*$M192+SUM($S$7:AI$7)*$N192-SUM($O192:$Q192),0)</f>
        <v>0</v>
      </c>
      <c r="AG192" s="4">
        <f t="shared" si="514"/>
        <v>0</v>
      </c>
      <c r="AH192" s="72">
        <f>IF(SUM($S$3:AK$3)*$J192+SUM($S$4:AK$4)*$K192+SUM($S$5:AK$5)*$L192+SUM($S$6:AK$6)*$M192+SUM($S$7:AK$7)*$N192-SUM($O192:$Q192)&gt;0,SUM($S$3:AK$3)*$J192+SUM($S$4:AK$4)*$K192+SUM($S$5:AK$5)*$L192+SUM($S$6:AK$6)*$M192+SUM($S$7:AK$7)*$N192-SUM($O192:$Q192),0)</f>
        <v>0</v>
      </c>
      <c r="AI192" s="4">
        <f t="shared" si="515"/>
        <v>0</v>
      </c>
      <c r="AJ192" s="72">
        <f>IF(SUM($S$3:AM$3)*$J192+SUM($S$4:AQ$4)*$K192+SUM($S$5:AM$5)*$L192+SUM($S$6:AM$6)*$M192+SUM($S$7:AM$7)*$N192-SUM($O192:$Q192)&gt;0,SUM($S$3:AM$3)*$J192+SUM($S$4:AQ$4)*$K192+SUM($S$5:AM$5)*$L192+SUM($S$6:AM$6)*$M192+SUM($S$7:AM$7)*$N192-SUM($O192:$Q192),0)</f>
        <v>0</v>
      </c>
      <c r="AK192" s="4">
        <f t="shared" si="516"/>
        <v>0</v>
      </c>
      <c r="AL192" s="72">
        <f>IF(SUM($S$3:AO$3)*$J192+SUM($S$4:AS$4)*$K192+SUM($S$5:AO$5)*$L192+SUM($S$6:AO$6)*$M192+SUM($S$7:AO$7)*$N192-SUM($O192:$Q192)&gt;0,SUM($S$3:AO$3)*$J192+SUM($S$4:AS$4)*$K192+SUM($S$5:AO$5)*$L192+SUM($S$6:AO$6)*$M192+SUM($S$7:AO$7)*$N192-SUM($O192:$Q192),0)</f>
        <v>0</v>
      </c>
      <c r="AM192" s="4">
        <f t="shared" si="517"/>
        <v>0</v>
      </c>
      <c r="AN192" s="72">
        <f>IF(SUM($S$3:AQ$3)*$J192+SUM($S$4:AU$4)*$K192+SUM($S$5:AQ$5)*$L192+SUM($S$6:AQ$6)*$M192+SUM($S$7:AQ$7)*$N192-SUM($O192:$Q192)&gt;0,SUM($S$3:AQ$3)*$J192+SUM($S$4:AU$4)*$K192+SUM($S$5:AQ$5)*$L192+SUM($S$6:AQ$6)*$M192+SUM($S$7:AQ$7)*$N192-SUM($O192:$Q192),0)</f>
        <v>0</v>
      </c>
      <c r="AO192" s="4">
        <f t="shared" si="518"/>
        <v>0</v>
      </c>
      <c r="AP192" s="72">
        <f>IF(SUM($S$3:AS$3)*$J192+SUM($S$4:AW$4)*$K192+SUM($S$5:AS$5)*$L192+SUM($S$6:AS$6)*$M192+SUM($S$7:AS$7)*$N192-SUM($O192:$Q192)&gt;0,SUM($S$3:AS$3)*$J192+SUM($S$4:AW$4)*$K192+SUM($S$5:AS$5)*$L192+SUM($S$6:AS$6)*$M192+SUM($S$7:AS$7)*$N192-SUM($O192:$Q192),0)</f>
        <v>17.97999999999999</v>
      </c>
      <c r="AQ192" s="4">
        <f t="shared" si="519"/>
        <v>17.97999999999999</v>
      </c>
      <c r="AR192" s="72">
        <f>IF(SUM($S$3:AU$3)*$J192+SUM($S$4:AP$4)*$K192+SUM($S$5:AU$5)*$L192+SUM($S$6:AU$6)*$M192+SUM($S$7:AU$7)*$N192-SUM($O192:$Q192)&gt;0,SUM($S$3:AU$3)*$J192+SUM($S$4:AP$4)*$K192+SUM($S$5:AU$5)*$L192+SUM($S$6:AU$6)*$M192+SUM($S$7:AU$7)*$N192-SUM($O192:$Q192),0)</f>
        <v>0</v>
      </c>
      <c r="AS192" s="4">
        <f t="shared" si="520"/>
        <v>0</v>
      </c>
      <c r="AT192" s="72">
        <f>IF(SUM($S$3:AW$3)*$J192+SUM($S$4:AW$4)*$K192+SUM($S$5:AW$5)*$L192+SUM($S$6:AW$6)*$M192+SUM($S$7:AW$7)*$N192-SUM($O192:$Q192)&gt;0,SUM($S$3:AW$3)*$J192+SUM($S$4:AW$4)*$K192+SUM($S$5:AW$5)*$L192+SUM($S$6:AW$6)*$M192+SUM($S$7:AW$7)*$N192-SUM($O192:$Q192),0)</f>
        <v>17.97999999999999</v>
      </c>
      <c r="AU192" s="4">
        <f t="shared" si="521"/>
        <v>17.97999999999999</v>
      </c>
      <c r="AV192" s="72">
        <f>IF(SUM($S$3:AY$3)*$J192+SUM($S$4:AY$4)*$K192+SUM($S$5:AY$5)*$L192+SUM($S$6:AY$6)*$M192+SUM($S$7:AY$7)*$N192-SUM($O192:$Q192)&gt;0,SUM($S$3:AY$3)*$J192+SUM($S$4:AY$4)*$K192+SUM($S$5:AY$5)*$L192+SUM($S$6:AY$6)*$M192+SUM($S$7:AY$7)*$N192-SUM($O192:$Q192),0)</f>
        <v>41.97999999999999</v>
      </c>
      <c r="AW192" s="4">
        <f t="shared" si="522"/>
        <v>24</v>
      </c>
      <c r="AX192" s="72">
        <f>IF(SUM($S$3:BA$3)*$J192+SUM($S$4:BA$4)*$K192+SUM($S$5:BA$5)*$L192+SUM($S$6:BA$6)*$M192+SUM($S$7:BA$7)*$N192-SUM($O192:$Q192)&gt;0,SUM($S$3:BA$3)*$J192+SUM($S$4:BA$4)*$K192+SUM($S$5:BA$5)*$L192+SUM($S$6:BA$6)*$M192+SUM($S$7:BA$7)*$N192-SUM($O192:$Q192),0)</f>
        <v>65.97999999999999</v>
      </c>
      <c r="AY192" s="7">
        <f t="shared" si="523"/>
        <v>24</v>
      </c>
      <c r="AZ192" s="401">
        <f>IF(SUM($S$3:BC$3)*$J192+SUM($S$4:BC$4)*$K192+SUM($S$5:BC$5)*$L192+SUM($S$6:BC$6)*$M192+SUM($S$7:BC$7)*$N192-SUM($O192:$Q192)&gt;0,SUM($S$3:BC$3)*$J192+SUM($S$4:BC$4)*$K192+SUM($S$5:BC$5)*$L192+SUM($S$6:BC$6)*$M192+SUM($S$7:BC$7)*$N192-SUM($O192:$Q192),0)</f>
        <v>89.97999999999999</v>
      </c>
      <c r="BA192" s="87">
        <f t="shared" si="524"/>
        <v>24</v>
      </c>
      <c r="BB192" s="402">
        <f>IF(SUM($S$3:BD$3)*$J192+SUM($S$4:BD$4)*$K192+SUM($S$5:BD$5)*$L192+SUM($S$6:BD$6)*$M192+SUM($S$7:BD$7)*$N192-SUM($O192:$Q192)&gt;0,SUM($S$3:BD$3)*$J192+SUM($S$4:BD$4)*$K192+SUM($S$5:BD$5)*$L192+SUM($S$6:BD$6)*$M192+SUM($S$7:BD$7)*$N192-SUM($O192:$Q192),0)</f>
        <v>113.49999999999997</v>
      </c>
      <c r="BC192" s="87">
        <f t="shared" si="525"/>
        <v>23.519999999999982</v>
      </c>
      <c r="BG192" s="23">
        <f>AA192*$H192</f>
        <v>0</v>
      </c>
      <c r="BH192" s="23">
        <f>AC192*$H192</f>
        <v>0</v>
      </c>
      <c r="BI192" s="23">
        <f>AE192*$H192</f>
        <v>0</v>
      </c>
      <c r="BJ192" s="23">
        <f>AG192*$H192</f>
        <v>0</v>
      </c>
      <c r="BK192" s="23">
        <f>AI192*$H192</f>
        <v>0</v>
      </c>
      <c r="BL192" s="23">
        <f>AK192*$H192</f>
        <v>0</v>
      </c>
      <c r="BM192" s="23">
        <f>AM192*$H192</f>
        <v>0</v>
      </c>
      <c r="BN192" s="23">
        <f>AO192*$H192</f>
        <v>0</v>
      </c>
      <c r="BO192" s="23">
        <f>AQ192*$H192</f>
        <v>6515.9519999999957</v>
      </c>
      <c r="BP192" s="23">
        <f>AS192*$H192</f>
        <v>0</v>
      </c>
      <c r="BQ192" s="407">
        <f>AU192*$H192</f>
        <v>6515.9519999999957</v>
      </c>
      <c r="BR192" s="22">
        <f>AW192*$H192</f>
        <v>8697.5999999999985</v>
      </c>
      <c r="BS192" s="23">
        <f>AY192*$H192</f>
        <v>8697.5999999999985</v>
      </c>
      <c r="BT192" s="23">
        <f t="shared" ref="BT192" si="636">BA192*$H192</f>
        <v>8697.5999999999985</v>
      </c>
      <c r="BU192" s="23">
        <f>BC192*$H192</f>
        <v>8523.6479999999938</v>
      </c>
      <c r="BV192" s="91"/>
      <c r="BW192" s="158"/>
      <c r="BX192" s="153" t="s">
        <v>615</v>
      </c>
    </row>
    <row r="193" spans="1:76" s="86" customFormat="1" ht="12.75" customHeight="1" x14ac:dyDescent="0.25">
      <c r="A193" s="15" t="s">
        <v>107</v>
      </c>
      <c r="B193" s="15" t="s">
        <v>104</v>
      </c>
      <c r="C193" s="98" t="s">
        <v>105</v>
      </c>
      <c r="D193" s="280">
        <v>1</v>
      </c>
      <c r="E193" s="334">
        <v>408.4</v>
      </c>
      <c r="F193" s="341" t="s">
        <v>912</v>
      </c>
      <c r="G193" s="369">
        <v>1</v>
      </c>
      <c r="H193" s="370">
        <v>408.4</v>
      </c>
      <c r="I193" s="378" t="s">
        <v>912</v>
      </c>
      <c r="J193" s="308"/>
      <c r="K193" s="225">
        <v>0.25</v>
      </c>
      <c r="L193" s="214"/>
      <c r="M193" s="217"/>
      <c r="N193" s="120"/>
      <c r="O193" s="87"/>
      <c r="P193" s="91"/>
      <c r="Q193" s="292">
        <v>305</v>
      </c>
      <c r="R193" s="72">
        <f>IF(SUM($S$3:U$3)*$J193+SUM($S$4:U$4)*$K193+SUM($S$5:U$5)*$L193+SUM($S$6:U$6)*$M193+SUM($S$7:U$7)*$N193-SUM($O193:$Q193)&gt;0,SUM($S$3:U$3)*$J193+SUM($S$4:U$4)*$K193+SUM($S$5:U$5)*$L193+SUM($S$6:U$6)*$M193+SUM($S$7:U$7)*$N193-SUM($O193:$Q193),0)</f>
        <v>0</v>
      </c>
      <c r="S193" s="73">
        <f t="shared" si="507"/>
        <v>0</v>
      </c>
      <c r="T193" s="72">
        <f>IF(SUM($S$3:W$3)*$J193+SUM($S$4:W$4)*$K193+SUM($S$5:W$5)*$L193+SUM($S$6:W$6)*$M193+SUM($S$7:W$7)*$N193-SUM($O193:$Q193)&gt;0,SUM($S$3:W$3)*$J193+SUM($S$4:W$4)*$K193+SUM($S$5:W$5)*$L193+SUM($S$6:W$6)*$M193+SUM($S$7:W$7)*$N193-SUM($O193:$Q193),0)</f>
        <v>0</v>
      </c>
      <c r="U193" s="4">
        <f t="shared" si="508"/>
        <v>0</v>
      </c>
      <c r="V193" s="72">
        <f>IF(SUM($S$3:Y$3)*$J193+SUM($S$4:Y$4)*$K193+SUM($S$5:Y$5)*$L193+SUM($S$6:Y$6)*$M193+SUM($S$7:Y$7)*$N193-SUM($O193:$Q193)&gt;0,SUM($S$3:Y$3)*$J193+SUM($S$4:Y$4)*$K193+SUM($S$5:Y$5)*$L193+SUM($S$6:Y$6)*$M193+SUM($S$7:Y$7)*$N193-SUM($O193:$Q193),0)</f>
        <v>0</v>
      </c>
      <c r="W193" s="4">
        <f t="shared" si="509"/>
        <v>0</v>
      </c>
      <c r="X193" s="72">
        <f>IF(SUM($S$3:AA$3)*$J193+SUM($S$4:AA$4)*$K193+SUM($S$5:AA$5)*$L193+SUM($S$6:AA$6)*$M193+SUM($S$7:AA$7)*$N193-SUM($O193:$Q193)&gt;0,SUM($S$3:AA$3)*$J193+SUM($S$4:AA$4)*$K193+SUM($S$5:AA$5)*$L193+SUM($S$6:AA$6)*$M193+SUM($S$7:AA$7)*$N193-SUM($O193:$Q193),0)</f>
        <v>0</v>
      </c>
      <c r="Y193" s="4">
        <f t="shared" si="510"/>
        <v>0</v>
      </c>
      <c r="Z193" s="72">
        <f>IF(SUM($S$3:AC$3)*$J193+SUM($S$4:AC$4)*$K193+SUM($S$5:AC$5)*$L193+SUM($S$6:AC$6)*$M193+SUM($S$7:AC$7)*$N193-SUM($O193:$Q193)&gt;0,SUM($S$3:AC$3)*$J193+SUM($S$4:AC$4)*$K193+SUM($S$5:AC$5)*$L193+SUM($S$6:AC$6)*$M193+SUM($S$7:AC$7)*$N193-SUM($O193:$Q193),0)</f>
        <v>0</v>
      </c>
      <c r="AA193" s="4">
        <f t="shared" si="511"/>
        <v>0</v>
      </c>
      <c r="AB193" s="72">
        <f>IF(SUM($S$3:AE$3)*$J193+SUM($S$4:AE$4)*$K193+SUM($S$5:AE$5)*$L193+SUM($S$6:AE$6)*$M193+SUM($S$7:AE$7)*$N193-SUM($O193:$Q193)&gt;0,SUM($S$3:AE$3)*$J193+SUM($S$4:AE$4)*$K193+SUM($S$5:AE$5)*$L193+SUM($S$6:AE$6)*$M193+SUM($S$7:AE$7)*$N193-SUM($O193:$Q193),0)</f>
        <v>0</v>
      </c>
      <c r="AC193" s="4">
        <f t="shared" si="512"/>
        <v>0</v>
      </c>
      <c r="AD193" s="72">
        <f>IF(SUM($S$3:AG$3)*$J193+SUM($S$4:AG$4)*$K193+SUM($S$5:AG$5)*$L193+SUM($S$6:AG$6)*$M193+SUM($S$7:AG$7)*$N193-SUM($O193:$Q193)&gt;0,SUM($S$3:AG$3)*$J193+SUM($S$4:AG$4)*$K193+SUM($S$5:AG$5)*$L193+SUM($S$6:AG$6)*$M193+SUM($S$7:AG$7)*$N193-SUM($O193:$Q193),0)</f>
        <v>0</v>
      </c>
      <c r="AE193" s="4">
        <f t="shared" si="513"/>
        <v>0</v>
      </c>
      <c r="AF193" s="72">
        <f>IF(SUM($S$3:AI$3)*$J193+SUM($S$4:AI$4)*$K193+SUM($S$5:AI$5)*$L193+SUM($S$6:AI$6)*$M193+SUM($S$7:AI$7)*$N193-SUM($O193:$Q193)&gt;0,SUM($S$3:AI$3)*$J193+SUM($S$4:AI$4)*$K193+SUM($S$5:AI$5)*$L193+SUM($S$6:AI$6)*$M193+SUM($S$7:AI$7)*$N193-SUM($O193:$Q193),0)</f>
        <v>0</v>
      </c>
      <c r="AG193" s="4">
        <f t="shared" si="514"/>
        <v>0</v>
      </c>
      <c r="AH193" s="72">
        <f>IF(SUM($S$3:AK$3)*$J193+SUM($S$4:AK$4)*$K193+SUM($S$5:AK$5)*$L193+SUM($S$6:AK$6)*$M193+SUM($S$7:AK$7)*$N193-SUM($O193:$Q193)&gt;0,SUM($S$3:AK$3)*$J193+SUM($S$4:AK$4)*$K193+SUM($S$5:AK$5)*$L193+SUM($S$6:AK$6)*$M193+SUM($S$7:AK$7)*$N193-SUM($O193:$Q193),0)</f>
        <v>0</v>
      </c>
      <c r="AI193" s="4">
        <f t="shared" si="515"/>
        <v>0</v>
      </c>
      <c r="AJ193" s="72">
        <f>IF(SUM($S$3:AM$3)*$J193+SUM($S$4:AQ$4)*$K193+SUM($S$5:AM$5)*$L193+SUM($S$6:AM$6)*$M193+SUM($S$7:AM$7)*$N193-SUM($O193:$Q193)&gt;0,SUM($S$3:AM$3)*$J193+SUM($S$4:AQ$4)*$K193+SUM($S$5:AM$5)*$L193+SUM($S$6:AM$6)*$M193+SUM($S$7:AM$7)*$N193-SUM($O193:$Q193),0)</f>
        <v>0</v>
      </c>
      <c r="AK193" s="4">
        <f t="shared" si="516"/>
        <v>0</v>
      </c>
      <c r="AL193" s="72">
        <f>IF(SUM($S$3:AO$3)*$J193+SUM($S$4:AS$4)*$K193+SUM($S$5:AO$5)*$L193+SUM($S$6:AO$6)*$M193+SUM($S$7:AO$7)*$N193-SUM($O193:$Q193)&gt;0,SUM($S$3:AO$3)*$J193+SUM($S$4:AS$4)*$K193+SUM($S$5:AO$5)*$L193+SUM($S$6:AO$6)*$M193+SUM($S$7:AO$7)*$N193-SUM($O193:$Q193),0)</f>
        <v>0</v>
      </c>
      <c r="AM193" s="4">
        <f t="shared" si="517"/>
        <v>0</v>
      </c>
      <c r="AN193" s="72">
        <f>IF(SUM($S$3:AQ$3)*$J193+SUM($S$4:AU$4)*$K193+SUM($S$5:AQ$5)*$L193+SUM($S$6:AQ$6)*$M193+SUM($S$7:AQ$7)*$N193-SUM($O193:$Q193)&gt;0,SUM($S$3:AQ$3)*$J193+SUM($S$4:AU$4)*$K193+SUM($S$5:AQ$5)*$L193+SUM($S$6:AQ$6)*$M193+SUM($S$7:AQ$7)*$N193-SUM($O193:$Q193),0)</f>
        <v>0</v>
      </c>
      <c r="AO193" s="4">
        <f t="shared" si="518"/>
        <v>0</v>
      </c>
      <c r="AP193" s="72">
        <f>IF(SUM($S$3:AS$3)*$J193+SUM($S$4:AW$4)*$K193+SUM($S$5:AS$5)*$L193+SUM($S$6:AS$6)*$M193+SUM($S$7:AS$7)*$N193-SUM($O193:$Q193)&gt;0,SUM($S$3:AS$3)*$J193+SUM($S$4:AW$4)*$K193+SUM($S$5:AS$5)*$L193+SUM($S$6:AS$6)*$M193+SUM($S$7:AS$7)*$N193-SUM($O193:$Q193),0)</f>
        <v>0</v>
      </c>
      <c r="AQ193" s="4">
        <f t="shared" si="519"/>
        <v>0</v>
      </c>
      <c r="AR193" s="72">
        <f>IF(SUM($S$3:AU$3)*$J193+SUM($S$4:AP$4)*$K193+SUM($S$5:AU$5)*$L193+SUM($S$6:AU$6)*$M193+SUM($S$7:AU$7)*$N193-SUM($O193:$Q193)&gt;0,SUM($S$3:AU$3)*$J193+SUM($S$4:AP$4)*$K193+SUM($S$5:AU$5)*$L193+SUM($S$6:AU$6)*$M193+SUM($S$7:AU$7)*$N193-SUM($O193:$Q193),0)</f>
        <v>0</v>
      </c>
      <c r="AS193" s="4">
        <f t="shared" si="520"/>
        <v>0</v>
      </c>
      <c r="AT193" s="72">
        <f>IF(SUM($S$3:AW$3)*$J193+SUM($S$4:AW$4)*$K193+SUM($S$5:AW$5)*$L193+SUM($S$6:AW$6)*$M193+SUM($S$7:AW$7)*$N193-SUM($O193:$Q193)&gt;0,SUM($S$3:AW$3)*$J193+SUM($S$4:AW$4)*$K193+SUM($S$5:AW$5)*$L193+SUM($S$6:AW$6)*$M193+SUM($S$7:AW$7)*$N193-SUM($O193:$Q193),0)</f>
        <v>0</v>
      </c>
      <c r="AU193" s="4">
        <f t="shared" si="521"/>
        <v>0</v>
      </c>
      <c r="AV193" s="72">
        <f>IF(SUM($S$3:AY$3)*$J193+SUM($S$4:AY$4)*$K193+SUM($S$5:AY$5)*$L193+SUM($S$6:AY$6)*$M193+SUM($S$7:AY$7)*$N193-SUM($O193:$Q193)&gt;0,SUM($S$3:AY$3)*$J193+SUM($S$4:AY$4)*$K193+SUM($S$5:AY$5)*$L193+SUM($S$6:AY$6)*$M193+SUM($S$7:AY$7)*$N193-SUM($O193:$Q193),0)</f>
        <v>36.5</v>
      </c>
      <c r="AW193" s="4">
        <f t="shared" si="522"/>
        <v>36.5</v>
      </c>
      <c r="AX193" s="72">
        <f>IF(SUM($S$3:BA$3)*$J193+SUM($S$4:BA$4)*$K193+SUM($S$5:BA$5)*$L193+SUM($S$6:BA$6)*$M193+SUM($S$7:BA$7)*$N193-SUM($O193:$Q193)&gt;0,SUM($S$3:BA$3)*$J193+SUM($S$4:BA$4)*$K193+SUM($S$5:BA$5)*$L193+SUM($S$6:BA$6)*$M193+SUM($S$7:BA$7)*$N193-SUM($O193:$Q193),0)</f>
        <v>74</v>
      </c>
      <c r="AY193" s="7">
        <f t="shared" si="523"/>
        <v>37.5</v>
      </c>
      <c r="AZ193" s="401">
        <f>IF(SUM($S$3:BC$3)*$J193+SUM($S$4:BC$4)*$K193+SUM($S$5:BC$5)*$L193+SUM($S$6:BC$6)*$M193+SUM($S$7:BC$7)*$N193-SUM($O193:$Q193)&gt;0,SUM($S$3:BC$3)*$J193+SUM($S$4:BC$4)*$K193+SUM($S$5:BC$5)*$L193+SUM($S$6:BC$6)*$M193+SUM($S$7:BC$7)*$N193-SUM($O193:$Q193),0)</f>
        <v>111.5</v>
      </c>
      <c r="BA193" s="87">
        <f t="shared" si="524"/>
        <v>37.5</v>
      </c>
      <c r="BB193" s="402">
        <f>IF(SUM($S$3:BD$3)*$J193+SUM($S$4:BD$4)*$K193+SUM($S$5:BD$5)*$L193+SUM($S$6:BD$6)*$M193+SUM($S$7:BD$7)*$N193-SUM($O193:$Q193)&gt;0,SUM($S$3:BD$3)*$J193+SUM($S$4:BD$4)*$K193+SUM($S$5:BD$5)*$L193+SUM($S$6:BD$6)*$M193+SUM($S$7:BD$7)*$N193-SUM($O193:$Q193),0)</f>
        <v>148.25</v>
      </c>
      <c r="BC193" s="87">
        <f t="shared" si="525"/>
        <v>36.75</v>
      </c>
      <c r="BG193" s="91">
        <f>IF($G193=2,$H193*AC193*$I$2,$H193*AC193)</f>
        <v>0</v>
      </c>
      <c r="BH193" s="91">
        <f>IF($G193=2,$H193*AE193*$I$2,$H193*AE193)</f>
        <v>0</v>
      </c>
      <c r="BI193" s="91">
        <f>IF($G193=2,$H193*AG193*$I$2,$H193*AG193)</f>
        <v>0</v>
      </c>
      <c r="BJ193" s="91">
        <f>IF($G193=2,$H193*AI193*$I$2,$H193*AI193)</f>
        <v>0</v>
      </c>
      <c r="BK193" s="91">
        <f>IF($G193=2,$H193*AK193*$I$2,$H193*AK193)</f>
        <v>0</v>
      </c>
      <c r="BL193" s="91">
        <f>IF($G193=2,$H193*AM193*$I$2,$H193*AM193)</f>
        <v>0</v>
      </c>
      <c r="BM193" s="91">
        <f>IF($G193=2,$H193*AO193*$I$2,$H193*AO193)</f>
        <v>0</v>
      </c>
      <c r="BN193" s="91">
        <f>IF($G193=2,$H193*AQ193*$I$2,$H193*AQ193)</f>
        <v>0</v>
      </c>
      <c r="BO193" s="91">
        <f>IF($G193=2,$H193*AS193*$I$2,$H193*AS193)</f>
        <v>0</v>
      </c>
      <c r="BP193" s="91">
        <f>IF($G193=2,$H193*AU193*$I$2,$H193*AU193)</f>
        <v>0</v>
      </c>
      <c r="BQ193" s="250">
        <f>IF($G193=2,$H193*AW193*$I$2,$H193*AW193)</f>
        <v>14906.599999999999</v>
      </c>
      <c r="BR193" s="157">
        <f>IF($G193=2,$H193*AY193*$I$2,$H193*AY193)</f>
        <v>15315</v>
      </c>
      <c r="BS193" s="91">
        <f>IF($G193=2,$H193*BA193*$I$2,$H193*BA193)</f>
        <v>15315</v>
      </c>
      <c r="BT193" s="91">
        <f>IF($G193=2,$H193*BC193*$I$2,$H193*BC193)</f>
        <v>15008.699999999999</v>
      </c>
      <c r="BU193" s="91"/>
      <c r="BV193" s="91"/>
      <c r="BW193" s="158"/>
      <c r="BX193" s="153" t="s">
        <v>607</v>
      </c>
    </row>
    <row r="194" spans="1:76" s="86" customFormat="1" ht="12.75" customHeight="1" x14ac:dyDescent="0.25">
      <c r="A194" s="15" t="s">
        <v>811</v>
      </c>
      <c r="B194" s="13" t="s">
        <v>110</v>
      </c>
      <c r="C194" s="98" t="s">
        <v>105</v>
      </c>
      <c r="D194" s="280">
        <v>1</v>
      </c>
      <c r="E194" s="334">
        <v>658.03</v>
      </c>
      <c r="F194" s="345" t="s">
        <v>1043</v>
      </c>
      <c r="G194" s="369">
        <v>1</v>
      </c>
      <c r="H194" s="370">
        <v>658.04</v>
      </c>
      <c r="I194" s="373" t="s">
        <v>1043</v>
      </c>
      <c r="J194" s="208"/>
      <c r="K194" s="225">
        <v>2.0499999999999998</v>
      </c>
      <c r="L194" s="214"/>
      <c r="M194" s="217"/>
      <c r="N194" s="120"/>
      <c r="O194" s="87">
        <v>3.54</v>
      </c>
      <c r="P194" s="91"/>
      <c r="Q194" s="292">
        <v>1964.46</v>
      </c>
      <c r="R194" s="72">
        <f>IF(SUM($S$3:U$3)*$J194+SUM($S$4:U$4)*$K194+SUM($S$5:U$5)*$L194+SUM($S$6:U$6)*$M194+SUM($S$7:U$7)*$N194-SUM($O194:$Q194)&gt;0,SUM($S$3:U$3)*$J194+SUM($S$4:U$4)*$K194+SUM($S$5:U$5)*$L194+SUM($S$6:U$6)*$M194+SUM($S$7:U$7)*$N194-SUM($O194:$Q194),0)</f>
        <v>0</v>
      </c>
      <c r="S194" s="73">
        <f t="shared" si="507"/>
        <v>0</v>
      </c>
      <c r="T194" s="72">
        <f>IF(SUM($S$3:W$3)*$J194+SUM($S$4:W$4)*$K194+SUM($S$5:W$5)*$L194+SUM($S$6:W$6)*$M194+SUM($S$7:W$7)*$N194-SUM($O194:$Q194)&gt;0,SUM($S$3:W$3)*$J194+SUM($S$4:W$4)*$K194+SUM($S$5:W$5)*$L194+SUM($S$6:W$6)*$M194+SUM($S$7:W$7)*$N194-SUM($O194:$Q194),0)</f>
        <v>0</v>
      </c>
      <c r="U194" s="4">
        <f t="shared" si="508"/>
        <v>0</v>
      </c>
      <c r="V194" s="72">
        <f>IF(SUM($S$3:Y$3)*$J194+SUM($S$4:Y$4)*$K194+SUM($S$5:Y$5)*$L194+SUM($S$6:Y$6)*$M194+SUM($S$7:Y$7)*$N194-SUM($O194:$Q194)&gt;0,SUM($S$3:Y$3)*$J194+SUM($S$4:Y$4)*$K194+SUM($S$5:Y$5)*$L194+SUM($S$6:Y$6)*$M194+SUM($S$7:Y$7)*$N194-SUM($O194:$Q194),0)</f>
        <v>0</v>
      </c>
      <c r="W194" s="4">
        <f t="shared" si="509"/>
        <v>0</v>
      </c>
      <c r="X194" s="72">
        <f>IF(SUM($S$3:AA$3)*$J194+SUM($S$4:AA$4)*$K194+SUM($S$5:AA$5)*$L194+SUM($S$6:AA$6)*$M194+SUM($S$7:AA$7)*$N194-SUM($O194:$Q194)&gt;0,SUM($S$3:AA$3)*$J194+SUM($S$4:AA$4)*$K194+SUM($S$5:AA$5)*$L194+SUM($S$6:AA$6)*$M194+SUM($S$7:AA$7)*$N194-SUM($O194:$Q194),0)</f>
        <v>0</v>
      </c>
      <c r="Y194" s="4">
        <f t="shared" si="510"/>
        <v>0</v>
      </c>
      <c r="Z194" s="72">
        <f>IF(SUM($S$3:AC$3)*$J194+SUM($S$4:AC$4)*$K194+SUM($S$5:AC$5)*$L194+SUM($S$6:AC$6)*$M194+SUM($S$7:AC$7)*$N194-SUM($O194:$Q194)&gt;0,SUM($S$3:AC$3)*$J194+SUM($S$4:AC$4)*$K194+SUM($S$5:AC$5)*$L194+SUM($S$6:AC$6)*$M194+SUM($S$7:AC$7)*$N194-SUM($O194:$Q194),0)</f>
        <v>0</v>
      </c>
      <c r="AA194" s="4">
        <f t="shared" si="511"/>
        <v>0</v>
      </c>
      <c r="AB194" s="72">
        <f>IF(SUM($S$3:AE$3)*$J194+SUM($S$4:AE$4)*$K194+SUM($S$5:AE$5)*$L194+SUM($S$6:AE$6)*$M194+SUM($S$7:AE$7)*$N194-SUM($O194:$Q194)&gt;0,SUM($S$3:AE$3)*$J194+SUM($S$4:AE$4)*$K194+SUM($S$5:AE$5)*$L194+SUM($S$6:AE$6)*$M194+SUM($S$7:AE$7)*$N194-SUM($O194:$Q194),0)</f>
        <v>0</v>
      </c>
      <c r="AC194" s="4">
        <f t="shared" si="512"/>
        <v>0</v>
      </c>
      <c r="AD194" s="72">
        <f>IF(SUM($S$3:AG$3)*$J194+SUM($S$4:AG$4)*$K194+SUM($S$5:AG$5)*$L194+SUM($S$6:AG$6)*$M194+SUM($S$7:AG$7)*$N194-SUM($O194:$Q194)&gt;0,SUM($S$3:AG$3)*$J194+SUM($S$4:AG$4)*$K194+SUM($S$5:AG$5)*$L194+SUM($S$6:AG$6)*$M194+SUM($S$7:AG$7)*$N194-SUM($O194:$Q194),0)</f>
        <v>0</v>
      </c>
      <c r="AE194" s="4">
        <f t="shared" si="513"/>
        <v>0</v>
      </c>
      <c r="AF194" s="72">
        <f>IF(SUM($S$3:AI$3)*$J194+SUM($S$4:AI$4)*$K194+SUM($S$5:AI$5)*$L194+SUM($S$6:AI$6)*$M194+SUM($S$7:AI$7)*$N194-SUM($O194:$Q194)&gt;0,SUM($S$3:AI$3)*$J194+SUM($S$4:AI$4)*$K194+SUM($S$5:AI$5)*$L194+SUM($S$6:AI$6)*$M194+SUM($S$7:AI$7)*$N194-SUM($O194:$Q194),0)</f>
        <v>0</v>
      </c>
      <c r="AG194" s="4">
        <f t="shared" si="514"/>
        <v>0</v>
      </c>
      <c r="AH194" s="72">
        <f>IF(SUM($S$3:AK$3)*$J194+SUM($S$4:AK$4)*$K194+SUM($S$5:AK$5)*$L194+SUM($S$6:AK$6)*$M194+SUM($S$7:AK$7)*$N194-SUM($O194:$Q194)&gt;0,SUM($S$3:AK$3)*$J194+SUM($S$4:AK$4)*$K194+SUM($S$5:AK$5)*$L194+SUM($S$6:AK$6)*$M194+SUM($S$7:AK$7)*$N194-SUM($O194:$Q194),0)</f>
        <v>0</v>
      </c>
      <c r="AI194" s="4">
        <f t="shared" si="515"/>
        <v>0</v>
      </c>
      <c r="AJ194" s="72">
        <f>IF(SUM($S$3:AM$3)*$J194+SUM($S$4:AQ$4)*$K194+SUM($S$5:AM$5)*$L194+SUM($S$6:AM$6)*$M194+SUM($S$7:AM$7)*$N194-SUM($O194:$Q194)&gt;0,SUM($S$3:AM$3)*$J194+SUM($S$4:AQ$4)*$K194+SUM($S$5:AM$5)*$L194+SUM($S$6:AM$6)*$M194+SUM($S$7:AM$7)*$N194-SUM($O194:$Q194),0)</f>
        <v>0</v>
      </c>
      <c r="AK194" s="4">
        <f t="shared" si="516"/>
        <v>0</v>
      </c>
      <c r="AL194" s="72">
        <f>IF(SUM($S$3:AO$3)*$J194+SUM($S$4:AS$4)*$K194+SUM($S$5:AO$5)*$L194+SUM($S$6:AO$6)*$M194+SUM($S$7:AO$7)*$N194-SUM($O194:$Q194)&gt;0,SUM($S$3:AO$3)*$J194+SUM($S$4:AS$4)*$K194+SUM($S$5:AO$5)*$L194+SUM($S$6:AO$6)*$M194+SUM($S$7:AO$7)*$N194-SUM($O194:$Q194),0)</f>
        <v>0</v>
      </c>
      <c r="AM194" s="4">
        <f t="shared" si="517"/>
        <v>0</v>
      </c>
      <c r="AN194" s="72">
        <f>IF(SUM($S$3:AQ$3)*$J194+SUM($S$4:AU$4)*$K194+SUM($S$5:AQ$5)*$L194+SUM($S$6:AQ$6)*$M194+SUM($S$7:AQ$7)*$N194-SUM($O194:$Q194)&gt;0,SUM($S$3:AQ$3)*$J194+SUM($S$4:AU$4)*$K194+SUM($S$5:AQ$5)*$L194+SUM($S$6:AQ$6)*$M194+SUM($S$7:AQ$7)*$N194-SUM($O194:$Q194),0)</f>
        <v>217.29999999999973</v>
      </c>
      <c r="AO194" s="4">
        <f t="shared" si="518"/>
        <v>217.29999999999973</v>
      </c>
      <c r="AP194" s="72">
        <f>IF(SUM($S$3:AS$3)*$J194+SUM($S$4:AW$4)*$K194+SUM($S$5:AS$5)*$L194+SUM($S$6:AS$6)*$M194+SUM($S$7:AS$7)*$N194-SUM($O194:$Q194)&gt;0,SUM($S$3:AS$3)*$J194+SUM($S$4:AW$4)*$K194+SUM($S$5:AS$5)*$L194+SUM($S$6:AS$6)*$M194+SUM($S$7:AS$7)*$N194-SUM($O194:$Q194),0)</f>
        <v>524.79999999999973</v>
      </c>
      <c r="AQ194" s="4">
        <f t="shared" si="519"/>
        <v>307.5</v>
      </c>
      <c r="AR194" s="72">
        <f>IF(SUM($S$3:AU$3)*$J194+SUM($S$4:AP$4)*$K194+SUM($S$5:AU$5)*$L194+SUM($S$6:AU$6)*$M194+SUM($S$7:AU$7)*$N194-SUM($O194:$Q194)&gt;0,SUM($S$3:AU$3)*$J194+SUM($S$4:AP$4)*$K194+SUM($S$5:AU$5)*$L194+SUM($S$6:AU$6)*$M194+SUM($S$7:AU$7)*$N194-SUM($O194:$Q194),0)</f>
        <v>0</v>
      </c>
      <c r="AS194" s="4">
        <f t="shared" si="520"/>
        <v>0</v>
      </c>
      <c r="AT194" s="72">
        <f>IF(SUM($S$3:AW$3)*$J194+SUM($S$4:AW$4)*$K194+SUM($S$5:AW$5)*$L194+SUM($S$6:AW$6)*$M194+SUM($S$7:AW$7)*$N194-SUM($O194:$Q194)&gt;0,SUM($S$3:AW$3)*$J194+SUM($S$4:AW$4)*$K194+SUM($S$5:AW$5)*$L194+SUM($S$6:AW$6)*$M194+SUM($S$7:AW$7)*$N194-SUM($O194:$Q194),0)</f>
        <v>524.79999999999973</v>
      </c>
      <c r="AU194" s="4">
        <f t="shared" si="521"/>
        <v>524.79999999999973</v>
      </c>
      <c r="AV194" s="72">
        <f>IF(SUM($S$3:AY$3)*$J194+SUM($S$4:AY$4)*$K194+SUM($S$5:AY$5)*$L194+SUM($S$6:AY$6)*$M194+SUM($S$7:AY$7)*$N194-SUM($O194:$Q194)&gt;0,SUM($S$3:AY$3)*$J194+SUM($S$4:AY$4)*$K194+SUM($S$5:AY$5)*$L194+SUM($S$6:AY$6)*$M194+SUM($S$7:AY$7)*$N194-SUM($O194:$Q194),0)</f>
        <v>832.29999999999973</v>
      </c>
      <c r="AW194" s="4">
        <f t="shared" si="522"/>
        <v>307.5</v>
      </c>
      <c r="AX194" s="72">
        <f>IF(SUM($S$3:BA$3)*$J194+SUM($S$4:BA$4)*$K194+SUM($S$5:BA$5)*$L194+SUM($S$6:BA$6)*$M194+SUM($S$7:BA$7)*$N194-SUM($O194:$Q194)&gt;0,SUM($S$3:BA$3)*$J194+SUM($S$4:BA$4)*$K194+SUM($S$5:BA$5)*$L194+SUM($S$6:BA$6)*$M194+SUM($S$7:BA$7)*$N194-SUM($O194:$Q194),0)</f>
        <v>1139.7999999999997</v>
      </c>
      <c r="AY194" s="7">
        <f t="shared" si="523"/>
        <v>307.5</v>
      </c>
      <c r="AZ194" s="401">
        <f>IF(SUM($S$3:BC$3)*$J194+SUM($S$4:BC$4)*$K194+SUM($S$5:BC$5)*$L194+SUM($S$6:BC$6)*$M194+SUM($S$7:BC$7)*$N194-SUM($O194:$Q194)&gt;0,SUM($S$3:BC$3)*$J194+SUM($S$4:BC$4)*$K194+SUM($S$5:BC$5)*$L194+SUM($S$6:BC$6)*$M194+SUM($S$7:BC$7)*$N194-SUM($O194:$Q194),0)</f>
        <v>1447.2999999999997</v>
      </c>
      <c r="BA194" s="87">
        <f t="shared" si="524"/>
        <v>307.5</v>
      </c>
      <c r="BB194" s="402">
        <f>IF(SUM($S$3:BD$3)*$J194+SUM($S$4:BD$4)*$K194+SUM($S$5:BD$5)*$L194+SUM($S$6:BD$6)*$M194+SUM($S$7:BD$7)*$N194-SUM($O194:$Q194)&gt;0,SUM($S$3:BD$3)*$J194+SUM($S$4:BD$4)*$K194+SUM($S$5:BD$5)*$L194+SUM($S$6:BD$6)*$M194+SUM($S$7:BD$7)*$N194-SUM($O194:$Q194),0)</f>
        <v>1748.6499999999996</v>
      </c>
      <c r="BC194" s="87">
        <f t="shared" si="525"/>
        <v>301.34999999999991</v>
      </c>
      <c r="BG194" s="23">
        <f>AA194*$H194</f>
        <v>0</v>
      </c>
      <c r="BH194" s="23">
        <f>AC194*$H194</f>
        <v>0</v>
      </c>
      <c r="BI194" s="23">
        <f>AE194*$H194</f>
        <v>0</v>
      </c>
      <c r="BJ194" s="23">
        <f>AG194*$H194</f>
        <v>0</v>
      </c>
      <c r="BK194" s="23">
        <f>AI194*$H194</f>
        <v>0</v>
      </c>
      <c r="BL194" s="23">
        <f>AK194*$H194</f>
        <v>0</v>
      </c>
      <c r="BM194" s="23">
        <f>AM194*$H194</f>
        <v>0</v>
      </c>
      <c r="BN194" s="23">
        <f>AO194*$H194</f>
        <v>142992.0919999998</v>
      </c>
      <c r="BO194" s="23">
        <f>AQ194*$H194</f>
        <v>202347.3</v>
      </c>
      <c r="BP194" s="23">
        <f>AS194*$H194</f>
        <v>0</v>
      </c>
      <c r="BQ194" s="407">
        <f>AU194*$H194</f>
        <v>345339.39199999982</v>
      </c>
      <c r="BR194" s="22">
        <f>AW194*$H194</f>
        <v>202347.3</v>
      </c>
      <c r="BS194" s="23">
        <f>AY194*$H194</f>
        <v>202347.3</v>
      </c>
      <c r="BT194" s="23">
        <f t="shared" ref="BT194" si="637">BA194*$H194</f>
        <v>202347.3</v>
      </c>
      <c r="BU194" s="23">
        <f>BC194*$H194</f>
        <v>198300.35399999993</v>
      </c>
      <c r="BV194" s="91"/>
      <c r="BW194" s="158"/>
      <c r="BX194" s="153" t="s">
        <v>615</v>
      </c>
    </row>
    <row r="195" spans="1:76" s="86" customFormat="1" ht="12.75" customHeight="1" x14ac:dyDescent="0.25">
      <c r="A195" s="13" t="s">
        <v>812</v>
      </c>
      <c r="B195" s="13" t="s">
        <v>110</v>
      </c>
      <c r="C195" s="98" t="s">
        <v>105</v>
      </c>
      <c r="D195" s="280">
        <v>1</v>
      </c>
      <c r="E195" s="334">
        <v>362.4</v>
      </c>
      <c r="F195" s="345" t="s">
        <v>912</v>
      </c>
      <c r="G195" s="369">
        <v>1</v>
      </c>
      <c r="H195" s="370">
        <v>362.4</v>
      </c>
      <c r="I195" s="373" t="s">
        <v>912</v>
      </c>
      <c r="J195" s="208"/>
      <c r="K195" s="226"/>
      <c r="L195" s="214"/>
      <c r="M195" s="234">
        <v>0.436</v>
      </c>
      <c r="N195" s="120"/>
      <c r="O195" s="87"/>
      <c r="P195" s="91"/>
      <c r="Q195" s="292">
        <v>120</v>
      </c>
      <c r="R195" s="72">
        <f>IF(SUM($S$3:U$3)*$J195+SUM($S$4:U$4)*$K195+SUM($S$5:U$5)*$L195+SUM($S$6:U$6)*$M195+SUM($S$7:U$7)*$N195-SUM($O195:$Q195)&gt;0,SUM($S$3:U$3)*$J195+SUM($S$4:U$4)*$K195+SUM($S$5:U$5)*$L195+SUM($S$6:U$6)*$M195+SUM($S$7:U$7)*$N195-SUM($O195:$Q195),0)</f>
        <v>0</v>
      </c>
      <c r="S195" s="73">
        <f t="shared" si="507"/>
        <v>0</v>
      </c>
      <c r="T195" s="72">
        <f>IF(SUM($S$3:W$3)*$J195+SUM($S$4:W$4)*$K195+SUM($S$5:W$5)*$L195+SUM($S$6:W$6)*$M195+SUM($S$7:W$7)*$N195-SUM($O195:$Q195)&gt;0,SUM($S$3:W$3)*$J195+SUM($S$4:W$4)*$K195+SUM($S$5:W$5)*$L195+SUM($S$6:W$6)*$M195+SUM($S$7:W$7)*$N195-SUM($O195:$Q195),0)</f>
        <v>0</v>
      </c>
      <c r="U195" s="4">
        <f t="shared" si="508"/>
        <v>0</v>
      </c>
      <c r="V195" s="72">
        <f>IF(SUM($S$3:Y$3)*$J195+SUM($S$4:Y$4)*$K195+SUM($S$5:Y$5)*$L195+SUM($S$6:Y$6)*$M195+SUM($S$7:Y$7)*$N195-SUM($O195:$Q195)&gt;0,SUM($S$3:Y$3)*$J195+SUM($S$4:Y$4)*$K195+SUM($S$5:Y$5)*$L195+SUM($S$6:Y$6)*$M195+SUM($S$7:Y$7)*$N195-SUM($O195:$Q195),0)</f>
        <v>0</v>
      </c>
      <c r="W195" s="4">
        <f t="shared" si="509"/>
        <v>0</v>
      </c>
      <c r="X195" s="72">
        <f>IF(SUM($S$3:AA$3)*$J195+SUM($S$4:AA$4)*$K195+SUM($S$5:AA$5)*$L195+SUM($S$6:AA$6)*$M195+SUM($S$7:AA$7)*$N195-SUM($O195:$Q195)&gt;0,SUM($S$3:AA$3)*$J195+SUM($S$4:AA$4)*$K195+SUM($S$5:AA$5)*$L195+SUM($S$6:AA$6)*$M195+SUM($S$7:AA$7)*$N195-SUM($O195:$Q195),0)</f>
        <v>0</v>
      </c>
      <c r="Y195" s="4">
        <f t="shared" si="510"/>
        <v>0</v>
      </c>
      <c r="Z195" s="72">
        <f>IF(SUM($S$3:AC$3)*$J195+SUM($S$4:AC$4)*$K195+SUM($S$5:AC$5)*$L195+SUM($S$6:AC$6)*$M195+SUM($S$7:AC$7)*$N195-SUM($O195:$Q195)&gt;0,SUM($S$3:AC$3)*$J195+SUM($S$4:AC$4)*$K195+SUM($S$5:AC$5)*$L195+SUM($S$6:AC$6)*$M195+SUM($S$7:AC$7)*$N195-SUM($O195:$Q195),0)</f>
        <v>0</v>
      </c>
      <c r="AA195" s="4">
        <f t="shared" si="511"/>
        <v>0</v>
      </c>
      <c r="AB195" s="72">
        <f>IF(SUM($S$3:AE$3)*$J195+SUM($S$4:AE$4)*$K195+SUM($S$5:AE$5)*$L195+SUM($S$6:AE$6)*$M195+SUM($S$7:AE$7)*$N195-SUM($O195:$Q195)&gt;0,SUM($S$3:AE$3)*$J195+SUM($S$4:AE$4)*$K195+SUM($S$5:AE$5)*$L195+SUM($S$6:AE$6)*$M195+SUM($S$7:AE$7)*$N195-SUM($O195:$Q195),0)</f>
        <v>0</v>
      </c>
      <c r="AC195" s="4">
        <f t="shared" si="512"/>
        <v>0</v>
      </c>
      <c r="AD195" s="72">
        <f>IF(SUM($S$3:AG$3)*$J195+SUM($S$4:AG$4)*$K195+SUM($S$5:AG$5)*$L195+SUM($S$6:AG$6)*$M195+SUM($S$7:AG$7)*$N195-SUM($O195:$Q195)&gt;0,SUM($S$3:AG$3)*$J195+SUM($S$4:AG$4)*$K195+SUM($S$5:AG$5)*$L195+SUM($S$6:AG$6)*$M195+SUM($S$7:AG$7)*$N195-SUM($O195:$Q195),0)</f>
        <v>0</v>
      </c>
      <c r="AE195" s="4">
        <f t="shared" si="513"/>
        <v>0</v>
      </c>
      <c r="AF195" s="72">
        <f>IF(SUM($S$3:AI$3)*$J195+SUM($S$4:AI$4)*$K195+SUM($S$5:AI$5)*$L195+SUM($S$6:AI$6)*$M195+SUM($S$7:AI$7)*$N195-SUM($O195:$Q195)&gt;0,SUM($S$3:AI$3)*$J195+SUM($S$4:AI$4)*$K195+SUM($S$5:AI$5)*$L195+SUM($S$6:AI$6)*$M195+SUM($S$7:AI$7)*$N195-SUM($O195:$Q195),0)</f>
        <v>0</v>
      </c>
      <c r="AG195" s="4">
        <f t="shared" si="514"/>
        <v>0</v>
      </c>
      <c r="AH195" s="72">
        <f>IF(SUM($S$3:AK$3)*$J195+SUM($S$4:AK$4)*$K195+SUM($S$5:AK$5)*$L195+SUM($S$6:AK$6)*$M195+SUM($S$7:AK$7)*$N195-SUM($O195:$Q195)&gt;0,SUM($S$3:AK$3)*$J195+SUM($S$4:AK$4)*$K195+SUM($S$5:AK$5)*$L195+SUM($S$6:AK$6)*$M195+SUM($S$7:AK$7)*$N195-SUM($O195:$Q195),0)</f>
        <v>0</v>
      </c>
      <c r="AI195" s="4">
        <f t="shared" si="515"/>
        <v>0</v>
      </c>
      <c r="AJ195" s="72">
        <f>IF(SUM($S$3:AM$3)*$J195+SUM($S$4:AQ$4)*$K195+SUM($S$5:AM$5)*$L195+SUM($S$6:AM$6)*$M195+SUM($S$7:AM$7)*$N195-SUM($O195:$Q195)&gt;0,SUM($S$3:AM$3)*$J195+SUM($S$4:AQ$4)*$K195+SUM($S$5:AM$5)*$L195+SUM($S$6:AM$6)*$M195+SUM($S$7:AM$7)*$N195-SUM($O195:$Q195),0)</f>
        <v>0</v>
      </c>
      <c r="AK195" s="4">
        <f t="shared" si="516"/>
        <v>0</v>
      </c>
      <c r="AL195" s="72">
        <f>IF(SUM($S$3:AO$3)*$J195+SUM($S$4:AS$4)*$K195+SUM($S$5:AO$5)*$L195+SUM($S$6:AO$6)*$M195+SUM($S$7:AO$7)*$N195-SUM($O195:$Q195)&gt;0,SUM($S$3:AO$3)*$J195+SUM($S$4:AS$4)*$K195+SUM($S$5:AO$5)*$L195+SUM($S$6:AO$6)*$M195+SUM($S$7:AO$7)*$N195-SUM($O195:$Q195),0)</f>
        <v>0</v>
      </c>
      <c r="AM195" s="4">
        <f t="shared" si="517"/>
        <v>0</v>
      </c>
      <c r="AN195" s="72">
        <f>IF(SUM($S$3:AQ$3)*$J195+SUM($S$4:AU$4)*$K195+SUM($S$5:AQ$5)*$L195+SUM($S$6:AQ$6)*$M195+SUM($S$7:AQ$7)*$N195-SUM($O195:$Q195)&gt;0,SUM($S$3:AQ$3)*$J195+SUM($S$4:AU$4)*$K195+SUM($S$5:AQ$5)*$L195+SUM($S$6:AQ$6)*$M195+SUM($S$7:AQ$7)*$N195-SUM($O195:$Q195),0)</f>
        <v>0</v>
      </c>
      <c r="AO195" s="4">
        <f t="shared" si="518"/>
        <v>0</v>
      </c>
      <c r="AP195" s="72">
        <f>IF(SUM($S$3:AS$3)*$J195+SUM($S$4:AW$4)*$K195+SUM($S$5:AS$5)*$L195+SUM($S$6:AS$6)*$M195+SUM($S$7:AS$7)*$N195-SUM($O195:$Q195)&gt;0,SUM($S$3:AS$3)*$J195+SUM($S$4:AW$4)*$K195+SUM($S$5:AS$5)*$L195+SUM($S$6:AS$6)*$M195+SUM($S$7:AS$7)*$N195-SUM($O195:$Q195),0)</f>
        <v>0</v>
      </c>
      <c r="AQ195" s="4">
        <f t="shared" si="519"/>
        <v>0</v>
      </c>
      <c r="AR195" s="72">
        <f>IF(SUM($S$3:AU$3)*$J195+SUM($S$4:AP$4)*$K195+SUM($S$5:AU$5)*$L195+SUM($S$6:AU$6)*$M195+SUM($S$7:AU$7)*$N195-SUM($O195:$Q195)&gt;0,SUM($S$3:AU$3)*$J195+SUM($S$4:AP$4)*$K195+SUM($S$5:AU$5)*$L195+SUM($S$6:AU$6)*$M195+SUM($S$7:AU$7)*$N195-SUM($O195:$Q195),0)</f>
        <v>0</v>
      </c>
      <c r="AS195" s="4">
        <f t="shared" si="520"/>
        <v>0</v>
      </c>
      <c r="AT195" s="72">
        <f>IF(SUM($S$3:AW$3)*$J195+SUM($S$4:AW$4)*$K195+SUM($S$5:AW$5)*$L195+SUM($S$6:AW$6)*$M195+SUM($S$7:AW$7)*$N195-SUM($O195:$Q195)&gt;0,SUM($S$3:AW$3)*$J195+SUM($S$4:AW$4)*$K195+SUM($S$5:AW$5)*$L195+SUM($S$6:AW$6)*$M195+SUM($S$7:AW$7)*$N195-SUM($O195:$Q195),0)</f>
        <v>0</v>
      </c>
      <c r="AU195" s="4">
        <f t="shared" si="521"/>
        <v>0</v>
      </c>
      <c r="AV195" s="72">
        <f>IF(SUM($S$3:AY$3)*$J195+SUM($S$4:AY$4)*$K195+SUM($S$5:AY$5)*$L195+SUM($S$6:AY$6)*$M195+SUM($S$7:AY$7)*$N195-SUM($O195:$Q195)&gt;0,SUM($S$3:AY$3)*$J195+SUM($S$4:AY$4)*$K195+SUM($S$5:AY$5)*$L195+SUM($S$6:AY$6)*$M195+SUM($S$7:AY$7)*$N195-SUM($O195:$Q195),0)</f>
        <v>0</v>
      </c>
      <c r="AW195" s="4">
        <f t="shared" si="522"/>
        <v>0</v>
      </c>
      <c r="AX195" s="72">
        <f>IF(SUM($S$3:BA$3)*$J195+SUM($S$4:BA$4)*$K195+SUM($S$5:BA$5)*$L195+SUM($S$6:BA$6)*$M195+SUM($S$7:BA$7)*$N195-SUM($O195:$Q195)&gt;0,SUM($S$3:BA$3)*$J195+SUM($S$4:BA$4)*$K195+SUM($S$5:BA$5)*$L195+SUM($S$6:BA$6)*$M195+SUM($S$7:BA$7)*$N195-SUM($O195:$Q195),0)</f>
        <v>0</v>
      </c>
      <c r="AY195" s="7">
        <f t="shared" si="523"/>
        <v>0</v>
      </c>
      <c r="AZ195" s="401">
        <f>IF(SUM($S$3:BC$3)*$J195+SUM($S$4:BC$4)*$K195+SUM($S$5:BC$5)*$L195+SUM($S$6:BC$6)*$M195+SUM($S$7:BC$7)*$N195-SUM($O195:$Q195)&gt;0,SUM($S$3:BC$3)*$J195+SUM($S$4:BC$4)*$K195+SUM($S$5:BC$5)*$L195+SUM($S$6:BC$6)*$M195+SUM($S$7:BC$7)*$N195-SUM($O195:$Q195),0)</f>
        <v>0</v>
      </c>
      <c r="BA195" s="87">
        <f t="shared" si="524"/>
        <v>0</v>
      </c>
      <c r="BB195" s="402">
        <f>IF(SUM($S$3:BD$3)*$J195+SUM($S$4:BD$4)*$K195+SUM($S$5:BD$5)*$L195+SUM($S$6:BD$6)*$M195+SUM($S$7:BD$7)*$N195-SUM($O195:$Q195)&gt;0,SUM($S$3:BD$3)*$J195+SUM($S$4:BD$4)*$K195+SUM($S$5:BD$5)*$L195+SUM($S$6:BD$6)*$M195+SUM($S$7:BD$7)*$N195-SUM($O195:$Q195),0)</f>
        <v>0</v>
      </c>
      <c r="BC195" s="87">
        <f t="shared" si="525"/>
        <v>0</v>
      </c>
      <c r="BG195" s="91">
        <f t="shared" ref="BG195:BG197" si="638">IF($G195=2,$H195*AC195*$I$2,$H195*AC195)</f>
        <v>0</v>
      </c>
      <c r="BH195" s="91">
        <f t="shared" ref="BH195:BH197" si="639">IF($G195=2,$H195*AE195*$I$2,$H195*AE195)</f>
        <v>0</v>
      </c>
      <c r="BI195" s="91">
        <f t="shared" ref="BI195:BI197" si="640">IF($G195=2,$H195*AG195*$I$2,$H195*AG195)</f>
        <v>0</v>
      </c>
      <c r="BJ195" s="91">
        <f t="shared" ref="BJ195:BJ197" si="641">IF($G195=2,$H195*AI195*$I$2,$H195*AI195)</f>
        <v>0</v>
      </c>
      <c r="BK195" s="91">
        <f t="shared" ref="BK195:BK197" si="642">IF($G195=2,$H195*AK195*$I$2,$H195*AK195)</f>
        <v>0</v>
      </c>
      <c r="BL195" s="91">
        <f t="shared" ref="BL195:BL197" si="643">IF($G195=2,$H195*AM195*$I$2,$H195*AM195)</f>
        <v>0</v>
      </c>
      <c r="BM195" s="91">
        <f t="shared" ref="BM195:BM197" si="644">IF($G195=2,$H195*AO195*$I$2,$H195*AO195)</f>
        <v>0</v>
      </c>
      <c r="BN195" s="91">
        <f t="shared" ref="BN195:BN197" si="645">IF($G195=2,$H195*AQ195*$I$2,$H195*AQ195)</f>
        <v>0</v>
      </c>
      <c r="BO195" s="91">
        <f t="shared" ref="BO195:BO197" si="646">IF($G195=2,$H195*AS195*$I$2,$H195*AS195)</f>
        <v>0</v>
      </c>
      <c r="BP195" s="91">
        <f t="shared" ref="BP195:BP197" si="647">IF($G195=2,$H195*AU195*$I$2,$H195*AU195)</f>
        <v>0</v>
      </c>
      <c r="BQ195" s="250">
        <f t="shared" ref="BQ195:BQ197" si="648">IF($G195=2,$H195*AW195*$I$2,$H195*AW195)</f>
        <v>0</v>
      </c>
      <c r="BR195" s="157">
        <f t="shared" ref="BR195:BR197" si="649">IF($G195=2,$H195*AY195*$I$2,$H195*AY195)</f>
        <v>0</v>
      </c>
      <c r="BS195" s="91">
        <f t="shared" ref="BS195:BS197" si="650">IF($G195=2,$H195*BA195*$I$2,$H195*BA195)</f>
        <v>0</v>
      </c>
      <c r="BT195" s="91">
        <f t="shared" ref="BT195:BT197" si="651">IF($G195=2,$H195*BC195*$I$2,$H195*BC195)</f>
        <v>0</v>
      </c>
      <c r="BU195" s="91"/>
      <c r="BV195" s="91"/>
      <c r="BW195" s="158"/>
      <c r="BX195" s="153" t="s">
        <v>607</v>
      </c>
    </row>
    <row r="196" spans="1:76" s="86" customFormat="1" ht="12.75" customHeight="1" x14ac:dyDescent="0.25">
      <c r="A196" s="13" t="s">
        <v>286</v>
      </c>
      <c r="B196" s="13" t="s">
        <v>109</v>
      </c>
      <c r="C196" s="98" t="s">
        <v>105</v>
      </c>
      <c r="D196" s="280">
        <v>1</v>
      </c>
      <c r="E196" s="334">
        <v>415.8</v>
      </c>
      <c r="F196" s="345" t="s">
        <v>912</v>
      </c>
      <c r="G196" s="369">
        <v>1</v>
      </c>
      <c r="H196" s="370">
        <v>415.8</v>
      </c>
      <c r="I196" s="373" t="s">
        <v>912</v>
      </c>
      <c r="J196" s="208"/>
      <c r="K196" s="226"/>
      <c r="L196" s="214"/>
      <c r="M196" s="234">
        <v>0.121</v>
      </c>
      <c r="N196" s="120"/>
      <c r="O196" s="87"/>
      <c r="P196" s="91"/>
      <c r="Q196" s="292">
        <v>32.4</v>
      </c>
      <c r="R196" s="72">
        <f>IF(SUM($S$3:U$3)*$J196+SUM($S$4:U$4)*$K196+SUM($S$5:U$5)*$L196+SUM($S$6:U$6)*$M196+SUM($S$7:U$7)*$N196-SUM($O196:$Q196)&gt;0,SUM($S$3:U$3)*$J196+SUM($S$4:U$4)*$K196+SUM($S$5:U$5)*$L196+SUM($S$6:U$6)*$M196+SUM($S$7:U$7)*$N196-SUM($O196:$Q196),0)</f>
        <v>0</v>
      </c>
      <c r="S196" s="73">
        <f t="shared" si="507"/>
        <v>0</v>
      </c>
      <c r="T196" s="72">
        <f>IF(SUM($S$3:W$3)*$J196+SUM($S$4:W$4)*$K196+SUM($S$5:W$5)*$L196+SUM($S$6:W$6)*$M196+SUM($S$7:W$7)*$N196-SUM($O196:$Q196)&gt;0,SUM($S$3:W$3)*$J196+SUM($S$4:W$4)*$K196+SUM($S$5:W$5)*$L196+SUM($S$6:W$6)*$M196+SUM($S$7:W$7)*$N196-SUM($O196:$Q196),0)</f>
        <v>0</v>
      </c>
      <c r="U196" s="4">
        <f t="shared" si="508"/>
        <v>0</v>
      </c>
      <c r="V196" s="72">
        <f>IF(SUM($S$3:Y$3)*$J196+SUM($S$4:Y$4)*$K196+SUM($S$5:Y$5)*$L196+SUM($S$6:Y$6)*$M196+SUM($S$7:Y$7)*$N196-SUM($O196:$Q196)&gt;0,SUM($S$3:Y$3)*$J196+SUM($S$4:Y$4)*$K196+SUM($S$5:Y$5)*$L196+SUM($S$6:Y$6)*$M196+SUM($S$7:Y$7)*$N196-SUM($O196:$Q196),0)</f>
        <v>0</v>
      </c>
      <c r="W196" s="4">
        <f t="shared" si="509"/>
        <v>0</v>
      </c>
      <c r="X196" s="72">
        <f>IF(SUM($S$3:AA$3)*$J196+SUM($S$4:AA$4)*$K196+SUM($S$5:AA$5)*$L196+SUM($S$6:AA$6)*$M196+SUM($S$7:AA$7)*$N196-SUM($O196:$Q196)&gt;0,SUM($S$3:AA$3)*$J196+SUM($S$4:AA$4)*$K196+SUM($S$5:AA$5)*$L196+SUM($S$6:AA$6)*$M196+SUM($S$7:AA$7)*$N196-SUM($O196:$Q196),0)</f>
        <v>0</v>
      </c>
      <c r="Y196" s="4">
        <f t="shared" si="510"/>
        <v>0</v>
      </c>
      <c r="Z196" s="72">
        <f>IF(SUM($S$3:AC$3)*$J196+SUM($S$4:AC$4)*$K196+SUM($S$5:AC$5)*$L196+SUM($S$6:AC$6)*$M196+SUM($S$7:AC$7)*$N196-SUM($O196:$Q196)&gt;0,SUM($S$3:AC$3)*$J196+SUM($S$4:AC$4)*$K196+SUM($S$5:AC$5)*$L196+SUM($S$6:AC$6)*$M196+SUM($S$7:AC$7)*$N196-SUM($O196:$Q196),0)</f>
        <v>0</v>
      </c>
      <c r="AA196" s="4">
        <f t="shared" si="511"/>
        <v>0</v>
      </c>
      <c r="AB196" s="72">
        <f>IF(SUM($S$3:AE$3)*$J196+SUM($S$4:AE$4)*$K196+SUM($S$5:AE$5)*$L196+SUM($S$6:AE$6)*$M196+SUM($S$7:AE$7)*$N196-SUM($O196:$Q196)&gt;0,SUM($S$3:AE$3)*$J196+SUM($S$4:AE$4)*$K196+SUM($S$5:AE$5)*$L196+SUM($S$6:AE$6)*$M196+SUM($S$7:AE$7)*$N196-SUM($O196:$Q196),0)</f>
        <v>0</v>
      </c>
      <c r="AC196" s="4">
        <f t="shared" si="512"/>
        <v>0</v>
      </c>
      <c r="AD196" s="72">
        <f>IF(SUM($S$3:AG$3)*$J196+SUM($S$4:AG$4)*$K196+SUM($S$5:AG$5)*$L196+SUM($S$6:AG$6)*$M196+SUM($S$7:AG$7)*$N196-SUM($O196:$Q196)&gt;0,SUM($S$3:AG$3)*$J196+SUM($S$4:AG$4)*$K196+SUM($S$5:AG$5)*$L196+SUM($S$6:AG$6)*$M196+SUM($S$7:AG$7)*$N196-SUM($O196:$Q196),0)</f>
        <v>0</v>
      </c>
      <c r="AE196" s="4">
        <f t="shared" si="513"/>
        <v>0</v>
      </c>
      <c r="AF196" s="72">
        <f>IF(SUM($S$3:AI$3)*$J196+SUM($S$4:AI$4)*$K196+SUM($S$5:AI$5)*$L196+SUM($S$6:AI$6)*$M196+SUM($S$7:AI$7)*$N196-SUM($O196:$Q196)&gt;0,SUM($S$3:AI$3)*$J196+SUM($S$4:AI$4)*$K196+SUM($S$5:AI$5)*$L196+SUM($S$6:AI$6)*$M196+SUM($S$7:AI$7)*$N196-SUM($O196:$Q196),0)</f>
        <v>0</v>
      </c>
      <c r="AG196" s="4">
        <f t="shared" si="514"/>
        <v>0</v>
      </c>
      <c r="AH196" s="72">
        <f>IF(SUM($S$3:AK$3)*$J196+SUM($S$4:AK$4)*$K196+SUM($S$5:AK$5)*$L196+SUM($S$6:AK$6)*$M196+SUM($S$7:AK$7)*$N196-SUM($O196:$Q196)&gt;0,SUM($S$3:AK$3)*$J196+SUM($S$4:AK$4)*$K196+SUM($S$5:AK$5)*$L196+SUM($S$6:AK$6)*$M196+SUM($S$7:AK$7)*$N196-SUM($O196:$Q196),0)</f>
        <v>0</v>
      </c>
      <c r="AI196" s="4">
        <f t="shared" si="515"/>
        <v>0</v>
      </c>
      <c r="AJ196" s="72">
        <f>IF(SUM($S$3:AM$3)*$J196+SUM($S$4:AQ$4)*$K196+SUM($S$5:AM$5)*$L196+SUM($S$6:AM$6)*$M196+SUM($S$7:AM$7)*$N196-SUM($O196:$Q196)&gt;0,SUM($S$3:AM$3)*$J196+SUM($S$4:AQ$4)*$K196+SUM($S$5:AM$5)*$L196+SUM($S$6:AM$6)*$M196+SUM($S$7:AM$7)*$N196-SUM($O196:$Q196),0)</f>
        <v>0</v>
      </c>
      <c r="AK196" s="4">
        <f t="shared" si="516"/>
        <v>0</v>
      </c>
      <c r="AL196" s="72">
        <f>IF(SUM($S$3:AO$3)*$J196+SUM($S$4:AS$4)*$K196+SUM($S$5:AO$5)*$L196+SUM($S$6:AO$6)*$M196+SUM($S$7:AO$7)*$N196-SUM($O196:$Q196)&gt;0,SUM($S$3:AO$3)*$J196+SUM($S$4:AS$4)*$K196+SUM($S$5:AO$5)*$L196+SUM($S$6:AO$6)*$M196+SUM($S$7:AO$7)*$N196-SUM($O196:$Q196),0)</f>
        <v>0</v>
      </c>
      <c r="AM196" s="4">
        <f t="shared" si="517"/>
        <v>0</v>
      </c>
      <c r="AN196" s="72">
        <f>IF(SUM($S$3:AQ$3)*$J196+SUM($S$4:AU$4)*$K196+SUM($S$5:AQ$5)*$L196+SUM($S$6:AQ$6)*$M196+SUM($S$7:AQ$7)*$N196-SUM($O196:$Q196)&gt;0,SUM($S$3:AQ$3)*$J196+SUM($S$4:AU$4)*$K196+SUM($S$5:AQ$5)*$L196+SUM($S$6:AQ$6)*$M196+SUM($S$7:AQ$7)*$N196-SUM($O196:$Q196),0)</f>
        <v>0</v>
      </c>
      <c r="AO196" s="4">
        <f t="shared" si="518"/>
        <v>0</v>
      </c>
      <c r="AP196" s="72">
        <f>IF(SUM($S$3:AS$3)*$J196+SUM($S$4:AW$4)*$K196+SUM($S$5:AS$5)*$L196+SUM($S$6:AS$6)*$M196+SUM($S$7:AS$7)*$N196-SUM($O196:$Q196)&gt;0,SUM($S$3:AS$3)*$J196+SUM($S$4:AW$4)*$K196+SUM($S$5:AS$5)*$L196+SUM($S$6:AS$6)*$M196+SUM($S$7:AS$7)*$N196-SUM($O196:$Q196),0)</f>
        <v>0</v>
      </c>
      <c r="AQ196" s="4">
        <f t="shared" si="519"/>
        <v>0</v>
      </c>
      <c r="AR196" s="72">
        <f>IF(SUM($S$3:AU$3)*$J196+SUM($S$4:AP$4)*$K196+SUM($S$5:AU$5)*$L196+SUM($S$6:AU$6)*$M196+SUM($S$7:AU$7)*$N196-SUM($O196:$Q196)&gt;0,SUM($S$3:AU$3)*$J196+SUM($S$4:AP$4)*$K196+SUM($S$5:AU$5)*$L196+SUM($S$6:AU$6)*$M196+SUM($S$7:AU$7)*$N196-SUM($O196:$Q196),0)</f>
        <v>0</v>
      </c>
      <c r="AS196" s="4">
        <f t="shared" si="520"/>
        <v>0</v>
      </c>
      <c r="AT196" s="72">
        <f>IF(SUM($S$3:AW$3)*$J196+SUM($S$4:AW$4)*$K196+SUM($S$5:AW$5)*$L196+SUM($S$6:AW$6)*$M196+SUM($S$7:AW$7)*$N196-SUM($O196:$Q196)&gt;0,SUM($S$3:AW$3)*$J196+SUM($S$4:AW$4)*$K196+SUM($S$5:AW$5)*$L196+SUM($S$6:AW$6)*$M196+SUM($S$7:AW$7)*$N196-SUM($O196:$Q196),0)</f>
        <v>0</v>
      </c>
      <c r="AU196" s="4">
        <f t="shared" si="521"/>
        <v>0</v>
      </c>
      <c r="AV196" s="72">
        <f>IF(SUM($S$3:AY$3)*$J196+SUM($S$4:AY$4)*$K196+SUM($S$5:AY$5)*$L196+SUM($S$6:AY$6)*$M196+SUM($S$7:AY$7)*$N196-SUM($O196:$Q196)&gt;0,SUM($S$3:AY$3)*$J196+SUM($S$4:AY$4)*$K196+SUM($S$5:AY$5)*$L196+SUM($S$6:AY$6)*$M196+SUM($S$7:AY$7)*$N196-SUM($O196:$Q196),0)</f>
        <v>0</v>
      </c>
      <c r="AW196" s="4">
        <f t="shared" si="522"/>
        <v>0</v>
      </c>
      <c r="AX196" s="72">
        <f>IF(SUM($S$3:BA$3)*$J196+SUM($S$4:BA$4)*$K196+SUM($S$5:BA$5)*$L196+SUM($S$6:BA$6)*$M196+SUM($S$7:BA$7)*$N196-SUM($O196:$Q196)&gt;0,SUM($S$3:BA$3)*$J196+SUM($S$4:BA$4)*$K196+SUM($S$5:BA$5)*$L196+SUM($S$6:BA$6)*$M196+SUM($S$7:BA$7)*$N196-SUM($O196:$Q196),0)</f>
        <v>0</v>
      </c>
      <c r="AY196" s="7">
        <f t="shared" si="523"/>
        <v>0</v>
      </c>
      <c r="AZ196" s="401">
        <f>IF(SUM($S$3:BC$3)*$J196+SUM($S$4:BC$4)*$K196+SUM($S$5:BC$5)*$L196+SUM($S$6:BC$6)*$M196+SUM($S$7:BC$7)*$N196-SUM($O196:$Q196)&gt;0,SUM($S$3:BC$3)*$J196+SUM($S$4:BC$4)*$K196+SUM($S$5:BC$5)*$L196+SUM($S$6:BC$6)*$M196+SUM($S$7:BC$7)*$N196-SUM($O196:$Q196),0)</f>
        <v>0</v>
      </c>
      <c r="BA196" s="87">
        <f t="shared" si="524"/>
        <v>0</v>
      </c>
      <c r="BB196" s="402">
        <f>IF(SUM($S$3:BD$3)*$J196+SUM($S$4:BD$4)*$K196+SUM($S$5:BD$5)*$L196+SUM($S$6:BD$6)*$M196+SUM($S$7:BD$7)*$N196-SUM($O196:$Q196)&gt;0,SUM($S$3:BD$3)*$J196+SUM($S$4:BD$4)*$K196+SUM($S$5:BD$5)*$L196+SUM($S$6:BD$6)*$M196+SUM($S$7:BD$7)*$N196-SUM($O196:$Q196),0)</f>
        <v>0</v>
      </c>
      <c r="BC196" s="87">
        <f t="shared" si="525"/>
        <v>0</v>
      </c>
      <c r="BG196" s="91">
        <f t="shared" si="638"/>
        <v>0</v>
      </c>
      <c r="BH196" s="91">
        <f t="shared" si="639"/>
        <v>0</v>
      </c>
      <c r="BI196" s="91">
        <f t="shared" si="640"/>
        <v>0</v>
      </c>
      <c r="BJ196" s="91">
        <f t="shared" si="641"/>
        <v>0</v>
      </c>
      <c r="BK196" s="91">
        <f t="shared" si="642"/>
        <v>0</v>
      </c>
      <c r="BL196" s="91">
        <f t="shared" si="643"/>
        <v>0</v>
      </c>
      <c r="BM196" s="91">
        <f t="shared" si="644"/>
        <v>0</v>
      </c>
      <c r="BN196" s="91">
        <f t="shared" si="645"/>
        <v>0</v>
      </c>
      <c r="BO196" s="91">
        <f t="shared" si="646"/>
        <v>0</v>
      </c>
      <c r="BP196" s="91">
        <f t="shared" si="647"/>
        <v>0</v>
      </c>
      <c r="BQ196" s="250">
        <f t="shared" si="648"/>
        <v>0</v>
      </c>
      <c r="BR196" s="157">
        <f t="shared" si="649"/>
        <v>0</v>
      </c>
      <c r="BS196" s="91">
        <f t="shared" si="650"/>
        <v>0</v>
      </c>
      <c r="BT196" s="91">
        <f t="shared" si="651"/>
        <v>0</v>
      </c>
      <c r="BU196" s="91"/>
      <c r="BV196" s="91"/>
      <c r="BW196" s="158"/>
      <c r="BX196" s="153" t="s">
        <v>607</v>
      </c>
    </row>
    <row r="197" spans="1:76" s="86" customFormat="1" ht="12.75" customHeight="1" x14ac:dyDescent="0.25">
      <c r="A197" s="51" t="s">
        <v>287</v>
      </c>
      <c r="B197" s="51" t="s">
        <v>288</v>
      </c>
      <c r="C197" s="98" t="s">
        <v>105</v>
      </c>
      <c r="D197" s="280">
        <v>1</v>
      </c>
      <c r="E197" s="334">
        <v>408.4</v>
      </c>
      <c r="F197" s="345" t="s">
        <v>912</v>
      </c>
      <c r="G197" s="369">
        <v>1</v>
      </c>
      <c r="H197" s="370">
        <v>408.4</v>
      </c>
      <c r="I197" s="373" t="s">
        <v>912</v>
      </c>
      <c r="J197" s="208"/>
      <c r="K197" s="226"/>
      <c r="L197" s="214"/>
      <c r="M197" s="234">
        <v>1.962</v>
      </c>
      <c r="N197" s="120"/>
      <c r="O197" s="87"/>
      <c r="P197" s="91"/>
      <c r="Q197" s="292">
        <v>529.20000000000005</v>
      </c>
      <c r="R197" s="72">
        <f>IF(SUM($S$3:U$3)*$J197+SUM($S$4:U$4)*$K197+SUM($S$5:U$5)*$L197+SUM($S$6:U$6)*$M197+SUM($S$7:U$7)*$N197-SUM($O197:$Q197)&gt;0,SUM($S$3:U$3)*$J197+SUM($S$4:U$4)*$K197+SUM($S$5:U$5)*$L197+SUM($S$6:U$6)*$M197+SUM($S$7:U$7)*$N197-SUM($O197:$Q197),0)</f>
        <v>0</v>
      </c>
      <c r="S197" s="73">
        <f t="shared" si="507"/>
        <v>0</v>
      </c>
      <c r="T197" s="72">
        <f>IF(SUM($S$3:W$3)*$J197+SUM($S$4:W$4)*$K197+SUM($S$5:W$5)*$L197+SUM($S$6:W$6)*$M197+SUM($S$7:W$7)*$N197-SUM($O197:$Q197)&gt;0,SUM($S$3:W$3)*$J197+SUM($S$4:W$4)*$K197+SUM($S$5:W$5)*$L197+SUM($S$6:W$6)*$M197+SUM($S$7:W$7)*$N197-SUM($O197:$Q197),0)</f>
        <v>0</v>
      </c>
      <c r="U197" s="4">
        <f t="shared" si="508"/>
        <v>0</v>
      </c>
      <c r="V197" s="72">
        <f>IF(SUM($S$3:Y$3)*$J197+SUM($S$4:Y$4)*$K197+SUM($S$5:Y$5)*$L197+SUM($S$6:Y$6)*$M197+SUM($S$7:Y$7)*$N197-SUM($O197:$Q197)&gt;0,SUM($S$3:Y$3)*$J197+SUM($S$4:Y$4)*$K197+SUM($S$5:Y$5)*$L197+SUM($S$6:Y$6)*$M197+SUM($S$7:Y$7)*$N197-SUM($O197:$Q197),0)</f>
        <v>0</v>
      </c>
      <c r="W197" s="4">
        <f t="shared" si="509"/>
        <v>0</v>
      </c>
      <c r="X197" s="72">
        <f>IF(SUM($S$3:AA$3)*$J197+SUM($S$4:AA$4)*$K197+SUM($S$5:AA$5)*$L197+SUM($S$6:AA$6)*$M197+SUM($S$7:AA$7)*$N197-SUM($O197:$Q197)&gt;0,SUM($S$3:AA$3)*$J197+SUM($S$4:AA$4)*$K197+SUM($S$5:AA$5)*$L197+SUM($S$6:AA$6)*$M197+SUM($S$7:AA$7)*$N197-SUM($O197:$Q197),0)</f>
        <v>0</v>
      </c>
      <c r="Y197" s="4">
        <f t="shared" si="510"/>
        <v>0</v>
      </c>
      <c r="Z197" s="72">
        <f>IF(SUM($S$3:AC$3)*$J197+SUM($S$4:AC$4)*$K197+SUM($S$5:AC$5)*$L197+SUM($S$6:AC$6)*$M197+SUM($S$7:AC$7)*$N197-SUM($O197:$Q197)&gt;0,SUM($S$3:AC$3)*$J197+SUM($S$4:AC$4)*$K197+SUM($S$5:AC$5)*$L197+SUM($S$6:AC$6)*$M197+SUM($S$7:AC$7)*$N197-SUM($O197:$Q197),0)</f>
        <v>0</v>
      </c>
      <c r="AA197" s="4">
        <f t="shared" si="511"/>
        <v>0</v>
      </c>
      <c r="AB197" s="72">
        <f>IF(SUM($S$3:AE$3)*$J197+SUM($S$4:AE$4)*$K197+SUM($S$5:AE$5)*$L197+SUM($S$6:AE$6)*$M197+SUM($S$7:AE$7)*$N197-SUM($O197:$Q197)&gt;0,SUM($S$3:AE$3)*$J197+SUM($S$4:AE$4)*$K197+SUM($S$5:AE$5)*$L197+SUM($S$6:AE$6)*$M197+SUM($S$7:AE$7)*$N197-SUM($O197:$Q197),0)</f>
        <v>0</v>
      </c>
      <c r="AC197" s="4">
        <f t="shared" si="512"/>
        <v>0</v>
      </c>
      <c r="AD197" s="72">
        <f>IF(SUM($S$3:AG$3)*$J197+SUM($S$4:AG$4)*$K197+SUM($S$5:AG$5)*$L197+SUM($S$6:AG$6)*$M197+SUM($S$7:AG$7)*$N197-SUM($O197:$Q197)&gt;0,SUM($S$3:AG$3)*$J197+SUM($S$4:AG$4)*$K197+SUM($S$5:AG$5)*$L197+SUM($S$6:AG$6)*$M197+SUM($S$7:AG$7)*$N197-SUM($O197:$Q197),0)</f>
        <v>0</v>
      </c>
      <c r="AE197" s="4">
        <f t="shared" si="513"/>
        <v>0</v>
      </c>
      <c r="AF197" s="72">
        <f>IF(SUM($S$3:AI$3)*$J197+SUM($S$4:AI$4)*$K197+SUM($S$5:AI$5)*$L197+SUM($S$6:AI$6)*$M197+SUM($S$7:AI$7)*$N197-SUM($O197:$Q197)&gt;0,SUM($S$3:AI$3)*$J197+SUM($S$4:AI$4)*$K197+SUM($S$5:AI$5)*$L197+SUM($S$6:AI$6)*$M197+SUM($S$7:AI$7)*$N197-SUM($O197:$Q197),0)</f>
        <v>0</v>
      </c>
      <c r="AG197" s="4">
        <f t="shared" si="514"/>
        <v>0</v>
      </c>
      <c r="AH197" s="72">
        <f>IF(SUM($S$3:AK$3)*$J197+SUM($S$4:AK$4)*$K197+SUM($S$5:AK$5)*$L197+SUM($S$6:AK$6)*$M197+SUM($S$7:AK$7)*$N197-SUM($O197:$Q197)&gt;0,SUM($S$3:AK$3)*$J197+SUM($S$4:AK$4)*$K197+SUM($S$5:AK$5)*$L197+SUM($S$6:AK$6)*$M197+SUM($S$7:AK$7)*$N197-SUM($O197:$Q197),0)</f>
        <v>0</v>
      </c>
      <c r="AI197" s="4">
        <f t="shared" si="515"/>
        <v>0</v>
      </c>
      <c r="AJ197" s="72">
        <f>IF(SUM($S$3:AM$3)*$J197+SUM($S$4:AQ$4)*$K197+SUM($S$5:AM$5)*$L197+SUM($S$6:AM$6)*$M197+SUM($S$7:AM$7)*$N197-SUM($O197:$Q197)&gt;0,SUM($S$3:AM$3)*$J197+SUM($S$4:AQ$4)*$K197+SUM($S$5:AM$5)*$L197+SUM($S$6:AM$6)*$M197+SUM($S$7:AM$7)*$N197-SUM($O197:$Q197),0)</f>
        <v>0</v>
      </c>
      <c r="AK197" s="4">
        <f t="shared" si="516"/>
        <v>0</v>
      </c>
      <c r="AL197" s="72">
        <f>IF(SUM($S$3:AO$3)*$J197+SUM($S$4:AS$4)*$K197+SUM($S$5:AO$5)*$L197+SUM($S$6:AO$6)*$M197+SUM($S$7:AO$7)*$N197-SUM($O197:$Q197)&gt;0,SUM($S$3:AO$3)*$J197+SUM($S$4:AS$4)*$K197+SUM($S$5:AO$5)*$L197+SUM($S$6:AO$6)*$M197+SUM($S$7:AO$7)*$N197-SUM($O197:$Q197),0)</f>
        <v>0</v>
      </c>
      <c r="AM197" s="4">
        <f t="shared" si="517"/>
        <v>0</v>
      </c>
      <c r="AN197" s="72">
        <f>IF(SUM($S$3:AQ$3)*$J197+SUM($S$4:AU$4)*$K197+SUM($S$5:AQ$5)*$L197+SUM($S$6:AQ$6)*$M197+SUM($S$7:AQ$7)*$N197-SUM($O197:$Q197)&gt;0,SUM($S$3:AQ$3)*$J197+SUM($S$4:AU$4)*$K197+SUM($S$5:AQ$5)*$L197+SUM($S$6:AQ$6)*$M197+SUM($S$7:AQ$7)*$N197-SUM($O197:$Q197),0)</f>
        <v>0</v>
      </c>
      <c r="AO197" s="4">
        <f t="shared" si="518"/>
        <v>0</v>
      </c>
      <c r="AP197" s="72">
        <f>IF(SUM($S$3:AS$3)*$J197+SUM($S$4:AW$4)*$K197+SUM($S$5:AS$5)*$L197+SUM($S$6:AS$6)*$M197+SUM($S$7:AS$7)*$N197-SUM($O197:$Q197)&gt;0,SUM($S$3:AS$3)*$J197+SUM($S$4:AW$4)*$K197+SUM($S$5:AS$5)*$L197+SUM($S$6:AS$6)*$M197+SUM($S$7:AS$7)*$N197-SUM($O197:$Q197),0)</f>
        <v>0</v>
      </c>
      <c r="AQ197" s="4">
        <f t="shared" si="519"/>
        <v>0</v>
      </c>
      <c r="AR197" s="72">
        <f>IF(SUM($S$3:AU$3)*$J197+SUM($S$4:AP$4)*$K197+SUM($S$5:AU$5)*$L197+SUM($S$6:AU$6)*$M197+SUM($S$7:AU$7)*$N197-SUM($O197:$Q197)&gt;0,SUM($S$3:AU$3)*$J197+SUM($S$4:AP$4)*$K197+SUM($S$5:AU$5)*$L197+SUM($S$6:AU$6)*$M197+SUM($S$7:AU$7)*$N197-SUM($O197:$Q197),0)</f>
        <v>0</v>
      </c>
      <c r="AS197" s="4">
        <f t="shared" si="520"/>
        <v>0</v>
      </c>
      <c r="AT197" s="72">
        <f>IF(SUM($S$3:AW$3)*$J197+SUM($S$4:AW$4)*$K197+SUM($S$5:AW$5)*$L197+SUM($S$6:AW$6)*$M197+SUM($S$7:AW$7)*$N197-SUM($O197:$Q197)&gt;0,SUM($S$3:AW$3)*$J197+SUM($S$4:AW$4)*$K197+SUM($S$5:AW$5)*$L197+SUM($S$6:AW$6)*$M197+SUM($S$7:AW$7)*$N197-SUM($O197:$Q197),0)</f>
        <v>0</v>
      </c>
      <c r="AU197" s="4">
        <f t="shared" si="521"/>
        <v>0</v>
      </c>
      <c r="AV197" s="72">
        <f>IF(SUM($S$3:AY$3)*$J197+SUM($S$4:AY$4)*$K197+SUM($S$5:AY$5)*$L197+SUM($S$6:AY$6)*$M197+SUM($S$7:AY$7)*$N197-SUM($O197:$Q197)&gt;0,SUM($S$3:AY$3)*$J197+SUM($S$4:AY$4)*$K197+SUM($S$5:AY$5)*$L197+SUM($S$6:AY$6)*$M197+SUM($S$7:AY$7)*$N197-SUM($O197:$Q197),0)</f>
        <v>0</v>
      </c>
      <c r="AW197" s="4">
        <f t="shared" si="522"/>
        <v>0</v>
      </c>
      <c r="AX197" s="72">
        <f>IF(SUM($S$3:BA$3)*$J197+SUM($S$4:BA$4)*$K197+SUM($S$5:BA$5)*$L197+SUM($S$6:BA$6)*$M197+SUM($S$7:BA$7)*$N197-SUM($O197:$Q197)&gt;0,SUM($S$3:BA$3)*$J197+SUM($S$4:BA$4)*$K197+SUM($S$5:BA$5)*$L197+SUM($S$6:BA$6)*$M197+SUM($S$7:BA$7)*$N197-SUM($O197:$Q197),0)</f>
        <v>0</v>
      </c>
      <c r="AY197" s="7">
        <f t="shared" si="523"/>
        <v>0</v>
      </c>
      <c r="AZ197" s="401">
        <f>IF(SUM($S$3:BC$3)*$J197+SUM($S$4:BC$4)*$K197+SUM($S$5:BC$5)*$L197+SUM($S$6:BC$6)*$M197+SUM($S$7:BC$7)*$N197-SUM($O197:$Q197)&gt;0,SUM($S$3:BC$3)*$J197+SUM($S$4:BC$4)*$K197+SUM($S$5:BC$5)*$L197+SUM($S$6:BC$6)*$M197+SUM($S$7:BC$7)*$N197-SUM($O197:$Q197),0)</f>
        <v>0</v>
      </c>
      <c r="BA197" s="87">
        <f t="shared" si="524"/>
        <v>0</v>
      </c>
      <c r="BB197" s="402">
        <f>IF(SUM($S$3:BD$3)*$J197+SUM($S$4:BD$4)*$K197+SUM($S$5:BD$5)*$L197+SUM($S$6:BD$6)*$M197+SUM($S$7:BD$7)*$N197-SUM($O197:$Q197)&gt;0,SUM($S$3:BD$3)*$J197+SUM($S$4:BD$4)*$K197+SUM($S$5:BD$5)*$L197+SUM($S$6:BD$6)*$M197+SUM($S$7:BD$7)*$N197-SUM($O197:$Q197),0)</f>
        <v>0</v>
      </c>
      <c r="BC197" s="87">
        <f t="shared" si="525"/>
        <v>0</v>
      </c>
      <c r="BG197" s="91">
        <f t="shared" si="638"/>
        <v>0</v>
      </c>
      <c r="BH197" s="91">
        <f t="shared" si="639"/>
        <v>0</v>
      </c>
      <c r="BI197" s="91">
        <f t="shared" si="640"/>
        <v>0</v>
      </c>
      <c r="BJ197" s="91">
        <f t="shared" si="641"/>
        <v>0</v>
      </c>
      <c r="BK197" s="91">
        <f t="shared" si="642"/>
        <v>0</v>
      </c>
      <c r="BL197" s="91">
        <f t="shared" si="643"/>
        <v>0</v>
      </c>
      <c r="BM197" s="91">
        <f t="shared" si="644"/>
        <v>0</v>
      </c>
      <c r="BN197" s="91">
        <f t="shared" si="645"/>
        <v>0</v>
      </c>
      <c r="BO197" s="91">
        <f t="shared" si="646"/>
        <v>0</v>
      </c>
      <c r="BP197" s="91">
        <f t="shared" si="647"/>
        <v>0</v>
      </c>
      <c r="BQ197" s="250">
        <f t="shared" si="648"/>
        <v>0</v>
      </c>
      <c r="BR197" s="157">
        <f t="shared" si="649"/>
        <v>0</v>
      </c>
      <c r="BS197" s="91">
        <f t="shared" si="650"/>
        <v>0</v>
      </c>
      <c r="BT197" s="91">
        <f t="shared" si="651"/>
        <v>0</v>
      </c>
      <c r="BU197" s="91"/>
      <c r="BV197" s="91"/>
      <c r="BW197" s="158"/>
      <c r="BX197" s="153" t="s">
        <v>607</v>
      </c>
    </row>
    <row r="198" spans="1:76" s="86" customFormat="1" ht="12.75" customHeight="1" x14ac:dyDescent="0.25">
      <c r="A198" s="15" t="s">
        <v>813</v>
      </c>
      <c r="B198" s="15" t="s">
        <v>108</v>
      </c>
      <c r="C198" s="98" t="s">
        <v>105</v>
      </c>
      <c r="D198" s="280">
        <v>1</v>
      </c>
      <c r="E198" s="334">
        <v>441.07</v>
      </c>
      <c r="F198" s="345" t="s">
        <v>1043</v>
      </c>
      <c r="G198" s="369">
        <v>1</v>
      </c>
      <c r="H198" s="370">
        <v>361.43</v>
      </c>
      <c r="I198" s="373" t="s">
        <v>1043</v>
      </c>
      <c r="J198" s="309">
        <v>4.0599999999999996</v>
      </c>
      <c r="K198" s="225">
        <v>3.7</v>
      </c>
      <c r="L198" s="214"/>
      <c r="M198" s="217"/>
      <c r="N198" s="120"/>
      <c r="O198" s="87"/>
      <c r="P198" s="91"/>
      <c r="Q198" s="292">
        <v>3962</v>
      </c>
      <c r="R198" s="72">
        <f>IF(SUM($S$3:U$3)*$J198+SUM($S$4:U$4)*$K198+SUM($S$5:U$5)*$L198+SUM($S$6:U$6)*$M198+SUM($S$7:U$7)*$N198-SUM($O198:$Q198)&gt;0,SUM($S$3:U$3)*$J198+SUM($S$4:U$4)*$K198+SUM($S$5:U$5)*$L198+SUM($S$6:U$6)*$M198+SUM($S$7:U$7)*$N198-SUM($O198:$Q198),0)</f>
        <v>0</v>
      </c>
      <c r="S198" s="73">
        <f t="shared" si="507"/>
        <v>0</v>
      </c>
      <c r="T198" s="72">
        <f>IF(SUM($S$3:W$3)*$J198+SUM($S$4:W$4)*$K198+SUM($S$5:W$5)*$L198+SUM($S$6:W$6)*$M198+SUM($S$7:W$7)*$N198-SUM($O198:$Q198)&gt;0,SUM($S$3:W$3)*$J198+SUM($S$4:W$4)*$K198+SUM($S$5:W$5)*$L198+SUM($S$6:W$6)*$M198+SUM($S$7:W$7)*$N198-SUM($O198:$Q198),0)</f>
        <v>0</v>
      </c>
      <c r="U198" s="4">
        <f t="shared" si="508"/>
        <v>0</v>
      </c>
      <c r="V198" s="72">
        <f>IF(SUM($S$3:Y$3)*$J198+SUM($S$4:Y$4)*$K198+SUM($S$5:Y$5)*$L198+SUM($S$6:Y$6)*$M198+SUM($S$7:Y$7)*$N198-SUM($O198:$Q198)&gt;0,SUM($S$3:Y$3)*$J198+SUM($S$4:Y$4)*$K198+SUM($S$5:Y$5)*$L198+SUM($S$6:Y$6)*$M198+SUM($S$7:Y$7)*$N198-SUM($O198:$Q198),0)</f>
        <v>0</v>
      </c>
      <c r="W198" s="4">
        <f t="shared" si="509"/>
        <v>0</v>
      </c>
      <c r="X198" s="72">
        <f>IF(SUM($S$3:AA$3)*$J198+SUM($S$4:AA$4)*$K198+SUM($S$5:AA$5)*$L198+SUM($S$6:AA$6)*$M198+SUM($S$7:AA$7)*$N198-SUM($O198:$Q198)&gt;0,SUM($S$3:AA$3)*$J198+SUM($S$4:AA$4)*$K198+SUM($S$5:AA$5)*$L198+SUM($S$6:AA$6)*$M198+SUM($S$7:AA$7)*$N198-SUM($O198:$Q198),0)</f>
        <v>0</v>
      </c>
      <c r="Y198" s="4">
        <f t="shared" si="510"/>
        <v>0</v>
      </c>
      <c r="Z198" s="72">
        <f>IF(SUM($S$3:AC$3)*$J198+SUM($S$4:AC$4)*$K198+SUM($S$5:AC$5)*$L198+SUM($S$6:AC$6)*$M198+SUM($S$7:AC$7)*$N198-SUM($O198:$Q198)&gt;0,SUM($S$3:AC$3)*$J198+SUM($S$4:AC$4)*$K198+SUM($S$5:AC$5)*$L198+SUM($S$6:AC$6)*$M198+SUM($S$7:AC$7)*$N198-SUM($O198:$Q198),0)</f>
        <v>0</v>
      </c>
      <c r="AA198" s="4">
        <f t="shared" si="511"/>
        <v>0</v>
      </c>
      <c r="AB198" s="72">
        <f>IF(SUM($S$3:AE$3)*$J198+SUM($S$4:AE$4)*$K198+SUM($S$5:AE$5)*$L198+SUM($S$6:AE$6)*$M198+SUM($S$7:AE$7)*$N198-SUM($O198:$Q198)&gt;0,SUM($S$3:AE$3)*$J198+SUM($S$4:AE$4)*$K198+SUM($S$5:AE$5)*$L198+SUM($S$6:AE$6)*$M198+SUM($S$7:AE$7)*$N198-SUM($O198:$Q198),0)</f>
        <v>0</v>
      </c>
      <c r="AC198" s="4">
        <f t="shared" si="512"/>
        <v>0</v>
      </c>
      <c r="AD198" s="72">
        <f>IF(SUM($S$3:AG$3)*$J198+SUM($S$4:AG$4)*$K198+SUM($S$5:AG$5)*$L198+SUM($S$6:AG$6)*$M198+SUM($S$7:AG$7)*$N198-SUM($O198:$Q198)&gt;0,SUM($S$3:AG$3)*$J198+SUM($S$4:AG$4)*$K198+SUM($S$5:AG$5)*$L198+SUM($S$6:AG$6)*$M198+SUM($S$7:AG$7)*$N198-SUM($O198:$Q198),0)</f>
        <v>0</v>
      </c>
      <c r="AE198" s="4">
        <f t="shared" si="513"/>
        <v>0</v>
      </c>
      <c r="AF198" s="72">
        <f>IF(SUM($S$3:AI$3)*$J198+SUM($S$4:AI$4)*$K198+SUM($S$5:AI$5)*$L198+SUM($S$6:AI$6)*$M198+SUM($S$7:AI$7)*$N198-SUM($O198:$Q198)&gt;0,SUM($S$3:AI$3)*$J198+SUM($S$4:AI$4)*$K198+SUM($S$5:AI$5)*$L198+SUM($S$6:AI$6)*$M198+SUM($S$7:AI$7)*$N198-SUM($O198:$Q198),0)</f>
        <v>0</v>
      </c>
      <c r="AG198" s="4">
        <f t="shared" si="514"/>
        <v>0</v>
      </c>
      <c r="AH198" s="72">
        <f>IF(SUM($S$3:AK$3)*$J198+SUM($S$4:AK$4)*$K198+SUM($S$5:AK$5)*$L198+SUM($S$6:AK$6)*$M198+SUM($S$7:AK$7)*$N198-SUM($O198:$Q198)&gt;0,SUM($S$3:AK$3)*$J198+SUM($S$4:AK$4)*$K198+SUM($S$5:AK$5)*$L198+SUM($S$6:AK$6)*$M198+SUM($S$7:AK$7)*$N198-SUM($O198:$Q198),0)</f>
        <v>0</v>
      </c>
      <c r="AI198" s="4">
        <f t="shared" si="515"/>
        <v>0</v>
      </c>
      <c r="AJ198" s="72">
        <f>IF(SUM($S$3:AM$3)*$J198+SUM($S$4:AQ$4)*$K198+SUM($S$5:AM$5)*$L198+SUM($S$6:AM$6)*$M198+SUM($S$7:AM$7)*$N198-SUM($O198:$Q198)&gt;0,SUM($S$3:AM$3)*$J198+SUM($S$4:AQ$4)*$K198+SUM($S$5:AM$5)*$L198+SUM($S$6:AM$6)*$M198+SUM($S$7:AM$7)*$N198-SUM($O198:$Q198),0)</f>
        <v>0</v>
      </c>
      <c r="AK198" s="4">
        <f t="shared" si="516"/>
        <v>0</v>
      </c>
      <c r="AL198" s="72">
        <f>IF(SUM($S$3:AO$3)*$J198+SUM($S$4:AS$4)*$K198+SUM($S$5:AO$5)*$L198+SUM($S$6:AO$6)*$M198+SUM($S$7:AO$7)*$N198-SUM($O198:$Q198)&gt;0,SUM($S$3:AO$3)*$J198+SUM($S$4:AS$4)*$K198+SUM($S$5:AO$5)*$L198+SUM($S$6:AO$6)*$M198+SUM($S$7:AO$7)*$N198-SUM($O198:$Q198),0)</f>
        <v>117.40000000000009</v>
      </c>
      <c r="AM198" s="4">
        <f t="shared" si="517"/>
        <v>117.40000000000009</v>
      </c>
      <c r="AN198" s="72">
        <f>IF(SUM($S$3:AQ$3)*$J198+SUM($S$4:AU$4)*$K198+SUM($S$5:AQ$5)*$L198+SUM($S$6:AQ$6)*$M198+SUM($S$7:AQ$7)*$N198-SUM($O198:$Q198)&gt;0,SUM($S$3:AQ$3)*$J198+SUM($S$4:AU$4)*$K198+SUM($S$5:AQ$5)*$L198+SUM($S$6:AQ$6)*$M198+SUM($S$7:AQ$7)*$N198-SUM($O198:$Q198),0)</f>
        <v>672.40000000000055</v>
      </c>
      <c r="AO198" s="4">
        <f t="shared" si="518"/>
        <v>555.00000000000045</v>
      </c>
      <c r="AP198" s="72">
        <f>IF(SUM($S$3:AS$3)*$J198+SUM($S$4:AW$4)*$K198+SUM($S$5:AS$5)*$L198+SUM($S$6:AS$6)*$M198+SUM($S$7:AS$7)*$N198-SUM($O198:$Q198)&gt;0,SUM($S$3:AS$3)*$J198+SUM($S$4:AW$4)*$K198+SUM($S$5:AS$5)*$L198+SUM($S$6:AS$6)*$M198+SUM($S$7:AS$7)*$N198-SUM($O198:$Q198),0)</f>
        <v>1227.3999999999996</v>
      </c>
      <c r="AQ198" s="4">
        <f t="shared" si="519"/>
        <v>554.99999999999909</v>
      </c>
      <c r="AR198" s="72">
        <f>IF(SUM($S$3:AU$3)*$J198+SUM($S$4:AP$4)*$K198+SUM($S$5:AU$5)*$L198+SUM($S$6:AU$6)*$M198+SUM($S$7:AU$7)*$N198-SUM($O198:$Q198)&gt;0,SUM($S$3:AU$3)*$J198+SUM($S$4:AP$4)*$K198+SUM($S$5:AU$5)*$L198+SUM($S$6:AU$6)*$M198+SUM($S$7:AU$7)*$N198-SUM($O198:$Q198),0)</f>
        <v>0</v>
      </c>
      <c r="AS198" s="4">
        <f t="shared" si="520"/>
        <v>0</v>
      </c>
      <c r="AT198" s="72">
        <f>IF(SUM($S$3:AW$3)*$J198+SUM($S$4:AW$4)*$K198+SUM($S$5:AW$5)*$L198+SUM($S$6:AW$6)*$M198+SUM($S$7:AW$7)*$N198-SUM($O198:$Q198)&gt;0,SUM($S$3:AW$3)*$J198+SUM($S$4:AW$4)*$K198+SUM($S$5:AW$5)*$L198+SUM($S$6:AW$6)*$M198+SUM($S$7:AW$7)*$N198-SUM($O198:$Q198),0)</f>
        <v>1227.3999999999996</v>
      </c>
      <c r="AU198" s="4">
        <f t="shared" si="521"/>
        <v>1227.3999999999996</v>
      </c>
      <c r="AV198" s="72">
        <f>IF(SUM($S$3:AY$3)*$J198+SUM($S$4:AY$4)*$K198+SUM($S$5:AY$5)*$L198+SUM($S$6:AY$6)*$M198+SUM($S$7:AY$7)*$N198-SUM($O198:$Q198)&gt;0,SUM($S$3:AY$3)*$J198+SUM($S$4:AY$4)*$K198+SUM($S$5:AY$5)*$L198+SUM($S$6:AY$6)*$M198+SUM($S$7:AY$7)*$N198-SUM($O198:$Q198),0)</f>
        <v>1782.3999999999996</v>
      </c>
      <c r="AW198" s="4">
        <f t="shared" si="522"/>
        <v>555</v>
      </c>
      <c r="AX198" s="72">
        <f>IF(SUM($S$3:BA$3)*$J198+SUM($S$4:BA$4)*$K198+SUM($S$5:BA$5)*$L198+SUM($S$6:BA$6)*$M198+SUM($S$7:BA$7)*$N198-SUM($O198:$Q198)&gt;0,SUM($S$3:BA$3)*$J198+SUM($S$4:BA$4)*$K198+SUM($S$5:BA$5)*$L198+SUM($S$6:BA$6)*$M198+SUM($S$7:BA$7)*$N198-SUM($O198:$Q198),0)</f>
        <v>2337.3999999999996</v>
      </c>
      <c r="AY198" s="7">
        <f t="shared" si="523"/>
        <v>555</v>
      </c>
      <c r="AZ198" s="401">
        <f>IF(SUM($S$3:BC$3)*$J198+SUM($S$4:BC$4)*$K198+SUM($S$5:BC$5)*$L198+SUM($S$6:BC$6)*$M198+SUM($S$7:BC$7)*$N198-SUM($O198:$Q198)&gt;0,SUM($S$3:BC$3)*$J198+SUM($S$4:BC$4)*$K198+SUM($S$5:BC$5)*$L198+SUM($S$6:BC$6)*$M198+SUM($S$7:BC$7)*$N198-SUM($O198:$Q198),0)</f>
        <v>2892.4000000000005</v>
      </c>
      <c r="BA198" s="87">
        <f t="shared" si="524"/>
        <v>555.00000000000091</v>
      </c>
      <c r="BB198" s="402">
        <f>IF(SUM($S$3:BD$3)*$J198+SUM($S$4:BD$4)*$K198+SUM($S$5:BD$5)*$L198+SUM($S$6:BD$6)*$M198+SUM($S$7:BD$7)*$N198-SUM($O198:$Q198)&gt;0,SUM($S$3:BD$3)*$J198+SUM($S$4:BD$4)*$K198+SUM($S$5:BD$5)*$L198+SUM($S$6:BD$6)*$M198+SUM($S$7:BD$7)*$N198-SUM($O198:$Q198),0)</f>
        <v>3436.3</v>
      </c>
      <c r="BC198" s="87">
        <f t="shared" si="525"/>
        <v>543.89999999999964</v>
      </c>
      <c r="BG198" s="23">
        <f t="shared" ref="BG198:BG200" si="652">AA198*$H198</f>
        <v>0</v>
      </c>
      <c r="BH198" s="23">
        <f t="shared" ref="BH198:BH200" si="653">AC198*$H198</f>
        <v>0</v>
      </c>
      <c r="BI198" s="23">
        <f t="shared" ref="BI198:BI200" si="654">AE198*$H198</f>
        <v>0</v>
      </c>
      <c r="BJ198" s="23">
        <f t="shared" ref="BJ198:BJ200" si="655">AG198*$H198</f>
        <v>0</v>
      </c>
      <c r="BK198" s="23">
        <f t="shared" ref="BK198:BK200" si="656">AI198*$H198</f>
        <v>0</v>
      </c>
      <c r="BL198" s="23">
        <f t="shared" ref="BL198:BL200" si="657">AK198*$H198</f>
        <v>0</v>
      </c>
      <c r="BM198" s="23">
        <f t="shared" ref="BM198:BM200" si="658">AM198*$H198</f>
        <v>42431.882000000034</v>
      </c>
      <c r="BN198" s="23">
        <f t="shared" ref="BN198:BN200" si="659">AO198*$H198</f>
        <v>200593.65000000017</v>
      </c>
      <c r="BO198" s="23">
        <f t="shared" ref="BO198:BO200" si="660">AQ198*$H198</f>
        <v>200593.64999999967</v>
      </c>
      <c r="BP198" s="23">
        <f t="shared" ref="BP198:BP200" si="661">AS198*$H198</f>
        <v>0</v>
      </c>
      <c r="BQ198" s="407">
        <f t="shared" ref="BQ198:BQ200" si="662">AU198*$H198</f>
        <v>443619.18199999986</v>
      </c>
      <c r="BR198" s="22">
        <f t="shared" ref="BR198:BR200" si="663">AW198*$H198</f>
        <v>200593.65</v>
      </c>
      <c r="BS198" s="23">
        <f t="shared" ref="BS198:BS200" si="664">AY198*$H198</f>
        <v>200593.65</v>
      </c>
      <c r="BT198" s="23">
        <f t="shared" ref="BT198:BT200" si="665">BA198*$H198</f>
        <v>200593.65000000034</v>
      </c>
      <c r="BU198" s="23">
        <f t="shared" ref="BU198:BU200" si="666">BC198*$H198</f>
        <v>196581.77699999989</v>
      </c>
      <c r="BV198" s="91"/>
      <c r="BW198" s="158"/>
      <c r="BX198" s="153" t="s">
        <v>615</v>
      </c>
    </row>
    <row r="199" spans="1:76" s="86" customFormat="1" ht="12.75" customHeight="1" x14ac:dyDescent="0.25">
      <c r="A199" s="15" t="s">
        <v>814</v>
      </c>
      <c r="B199" s="15" t="s">
        <v>109</v>
      </c>
      <c r="C199" s="98" t="s">
        <v>105</v>
      </c>
      <c r="D199" s="280">
        <v>1</v>
      </c>
      <c r="E199" s="334">
        <v>362.41</v>
      </c>
      <c r="F199" s="345" t="s">
        <v>1043</v>
      </c>
      <c r="G199" s="369">
        <v>1</v>
      </c>
      <c r="H199" s="370">
        <v>362.41</v>
      </c>
      <c r="I199" s="373" t="s">
        <v>1043</v>
      </c>
      <c r="J199" s="308"/>
      <c r="K199" s="226"/>
      <c r="L199" s="214"/>
      <c r="M199" s="234">
        <v>1.042</v>
      </c>
      <c r="N199" s="120"/>
      <c r="O199" s="87"/>
      <c r="P199" s="91"/>
      <c r="Q199" s="292">
        <v>0</v>
      </c>
      <c r="R199" s="72">
        <f>IF(SUM($S$3:U$3)*$J199+SUM($S$4:U$4)*$K199+SUM($S$5:U$5)*$L199+SUM($S$6:U$6)*$M199+SUM($S$7:U$7)*$N199-SUM($O199:$Q199)&gt;0,SUM($S$3:U$3)*$J199+SUM($S$4:U$4)*$K199+SUM($S$5:U$5)*$L199+SUM($S$6:U$6)*$M199+SUM($S$7:U$7)*$N199-SUM($O199:$Q199),0)</f>
        <v>0</v>
      </c>
      <c r="S199" s="73">
        <f t="shared" si="507"/>
        <v>0</v>
      </c>
      <c r="T199" s="72">
        <f>IF(SUM($S$3:W$3)*$J199+SUM($S$4:W$4)*$K199+SUM($S$5:W$5)*$L199+SUM($S$6:W$6)*$M199+SUM($S$7:W$7)*$N199-SUM($O199:$Q199)&gt;0,SUM($S$3:W$3)*$J199+SUM($S$4:W$4)*$K199+SUM($S$5:W$5)*$L199+SUM($S$6:W$6)*$M199+SUM($S$7:W$7)*$N199-SUM($O199:$Q199),0)</f>
        <v>0</v>
      </c>
      <c r="U199" s="4">
        <f t="shared" si="508"/>
        <v>0</v>
      </c>
      <c r="V199" s="72">
        <f>IF(SUM($S$3:Y$3)*$J199+SUM($S$4:Y$4)*$K199+SUM($S$5:Y$5)*$L199+SUM($S$6:Y$6)*$M199+SUM($S$7:Y$7)*$N199-SUM($O199:$Q199)&gt;0,SUM($S$3:Y$3)*$J199+SUM($S$4:Y$4)*$K199+SUM($S$5:Y$5)*$L199+SUM($S$6:Y$6)*$M199+SUM($S$7:Y$7)*$N199-SUM($O199:$Q199),0)</f>
        <v>0</v>
      </c>
      <c r="W199" s="4">
        <f t="shared" si="509"/>
        <v>0</v>
      </c>
      <c r="X199" s="72">
        <f>IF(SUM($S$3:AA$3)*$J199+SUM($S$4:AA$4)*$K199+SUM($S$5:AA$5)*$L199+SUM($S$6:AA$6)*$M199+SUM($S$7:AA$7)*$N199-SUM($O199:$Q199)&gt;0,SUM($S$3:AA$3)*$J199+SUM($S$4:AA$4)*$K199+SUM($S$5:AA$5)*$L199+SUM($S$6:AA$6)*$M199+SUM($S$7:AA$7)*$N199-SUM($O199:$Q199),0)</f>
        <v>0</v>
      </c>
      <c r="Y199" s="4">
        <f t="shared" si="510"/>
        <v>0</v>
      </c>
      <c r="Z199" s="72">
        <f>IF(SUM($S$3:AC$3)*$J199+SUM($S$4:AC$4)*$K199+SUM($S$5:AC$5)*$L199+SUM($S$6:AC$6)*$M199+SUM($S$7:AC$7)*$N199-SUM($O199:$Q199)&gt;0,SUM($S$3:AC$3)*$J199+SUM($S$4:AC$4)*$K199+SUM($S$5:AC$5)*$L199+SUM($S$6:AC$6)*$M199+SUM($S$7:AC$7)*$N199-SUM($O199:$Q199),0)</f>
        <v>0</v>
      </c>
      <c r="AA199" s="4">
        <f t="shared" si="511"/>
        <v>0</v>
      </c>
      <c r="AB199" s="72">
        <f>IF(SUM($S$3:AE$3)*$J199+SUM($S$4:AE$4)*$K199+SUM($S$5:AE$5)*$L199+SUM($S$6:AE$6)*$M199+SUM($S$7:AE$7)*$N199-SUM($O199:$Q199)&gt;0,SUM($S$3:AE$3)*$J199+SUM($S$4:AE$4)*$K199+SUM($S$5:AE$5)*$L199+SUM($S$6:AE$6)*$M199+SUM($S$7:AE$7)*$N199-SUM($O199:$Q199),0)</f>
        <v>0</v>
      </c>
      <c r="AC199" s="4">
        <f t="shared" si="512"/>
        <v>0</v>
      </c>
      <c r="AD199" s="72">
        <f>IF(SUM($S$3:AG$3)*$J199+SUM($S$4:AG$4)*$K199+SUM($S$5:AG$5)*$L199+SUM($S$6:AG$6)*$M199+SUM($S$7:AG$7)*$N199-SUM($O199:$Q199)&gt;0,SUM($S$3:AG$3)*$J199+SUM($S$4:AG$4)*$K199+SUM($S$5:AG$5)*$L199+SUM($S$6:AG$6)*$M199+SUM($S$7:AG$7)*$N199-SUM($O199:$Q199),0)</f>
        <v>0</v>
      </c>
      <c r="AE199" s="4">
        <f t="shared" si="513"/>
        <v>0</v>
      </c>
      <c r="AF199" s="72">
        <f>IF(SUM($S$3:AI$3)*$J199+SUM($S$4:AI$4)*$K199+SUM($S$5:AI$5)*$L199+SUM($S$6:AI$6)*$M199+SUM($S$7:AI$7)*$N199-SUM($O199:$Q199)&gt;0,SUM($S$3:AI$3)*$J199+SUM($S$4:AI$4)*$K199+SUM($S$5:AI$5)*$L199+SUM($S$6:AI$6)*$M199+SUM($S$7:AI$7)*$N199-SUM($O199:$Q199),0)</f>
        <v>10.42</v>
      </c>
      <c r="AG199" s="4">
        <f t="shared" si="514"/>
        <v>10.42</v>
      </c>
      <c r="AH199" s="72">
        <f>IF(SUM($S$3:AK$3)*$J199+SUM($S$4:AK$4)*$K199+SUM($S$5:AK$5)*$L199+SUM($S$6:AK$6)*$M199+SUM($S$7:AK$7)*$N199-SUM($O199:$Q199)&gt;0,SUM($S$3:AK$3)*$J199+SUM($S$4:AK$4)*$K199+SUM($S$5:AK$5)*$L199+SUM($S$6:AK$6)*$M199+SUM($S$7:AK$7)*$N199-SUM($O199:$Q199),0)</f>
        <v>25.008000000000003</v>
      </c>
      <c r="AI199" s="4">
        <f t="shared" si="515"/>
        <v>14.588000000000003</v>
      </c>
      <c r="AJ199" s="72">
        <f>IF(SUM($S$3:AM$3)*$J199+SUM($S$4:AQ$4)*$K199+SUM($S$5:AM$5)*$L199+SUM($S$6:AM$6)*$M199+SUM($S$7:AM$7)*$N199-SUM($O199:$Q199)&gt;0,SUM($S$3:AM$3)*$J199+SUM($S$4:AQ$4)*$K199+SUM($S$5:AM$5)*$L199+SUM($S$6:AM$6)*$M199+SUM($S$7:AM$7)*$N199-SUM($O199:$Q199),0)</f>
        <v>25.008000000000003</v>
      </c>
      <c r="AK199" s="4">
        <f t="shared" si="516"/>
        <v>0</v>
      </c>
      <c r="AL199" s="72">
        <f>IF(SUM($S$3:AO$3)*$J199+SUM($S$4:AS$4)*$K199+SUM($S$5:AO$5)*$L199+SUM($S$6:AO$6)*$M199+SUM($S$7:AO$7)*$N199-SUM($O199:$Q199)&gt;0,SUM($S$3:AO$3)*$J199+SUM($S$4:AS$4)*$K199+SUM($S$5:AO$5)*$L199+SUM($S$6:AO$6)*$M199+SUM($S$7:AO$7)*$N199-SUM($O199:$Q199),0)</f>
        <v>25.008000000000003</v>
      </c>
      <c r="AM199" s="4">
        <f t="shared" si="517"/>
        <v>0</v>
      </c>
      <c r="AN199" s="72">
        <f>IF(SUM($S$3:AQ$3)*$J199+SUM($S$4:AU$4)*$K199+SUM($S$5:AQ$5)*$L199+SUM($S$6:AQ$6)*$M199+SUM($S$7:AQ$7)*$N199-SUM($O199:$Q199)&gt;0,SUM($S$3:AQ$3)*$J199+SUM($S$4:AU$4)*$K199+SUM($S$5:AQ$5)*$L199+SUM($S$6:AQ$6)*$M199+SUM($S$7:AQ$7)*$N199-SUM($O199:$Q199),0)</f>
        <v>61.478000000000002</v>
      </c>
      <c r="AO199" s="4">
        <f t="shared" si="518"/>
        <v>36.47</v>
      </c>
      <c r="AP199" s="72">
        <f>IF(SUM($S$3:AS$3)*$J199+SUM($S$4:AW$4)*$K199+SUM($S$5:AS$5)*$L199+SUM($S$6:AS$6)*$M199+SUM($S$7:AS$7)*$N199-SUM($O199:$Q199)&gt;0,SUM($S$3:AS$3)*$J199+SUM($S$4:AW$4)*$K199+SUM($S$5:AS$5)*$L199+SUM($S$6:AS$6)*$M199+SUM($S$7:AS$7)*$N199-SUM($O199:$Q199),0)</f>
        <v>97.948000000000008</v>
      </c>
      <c r="AQ199" s="4">
        <f t="shared" si="519"/>
        <v>36.470000000000006</v>
      </c>
      <c r="AR199" s="72">
        <f>IF(SUM($S$3:AU$3)*$J199+SUM($S$4:AP$4)*$K199+SUM($S$5:AU$5)*$L199+SUM($S$6:AU$6)*$M199+SUM($S$7:AU$7)*$N199-SUM($O199:$Q199)&gt;0,SUM($S$3:AU$3)*$J199+SUM($S$4:AP$4)*$K199+SUM($S$5:AU$5)*$L199+SUM($S$6:AU$6)*$M199+SUM($S$7:AU$7)*$N199-SUM($O199:$Q199),0)</f>
        <v>134.41800000000001</v>
      </c>
      <c r="AS199" s="4">
        <f t="shared" si="520"/>
        <v>36.47</v>
      </c>
      <c r="AT199" s="72">
        <f>IF(SUM($S$3:AW$3)*$J199+SUM($S$4:AW$4)*$K199+SUM($S$5:AW$5)*$L199+SUM($S$6:AW$6)*$M199+SUM($S$7:AW$7)*$N199-SUM($O199:$Q199)&gt;0,SUM($S$3:AW$3)*$J199+SUM($S$4:AW$4)*$K199+SUM($S$5:AW$5)*$L199+SUM($S$6:AW$6)*$M199+SUM($S$7:AW$7)*$N199-SUM($O199:$Q199),0)</f>
        <v>170.88800000000001</v>
      </c>
      <c r="AU199" s="4">
        <f t="shared" si="521"/>
        <v>36.47</v>
      </c>
      <c r="AV199" s="72">
        <f>IF(SUM($S$3:AY$3)*$J199+SUM($S$4:AY$4)*$K199+SUM($S$5:AY$5)*$L199+SUM($S$6:AY$6)*$M199+SUM($S$7:AY$7)*$N199-SUM($O199:$Q199)&gt;0,SUM($S$3:AY$3)*$J199+SUM($S$4:AY$4)*$K199+SUM($S$5:AY$5)*$L199+SUM($S$6:AY$6)*$M199+SUM($S$7:AY$7)*$N199-SUM($O199:$Q199),0)</f>
        <v>207.358</v>
      </c>
      <c r="AW199" s="4">
        <f t="shared" si="522"/>
        <v>36.47</v>
      </c>
      <c r="AX199" s="72">
        <f>IF(SUM($S$3:BA$3)*$J199+SUM($S$4:BA$4)*$K199+SUM($S$5:BA$5)*$L199+SUM($S$6:BA$6)*$M199+SUM($S$7:BA$7)*$N199-SUM($O199:$Q199)&gt;0,SUM($S$3:BA$3)*$J199+SUM($S$4:BA$4)*$K199+SUM($S$5:BA$5)*$L199+SUM($S$6:BA$6)*$M199+SUM($S$7:BA$7)*$N199-SUM($O199:$Q199),0)</f>
        <v>243.828</v>
      </c>
      <c r="AY199" s="7">
        <f t="shared" si="523"/>
        <v>36.47</v>
      </c>
      <c r="AZ199" s="401">
        <f>IF(SUM($S$3:BC$3)*$J199+SUM($S$4:BC$4)*$K199+SUM($S$5:BC$5)*$L199+SUM($S$6:BC$6)*$M199+SUM($S$7:BC$7)*$N199-SUM($O199:$Q199)&gt;0,SUM($S$3:BC$3)*$J199+SUM($S$4:BC$4)*$K199+SUM($S$5:BC$5)*$L199+SUM($S$6:BC$6)*$M199+SUM($S$7:BC$7)*$N199-SUM($O199:$Q199),0)</f>
        <v>243.828</v>
      </c>
      <c r="BA199" s="87">
        <f t="shared" si="524"/>
        <v>0</v>
      </c>
      <c r="BB199" s="402">
        <f>IF(SUM($S$3:BD$3)*$J199+SUM($S$4:BD$4)*$K199+SUM($S$5:BD$5)*$L199+SUM($S$6:BD$6)*$M199+SUM($S$7:BD$7)*$N199-SUM($O199:$Q199)&gt;0,SUM($S$3:BD$3)*$J199+SUM($S$4:BD$4)*$K199+SUM($S$5:BD$5)*$L199+SUM($S$6:BD$6)*$M199+SUM($S$7:BD$7)*$N199-SUM($O199:$Q199),0)</f>
        <v>243.828</v>
      </c>
      <c r="BC199" s="87">
        <f t="shared" si="525"/>
        <v>0</v>
      </c>
      <c r="BG199" s="23">
        <f t="shared" si="652"/>
        <v>0</v>
      </c>
      <c r="BH199" s="23">
        <f t="shared" si="653"/>
        <v>0</v>
      </c>
      <c r="BI199" s="23">
        <f t="shared" si="654"/>
        <v>0</v>
      </c>
      <c r="BJ199" s="23">
        <f t="shared" si="655"/>
        <v>3776.3122000000003</v>
      </c>
      <c r="BK199" s="23">
        <f t="shared" si="656"/>
        <v>5286.8370800000012</v>
      </c>
      <c r="BL199" s="23">
        <f t="shared" si="657"/>
        <v>0</v>
      </c>
      <c r="BM199" s="23">
        <f t="shared" si="658"/>
        <v>0</v>
      </c>
      <c r="BN199" s="23">
        <f t="shared" si="659"/>
        <v>13217.092700000001</v>
      </c>
      <c r="BO199" s="23">
        <f t="shared" si="660"/>
        <v>13217.092700000003</v>
      </c>
      <c r="BP199" s="23">
        <f t="shared" si="661"/>
        <v>13217.092700000001</v>
      </c>
      <c r="BQ199" s="407">
        <f t="shared" si="662"/>
        <v>13217.092700000001</v>
      </c>
      <c r="BR199" s="22">
        <f t="shared" si="663"/>
        <v>13217.092700000001</v>
      </c>
      <c r="BS199" s="23">
        <f t="shared" si="664"/>
        <v>13217.092700000001</v>
      </c>
      <c r="BT199" s="23">
        <f t="shared" si="665"/>
        <v>0</v>
      </c>
      <c r="BU199" s="23">
        <f t="shared" si="666"/>
        <v>0</v>
      </c>
      <c r="BV199" s="91"/>
      <c r="BW199" s="158"/>
      <c r="BX199" s="153" t="s">
        <v>615</v>
      </c>
    </row>
    <row r="200" spans="1:76" s="86" customFormat="1" ht="12.75" customHeight="1" x14ac:dyDescent="0.25">
      <c r="A200" s="15" t="s">
        <v>815</v>
      </c>
      <c r="B200" s="15" t="s">
        <v>109</v>
      </c>
      <c r="C200" s="98" t="s">
        <v>105</v>
      </c>
      <c r="D200" s="280">
        <v>1</v>
      </c>
      <c r="E200" s="334">
        <v>362.41</v>
      </c>
      <c r="F200" s="345" t="s">
        <v>1043</v>
      </c>
      <c r="G200" s="369">
        <v>1</v>
      </c>
      <c r="H200" s="370">
        <v>362.41</v>
      </c>
      <c r="I200" s="373" t="s">
        <v>1043</v>
      </c>
      <c r="J200" s="308"/>
      <c r="K200" s="225">
        <v>0.84</v>
      </c>
      <c r="L200" s="214"/>
      <c r="M200" s="217"/>
      <c r="N200" s="120"/>
      <c r="O200" s="87"/>
      <c r="P200" s="91"/>
      <c r="Q200" s="292">
        <v>1238</v>
      </c>
      <c r="R200" s="72">
        <f>IF(SUM($S$3:U$3)*$J200+SUM($S$4:U$4)*$K200+SUM($S$5:U$5)*$L200+SUM($S$6:U$6)*$M200+SUM($S$7:U$7)*$N200-SUM($O200:$Q200)&gt;0,SUM($S$3:U$3)*$J200+SUM($S$4:U$4)*$K200+SUM($S$5:U$5)*$L200+SUM($S$6:U$6)*$M200+SUM($S$7:U$7)*$N200-SUM($O200:$Q200),0)</f>
        <v>0</v>
      </c>
      <c r="S200" s="73">
        <f t="shared" si="507"/>
        <v>0</v>
      </c>
      <c r="T200" s="72">
        <f>IF(SUM($S$3:W$3)*$J200+SUM($S$4:W$4)*$K200+SUM($S$5:W$5)*$L200+SUM($S$6:W$6)*$M200+SUM($S$7:W$7)*$N200-SUM($O200:$Q200)&gt;0,SUM($S$3:W$3)*$J200+SUM($S$4:W$4)*$K200+SUM($S$5:W$5)*$L200+SUM($S$6:W$6)*$M200+SUM($S$7:W$7)*$N200-SUM($O200:$Q200),0)</f>
        <v>0</v>
      </c>
      <c r="U200" s="4">
        <f t="shared" si="508"/>
        <v>0</v>
      </c>
      <c r="V200" s="72">
        <f>IF(SUM($S$3:Y$3)*$J200+SUM($S$4:Y$4)*$K200+SUM($S$5:Y$5)*$L200+SUM($S$6:Y$6)*$M200+SUM($S$7:Y$7)*$N200-SUM($O200:$Q200)&gt;0,SUM($S$3:Y$3)*$J200+SUM($S$4:Y$4)*$K200+SUM($S$5:Y$5)*$L200+SUM($S$6:Y$6)*$M200+SUM($S$7:Y$7)*$N200-SUM($O200:$Q200),0)</f>
        <v>0</v>
      </c>
      <c r="W200" s="4">
        <f t="shared" si="509"/>
        <v>0</v>
      </c>
      <c r="X200" s="72">
        <f>IF(SUM($S$3:AA$3)*$J200+SUM($S$4:AA$4)*$K200+SUM($S$5:AA$5)*$L200+SUM($S$6:AA$6)*$M200+SUM($S$7:AA$7)*$N200-SUM($O200:$Q200)&gt;0,SUM($S$3:AA$3)*$J200+SUM($S$4:AA$4)*$K200+SUM($S$5:AA$5)*$L200+SUM($S$6:AA$6)*$M200+SUM($S$7:AA$7)*$N200-SUM($O200:$Q200),0)</f>
        <v>0</v>
      </c>
      <c r="Y200" s="4">
        <f t="shared" si="510"/>
        <v>0</v>
      </c>
      <c r="Z200" s="72">
        <f>IF(SUM($S$3:AC$3)*$J200+SUM($S$4:AC$4)*$K200+SUM($S$5:AC$5)*$L200+SUM($S$6:AC$6)*$M200+SUM($S$7:AC$7)*$N200-SUM($O200:$Q200)&gt;0,SUM($S$3:AC$3)*$J200+SUM($S$4:AC$4)*$K200+SUM($S$5:AC$5)*$L200+SUM($S$6:AC$6)*$M200+SUM($S$7:AC$7)*$N200-SUM($O200:$Q200),0)</f>
        <v>0</v>
      </c>
      <c r="AA200" s="4">
        <f t="shared" si="511"/>
        <v>0</v>
      </c>
      <c r="AB200" s="72">
        <f>IF(SUM($S$3:AE$3)*$J200+SUM($S$4:AE$4)*$K200+SUM($S$5:AE$5)*$L200+SUM($S$6:AE$6)*$M200+SUM($S$7:AE$7)*$N200-SUM($O200:$Q200)&gt;0,SUM($S$3:AE$3)*$J200+SUM($S$4:AE$4)*$K200+SUM($S$5:AE$5)*$L200+SUM($S$6:AE$6)*$M200+SUM($S$7:AE$7)*$N200-SUM($O200:$Q200),0)</f>
        <v>0</v>
      </c>
      <c r="AC200" s="4">
        <f t="shared" si="512"/>
        <v>0</v>
      </c>
      <c r="AD200" s="72">
        <f>IF(SUM($S$3:AG$3)*$J200+SUM($S$4:AG$4)*$K200+SUM($S$5:AG$5)*$L200+SUM($S$6:AG$6)*$M200+SUM($S$7:AG$7)*$N200-SUM($O200:$Q200)&gt;0,SUM($S$3:AG$3)*$J200+SUM($S$4:AG$4)*$K200+SUM($S$5:AG$5)*$L200+SUM($S$6:AG$6)*$M200+SUM($S$7:AG$7)*$N200-SUM($O200:$Q200),0)</f>
        <v>0</v>
      </c>
      <c r="AE200" s="4">
        <f t="shared" si="513"/>
        <v>0</v>
      </c>
      <c r="AF200" s="72">
        <f>IF(SUM($S$3:AI$3)*$J200+SUM($S$4:AI$4)*$K200+SUM($S$5:AI$5)*$L200+SUM($S$6:AI$6)*$M200+SUM($S$7:AI$7)*$N200-SUM($O200:$Q200)&gt;0,SUM($S$3:AI$3)*$J200+SUM($S$4:AI$4)*$K200+SUM($S$5:AI$5)*$L200+SUM($S$6:AI$6)*$M200+SUM($S$7:AI$7)*$N200-SUM($O200:$Q200),0)</f>
        <v>0</v>
      </c>
      <c r="AG200" s="4">
        <f t="shared" si="514"/>
        <v>0</v>
      </c>
      <c r="AH200" s="72">
        <f>IF(SUM($S$3:AK$3)*$J200+SUM($S$4:AK$4)*$K200+SUM($S$5:AK$5)*$L200+SUM($S$6:AK$6)*$M200+SUM($S$7:AK$7)*$N200-SUM($O200:$Q200)&gt;0,SUM($S$3:AK$3)*$J200+SUM($S$4:AK$4)*$K200+SUM($S$5:AK$5)*$L200+SUM($S$6:AK$6)*$M200+SUM($S$7:AK$7)*$N200-SUM($O200:$Q200),0)</f>
        <v>0</v>
      </c>
      <c r="AI200" s="4">
        <f t="shared" si="515"/>
        <v>0</v>
      </c>
      <c r="AJ200" s="72">
        <f>IF(SUM($S$3:AM$3)*$J200+SUM($S$4:AQ$4)*$K200+SUM($S$5:AM$5)*$L200+SUM($S$6:AM$6)*$M200+SUM($S$7:AM$7)*$N200-SUM($O200:$Q200)&gt;0,SUM($S$3:AM$3)*$J200+SUM($S$4:AQ$4)*$K200+SUM($S$5:AM$5)*$L200+SUM($S$6:AM$6)*$M200+SUM($S$7:AM$7)*$N200-SUM($O200:$Q200),0)</f>
        <v>0</v>
      </c>
      <c r="AK200" s="4">
        <f t="shared" si="516"/>
        <v>0</v>
      </c>
      <c r="AL200" s="72">
        <f>IF(SUM($S$3:AO$3)*$J200+SUM($S$4:AS$4)*$K200+SUM($S$5:AO$5)*$L200+SUM($S$6:AO$6)*$M200+SUM($S$7:AO$7)*$N200-SUM($O200:$Q200)&gt;0,SUM($S$3:AO$3)*$J200+SUM($S$4:AS$4)*$K200+SUM($S$5:AO$5)*$L200+SUM($S$6:AO$6)*$M200+SUM($S$7:AO$7)*$N200-SUM($O200:$Q200),0)</f>
        <v>0</v>
      </c>
      <c r="AM200" s="4">
        <f t="shared" si="517"/>
        <v>0</v>
      </c>
      <c r="AN200" s="72">
        <f>IF(SUM($S$3:AQ$3)*$J200+SUM($S$4:AU$4)*$K200+SUM($S$5:AQ$5)*$L200+SUM($S$6:AQ$6)*$M200+SUM($S$7:AQ$7)*$N200-SUM($O200:$Q200)&gt;0,SUM($S$3:AQ$3)*$J200+SUM($S$4:AU$4)*$K200+SUM($S$5:AQ$5)*$L200+SUM($S$6:AQ$6)*$M200+SUM($S$7:AQ$7)*$N200-SUM($O200:$Q200),0)</f>
        <v>0</v>
      </c>
      <c r="AO200" s="4">
        <f t="shared" si="518"/>
        <v>0</v>
      </c>
      <c r="AP200" s="72">
        <f>IF(SUM($S$3:AS$3)*$J200+SUM($S$4:AW$4)*$K200+SUM($S$5:AS$5)*$L200+SUM($S$6:AS$6)*$M200+SUM($S$7:AS$7)*$N200-SUM($O200:$Q200)&gt;0,SUM($S$3:AS$3)*$J200+SUM($S$4:AW$4)*$K200+SUM($S$5:AS$5)*$L200+SUM($S$6:AS$6)*$M200+SUM($S$7:AS$7)*$N200-SUM($O200:$Q200),0)</f>
        <v>0</v>
      </c>
      <c r="AQ200" s="4">
        <f t="shared" si="519"/>
        <v>0</v>
      </c>
      <c r="AR200" s="72">
        <f>IF(SUM($S$3:AU$3)*$J200+SUM($S$4:AP$4)*$K200+SUM($S$5:AU$5)*$L200+SUM($S$6:AU$6)*$M200+SUM($S$7:AU$7)*$N200-SUM($O200:$Q200)&gt;0,SUM($S$3:AU$3)*$J200+SUM($S$4:AP$4)*$K200+SUM($S$5:AU$5)*$L200+SUM($S$6:AU$6)*$M200+SUM($S$7:AU$7)*$N200-SUM($O200:$Q200),0)</f>
        <v>0</v>
      </c>
      <c r="AS200" s="4">
        <f t="shared" si="520"/>
        <v>0</v>
      </c>
      <c r="AT200" s="72">
        <f>IF(SUM($S$3:AW$3)*$J200+SUM($S$4:AW$4)*$K200+SUM($S$5:AW$5)*$L200+SUM($S$6:AW$6)*$M200+SUM($S$7:AW$7)*$N200-SUM($O200:$Q200)&gt;0,SUM($S$3:AW$3)*$J200+SUM($S$4:AW$4)*$K200+SUM($S$5:AW$5)*$L200+SUM($S$6:AW$6)*$M200+SUM($S$7:AW$7)*$N200-SUM($O200:$Q200),0)</f>
        <v>0</v>
      </c>
      <c r="AU200" s="4">
        <f t="shared" si="521"/>
        <v>0</v>
      </c>
      <c r="AV200" s="72">
        <f>IF(SUM($S$3:AY$3)*$J200+SUM($S$4:AY$4)*$K200+SUM($S$5:AY$5)*$L200+SUM($S$6:AY$6)*$M200+SUM($S$7:AY$7)*$N200-SUM($O200:$Q200)&gt;0,SUM($S$3:AY$3)*$J200+SUM($S$4:AY$4)*$K200+SUM($S$5:AY$5)*$L200+SUM($S$6:AY$6)*$M200+SUM($S$7:AY$7)*$N200-SUM($O200:$Q200),0)</f>
        <v>0</v>
      </c>
      <c r="AW200" s="4">
        <f t="shared" si="522"/>
        <v>0</v>
      </c>
      <c r="AX200" s="72">
        <f>IF(SUM($S$3:BA$3)*$J200+SUM($S$4:BA$4)*$K200+SUM($S$5:BA$5)*$L200+SUM($S$6:BA$6)*$M200+SUM($S$7:BA$7)*$N200-SUM($O200:$Q200)&gt;0,SUM($S$3:BA$3)*$J200+SUM($S$4:BA$4)*$K200+SUM($S$5:BA$5)*$L200+SUM($S$6:BA$6)*$M200+SUM($S$7:BA$7)*$N200-SUM($O200:$Q200),0)</f>
        <v>35.440000000000055</v>
      </c>
      <c r="AY200" s="7">
        <f t="shared" si="523"/>
        <v>35.440000000000055</v>
      </c>
      <c r="AZ200" s="401">
        <f>IF(SUM($S$3:BC$3)*$J200+SUM($S$4:BC$4)*$K200+SUM($S$5:BC$5)*$L200+SUM($S$6:BC$6)*$M200+SUM($S$7:BC$7)*$N200-SUM($O200:$Q200)&gt;0,SUM($S$3:BC$3)*$J200+SUM($S$4:BC$4)*$K200+SUM($S$5:BC$5)*$L200+SUM($S$6:BC$6)*$M200+SUM($S$7:BC$7)*$N200-SUM($O200:$Q200),0)</f>
        <v>161.44000000000005</v>
      </c>
      <c r="BA200" s="87">
        <f t="shared" si="524"/>
        <v>126</v>
      </c>
      <c r="BB200" s="402">
        <f>IF(SUM($S$3:BD$3)*$J200+SUM($S$4:BD$4)*$K200+SUM($S$5:BD$5)*$L200+SUM($S$6:BD$6)*$M200+SUM($S$7:BD$7)*$N200-SUM($O200:$Q200)&gt;0,SUM($S$3:BD$3)*$J200+SUM($S$4:BD$4)*$K200+SUM($S$5:BD$5)*$L200+SUM($S$6:BD$6)*$M200+SUM($S$7:BD$7)*$N200-SUM($O200:$Q200),0)</f>
        <v>284.91999999999985</v>
      </c>
      <c r="BC200" s="87">
        <f t="shared" si="525"/>
        <v>123.47999999999979</v>
      </c>
      <c r="BG200" s="23">
        <f t="shared" si="652"/>
        <v>0</v>
      </c>
      <c r="BH200" s="23">
        <f t="shared" si="653"/>
        <v>0</v>
      </c>
      <c r="BI200" s="23">
        <f t="shared" si="654"/>
        <v>0</v>
      </c>
      <c r="BJ200" s="23">
        <f t="shared" si="655"/>
        <v>0</v>
      </c>
      <c r="BK200" s="23">
        <f t="shared" si="656"/>
        <v>0</v>
      </c>
      <c r="BL200" s="23">
        <f t="shared" si="657"/>
        <v>0</v>
      </c>
      <c r="BM200" s="23">
        <f t="shared" si="658"/>
        <v>0</v>
      </c>
      <c r="BN200" s="23">
        <f t="shared" si="659"/>
        <v>0</v>
      </c>
      <c r="BO200" s="23">
        <f t="shared" si="660"/>
        <v>0</v>
      </c>
      <c r="BP200" s="23">
        <f t="shared" si="661"/>
        <v>0</v>
      </c>
      <c r="BQ200" s="407">
        <f t="shared" si="662"/>
        <v>0</v>
      </c>
      <c r="BR200" s="22">
        <f t="shared" si="663"/>
        <v>0</v>
      </c>
      <c r="BS200" s="23">
        <f t="shared" si="664"/>
        <v>12843.81040000002</v>
      </c>
      <c r="BT200" s="23">
        <f t="shared" si="665"/>
        <v>45663.66</v>
      </c>
      <c r="BU200" s="23">
        <f t="shared" si="666"/>
        <v>44750.386799999927</v>
      </c>
      <c r="BV200" s="91"/>
      <c r="BW200" s="158"/>
      <c r="BX200" s="153" t="s">
        <v>615</v>
      </c>
    </row>
    <row r="201" spans="1:76" s="86" customFormat="1" ht="12.75" customHeight="1" x14ac:dyDescent="0.25">
      <c r="A201" s="15" t="s">
        <v>816</v>
      </c>
      <c r="B201" s="15" t="s">
        <v>110</v>
      </c>
      <c r="C201" s="98" t="s">
        <v>105</v>
      </c>
      <c r="D201" s="280">
        <v>1</v>
      </c>
      <c r="E201" s="334">
        <v>451.79</v>
      </c>
      <c r="F201" s="345" t="s">
        <v>912</v>
      </c>
      <c r="G201" s="369">
        <v>1</v>
      </c>
      <c r="H201" s="370">
        <v>451.79</v>
      </c>
      <c r="I201" s="373" t="s">
        <v>912</v>
      </c>
      <c r="J201" s="308"/>
      <c r="K201" s="225">
        <v>6.15</v>
      </c>
      <c r="L201" s="214"/>
      <c r="M201" s="217"/>
      <c r="N201" s="120"/>
      <c r="O201" s="87"/>
      <c r="P201" s="91"/>
      <c r="Q201" s="292">
        <v>7054</v>
      </c>
      <c r="R201" s="72">
        <f>IF(SUM($S$3:U$3)*$J201+SUM($S$4:U$4)*$K201+SUM($S$5:U$5)*$L201+SUM($S$6:U$6)*$M201+SUM($S$7:U$7)*$N201-SUM($O201:$Q201)&gt;0,SUM($S$3:U$3)*$J201+SUM($S$4:U$4)*$K201+SUM($S$5:U$5)*$L201+SUM($S$6:U$6)*$M201+SUM($S$7:U$7)*$N201-SUM($O201:$Q201),0)</f>
        <v>0</v>
      </c>
      <c r="S201" s="73">
        <f t="shared" si="507"/>
        <v>0</v>
      </c>
      <c r="T201" s="72">
        <f>IF(SUM($S$3:W$3)*$J201+SUM($S$4:W$4)*$K201+SUM($S$5:W$5)*$L201+SUM($S$6:W$6)*$M201+SUM($S$7:W$7)*$N201-SUM($O201:$Q201)&gt;0,SUM($S$3:W$3)*$J201+SUM($S$4:W$4)*$K201+SUM($S$5:W$5)*$L201+SUM($S$6:W$6)*$M201+SUM($S$7:W$7)*$N201-SUM($O201:$Q201),0)</f>
        <v>0</v>
      </c>
      <c r="U201" s="4">
        <f t="shared" si="508"/>
        <v>0</v>
      </c>
      <c r="V201" s="72">
        <f>IF(SUM($S$3:Y$3)*$J201+SUM($S$4:Y$4)*$K201+SUM($S$5:Y$5)*$L201+SUM($S$6:Y$6)*$M201+SUM($S$7:Y$7)*$N201-SUM($O201:$Q201)&gt;0,SUM($S$3:Y$3)*$J201+SUM($S$4:Y$4)*$K201+SUM($S$5:Y$5)*$L201+SUM($S$6:Y$6)*$M201+SUM($S$7:Y$7)*$N201-SUM($O201:$Q201),0)</f>
        <v>0</v>
      </c>
      <c r="W201" s="4">
        <f t="shared" si="509"/>
        <v>0</v>
      </c>
      <c r="X201" s="72">
        <f>IF(SUM($S$3:AA$3)*$J201+SUM($S$4:AA$4)*$K201+SUM($S$5:AA$5)*$L201+SUM($S$6:AA$6)*$M201+SUM($S$7:AA$7)*$N201-SUM($O201:$Q201)&gt;0,SUM($S$3:AA$3)*$J201+SUM($S$4:AA$4)*$K201+SUM($S$5:AA$5)*$L201+SUM($S$6:AA$6)*$M201+SUM($S$7:AA$7)*$N201-SUM($O201:$Q201),0)</f>
        <v>0</v>
      </c>
      <c r="Y201" s="4">
        <f t="shared" si="510"/>
        <v>0</v>
      </c>
      <c r="Z201" s="72">
        <f>IF(SUM($S$3:AC$3)*$J201+SUM($S$4:AC$4)*$K201+SUM($S$5:AC$5)*$L201+SUM($S$6:AC$6)*$M201+SUM($S$7:AC$7)*$N201-SUM($O201:$Q201)&gt;0,SUM($S$3:AC$3)*$J201+SUM($S$4:AC$4)*$K201+SUM($S$5:AC$5)*$L201+SUM($S$6:AC$6)*$M201+SUM($S$7:AC$7)*$N201-SUM($O201:$Q201),0)</f>
        <v>0</v>
      </c>
      <c r="AA201" s="4">
        <f t="shared" si="511"/>
        <v>0</v>
      </c>
      <c r="AB201" s="72">
        <f>IF(SUM($S$3:AE$3)*$J201+SUM($S$4:AE$4)*$K201+SUM($S$5:AE$5)*$L201+SUM($S$6:AE$6)*$M201+SUM($S$7:AE$7)*$N201-SUM($O201:$Q201)&gt;0,SUM($S$3:AE$3)*$J201+SUM($S$4:AE$4)*$K201+SUM($S$5:AE$5)*$L201+SUM($S$6:AE$6)*$M201+SUM($S$7:AE$7)*$N201-SUM($O201:$Q201),0)</f>
        <v>0</v>
      </c>
      <c r="AC201" s="4">
        <f t="shared" si="512"/>
        <v>0</v>
      </c>
      <c r="AD201" s="72">
        <f>IF(SUM($S$3:AG$3)*$J201+SUM($S$4:AG$4)*$K201+SUM($S$5:AG$5)*$L201+SUM($S$6:AG$6)*$M201+SUM($S$7:AG$7)*$N201-SUM($O201:$Q201)&gt;0,SUM($S$3:AG$3)*$J201+SUM($S$4:AG$4)*$K201+SUM($S$5:AG$5)*$L201+SUM($S$6:AG$6)*$M201+SUM($S$7:AG$7)*$N201-SUM($O201:$Q201),0)</f>
        <v>0</v>
      </c>
      <c r="AE201" s="4">
        <f t="shared" si="513"/>
        <v>0</v>
      </c>
      <c r="AF201" s="72">
        <f>IF(SUM($S$3:AI$3)*$J201+SUM($S$4:AI$4)*$K201+SUM($S$5:AI$5)*$L201+SUM($S$6:AI$6)*$M201+SUM($S$7:AI$7)*$N201-SUM($O201:$Q201)&gt;0,SUM($S$3:AI$3)*$J201+SUM($S$4:AI$4)*$K201+SUM($S$5:AI$5)*$L201+SUM($S$6:AI$6)*$M201+SUM($S$7:AI$7)*$N201-SUM($O201:$Q201),0)</f>
        <v>0</v>
      </c>
      <c r="AG201" s="4">
        <f t="shared" si="514"/>
        <v>0</v>
      </c>
      <c r="AH201" s="72">
        <f>IF(SUM($S$3:AK$3)*$J201+SUM($S$4:AK$4)*$K201+SUM($S$5:AK$5)*$L201+SUM($S$6:AK$6)*$M201+SUM($S$7:AK$7)*$N201-SUM($O201:$Q201)&gt;0,SUM($S$3:AK$3)*$J201+SUM($S$4:AK$4)*$K201+SUM($S$5:AK$5)*$L201+SUM($S$6:AK$6)*$M201+SUM($S$7:AK$7)*$N201-SUM($O201:$Q201),0)</f>
        <v>0</v>
      </c>
      <c r="AI201" s="4">
        <f t="shared" si="515"/>
        <v>0</v>
      </c>
      <c r="AJ201" s="72">
        <f>IF(SUM($S$3:AM$3)*$J201+SUM($S$4:AQ$4)*$K201+SUM($S$5:AM$5)*$L201+SUM($S$6:AM$6)*$M201+SUM($S$7:AM$7)*$N201-SUM($O201:$Q201)&gt;0,SUM($S$3:AM$3)*$J201+SUM($S$4:AQ$4)*$K201+SUM($S$5:AM$5)*$L201+SUM($S$6:AM$6)*$M201+SUM($S$7:AM$7)*$N201-SUM($O201:$Q201),0)</f>
        <v>0</v>
      </c>
      <c r="AK201" s="4">
        <f t="shared" si="516"/>
        <v>0</v>
      </c>
      <c r="AL201" s="72">
        <f>IF(SUM($S$3:AO$3)*$J201+SUM($S$4:AS$4)*$K201+SUM($S$5:AO$5)*$L201+SUM($S$6:AO$6)*$M201+SUM($S$7:AO$7)*$N201-SUM($O201:$Q201)&gt;0,SUM($S$3:AO$3)*$J201+SUM($S$4:AS$4)*$K201+SUM($S$5:AO$5)*$L201+SUM($S$6:AO$6)*$M201+SUM($S$7:AO$7)*$N201-SUM($O201:$Q201),0)</f>
        <v>0</v>
      </c>
      <c r="AM201" s="4">
        <f t="shared" si="517"/>
        <v>0</v>
      </c>
      <c r="AN201" s="72">
        <f>IF(SUM($S$3:AQ$3)*$J201+SUM($S$4:AU$4)*$K201+SUM($S$5:AQ$5)*$L201+SUM($S$6:AQ$6)*$M201+SUM($S$7:AQ$7)*$N201-SUM($O201:$Q201)&gt;0,SUM($S$3:AQ$3)*$J201+SUM($S$4:AU$4)*$K201+SUM($S$5:AQ$5)*$L201+SUM($S$6:AQ$6)*$M201+SUM($S$7:AQ$7)*$N201-SUM($O201:$Q201),0)</f>
        <v>0</v>
      </c>
      <c r="AO201" s="4">
        <f t="shared" si="518"/>
        <v>0</v>
      </c>
      <c r="AP201" s="72">
        <f>IF(SUM($S$3:AS$3)*$J201+SUM($S$4:AW$4)*$K201+SUM($S$5:AS$5)*$L201+SUM($S$6:AS$6)*$M201+SUM($S$7:AS$7)*$N201-SUM($O201:$Q201)&gt;0,SUM($S$3:AS$3)*$J201+SUM($S$4:AW$4)*$K201+SUM($S$5:AS$5)*$L201+SUM($S$6:AS$6)*$M201+SUM($S$7:AS$7)*$N201-SUM($O201:$Q201),0)</f>
        <v>424.40000000000055</v>
      </c>
      <c r="AQ201" s="4">
        <f t="shared" si="519"/>
        <v>424.40000000000055</v>
      </c>
      <c r="AR201" s="72">
        <f>IF(SUM($S$3:AU$3)*$J201+SUM($S$4:AP$4)*$K201+SUM($S$5:AU$5)*$L201+SUM($S$6:AU$6)*$M201+SUM($S$7:AU$7)*$N201-SUM($O201:$Q201)&gt;0,SUM($S$3:AU$3)*$J201+SUM($S$4:AP$4)*$K201+SUM($S$5:AU$5)*$L201+SUM($S$6:AU$6)*$M201+SUM($S$7:AU$7)*$N201-SUM($O201:$Q201),0)</f>
        <v>0</v>
      </c>
      <c r="AS201" s="4">
        <f t="shared" si="520"/>
        <v>0</v>
      </c>
      <c r="AT201" s="72">
        <f>IF(SUM($S$3:AW$3)*$J201+SUM($S$4:AW$4)*$K201+SUM($S$5:AW$5)*$L201+SUM($S$6:AW$6)*$M201+SUM($S$7:AW$7)*$N201-SUM($O201:$Q201)&gt;0,SUM($S$3:AW$3)*$J201+SUM($S$4:AW$4)*$K201+SUM($S$5:AW$5)*$L201+SUM($S$6:AW$6)*$M201+SUM($S$7:AW$7)*$N201-SUM($O201:$Q201),0)</f>
        <v>424.40000000000055</v>
      </c>
      <c r="AU201" s="4">
        <f t="shared" si="521"/>
        <v>424.40000000000055</v>
      </c>
      <c r="AV201" s="72">
        <f>IF(SUM($S$3:AY$3)*$J201+SUM($S$4:AY$4)*$K201+SUM($S$5:AY$5)*$L201+SUM($S$6:AY$6)*$M201+SUM($S$7:AY$7)*$N201-SUM($O201:$Q201)&gt;0,SUM($S$3:AY$3)*$J201+SUM($S$4:AY$4)*$K201+SUM($S$5:AY$5)*$L201+SUM($S$6:AY$6)*$M201+SUM($S$7:AY$7)*$N201-SUM($O201:$Q201),0)</f>
        <v>1346.8999999999996</v>
      </c>
      <c r="AW201" s="4">
        <f t="shared" si="522"/>
        <v>922.49999999999909</v>
      </c>
      <c r="AX201" s="72">
        <f>IF(SUM($S$3:BA$3)*$J201+SUM($S$4:BA$4)*$K201+SUM($S$5:BA$5)*$L201+SUM($S$6:BA$6)*$M201+SUM($S$7:BA$7)*$N201-SUM($O201:$Q201)&gt;0,SUM($S$3:BA$3)*$J201+SUM($S$4:BA$4)*$K201+SUM($S$5:BA$5)*$L201+SUM($S$6:BA$6)*$M201+SUM($S$7:BA$7)*$N201-SUM($O201:$Q201),0)</f>
        <v>2269.3999999999996</v>
      </c>
      <c r="AY201" s="7">
        <f t="shared" si="523"/>
        <v>922.5</v>
      </c>
      <c r="AZ201" s="401">
        <f>IF(SUM($S$3:BC$3)*$J201+SUM($S$4:BC$4)*$K201+SUM($S$5:BC$5)*$L201+SUM($S$6:BC$6)*$M201+SUM($S$7:BC$7)*$N201-SUM($O201:$Q201)&gt;0,SUM($S$3:BC$3)*$J201+SUM($S$4:BC$4)*$K201+SUM($S$5:BC$5)*$L201+SUM($S$6:BC$6)*$M201+SUM($S$7:BC$7)*$N201-SUM($O201:$Q201),0)</f>
        <v>3191.9000000000015</v>
      </c>
      <c r="BA201" s="87">
        <f t="shared" si="524"/>
        <v>922.50000000000182</v>
      </c>
      <c r="BB201" s="402">
        <f>IF(SUM($S$3:BD$3)*$J201+SUM($S$4:BD$4)*$K201+SUM($S$5:BD$5)*$L201+SUM($S$6:BD$6)*$M201+SUM($S$7:BD$7)*$N201-SUM($O201:$Q201)&gt;0,SUM($S$3:BD$3)*$J201+SUM($S$4:BD$4)*$K201+SUM($S$5:BD$5)*$L201+SUM($S$6:BD$6)*$M201+SUM($S$7:BD$7)*$N201-SUM($O201:$Q201),0)</f>
        <v>4095.9500000000007</v>
      </c>
      <c r="BC201" s="87">
        <f t="shared" si="525"/>
        <v>904.04999999999927</v>
      </c>
      <c r="BG201" s="91">
        <f>IF($G201=2,$H201*AC201*$I$2,$H201*AC201)</f>
        <v>0</v>
      </c>
      <c r="BH201" s="91">
        <f>IF($G201=2,$H201*AE201*$I$2,$H201*AE201)</f>
        <v>0</v>
      </c>
      <c r="BI201" s="91">
        <f>IF($G201=2,$H201*AG201*$I$2,$H201*AG201)</f>
        <v>0</v>
      </c>
      <c r="BJ201" s="91">
        <f>IF($G201=2,$H201*AI201*$I$2,$H201*AI201)</f>
        <v>0</v>
      </c>
      <c r="BK201" s="91">
        <f>IF($G201=2,$H201*AK201*$I$2,$H201*AK201)</f>
        <v>0</v>
      </c>
      <c r="BL201" s="91">
        <f>IF($G201=2,$H201*AM201*$I$2,$H201*AM201)</f>
        <v>0</v>
      </c>
      <c r="BM201" s="91">
        <f>IF($G201=2,$H201*AO201*$I$2,$H201*AO201)</f>
        <v>0</v>
      </c>
      <c r="BN201" s="91">
        <f>IF($G201=2,$H201*AQ201*$I$2,$H201*AQ201)</f>
        <v>191739.67600000027</v>
      </c>
      <c r="BO201" s="91">
        <f>IF($G201=2,$H201*AS201*$I$2,$H201*AS201)</f>
        <v>0</v>
      </c>
      <c r="BP201" s="91">
        <f>IF($G201=2,$H201*AU201*$I$2,$H201*AU201)</f>
        <v>191739.67600000027</v>
      </c>
      <c r="BQ201" s="250">
        <f>IF($G201=2,$H201*AW201*$I$2,$H201*AW201)</f>
        <v>416776.27499999962</v>
      </c>
      <c r="BR201" s="157">
        <f>IF($G201=2,$H201*AY201*$I$2,$H201*AY201)</f>
        <v>416776.27500000002</v>
      </c>
      <c r="BS201" s="91">
        <f>IF($G201=2,$H201*BA201*$I$2,$H201*BA201)</f>
        <v>416776.27500000084</v>
      </c>
      <c r="BT201" s="91">
        <f>IF($G201=2,$H201*BC201*$I$2,$H201*BC201)</f>
        <v>408440.74949999969</v>
      </c>
      <c r="BU201" s="91"/>
      <c r="BV201" s="91"/>
      <c r="BW201" s="158"/>
      <c r="BX201" s="153" t="s">
        <v>607</v>
      </c>
    </row>
    <row r="202" spans="1:76" s="86" customFormat="1" ht="12.75" customHeight="1" x14ac:dyDescent="0.25">
      <c r="A202" s="15" t="s">
        <v>817</v>
      </c>
      <c r="B202" s="15" t="s">
        <v>109</v>
      </c>
      <c r="C202" s="98" t="s">
        <v>105</v>
      </c>
      <c r="D202" s="280">
        <v>1</v>
      </c>
      <c r="E202" s="334">
        <v>699.1</v>
      </c>
      <c r="F202" s="345" t="s">
        <v>1043</v>
      </c>
      <c r="G202" s="376">
        <v>1</v>
      </c>
      <c r="H202" s="377">
        <v>699.1</v>
      </c>
      <c r="I202" s="373" t="s">
        <v>1043</v>
      </c>
      <c r="J202" s="308"/>
      <c r="K202" s="226"/>
      <c r="L202" s="214"/>
      <c r="M202" s="234">
        <v>5.3150000000000004</v>
      </c>
      <c r="N202" s="120"/>
      <c r="O202" s="87"/>
      <c r="P202" s="91"/>
      <c r="Q202" s="292">
        <v>1436</v>
      </c>
      <c r="R202" s="72">
        <f>IF(SUM($S$3:U$3)*$J202+SUM($S$4:U$4)*$K202+SUM($S$5:U$5)*$L202+SUM($S$6:U$6)*$M202+SUM($S$7:U$7)*$N202-SUM($O202:$Q202)&gt;0,SUM($S$3:U$3)*$J202+SUM($S$4:U$4)*$K202+SUM($S$5:U$5)*$L202+SUM($S$6:U$6)*$M202+SUM($S$7:U$7)*$N202-SUM($O202:$Q202),0)</f>
        <v>0</v>
      </c>
      <c r="S202" s="73">
        <f t="shared" si="507"/>
        <v>0</v>
      </c>
      <c r="T202" s="72">
        <f>IF(SUM($S$3:W$3)*$J202+SUM($S$4:W$4)*$K202+SUM($S$5:W$5)*$L202+SUM($S$6:W$6)*$M202+SUM($S$7:W$7)*$N202-SUM($O202:$Q202)&gt;0,SUM($S$3:W$3)*$J202+SUM($S$4:W$4)*$K202+SUM($S$5:W$5)*$L202+SUM($S$6:W$6)*$M202+SUM($S$7:W$7)*$N202-SUM($O202:$Q202),0)</f>
        <v>0</v>
      </c>
      <c r="U202" s="4">
        <f t="shared" si="508"/>
        <v>0</v>
      </c>
      <c r="V202" s="72">
        <f>IF(SUM($S$3:Y$3)*$J202+SUM($S$4:Y$4)*$K202+SUM($S$5:Y$5)*$L202+SUM($S$6:Y$6)*$M202+SUM($S$7:Y$7)*$N202-SUM($O202:$Q202)&gt;0,SUM($S$3:Y$3)*$J202+SUM($S$4:Y$4)*$K202+SUM($S$5:Y$5)*$L202+SUM($S$6:Y$6)*$M202+SUM($S$7:Y$7)*$N202-SUM($O202:$Q202),0)</f>
        <v>0</v>
      </c>
      <c r="W202" s="4">
        <f t="shared" si="509"/>
        <v>0</v>
      </c>
      <c r="X202" s="72">
        <f>IF(SUM($S$3:AA$3)*$J202+SUM($S$4:AA$4)*$K202+SUM($S$5:AA$5)*$L202+SUM($S$6:AA$6)*$M202+SUM($S$7:AA$7)*$N202-SUM($O202:$Q202)&gt;0,SUM($S$3:AA$3)*$J202+SUM($S$4:AA$4)*$K202+SUM($S$5:AA$5)*$L202+SUM($S$6:AA$6)*$M202+SUM($S$7:AA$7)*$N202-SUM($O202:$Q202),0)</f>
        <v>0</v>
      </c>
      <c r="Y202" s="4">
        <f t="shared" si="510"/>
        <v>0</v>
      </c>
      <c r="Z202" s="72">
        <f>IF(SUM($S$3:AC$3)*$J202+SUM($S$4:AC$4)*$K202+SUM($S$5:AC$5)*$L202+SUM($S$6:AC$6)*$M202+SUM($S$7:AC$7)*$N202-SUM($O202:$Q202)&gt;0,SUM($S$3:AC$3)*$J202+SUM($S$4:AC$4)*$K202+SUM($S$5:AC$5)*$L202+SUM($S$6:AC$6)*$M202+SUM($S$7:AC$7)*$N202-SUM($O202:$Q202),0)</f>
        <v>0</v>
      </c>
      <c r="AA202" s="4">
        <f t="shared" si="511"/>
        <v>0</v>
      </c>
      <c r="AB202" s="72">
        <f>IF(SUM($S$3:AE$3)*$J202+SUM($S$4:AE$4)*$K202+SUM($S$5:AE$5)*$L202+SUM($S$6:AE$6)*$M202+SUM($S$7:AE$7)*$N202-SUM($O202:$Q202)&gt;0,SUM($S$3:AE$3)*$J202+SUM($S$4:AE$4)*$K202+SUM($S$5:AE$5)*$L202+SUM($S$6:AE$6)*$M202+SUM($S$7:AE$7)*$N202-SUM($O202:$Q202),0)</f>
        <v>0</v>
      </c>
      <c r="AC202" s="4">
        <f t="shared" si="512"/>
        <v>0</v>
      </c>
      <c r="AD202" s="72">
        <f>IF(SUM($S$3:AG$3)*$J202+SUM($S$4:AG$4)*$K202+SUM($S$5:AG$5)*$L202+SUM($S$6:AG$6)*$M202+SUM($S$7:AG$7)*$N202-SUM($O202:$Q202)&gt;0,SUM($S$3:AG$3)*$J202+SUM($S$4:AG$4)*$K202+SUM($S$5:AG$5)*$L202+SUM($S$6:AG$6)*$M202+SUM($S$7:AG$7)*$N202-SUM($O202:$Q202),0)</f>
        <v>0</v>
      </c>
      <c r="AE202" s="4">
        <f t="shared" si="513"/>
        <v>0</v>
      </c>
      <c r="AF202" s="72">
        <f>IF(SUM($S$3:AI$3)*$J202+SUM($S$4:AI$4)*$K202+SUM($S$5:AI$5)*$L202+SUM($S$6:AI$6)*$M202+SUM($S$7:AI$7)*$N202-SUM($O202:$Q202)&gt;0,SUM($S$3:AI$3)*$J202+SUM($S$4:AI$4)*$K202+SUM($S$5:AI$5)*$L202+SUM($S$6:AI$6)*$M202+SUM($S$7:AI$7)*$N202-SUM($O202:$Q202),0)</f>
        <v>0</v>
      </c>
      <c r="AG202" s="4">
        <f t="shared" si="514"/>
        <v>0</v>
      </c>
      <c r="AH202" s="72">
        <f>IF(SUM($S$3:AK$3)*$J202+SUM($S$4:AK$4)*$K202+SUM($S$5:AK$5)*$L202+SUM($S$6:AK$6)*$M202+SUM($S$7:AK$7)*$N202-SUM($O202:$Q202)&gt;0,SUM($S$3:AK$3)*$J202+SUM($S$4:AK$4)*$K202+SUM($S$5:AK$5)*$L202+SUM($S$6:AK$6)*$M202+SUM($S$7:AK$7)*$N202-SUM($O202:$Q202),0)</f>
        <v>0</v>
      </c>
      <c r="AI202" s="4">
        <f t="shared" si="515"/>
        <v>0</v>
      </c>
      <c r="AJ202" s="72">
        <f>IF(SUM($S$3:AM$3)*$J202+SUM($S$4:AQ$4)*$K202+SUM($S$5:AM$5)*$L202+SUM($S$6:AM$6)*$M202+SUM($S$7:AM$7)*$N202-SUM($O202:$Q202)&gt;0,SUM($S$3:AM$3)*$J202+SUM($S$4:AQ$4)*$K202+SUM($S$5:AM$5)*$L202+SUM($S$6:AM$6)*$M202+SUM($S$7:AM$7)*$N202-SUM($O202:$Q202),0)</f>
        <v>0</v>
      </c>
      <c r="AK202" s="4">
        <f t="shared" si="516"/>
        <v>0</v>
      </c>
      <c r="AL202" s="72">
        <f>IF(SUM($S$3:AO$3)*$J202+SUM($S$4:AS$4)*$K202+SUM($S$5:AO$5)*$L202+SUM($S$6:AO$6)*$M202+SUM($S$7:AO$7)*$N202-SUM($O202:$Q202)&gt;0,SUM($S$3:AO$3)*$J202+SUM($S$4:AS$4)*$K202+SUM($S$5:AO$5)*$L202+SUM($S$6:AO$6)*$M202+SUM($S$7:AO$7)*$N202-SUM($O202:$Q202),0)</f>
        <v>0</v>
      </c>
      <c r="AM202" s="4">
        <f t="shared" si="517"/>
        <v>0</v>
      </c>
      <c r="AN202" s="72">
        <f>IF(SUM($S$3:AQ$3)*$J202+SUM($S$4:AU$4)*$K202+SUM($S$5:AQ$5)*$L202+SUM($S$6:AQ$6)*$M202+SUM($S$7:AQ$7)*$N202-SUM($O202:$Q202)&gt;0,SUM($S$3:AQ$3)*$J202+SUM($S$4:AU$4)*$K202+SUM($S$5:AQ$5)*$L202+SUM($S$6:AQ$6)*$M202+SUM($S$7:AQ$7)*$N202-SUM($O202:$Q202),0)</f>
        <v>0</v>
      </c>
      <c r="AO202" s="4">
        <f t="shared" si="518"/>
        <v>0</v>
      </c>
      <c r="AP202" s="72">
        <f>IF(SUM($S$3:AS$3)*$J202+SUM($S$4:AW$4)*$K202+SUM($S$5:AS$5)*$L202+SUM($S$6:AS$6)*$M202+SUM($S$7:AS$7)*$N202-SUM($O202:$Q202)&gt;0,SUM($S$3:AS$3)*$J202+SUM($S$4:AW$4)*$K202+SUM($S$5:AS$5)*$L202+SUM($S$6:AS$6)*$M202+SUM($S$7:AS$7)*$N202-SUM($O202:$Q202),0)</f>
        <v>0</v>
      </c>
      <c r="AQ202" s="4">
        <f t="shared" si="519"/>
        <v>0</v>
      </c>
      <c r="AR202" s="72">
        <f>IF(SUM($S$3:AU$3)*$J202+SUM($S$4:AP$4)*$K202+SUM($S$5:AU$5)*$L202+SUM($S$6:AU$6)*$M202+SUM($S$7:AU$7)*$N202-SUM($O202:$Q202)&gt;0,SUM($S$3:AU$3)*$J202+SUM($S$4:AP$4)*$K202+SUM($S$5:AU$5)*$L202+SUM($S$6:AU$6)*$M202+SUM($S$7:AU$7)*$N202-SUM($O202:$Q202),0)</f>
        <v>0</v>
      </c>
      <c r="AS202" s="4">
        <f t="shared" si="520"/>
        <v>0</v>
      </c>
      <c r="AT202" s="72">
        <f>IF(SUM($S$3:AW$3)*$J202+SUM($S$4:AW$4)*$K202+SUM($S$5:AW$5)*$L202+SUM($S$6:AW$6)*$M202+SUM($S$7:AW$7)*$N202-SUM($O202:$Q202)&gt;0,SUM($S$3:AW$3)*$J202+SUM($S$4:AW$4)*$K202+SUM($S$5:AW$5)*$L202+SUM($S$6:AW$6)*$M202+SUM($S$7:AW$7)*$N202-SUM($O202:$Q202),0)</f>
        <v>0</v>
      </c>
      <c r="AU202" s="4">
        <f t="shared" si="521"/>
        <v>0</v>
      </c>
      <c r="AV202" s="72">
        <f>IF(SUM($S$3:AY$3)*$J202+SUM($S$4:AY$4)*$K202+SUM($S$5:AY$5)*$L202+SUM($S$6:AY$6)*$M202+SUM($S$7:AY$7)*$N202-SUM($O202:$Q202)&gt;0,SUM($S$3:AY$3)*$J202+SUM($S$4:AY$4)*$K202+SUM($S$5:AY$5)*$L202+SUM($S$6:AY$6)*$M202+SUM($S$7:AY$7)*$N202-SUM($O202:$Q202),0)</f>
        <v>0</v>
      </c>
      <c r="AW202" s="4">
        <f t="shared" si="522"/>
        <v>0</v>
      </c>
      <c r="AX202" s="72">
        <f>IF(SUM($S$3:BA$3)*$J202+SUM($S$4:BA$4)*$K202+SUM($S$5:BA$5)*$L202+SUM($S$6:BA$6)*$M202+SUM($S$7:BA$7)*$N202-SUM($O202:$Q202)&gt;0,SUM($S$3:BA$3)*$J202+SUM($S$4:BA$4)*$K202+SUM($S$5:BA$5)*$L202+SUM($S$6:BA$6)*$M202+SUM($S$7:BA$7)*$N202-SUM($O202:$Q202),0)</f>
        <v>0</v>
      </c>
      <c r="AY202" s="7">
        <f t="shared" si="523"/>
        <v>0</v>
      </c>
      <c r="AZ202" s="401">
        <f>IF(SUM($S$3:BC$3)*$J202+SUM($S$4:BC$4)*$K202+SUM($S$5:BC$5)*$L202+SUM($S$6:BC$6)*$M202+SUM($S$7:BC$7)*$N202-SUM($O202:$Q202)&gt;0,SUM($S$3:BC$3)*$J202+SUM($S$4:BC$4)*$K202+SUM($S$5:BC$5)*$L202+SUM($S$6:BC$6)*$M202+SUM($S$7:BC$7)*$N202-SUM($O202:$Q202),0)</f>
        <v>0</v>
      </c>
      <c r="BA202" s="87">
        <f t="shared" si="524"/>
        <v>0</v>
      </c>
      <c r="BB202" s="402">
        <f>IF(SUM($S$3:BD$3)*$J202+SUM($S$4:BD$4)*$K202+SUM($S$5:BD$5)*$L202+SUM($S$6:BD$6)*$M202+SUM($S$7:BD$7)*$N202-SUM($O202:$Q202)&gt;0,SUM($S$3:BD$3)*$J202+SUM($S$4:BD$4)*$K202+SUM($S$5:BD$5)*$L202+SUM($S$6:BD$6)*$M202+SUM($S$7:BD$7)*$N202-SUM($O202:$Q202),0)</f>
        <v>0</v>
      </c>
      <c r="BC202" s="87">
        <f t="shared" si="525"/>
        <v>0</v>
      </c>
      <c r="BG202" s="23">
        <f t="shared" ref="BG202:BG203" si="667">AA202*$H202</f>
        <v>0</v>
      </c>
      <c r="BH202" s="23">
        <f t="shared" ref="BH202:BH203" si="668">AC202*$H202</f>
        <v>0</v>
      </c>
      <c r="BI202" s="23">
        <f t="shared" ref="BI202:BI203" si="669">AE202*$H202</f>
        <v>0</v>
      </c>
      <c r="BJ202" s="23">
        <f t="shared" ref="BJ202:BJ203" si="670">AG202*$H202</f>
        <v>0</v>
      </c>
      <c r="BK202" s="23">
        <f t="shared" ref="BK202:BK203" si="671">AI202*$H202</f>
        <v>0</v>
      </c>
      <c r="BL202" s="23">
        <f t="shared" ref="BL202:BL203" si="672">AK202*$H202</f>
        <v>0</v>
      </c>
      <c r="BM202" s="23">
        <f t="shared" ref="BM202:BM203" si="673">AM202*$H202</f>
        <v>0</v>
      </c>
      <c r="BN202" s="23">
        <f t="shared" ref="BN202:BN203" si="674">AO202*$H202</f>
        <v>0</v>
      </c>
      <c r="BO202" s="23">
        <f t="shared" ref="BO202:BO203" si="675">AQ202*$H202</f>
        <v>0</v>
      </c>
      <c r="BP202" s="23">
        <f t="shared" ref="BP202:BP203" si="676">AS202*$H202</f>
        <v>0</v>
      </c>
      <c r="BQ202" s="407">
        <f t="shared" ref="BQ202:BQ203" si="677">AU202*$H202</f>
        <v>0</v>
      </c>
      <c r="BR202" s="22">
        <f t="shared" ref="BR202:BR203" si="678">AW202*$H202</f>
        <v>0</v>
      </c>
      <c r="BS202" s="23">
        <f t="shared" ref="BS202:BS203" si="679">AY202*$H202</f>
        <v>0</v>
      </c>
      <c r="BT202" s="23">
        <f t="shared" ref="BT202:BT203" si="680">BA202*$H202</f>
        <v>0</v>
      </c>
      <c r="BU202" s="23">
        <f t="shared" ref="BU202:BU203" si="681">BC202*$H202</f>
        <v>0</v>
      </c>
      <c r="BV202" s="91"/>
      <c r="BW202" s="158"/>
      <c r="BX202" s="153" t="s">
        <v>615</v>
      </c>
    </row>
    <row r="203" spans="1:76" s="86" customFormat="1" ht="12.75" customHeight="1" x14ac:dyDescent="0.25">
      <c r="A203" s="94" t="s">
        <v>321</v>
      </c>
      <c r="B203" s="15" t="s">
        <v>110</v>
      </c>
      <c r="C203" s="98" t="s">
        <v>105</v>
      </c>
      <c r="D203" s="280">
        <v>1</v>
      </c>
      <c r="E203" s="334">
        <v>440.17</v>
      </c>
      <c r="F203" s="345" t="s">
        <v>1043</v>
      </c>
      <c r="G203" s="376">
        <v>1</v>
      </c>
      <c r="H203" s="377">
        <v>466.07</v>
      </c>
      <c r="I203" s="373" t="s">
        <v>1043</v>
      </c>
      <c r="J203" s="309">
        <v>1.536</v>
      </c>
      <c r="K203" s="226"/>
      <c r="L203" s="215">
        <v>1.45</v>
      </c>
      <c r="M203" s="217"/>
      <c r="N203" s="120"/>
      <c r="O203" s="87"/>
      <c r="P203" s="91"/>
      <c r="Q203" s="292">
        <v>800</v>
      </c>
      <c r="R203" s="72">
        <f>IF(SUM($S$3:U$3)*$J203+SUM($S$4:U$4)*$K203+SUM($S$5:U$5)*$L203+SUM($S$6:U$6)*$M203+SUM($S$7:U$7)*$N203-SUM($O203:$Q203)&gt;0,SUM($S$3:U$3)*$J203+SUM($S$4:U$4)*$K203+SUM($S$5:U$5)*$L203+SUM($S$6:U$6)*$M203+SUM($S$7:U$7)*$N203-SUM($O203:$Q203),0)</f>
        <v>0</v>
      </c>
      <c r="S203" s="73">
        <f t="shared" si="507"/>
        <v>0</v>
      </c>
      <c r="T203" s="72">
        <f>IF(SUM($S$3:W$3)*$J203+SUM($S$4:W$4)*$K203+SUM($S$5:W$5)*$L203+SUM($S$6:W$6)*$M203+SUM($S$7:W$7)*$N203-SUM($O203:$Q203)&gt;0,SUM($S$3:W$3)*$J203+SUM($S$4:W$4)*$K203+SUM($S$5:W$5)*$L203+SUM($S$6:W$6)*$M203+SUM($S$7:W$7)*$N203-SUM($O203:$Q203),0)</f>
        <v>0</v>
      </c>
      <c r="U203" s="4">
        <f t="shared" si="508"/>
        <v>0</v>
      </c>
      <c r="V203" s="72">
        <f>IF(SUM($S$3:Y$3)*$J203+SUM($S$4:Y$4)*$K203+SUM($S$5:Y$5)*$L203+SUM($S$6:Y$6)*$M203+SUM($S$7:Y$7)*$N203-SUM($O203:$Q203)&gt;0,SUM($S$3:Y$3)*$J203+SUM($S$4:Y$4)*$K203+SUM($S$5:Y$5)*$L203+SUM($S$6:Y$6)*$M203+SUM($S$7:Y$7)*$N203-SUM($O203:$Q203),0)</f>
        <v>0</v>
      </c>
      <c r="W203" s="4">
        <f t="shared" si="509"/>
        <v>0</v>
      </c>
      <c r="X203" s="72">
        <f>IF(SUM($S$3:AA$3)*$J203+SUM($S$4:AA$4)*$K203+SUM($S$5:AA$5)*$L203+SUM($S$6:AA$6)*$M203+SUM($S$7:AA$7)*$N203-SUM($O203:$Q203)&gt;0,SUM($S$3:AA$3)*$J203+SUM($S$4:AA$4)*$K203+SUM($S$5:AA$5)*$L203+SUM($S$6:AA$6)*$M203+SUM($S$7:AA$7)*$N203-SUM($O203:$Q203),0)</f>
        <v>0</v>
      </c>
      <c r="Y203" s="4">
        <f t="shared" si="510"/>
        <v>0</v>
      </c>
      <c r="Z203" s="72">
        <f>IF(SUM($S$3:AC$3)*$J203+SUM($S$4:AC$4)*$K203+SUM($S$5:AC$5)*$L203+SUM($S$6:AC$6)*$M203+SUM($S$7:AC$7)*$N203-SUM($O203:$Q203)&gt;0,SUM($S$3:AC$3)*$J203+SUM($S$4:AC$4)*$K203+SUM($S$5:AC$5)*$L203+SUM($S$6:AC$6)*$M203+SUM($S$7:AC$7)*$N203-SUM($O203:$Q203),0)</f>
        <v>0</v>
      </c>
      <c r="AA203" s="4">
        <f t="shared" si="511"/>
        <v>0</v>
      </c>
      <c r="AB203" s="72">
        <f>IF(SUM($S$3:AE$3)*$J203+SUM($S$4:AE$4)*$K203+SUM($S$5:AE$5)*$L203+SUM($S$6:AE$6)*$M203+SUM($S$7:AE$7)*$N203-SUM($O203:$Q203)&gt;0,SUM($S$3:AE$3)*$J203+SUM($S$4:AE$4)*$K203+SUM($S$5:AE$5)*$L203+SUM($S$6:AE$6)*$M203+SUM($S$7:AE$7)*$N203-SUM($O203:$Q203),0)</f>
        <v>0</v>
      </c>
      <c r="AC203" s="4">
        <f t="shared" si="512"/>
        <v>0</v>
      </c>
      <c r="AD203" s="72">
        <f>IF(SUM($S$3:AG$3)*$J203+SUM($S$4:AG$4)*$K203+SUM($S$5:AG$5)*$L203+SUM($S$6:AG$6)*$M203+SUM($S$7:AG$7)*$N203-SUM($O203:$Q203)&gt;0,SUM($S$3:AG$3)*$J203+SUM($S$4:AG$4)*$K203+SUM($S$5:AG$5)*$L203+SUM($S$6:AG$6)*$M203+SUM($S$7:AG$7)*$N203-SUM($O203:$Q203),0)</f>
        <v>0</v>
      </c>
      <c r="AE203" s="4">
        <f t="shared" si="513"/>
        <v>0</v>
      </c>
      <c r="AF203" s="72">
        <f>IF(SUM($S$3:AI$3)*$J203+SUM($S$4:AI$4)*$K203+SUM($S$5:AI$5)*$L203+SUM($S$6:AI$6)*$M203+SUM($S$7:AI$7)*$N203-SUM($O203:$Q203)&gt;0,SUM($S$3:AI$3)*$J203+SUM($S$4:AI$4)*$K203+SUM($S$5:AI$5)*$L203+SUM($S$6:AI$6)*$M203+SUM($S$7:AI$7)*$N203-SUM($O203:$Q203),0)</f>
        <v>0</v>
      </c>
      <c r="AG203" s="4">
        <f t="shared" si="514"/>
        <v>0</v>
      </c>
      <c r="AH203" s="72">
        <f>IF(SUM($S$3:AK$3)*$J203+SUM($S$4:AK$4)*$K203+SUM($S$5:AK$5)*$L203+SUM($S$6:AK$6)*$M203+SUM($S$7:AK$7)*$N203-SUM($O203:$Q203)&gt;0,SUM($S$3:AK$3)*$J203+SUM($S$4:AK$4)*$K203+SUM($S$5:AK$5)*$L203+SUM($S$6:AK$6)*$M203+SUM($S$7:AK$7)*$N203-SUM($O203:$Q203),0)</f>
        <v>0</v>
      </c>
      <c r="AI203" s="4">
        <f t="shared" si="515"/>
        <v>0</v>
      </c>
      <c r="AJ203" s="72">
        <f>IF(SUM($S$3:AM$3)*$J203+SUM($S$4:AQ$4)*$K203+SUM($S$5:AM$5)*$L203+SUM($S$6:AM$6)*$M203+SUM($S$7:AM$7)*$N203-SUM($O203:$Q203)&gt;0,SUM($S$3:AM$3)*$J203+SUM($S$4:AQ$4)*$K203+SUM($S$5:AM$5)*$L203+SUM($S$6:AM$6)*$M203+SUM($S$7:AM$7)*$N203-SUM($O203:$Q203),0)</f>
        <v>0</v>
      </c>
      <c r="AK203" s="4">
        <f t="shared" si="516"/>
        <v>0</v>
      </c>
      <c r="AL203" s="72">
        <f>IF(SUM($S$3:AO$3)*$J203+SUM($S$4:AS$4)*$K203+SUM($S$5:AO$5)*$L203+SUM($S$6:AO$6)*$M203+SUM($S$7:AO$7)*$N203-SUM($O203:$Q203)&gt;0,SUM($S$3:AO$3)*$J203+SUM($S$4:AS$4)*$K203+SUM($S$5:AO$5)*$L203+SUM($S$6:AO$6)*$M203+SUM($S$7:AO$7)*$N203-SUM($O203:$Q203),0)</f>
        <v>0</v>
      </c>
      <c r="AM203" s="4">
        <f t="shared" si="517"/>
        <v>0</v>
      </c>
      <c r="AN203" s="72">
        <f>IF(SUM($S$3:AQ$3)*$J203+SUM($S$4:AU$4)*$K203+SUM($S$5:AQ$5)*$L203+SUM($S$6:AQ$6)*$M203+SUM($S$7:AQ$7)*$N203-SUM($O203:$Q203)&gt;0,SUM($S$3:AQ$3)*$J203+SUM($S$4:AU$4)*$K203+SUM($S$5:AQ$5)*$L203+SUM($S$6:AQ$6)*$M203+SUM($S$7:AQ$7)*$N203-SUM($O203:$Q203),0)</f>
        <v>0</v>
      </c>
      <c r="AO203" s="4">
        <f t="shared" si="518"/>
        <v>0</v>
      </c>
      <c r="AP203" s="72">
        <f>IF(SUM($S$3:AS$3)*$J203+SUM($S$4:AW$4)*$K203+SUM($S$5:AS$5)*$L203+SUM($S$6:AS$6)*$M203+SUM($S$7:AS$7)*$N203-SUM($O203:$Q203)&gt;0,SUM($S$3:AS$3)*$J203+SUM($S$4:AW$4)*$K203+SUM($S$5:AS$5)*$L203+SUM($S$6:AS$6)*$M203+SUM($S$7:AS$7)*$N203-SUM($O203:$Q203),0)</f>
        <v>122.31999999999994</v>
      </c>
      <c r="AQ203" s="4">
        <f t="shared" si="519"/>
        <v>122.31999999999994</v>
      </c>
      <c r="AR203" s="72">
        <f>IF(SUM($S$3:AU$3)*$J203+SUM($S$4:AP$4)*$K203+SUM($S$5:AU$5)*$L203+SUM($S$6:AU$6)*$M203+SUM($S$7:AU$7)*$N203-SUM($O203:$Q203)&gt;0,SUM($S$3:AU$3)*$J203+SUM($S$4:AP$4)*$K203+SUM($S$5:AU$5)*$L203+SUM($S$6:AU$6)*$M203+SUM($S$7:AU$7)*$N203-SUM($O203:$Q203),0)</f>
        <v>383.31999999999994</v>
      </c>
      <c r="AS203" s="4">
        <f t="shared" si="520"/>
        <v>261</v>
      </c>
      <c r="AT203" s="72">
        <f>IF(SUM($S$3:AW$3)*$J203+SUM($S$4:AW$4)*$K203+SUM($S$5:AW$5)*$L203+SUM($S$6:AW$6)*$M203+SUM($S$7:AW$7)*$N203-SUM($O203:$Q203)&gt;0,SUM($S$3:AW$3)*$J203+SUM($S$4:AW$4)*$K203+SUM($S$5:AW$5)*$L203+SUM($S$6:AW$6)*$M203+SUM($S$7:AW$7)*$N203-SUM($O203:$Q203),0)</f>
        <v>644.32000000000016</v>
      </c>
      <c r="AU203" s="4">
        <f t="shared" si="521"/>
        <v>261.00000000000023</v>
      </c>
      <c r="AV203" s="72">
        <f>IF(SUM($S$3:AY$3)*$J203+SUM($S$4:AY$4)*$K203+SUM($S$5:AY$5)*$L203+SUM($S$6:AY$6)*$M203+SUM($S$7:AY$7)*$N203-SUM($O203:$Q203)&gt;0,SUM($S$3:AY$3)*$J203+SUM($S$4:AY$4)*$K203+SUM($S$5:AY$5)*$L203+SUM($S$6:AY$6)*$M203+SUM($S$7:AY$7)*$N203-SUM($O203:$Q203),0)</f>
        <v>905.32000000000016</v>
      </c>
      <c r="AW203" s="4">
        <f t="shared" si="522"/>
        <v>261</v>
      </c>
      <c r="AX203" s="72">
        <f>IF(SUM($S$3:BA$3)*$J203+SUM($S$4:BA$4)*$K203+SUM($S$5:BA$5)*$L203+SUM($S$6:BA$6)*$M203+SUM($S$7:BA$7)*$N203-SUM($O203:$Q203)&gt;0,SUM($S$3:BA$3)*$J203+SUM($S$4:BA$4)*$K203+SUM($S$5:BA$5)*$L203+SUM($S$6:BA$6)*$M203+SUM($S$7:BA$7)*$N203-SUM($O203:$Q203),0)</f>
        <v>1166.3200000000002</v>
      </c>
      <c r="AY203" s="7">
        <f t="shared" si="523"/>
        <v>261</v>
      </c>
      <c r="AZ203" s="401">
        <f>IF(SUM($S$3:BC$3)*$J203+SUM($S$4:BC$4)*$K203+SUM($S$5:BC$5)*$L203+SUM($S$6:BC$6)*$M203+SUM($S$7:BC$7)*$N203-SUM($O203:$Q203)&gt;0,SUM($S$3:BC$3)*$J203+SUM($S$4:BC$4)*$K203+SUM($S$5:BC$5)*$L203+SUM($S$6:BC$6)*$M203+SUM($S$7:BC$7)*$N203-SUM($O203:$Q203),0)</f>
        <v>1427.3200000000002</v>
      </c>
      <c r="BA203" s="87">
        <f t="shared" si="524"/>
        <v>261</v>
      </c>
      <c r="BB203" s="402">
        <f>IF(SUM($S$3:BD$3)*$J203+SUM($S$4:BD$4)*$K203+SUM($S$5:BD$5)*$L203+SUM($S$6:BD$6)*$M203+SUM($S$7:BD$7)*$N203-SUM($O203:$Q203)&gt;0,SUM($S$3:BD$3)*$J203+SUM($S$4:BD$4)*$K203+SUM($S$5:BD$5)*$L203+SUM($S$6:BD$6)*$M203+SUM($S$7:BD$7)*$N203-SUM($O203:$Q203),0)</f>
        <v>1624.52</v>
      </c>
      <c r="BC203" s="87">
        <f t="shared" si="525"/>
        <v>197.19999999999982</v>
      </c>
      <c r="BG203" s="23">
        <f t="shared" si="667"/>
        <v>0</v>
      </c>
      <c r="BH203" s="23">
        <f t="shared" si="668"/>
        <v>0</v>
      </c>
      <c r="BI203" s="23">
        <f t="shared" si="669"/>
        <v>0</v>
      </c>
      <c r="BJ203" s="23">
        <f t="shared" si="670"/>
        <v>0</v>
      </c>
      <c r="BK203" s="23">
        <f t="shared" si="671"/>
        <v>0</v>
      </c>
      <c r="BL203" s="23">
        <f t="shared" si="672"/>
        <v>0</v>
      </c>
      <c r="BM203" s="23">
        <f t="shared" si="673"/>
        <v>0</v>
      </c>
      <c r="BN203" s="23">
        <f t="shared" si="674"/>
        <v>0</v>
      </c>
      <c r="BO203" s="23">
        <f t="shared" si="675"/>
        <v>57009.682399999969</v>
      </c>
      <c r="BP203" s="23">
        <f t="shared" si="676"/>
        <v>121644.27</v>
      </c>
      <c r="BQ203" s="407">
        <f t="shared" si="677"/>
        <v>121644.27000000011</v>
      </c>
      <c r="BR203" s="22">
        <f t="shared" si="678"/>
        <v>121644.27</v>
      </c>
      <c r="BS203" s="23">
        <f t="shared" si="679"/>
        <v>121644.27</v>
      </c>
      <c r="BT203" s="23">
        <f t="shared" si="680"/>
        <v>121644.27</v>
      </c>
      <c r="BU203" s="23">
        <f t="shared" si="681"/>
        <v>91909.003999999914</v>
      </c>
      <c r="BV203" s="91"/>
      <c r="BW203" s="158"/>
      <c r="BX203" s="153" t="s">
        <v>615</v>
      </c>
    </row>
    <row r="204" spans="1:76" s="86" customFormat="1" ht="12.75" customHeight="1" x14ac:dyDescent="0.2">
      <c r="A204" s="94" t="s">
        <v>322</v>
      </c>
      <c r="B204" s="15" t="s">
        <v>110</v>
      </c>
      <c r="C204" s="98" t="s">
        <v>105</v>
      </c>
      <c r="D204" s="280">
        <v>1</v>
      </c>
      <c r="E204" s="334">
        <v>414.8</v>
      </c>
      <c r="F204" s="341" t="s">
        <v>912</v>
      </c>
      <c r="G204" s="369">
        <v>1</v>
      </c>
      <c r="H204" s="370">
        <v>408.4</v>
      </c>
      <c r="I204" s="378" t="s">
        <v>912</v>
      </c>
      <c r="J204" s="310">
        <v>6.9119999999999999</v>
      </c>
      <c r="K204" s="226"/>
      <c r="L204" s="215">
        <v>6.9119999999999999</v>
      </c>
      <c r="M204" s="217"/>
      <c r="N204" s="120"/>
      <c r="O204" s="87"/>
      <c r="P204" s="91"/>
      <c r="Q204" s="292">
        <v>16937</v>
      </c>
      <c r="R204" s="72">
        <f>IF(SUM($S$3:U$3)*$J204+SUM($S$4:U$4)*$K204+SUM($S$5:U$5)*$L204+SUM($S$6:U$6)*$M204+SUM($S$7:U$7)*$N204-SUM($O204:$Q204)&gt;0,SUM($S$3:U$3)*$J204+SUM($S$4:U$4)*$K204+SUM($S$5:U$5)*$L204+SUM($S$6:U$6)*$M204+SUM($S$7:U$7)*$N204-SUM($O204:$Q204),0)</f>
        <v>0</v>
      </c>
      <c r="S204" s="73">
        <f t="shared" ref="S204:S267" si="682">R204</f>
        <v>0</v>
      </c>
      <c r="T204" s="72">
        <f>IF(SUM($S$3:W$3)*$J204+SUM($S$4:W$4)*$K204+SUM($S$5:W$5)*$L204+SUM($S$6:W$6)*$M204+SUM($S$7:W$7)*$N204-SUM($O204:$Q204)&gt;0,SUM($S$3:W$3)*$J204+SUM($S$4:W$4)*$K204+SUM($S$5:W$5)*$L204+SUM($S$6:W$6)*$M204+SUM($S$7:W$7)*$N204-SUM($O204:$Q204),0)</f>
        <v>0</v>
      </c>
      <c r="U204" s="4">
        <f t="shared" ref="U204:U267" si="683">IF(T204-R204&gt;0,T204-R204,0)</f>
        <v>0</v>
      </c>
      <c r="V204" s="72">
        <f>IF(SUM($S$3:Y$3)*$J204+SUM($S$4:Y$4)*$K204+SUM($S$5:Y$5)*$L204+SUM($S$6:Y$6)*$M204+SUM($S$7:Y$7)*$N204-SUM($O204:$Q204)&gt;0,SUM($S$3:Y$3)*$J204+SUM($S$4:Y$4)*$K204+SUM($S$5:Y$5)*$L204+SUM($S$6:Y$6)*$M204+SUM($S$7:Y$7)*$N204-SUM($O204:$Q204),0)</f>
        <v>0</v>
      </c>
      <c r="W204" s="4">
        <f t="shared" ref="W204:W267" si="684">IF(V204-T204&gt;0,V204-T204,0)</f>
        <v>0</v>
      </c>
      <c r="X204" s="72">
        <f>IF(SUM($S$3:AA$3)*$J204+SUM($S$4:AA$4)*$K204+SUM($S$5:AA$5)*$L204+SUM($S$6:AA$6)*$M204+SUM($S$7:AA$7)*$N204-SUM($O204:$Q204)&gt;0,SUM($S$3:AA$3)*$J204+SUM($S$4:AA$4)*$K204+SUM($S$5:AA$5)*$L204+SUM($S$6:AA$6)*$M204+SUM($S$7:AA$7)*$N204-SUM($O204:$Q204),0)</f>
        <v>0</v>
      </c>
      <c r="Y204" s="4">
        <f t="shared" ref="Y204:Y267" si="685">IF(X204-V204&gt;0,X204-V204,0)</f>
        <v>0</v>
      </c>
      <c r="Z204" s="72">
        <f>IF(SUM($S$3:AC$3)*$J204+SUM($S$4:AC$4)*$K204+SUM($S$5:AC$5)*$L204+SUM($S$6:AC$6)*$M204+SUM($S$7:AC$7)*$N204-SUM($O204:$Q204)&gt;0,SUM($S$3:AC$3)*$J204+SUM($S$4:AC$4)*$K204+SUM($S$5:AC$5)*$L204+SUM($S$6:AC$6)*$M204+SUM($S$7:AC$7)*$N204-SUM($O204:$Q204),0)</f>
        <v>0</v>
      </c>
      <c r="AA204" s="4">
        <f t="shared" ref="AA204:AA267" si="686">IF(Z204-X204&gt;0,Z204-X204,0)</f>
        <v>0</v>
      </c>
      <c r="AB204" s="72">
        <f>IF(SUM($S$3:AE$3)*$J204+SUM($S$4:AE$4)*$K204+SUM($S$5:AE$5)*$L204+SUM($S$6:AE$6)*$M204+SUM($S$7:AE$7)*$N204-SUM($O204:$Q204)&gt;0,SUM($S$3:AE$3)*$J204+SUM($S$4:AE$4)*$K204+SUM($S$5:AE$5)*$L204+SUM($S$6:AE$6)*$M204+SUM($S$7:AE$7)*$N204-SUM($O204:$Q204),0)</f>
        <v>0</v>
      </c>
      <c r="AC204" s="4">
        <f t="shared" ref="AC204:AC267" si="687">IF(AB204-Z204&gt;0,AB204-Z204,0)</f>
        <v>0</v>
      </c>
      <c r="AD204" s="72">
        <f>IF(SUM($S$3:AG$3)*$J204+SUM($S$4:AG$4)*$K204+SUM($S$5:AG$5)*$L204+SUM($S$6:AG$6)*$M204+SUM($S$7:AG$7)*$N204-SUM($O204:$Q204)&gt;0,SUM($S$3:AG$3)*$J204+SUM($S$4:AG$4)*$K204+SUM($S$5:AG$5)*$L204+SUM($S$6:AG$6)*$M204+SUM($S$7:AG$7)*$N204-SUM($O204:$Q204),0)</f>
        <v>0</v>
      </c>
      <c r="AE204" s="4">
        <f t="shared" ref="AE204:AE267" si="688">IF(AD204-AB204&gt;0,AD204-AB204,0)</f>
        <v>0</v>
      </c>
      <c r="AF204" s="72">
        <f>IF(SUM($S$3:AI$3)*$J204+SUM($S$4:AI$4)*$K204+SUM($S$5:AI$5)*$L204+SUM($S$6:AI$6)*$M204+SUM($S$7:AI$7)*$N204-SUM($O204:$Q204)&gt;0,SUM($S$3:AI$3)*$J204+SUM($S$4:AI$4)*$K204+SUM($S$5:AI$5)*$L204+SUM($S$6:AI$6)*$M204+SUM($S$7:AI$7)*$N204-SUM($O204:$Q204),0)</f>
        <v>0</v>
      </c>
      <c r="AG204" s="4">
        <f t="shared" ref="AG204:AG267" si="689">IF(AF204-AD204&gt;0,AF204-AD204,0)</f>
        <v>0</v>
      </c>
      <c r="AH204" s="72">
        <f>IF(SUM($S$3:AK$3)*$J204+SUM($S$4:AK$4)*$K204+SUM($S$5:AK$5)*$L204+SUM($S$6:AK$6)*$M204+SUM($S$7:AK$7)*$N204-SUM($O204:$Q204)&gt;0,SUM($S$3:AK$3)*$J204+SUM($S$4:AK$4)*$K204+SUM($S$5:AK$5)*$L204+SUM($S$6:AK$6)*$M204+SUM($S$7:AK$7)*$N204-SUM($O204:$Q204),0)</f>
        <v>0</v>
      </c>
      <c r="AI204" s="4">
        <f t="shared" ref="AI204:AI267" si="690">IF(AH204-AF204&gt;0,AH204-AF204,0)</f>
        <v>0</v>
      </c>
      <c r="AJ204" s="72">
        <f>IF(SUM($S$3:AM$3)*$J204+SUM($S$4:AQ$4)*$K204+SUM($S$5:AM$5)*$L204+SUM($S$6:AM$6)*$M204+SUM($S$7:AM$7)*$N204-SUM($O204:$Q204)&gt;0,SUM($S$3:AM$3)*$J204+SUM($S$4:AQ$4)*$K204+SUM($S$5:AM$5)*$L204+SUM($S$6:AM$6)*$M204+SUM($S$7:AM$7)*$N204-SUM($O204:$Q204),0)</f>
        <v>0</v>
      </c>
      <c r="AK204" s="4">
        <f t="shared" ref="AK204:AK267" si="691">IF(AJ204-AH204&gt;0,AJ204-AH204,0)</f>
        <v>0</v>
      </c>
      <c r="AL204" s="72">
        <f>IF(SUM($S$3:AO$3)*$J204+SUM($S$4:AS$4)*$K204+SUM($S$5:AO$5)*$L204+SUM($S$6:AO$6)*$M204+SUM($S$7:AO$7)*$N204-SUM($O204:$Q204)&gt;0,SUM($S$3:AO$3)*$J204+SUM($S$4:AS$4)*$K204+SUM($S$5:AO$5)*$L204+SUM($S$6:AO$6)*$M204+SUM($S$7:AO$7)*$N204-SUM($O204:$Q204),0)</f>
        <v>0</v>
      </c>
      <c r="AM204" s="4">
        <f t="shared" ref="AM204:AM267" si="692">IF(AL204-AJ204&gt;0,AL204-AJ204,0)</f>
        <v>0</v>
      </c>
      <c r="AN204" s="72">
        <f>IF(SUM($S$3:AQ$3)*$J204+SUM($S$4:AU$4)*$K204+SUM($S$5:AQ$5)*$L204+SUM($S$6:AQ$6)*$M204+SUM($S$7:AQ$7)*$N204-SUM($O204:$Q204)&gt;0,SUM($S$3:AQ$3)*$J204+SUM($S$4:AU$4)*$K204+SUM($S$5:AQ$5)*$L204+SUM($S$6:AQ$6)*$M204+SUM($S$7:AQ$7)*$N204-SUM($O204:$Q204),0)</f>
        <v>0</v>
      </c>
      <c r="AO204" s="4">
        <f t="shared" ref="AO204:AO267" si="693">IF(AN204-AL204&gt;0,AN204-AL204,0)</f>
        <v>0</v>
      </c>
      <c r="AP204" s="72">
        <f>IF(SUM($S$3:AS$3)*$J204+SUM($S$4:AW$4)*$K204+SUM($S$5:AS$5)*$L204+SUM($S$6:AS$6)*$M204+SUM($S$7:AS$7)*$N204-SUM($O204:$Q204)&gt;0,SUM($S$3:AS$3)*$J204+SUM($S$4:AW$4)*$K204+SUM($S$5:AS$5)*$L204+SUM($S$6:AS$6)*$M204+SUM($S$7:AS$7)*$N204-SUM($O204:$Q204),0)</f>
        <v>0</v>
      </c>
      <c r="AQ204" s="4">
        <f t="shared" ref="AQ204:AQ267" si="694">IF(AP204-AN204&gt;0,AP204-AN204,0)</f>
        <v>0</v>
      </c>
      <c r="AR204" s="72">
        <f>IF(SUM($S$3:AU$3)*$J204+SUM($S$4:AP$4)*$K204+SUM($S$5:AU$5)*$L204+SUM($S$6:AU$6)*$M204+SUM($S$7:AU$7)*$N204-SUM($O204:$Q204)&gt;0,SUM($S$3:AU$3)*$J204+SUM($S$4:AP$4)*$K204+SUM($S$5:AU$5)*$L204+SUM($S$6:AU$6)*$M204+SUM($S$7:AU$7)*$N204-SUM($O204:$Q204),0)</f>
        <v>0</v>
      </c>
      <c r="AS204" s="4">
        <f t="shared" ref="AS204:AS267" si="695">IF(AR204-AP204&gt;0,AR204-AP204,0)</f>
        <v>0</v>
      </c>
      <c r="AT204" s="72">
        <f>IF(SUM($S$3:AW$3)*$J204+SUM($S$4:AW$4)*$K204+SUM($S$5:AW$5)*$L204+SUM($S$6:AW$6)*$M204+SUM($S$7:AW$7)*$N204-SUM($O204:$Q204)&gt;0,SUM($S$3:AW$3)*$J204+SUM($S$4:AW$4)*$K204+SUM($S$5:AW$5)*$L204+SUM($S$6:AW$6)*$M204+SUM($S$7:AW$7)*$N204-SUM($O204:$Q204),0)</f>
        <v>0</v>
      </c>
      <c r="AU204" s="4">
        <f t="shared" ref="AU204:AU267" si="696">IF(AT204-AR204&gt;0,AT204-AR204,0)</f>
        <v>0</v>
      </c>
      <c r="AV204" s="72">
        <f>IF(SUM($S$3:AY$3)*$J204+SUM($S$4:AY$4)*$K204+SUM($S$5:AY$5)*$L204+SUM($S$6:AY$6)*$M204+SUM($S$7:AY$7)*$N204-SUM($O204:$Q204)&gt;0,SUM($S$3:AY$3)*$J204+SUM($S$4:AY$4)*$K204+SUM($S$5:AY$5)*$L204+SUM($S$6:AY$6)*$M204+SUM($S$7:AY$7)*$N204-SUM($O204:$Q204),0)</f>
        <v>0</v>
      </c>
      <c r="AW204" s="4">
        <f t="shared" ref="AW204:AW267" si="697">IF(AV204-AT204&gt;0,AV204-AT204,0)</f>
        <v>0</v>
      </c>
      <c r="AX204" s="72">
        <f>IF(SUM($S$3:BA$3)*$J204+SUM($S$4:BA$4)*$K204+SUM($S$5:BA$5)*$L204+SUM($S$6:BA$6)*$M204+SUM($S$7:BA$7)*$N204-SUM($O204:$Q204)&gt;0,SUM($S$3:BA$3)*$J204+SUM($S$4:BA$4)*$K204+SUM($S$5:BA$5)*$L204+SUM($S$6:BA$6)*$M204+SUM($S$7:BA$7)*$N204-SUM($O204:$Q204),0)</f>
        <v>0</v>
      </c>
      <c r="AY204" s="7">
        <f t="shared" ref="AY204:AY267" si="698">IF(AX204-AV204&gt;0,AX204-AV204,0)</f>
        <v>0</v>
      </c>
      <c r="AZ204" s="401">
        <f>IF(SUM($S$3:BC$3)*$J204+SUM($S$4:BC$4)*$K204+SUM($S$5:BC$5)*$L204+SUM($S$6:BC$6)*$M204+SUM($S$7:BC$7)*$N204-SUM($O204:$Q204)&gt;0,SUM($S$3:BC$3)*$J204+SUM($S$4:BC$4)*$K204+SUM($S$5:BC$5)*$L204+SUM($S$6:BC$6)*$M204+SUM($S$7:BC$7)*$N204-SUM($O204:$Q204),0)</f>
        <v>0</v>
      </c>
      <c r="BA204" s="87">
        <f t="shared" ref="BA204:BA267" si="699">IF(AZ204-AX204&gt;0,AZ204-AX204,0)</f>
        <v>0</v>
      </c>
      <c r="BB204" s="402">
        <f>IF(SUM($S$3:BD$3)*$J204+SUM($S$4:BD$4)*$K204+SUM($S$5:BD$5)*$L204+SUM($S$6:BD$6)*$M204+SUM($S$7:BD$7)*$N204-SUM($O204:$Q204)&gt;0,SUM($S$3:BD$3)*$J204+SUM($S$4:BD$4)*$K204+SUM($S$5:BD$5)*$L204+SUM($S$6:BD$6)*$M204+SUM($S$7:BD$7)*$N204-SUM($O204:$Q204),0)</f>
        <v>0</v>
      </c>
      <c r="BC204" s="87">
        <f t="shared" ref="BC204:BC267" si="700">IF(BB204-AZ204&gt;0,BB204-AZ204,0)</f>
        <v>0</v>
      </c>
      <c r="BG204" s="91">
        <f t="shared" ref="BG204:BG205" si="701">IF($G204=2,$H204*AC204*$I$2,$H204*AC204)</f>
        <v>0</v>
      </c>
      <c r="BH204" s="91">
        <f t="shared" ref="BH204:BH205" si="702">IF($G204=2,$H204*AE204*$I$2,$H204*AE204)</f>
        <v>0</v>
      </c>
      <c r="BI204" s="91">
        <f t="shared" ref="BI204:BI205" si="703">IF($G204=2,$H204*AG204*$I$2,$H204*AG204)</f>
        <v>0</v>
      </c>
      <c r="BJ204" s="91">
        <f t="shared" ref="BJ204:BJ205" si="704">IF($G204=2,$H204*AI204*$I$2,$H204*AI204)</f>
        <v>0</v>
      </c>
      <c r="BK204" s="91">
        <f t="shared" ref="BK204:BK205" si="705">IF($G204=2,$H204*AK204*$I$2,$H204*AK204)</f>
        <v>0</v>
      </c>
      <c r="BL204" s="91">
        <f t="shared" ref="BL204:BL205" si="706">IF($G204=2,$H204*AM204*$I$2,$H204*AM204)</f>
        <v>0</v>
      </c>
      <c r="BM204" s="91">
        <f t="shared" ref="BM204:BM205" si="707">IF($G204=2,$H204*AO204*$I$2,$H204*AO204)</f>
        <v>0</v>
      </c>
      <c r="BN204" s="91">
        <f t="shared" ref="BN204:BN205" si="708">IF($G204=2,$H204*AQ204*$I$2,$H204*AQ204)</f>
        <v>0</v>
      </c>
      <c r="BO204" s="91">
        <f t="shared" ref="BO204:BO205" si="709">IF($G204=2,$H204*AS204*$I$2,$H204*AS204)</f>
        <v>0</v>
      </c>
      <c r="BP204" s="91">
        <f t="shared" ref="BP204:BP205" si="710">IF($G204=2,$H204*AU204*$I$2,$H204*AU204)</f>
        <v>0</v>
      </c>
      <c r="BQ204" s="250">
        <f t="shared" ref="BQ204:BQ205" si="711">IF($G204=2,$H204*AW204*$I$2,$H204*AW204)</f>
        <v>0</v>
      </c>
      <c r="BR204" s="157">
        <f t="shared" ref="BR204:BR205" si="712">IF($G204=2,$H204*AY204*$I$2,$H204*AY204)</f>
        <v>0</v>
      </c>
      <c r="BS204" s="91">
        <f t="shared" ref="BS204:BS205" si="713">IF($G204=2,$H204*BA204*$I$2,$H204*BA204)</f>
        <v>0</v>
      </c>
      <c r="BT204" s="91">
        <f t="shared" ref="BT204:BT205" si="714">IF($G204=2,$H204*BC204*$I$2,$H204*BC204)</f>
        <v>0</v>
      </c>
      <c r="BU204" s="91"/>
      <c r="BV204" s="91"/>
      <c r="BW204" s="158"/>
      <c r="BX204" s="153" t="s">
        <v>607</v>
      </c>
    </row>
    <row r="205" spans="1:76" s="86" customFormat="1" ht="12.75" customHeight="1" x14ac:dyDescent="0.2">
      <c r="A205" s="94" t="s">
        <v>818</v>
      </c>
      <c r="B205" s="15" t="s">
        <v>110</v>
      </c>
      <c r="C205" s="98" t="s">
        <v>105</v>
      </c>
      <c r="D205" s="280">
        <v>1</v>
      </c>
      <c r="E205" s="334">
        <v>489.1</v>
      </c>
      <c r="F205" s="341" t="s">
        <v>912</v>
      </c>
      <c r="G205" s="369">
        <v>1</v>
      </c>
      <c r="H205" s="370">
        <v>489.1</v>
      </c>
      <c r="I205" s="378" t="s">
        <v>912</v>
      </c>
      <c r="J205" s="311"/>
      <c r="K205" s="226"/>
      <c r="L205" s="216"/>
      <c r="M205" s="234">
        <v>0.75600000000000001</v>
      </c>
      <c r="N205" s="120"/>
      <c r="O205" s="87"/>
      <c r="P205" s="91"/>
      <c r="Q205" s="292">
        <v>240</v>
      </c>
      <c r="R205" s="72">
        <f>IF(SUM($S$3:U$3)*$J205+SUM($S$4:U$4)*$K205+SUM($S$5:U$5)*$L205+SUM($S$6:U$6)*$M205+SUM($S$7:U$7)*$N205-SUM($O205:$Q205)&gt;0,SUM($S$3:U$3)*$J205+SUM($S$4:U$4)*$K205+SUM($S$5:U$5)*$L205+SUM($S$6:U$6)*$M205+SUM($S$7:U$7)*$N205-SUM($O205:$Q205),0)</f>
        <v>0</v>
      </c>
      <c r="S205" s="73">
        <f t="shared" si="682"/>
        <v>0</v>
      </c>
      <c r="T205" s="72">
        <f>IF(SUM($S$3:W$3)*$J205+SUM($S$4:W$4)*$K205+SUM($S$5:W$5)*$L205+SUM($S$6:W$6)*$M205+SUM($S$7:W$7)*$N205-SUM($O205:$Q205)&gt;0,SUM($S$3:W$3)*$J205+SUM($S$4:W$4)*$K205+SUM($S$5:W$5)*$L205+SUM($S$6:W$6)*$M205+SUM($S$7:W$7)*$N205-SUM($O205:$Q205),0)</f>
        <v>0</v>
      </c>
      <c r="U205" s="4">
        <f t="shared" si="683"/>
        <v>0</v>
      </c>
      <c r="V205" s="72">
        <f>IF(SUM($S$3:Y$3)*$J205+SUM($S$4:Y$4)*$K205+SUM($S$5:Y$5)*$L205+SUM($S$6:Y$6)*$M205+SUM($S$7:Y$7)*$N205-SUM($O205:$Q205)&gt;0,SUM($S$3:Y$3)*$J205+SUM($S$4:Y$4)*$K205+SUM($S$5:Y$5)*$L205+SUM($S$6:Y$6)*$M205+SUM($S$7:Y$7)*$N205-SUM($O205:$Q205),0)</f>
        <v>0</v>
      </c>
      <c r="W205" s="4">
        <f t="shared" si="684"/>
        <v>0</v>
      </c>
      <c r="X205" s="72">
        <f>IF(SUM($S$3:AA$3)*$J205+SUM($S$4:AA$4)*$K205+SUM($S$5:AA$5)*$L205+SUM($S$6:AA$6)*$M205+SUM($S$7:AA$7)*$N205-SUM($O205:$Q205)&gt;0,SUM($S$3:AA$3)*$J205+SUM($S$4:AA$4)*$K205+SUM($S$5:AA$5)*$L205+SUM($S$6:AA$6)*$M205+SUM($S$7:AA$7)*$N205-SUM($O205:$Q205),0)</f>
        <v>0</v>
      </c>
      <c r="Y205" s="4">
        <f t="shared" si="685"/>
        <v>0</v>
      </c>
      <c r="Z205" s="72">
        <f>IF(SUM($S$3:AC$3)*$J205+SUM($S$4:AC$4)*$K205+SUM($S$5:AC$5)*$L205+SUM($S$6:AC$6)*$M205+SUM($S$7:AC$7)*$N205-SUM($O205:$Q205)&gt;0,SUM($S$3:AC$3)*$J205+SUM($S$4:AC$4)*$K205+SUM($S$5:AC$5)*$L205+SUM($S$6:AC$6)*$M205+SUM($S$7:AC$7)*$N205-SUM($O205:$Q205),0)</f>
        <v>0</v>
      </c>
      <c r="AA205" s="4">
        <f t="shared" si="686"/>
        <v>0</v>
      </c>
      <c r="AB205" s="72">
        <f>IF(SUM($S$3:AE$3)*$J205+SUM($S$4:AE$4)*$K205+SUM($S$5:AE$5)*$L205+SUM($S$6:AE$6)*$M205+SUM($S$7:AE$7)*$N205-SUM($O205:$Q205)&gt;0,SUM($S$3:AE$3)*$J205+SUM($S$4:AE$4)*$K205+SUM($S$5:AE$5)*$L205+SUM($S$6:AE$6)*$M205+SUM($S$7:AE$7)*$N205-SUM($O205:$Q205),0)</f>
        <v>0</v>
      </c>
      <c r="AC205" s="4">
        <f t="shared" si="687"/>
        <v>0</v>
      </c>
      <c r="AD205" s="72">
        <f>IF(SUM($S$3:AG$3)*$J205+SUM($S$4:AG$4)*$K205+SUM($S$5:AG$5)*$L205+SUM($S$6:AG$6)*$M205+SUM($S$7:AG$7)*$N205-SUM($O205:$Q205)&gt;0,SUM($S$3:AG$3)*$J205+SUM($S$4:AG$4)*$K205+SUM($S$5:AG$5)*$L205+SUM($S$6:AG$6)*$M205+SUM($S$7:AG$7)*$N205-SUM($O205:$Q205),0)</f>
        <v>0</v>
      </c>
      <c r="AE205" s="4">
        <f t="shared" si="688"/>
        <v>0</v>
      </c>
      <c r="AF205" s="72">
        <f>IF(SUM($S$3:AI$3)*$J205+SUM($S$4:AI$4)*$K205+SUM($S$5:AI$5)*$L205+SUM($S$6:AI$6)*$M205+SUM($S$7:AI$7)*$N205-SUM($O205:$Q205)&gt;0,SUM($S$3:AI$3)*$J205+SUM($S$4:AI$4)*$K205+SUM($S$5:AI$5)*$L205+SUM($S$6:AI$6)*$M205+SUM($S$7:AI$7)*$N205-SUM($O205:$Q205),0)</f>
        <v>0</v>
      </c>
      <c r="AG205" s="4">
        <f t="shared" si="689"/>
        <v>0</v>
      </c>
      <c r="AH205" s="72">
        <f>IF(SUM($S$3:AK$3)*$J205+SUM($S$4:AK$4)*$K205+SUM($S$5:AK$5)*$L205+SUM($S$6:AK$6)*$M205+SUM($S$7:AK$7)*$N205-SUM($O205:$Q205)&gt;0,SUM($S$3:AK$3)*$J205+SUM($S$4:AK$4)*$K205+SUM($S$5:AK$5)*$L205+SUM($S$6:AK$6)*$M205+SUM($S$7:AK$7)*$N205-SUM($O205:$Q205),0)</f>
        <v>0</v>
      </c>
      <c r="AI205" s="4">
        <f t="shared" si="690"/>
        <v>0</v>
      </c>
      <c r="AJ205" s="72">
        <f>IF(SUM($S$3:AM$3)*$J205+SUM($S$4:AQ$4)*$K205+SUM($S$5:AM$5)*$L205+SUM($S$6:AM$6)*$M205+SUM($S$7:AM$7)*$N205-SUM($O205:$Q205)&gt;0,SUM($S$3:AM$3)*$J205+SUM($S$4:AQ$4)*$K205+SUM($S$5:AM$5)*$L205+SUM($S$6:AM$6)*$M205+SUM($S$7:AM$7)*$N205-SUM($O205:$Q205),0)</f>
        <v>0</v>
      </c>
      <c r="AK205" s="4">
        <f t="shared" si="691"/>
        <v>0</v>
      </c>
      <c r="AL205" s="72">
        <f>IF(SUM($S$3:AO$3)*$J205+SUM($S$4:AS$4)*$K205+SUM($S$5:AO$5)*$L205+SUM($S$6:AO$6)*$M205+SUM($S$7:AO$7)*$N205-SUM($O205:$Q205)&gt;0,SUM($S$3:AO$3)*$J205+SUM($S$4:AS$4)*$K205+SUM($S$5:AO$5)*$L205+SUM($S$6:AO$6)*$M205+SUM($S$7:AO$7)*$N205-SUM($O205:$Q205),0)</f>
        <v>0</v>
      </c>
      <c r="AM205" s="4">
        <f t="shared" si="692"/>
        <v>0</v>
      </c>
      <c r="AN205" s="72">
        <f>IF(SUM($S$3:AQ$3)*$J205+SUM($S$4:AU$4)*$K205+SUM($S$5:AQ$5)*$L205+SUM($S$6:AQ$6)*$M205+SUM($S$7:AQ$7)*$N205-SUM($O205:$Q205)&gt;0,SUM($S$3:AQ$3)*$J205+SUM($S$4:AU$4)*$K205+SUM($S$5:AQ$5)*$L205+SUM($S$6:AQ$6)*$M205+SUM($S$7:AQ$7)*$N205-SUM($O205:$Q205),0)</f>
        <v>0</v>
      </c>
      <c r="AO205" s="4">
        <f t="shared" si="693"/>
        <v>0</v>
      </c>
      <c r="AP205" s="72">
        <f>IF(SUM($S$3:AS$3)*$J205+SUM($S$4:AW$4)*$K205+SUM($S$5:AS$5)*$L205+SUM($S$6:AS$6)*$M205+SUM($S$7:AS$7)*$N205-SUM($O205:$Q205)&gt;0,SUM($S$3:AS$3)*$J205+SUM($S$4:AW$4)*$K205+SUM($S$5:AS$5)*$L205+SUM($S$6:AS$6)*$M205+SUM($S$7:AS$7)*$N205-SUM($O205:$Q205),0)</f>
        <v>0</v>
      </c>
      <c r="AQ205" s="4">
        <f t="shared" si="694"/>
        <v>0</v>
      </c>
      <c r="AR205" s="72">
        <f>IF(SUM($S$3:AU$3)*$J205+SUM($S$4:AP$4)*$K205+SUM($S$5:AU$5)*$L205+SUM($S$6:AU$6)*$M205+SUM($S$7:AU$7)*$N205-SUM($O205:$Q205)&gt;0,SUM($S$3:AU$3)*$J205+SUM($S$4:AP$4)*$K205+SUM($S$5:AU$5)*$L205+SUM($S$6:AU$6)*$M205+SUM($S$7:AU$7)*$N205-SUM($O205:$Q205),0)</f>
        <v>0</v>
      </c>
      <c r="AS205" s="4">
        <f t="shared" si="695"/>
        <v>0</v>
      </c>
      <c r="AT205" s="72">
        <f>IF(SUM($S$3:AW$3)*$J205+SUM($S$4:AW$4)*$K205+SUM($S$5:AW$5)*$L205+SUM($S$6:AW$6)*$M205+SUM($S$7:AW$7)*$N205-SUM($O205:$Q205)&gt;0,SUM($S$3:AW$3)*$J205+SUM($S$4:AW$4)*$K205+SUM($S$5:AW$5)*$L205+SUM($S$6:AW$6)*$M205+SUM($S$7:AW$7)*$N205-SUM($O205:$Q205),0)</f>
        <v>0</v>
      </c>
      <c r="AU205" s="4">
        <f t="shared" si="696"/>
        <v>0</v>
      </c>
      <c r="AV205" s="72">
        <f>IF(SUM($S$3:AY$3)*$J205+SUM($S$4:AY$4)*$K205+SUM($S$5:AY$5)*$L205+SUM($S$6:AY$6)*$M205+SUM($S$7:AY$7)*$N205-SUM($O205:$Q205)&gt;0,SUM($S$3:AY$3)*$J205+SUM($S$4:AY$4)*$K205+SUM($S$5:AY$5)*$L205+SUM($S$6:AY$6)*$M205+SUM($S$7:AY$7)*$N205-SUM($O205:$Q205),0)</f>
        <v>0</v>
      </c>
      <c r="AW205" s="4">
        <f t="shared" si="697"/>
        <v>0</v>
      </c>
      <c r="AX205" s="72">
        <f>IF(SUM($S$3:BA$3)*$J205+SUM($S$4:BA$4)*$K205+SUM($S$5:BA$5)*$L205+SUM($S$6:BA$6)*$M205+SUM($S$7:BA$7)*$N205-SUM($O205:$Q205)&gt;0,SUM($S$3:BA$3)*$J205+SUM($S$4:BA$4)*$K205+SUM($S$5:BA$5)*$L205+SUM($S$6:BA$6)*$M205+SUM($S$7:BA$7)*$N205-SUM($O205:$Q205),0)</f>
        <v>0</v>
      </c>
      <c r="AY205" s="7">
        <f t="shared" si="698"/>
        <v>0</v>
      </c>
      <c r="AZ205" s="401">
        <f>IF(SUM($S$3:BC$3)*$J205+SUM($S$4:BC$4)*$K205+SUM($S$5:BC$5)*$L205+SUM($S$6:BC$6)*$M205+SUM($S$7:BC$7)*$N205-SUM($O205:$Q205)&gt;0,SUM($S$3:BC$3)*$J205+SUM($S$4:BC$4)*$K205+SUM($S$5:BC$5)*$L205+SUM($S$6:BC$6)*$M205+SUM($S$7:BC$7)*$N205-SUM($O205:$Q205),0)</f>
        <v>0</v>
      </c>
      <c r="BA205" s="87">
        <f t="shared" si="699"/>
        <v>0</v>
      </c>
      <c r="BB205" s="402">
        <f>IF(SUM($S$3:BD$3)*$J205+SUM($S$4:BD$4)*$K205+SUM($S$5:BD$5)*$L205+SUM($S$6:BD$6)*$M205+SUM($S$7:BD$7)*$N205-SUM($O205:$Q205)&gt;0,SUM($S$3:BD$3)*$J205+SUM($S$4:BD$4)*$K205+SUM($S$5:BD$5)*$L205+SUM($S$6:BD$6)*$M205+SUM($S$7:BD$7)*$N205-SUM($O205:$Q205),0)</f>
        <v>0</v>
      </c>
      <c r="BC205" s="87">
        <f t="shared" si="700"/>
        <v>0</v>
      </c>
      <c r="BG205" s="91">
        <f t="shared" si="701"/>
        <v>0</v>
      </c>
      <c r="BH205" s="91">
        <f t="shared" si="702"/>
        <v>0</v>
      </c>
      <c r="BI205" s="91">
        <f t="shared" si="703"/>
        <v>0</v>
      </c>
      <c r="BJ205" s="91">
        <f t="shared" si="704"/>
        <v>0</v>
      </c>
      <c r="BK205" s="91">
        <f t="shared" si="705"/>
        <v>0</v>
      </c>
      <c r="BL205" s="91">
        <f t="shared" si="706"/>
        <v>0</v>
      </c>
      <c r="BM205" s="91">
        <f t="shared" si="707"/>
        <v>0</v>
      </c>
      <c r="BN205" s="91">
        <f t="shared" si="708"/>
        <v>0</v>
      </c>
      <c r="BO205" s="91">
        <f t="shared" si="709"/>
        <v>0</v>
      </c>
      <c r="BP205" s="91">
        <f t="shared" si="710"/>
        <v>0</v>
      </c>
      <c r="BQ205" s="250">
        <f t="shared" si="711"/>
        <v>0</v>
      </c>
      <c r="BR205" s="157">
        <f t="shared" si="712"/>
        <v>0</v>
      </c>
      <c r="BS205" s="91">
        <f t="shared" si="713"/>
        <v>0</v>
      </c>
      <c r="BT205" s="91">
        <f t="shared" si="714"/>
        <v>0</v>
      </c>
      <c r="BU205" s="91"/>
      <c r="BV205" s="91"/>
      <c r="BW205" s="158"/>
      <c r="BX205" s="153" t="s">
        <v>607</v>
      </c>
    </row>
    <row r="206" spans="1:76" s="86" customFormat="1" ht="12.75" customHeight="1" x14ac:dyDescent="0.25">
      <c r="A206" s="13" t="s">
        <v>289</v>
      </c>
      <c r="B206" s="13" t="s">
        <v>290</v>
      </c>
      <c r="C206" s="98" t="s">
        <v>105</v>
      </c>
      <c r="D206" s="280">
        <v>1</v>
      </c>
      <c r="E206" s="334">
        <v>580.36</v>
      </c>
      <c r="F206" s="345" t="s">
        <v>1058</v>
      </c>
      <c r="G206" s="369">
        <v>1</v>
      </c>
      <c r="H206" s="370">
        <v>580.36</v>
      </c>
      <c r="I206" s="373" t="s">
        <v>1058</v>
      </c>
      <c r="J206" s="208"/>
      <c r="K206" s="226"/>
      <c r="L206" s="217"/>
      <c r="M206" s="234">
        <v>4.4539999999999997</v>
      </c>
      <c r="N206" s="120"/>
      <c r="O206" s="87"/>
      <c r="P206" s="91"/>
      <c r="Q206" s="292">
        <v>0</v>
      </c>
      <c r="R206" s="72">
        <f>IF(SUM($S$3:U$3)*$J206+SUM($S$4:U$4)*$K206+SUM($S$5:U$5)*$L206+SUM($S$6:U$6)*$M206+SUM($S$7:U$7)*$N206-SUM($O206:$Q206)&gt;0,SUM($S$3:U$3)*$J206+SUM($S$4:U$4)*$K206+SUM($S$5:U$5)*$L206+SUM($S$6:U$6)*$M206+SUM($S$7:U$7)*$N206-SUM($O206:$Q206),0)</f>
        <v>0</v>
      </c>
      <c r="S206" s="73">
        <f t="shared" si="682"/>
        <v>0</v>
      </c>
      <c r="T206" s="72">
        <f>IF(SUM($S$3:W$3)*$J206+SUM($S$4:W$4)*$K206+SUM($S$5:W$5)*$L206+SUM($S$6:W$6)*$M206+SUM($S$7:W$7)*$N206-SUM($O206:$Q206)&gt;0,SUM($S$3:W$3)*$J206+SUM($S$4:W$4)*$K206+SUM($S$5:W$5)*$L206+SUM($S$6:W$6)*$M206+SUM($S$7:W$7)*$N206-SUM($O206:$Q206),0)</f>
        <v>0</v>
      </c>
      <c r="U206" s="4">
        <f t="shared" si="683"/>
        <v>0</v>
      </c>
      <c r="V206" s="72">
        <f>IF(SUM($S$3:Y$3)*$J206+SUM($S$4:Y$4)*$K206+SUM($S$5:Y$5)*$L206+SUM($S$6:Y$6)*$M206+SUM($S$7:Y$7)*$N206-SUM($O206:$Q206)&gt;0,SUM($S$3:Y$3)*$J206+SUM($S$4:Y$4)*$K206+SUM($S$5:Y$5)*$L206+SUM($S$6:Y$6)*$M206+SUM($S$7:Y$7)*$N206-SUM($O206:$Q206),0)</f>
        <v>0</v>
      </c>
      <c r="W206" s="4">
        <f t="shared" si="684"/>
        <v>0</v>
      </c>
      <c r="X206" s="72">
        <f>IF(SUM($S$3:AA$3)*$J206+SUM($S$4:AA$4)*$K206+SUM($S$5:AA$5)*$L206+SUM($S$6:AA$6)*$M206+SUM($S$7:AA$7)*$N206-SUM($O206:$Q206)&gt;0,SUM($S$3:AA$3)*$J206+SUM($S$4:AA$4)*$K206+SUM($S$5:AA$5)*$L206+SUM($S$6:AA$6)*$M206+SUM($S$7:AA$7)*$N206-SUM($O206:$Q206),0)</f>
        <v>0</v>
      </c>
      <c r="Y206" s="4">
        <f t="shared" si="685"/>
        <v>0</v>
      </c>
      <c r="Z206" s="72">
        <f>IF(SUM($S$3:AC$3)*$J206+SUM($S$4:AC$4)*$K206+SUM($S$5:AC$5)*$L206+SUM($S$6:AC$6)*$M206+SUM($S$7:AC$7)*$N206-SUM($O206:$Q206)&gt;0,SUM($S$3:AC$3)*$J206+SUM($S$4:AC$4)*$K206+SUM($S$5:AC$5)*$L206+SUM($S$6:AC$6)*$M206+SUM($S$7:AC$7)*$N206-SUM($O206:$Q206),0)</f>
        <v>0</v>
      </c>
      <c r="AA206" s="4">
        <f t="shared" si="686"/>
        <v>0</v>
      </c>
      <c r="AB206" s="72">
        <f>IF(SUM($S$3:AE$3)*$J206+SUM($S$4:AE$4)*$K206+SUM($S$5:AE$5)*$L206+SUM($S$6:AE$6)*$M206+SUM($S$7:AE$7)*$N206-SUM($O206:$Q206)&gt;0,SUM($S$3:AE$3)*$J206+SUM($S$4:AE$4)*$K206+SUM($S$5:AE$5)*$L206+SUM($S$6:AE$6)*$M206+SUM($S$7:AE$7)*$N206-SUM($O206:$Q206),0)</f>
        <v>0</v>
      </c>
      <c r="AC206" s="4">
        <f t="shared" si="687"/>
        <v>0</v>
      </c>
      <c r="AD206" s="72">
        <f>IF(SUM($S$3:AG$3)*$J206+SUM($S$4:AG$4)*$K206+SUM($S$5:AG$5)*$L206+SUM($S$6:AG$6)*$M206+SUM($S$7:AG$7)*$N206-SUM($O206:$Q206)&gt;0,SUM($S$3:AG$3)*$J206+SUM($S$4:AG$4)*$K206+SUM($S$5:AG$5)*$L206+SUM($S$6:AG$6)*$M206+SUM($S$7:AG$7)*$N206-SUM($O206:$Q206),0)</f>
        <v>0</v>
      </c>
      <c r="AE206" s="4">
        <f t="shared" si="688"/>
        <v>0</v>
      </c>
      <c r="AF206" s="72">
        <f>IF(SUM($S$3:AI$3)*$J206+SUM($S$4:AI$4)*$K206+SUM($S$5:AI$5)*$L206+SUM($S$6:AI$6)*$M206+SUM($S$7:AI$7)*$N206-SUM($O206:$Q206)&gt;0,SUM($S$3:AI$3)*$J206+SUM($S$4:AI$4)*$K206+SUM($S$5:AI$5)*$L206+SUM($S$6:AI$6)*$M206+SUM($S$7:AI$7)*$N206-SUM($O206:$Q206),0)</f>
        <v>44.54</v>
      </c>
      <c r="AG206" s="4">
        <f t="shared" si="689"/>
        <v>44.54</v>
      </c>
      <c r="AH206" s="72">
        <f>IF(SUM($S$3:AK$3)*$J206+SUM($S$4:AK$4)*$K206+SUM($S$5:AK$5)*$L206+SUM($S$6:AK$6)*$M206+SUM($S$7:AK$7)*$N206-SUM($O206:$Q206)&gt;0,SUM($S$3:AK$3)*$J206+SUM($S$4:AK$4)*$K206+SUM($S$5:AK$5)*$L206+SUM($S$6:AK$6)*$M206+SUM($S$7:AK$7)*$N206-SUM($O206:$Q206),0)</f>
        <v>106.89599999999999</v>
      </c>
      <c r="AI206" s="4">
        <f t="shared" si="690"/>
        <v>62.355999999999987</v>
      </c>
      <c r="AJ206" s="72">
        <f>IF(SUM($S$3:AM$3)*$J206+SUM($S$4:AQ$4)*$K206+SUM($S$5:AM$5)*$L206+SUM($S$6:AM$6)*$M206+SUM($S$7:AM$7)*$N206-SUM($O206:$Q206)&gt;0,SUM($S$3:AM$3)*$J206+SUM($S$4:AQ$4)*$K206+SUM($S$5:AM$5)*$L206+SUM($S$6:AM$6)*$M206+SUM($S$7:AM$7)*$N206-SUM($O206:$Q206),0)</f>
        <v>106.89599999999999</v>
      </c>
      <c r="AK206" s="4">
        <f t="shared" si="691"/>
        <v>0</v>
      </c>
      <c r="AL206" s="72">
        <f>IF(SUM($S$3:AO$3)*$J206+SUM($S$4:AS$4)*$K206+SUM($S$5:AO$5)*$L206+SUM($S$6:AO$6)*$M206+SUM($S$7:AO$7)*$N206-SUM($O206:$Q206)&gt;0,SUM($S$3:AO$3)*$J206+SUM($S$4:AS$4)*$K206+SUM($S$5:AO$5)*$L206+SUM($S$6:AO$6)*$M206+SUM($S$7:AO$7)*$N206-SUM($O206:$Q206),0)</f>
        <v>106.89599999999999</v>
      </c>
      <c r="AM206" s="4">
        <f t="shared" si="692"/>
        <v>0</v>
      </c>
      <c r="AN206" s="72">
        <f>IF(SUM($S$3:AQ$3)*$J206+SUM($S$4:AU$4)*$K206+SUM($S$5:AQ$5)*$L206+SUM($S$6:AQ$6)*$M206+SUM($S$7:AQ$7)*$N206-SUM($O206:$Q206)&gt;0,SUM($S$3:AQ$3)*$J206+SUM($S$4:AU$4)*$K206+SUM($S$5:AQ$5)*$L206+SUM($S$6:AQ$6)*$M206+SUM($S$7:AQ$7)*$N206-SUM($O206:$Q206),0)</f>
        <v>262.786</v>
      </c>
      <c r="AO206" s="4">
        <f t="shared" si="693"/>
        <v>155.89000000000001</v>
      </c>
      <c r="AP206" s="72">
        <f>IF(SUM($S$3:AS$3)*$J206+SUM($S$4:AW$4)*$K206+SUM($S$5:AS$5)*$L206+SUM($S$6:AS$6)*$M206+SUM($S$7:AS$7)*$N206-SUM($O206:$Q206)&gt;0,SUM($S$3:AS$3)*$J206+SUM($S$4:AW$4)*$K206+SUM($S$5:AS$5)*$L206+SUM($S$6:AS$6)*$M206+SUM($S$7:AS$7)*$N206-SUM($O206:$Q206),0)</f>
        <v>418.67599999999999</v>
      </c>
      <c r="AQ206" s="4">
        <f t="shared" si="694"/>
        <v>155.88999999999999</v>
      </c>
      <c r="AR206" s="72">
        <f>IF(SUM($S$3:AU$3)*$J206+SUM($S$4:AP$4)*$K206+SUM($S$5:AU$5)*$L206+SUM($S$6:AU$6)*$M206+SUM($S$7:AU$7)*$N206-SUM($O206:$Q206)&gt;0,SUM($S$3:AU$3)*$J206+SUM($S$4:AP$4)*$K206+SUM($S$5:AU$5)*$L206+SUM($S$6:AU$6)*$M206+SUM($S$7:AU$7)*$N206-SUM($O206:$Q206),0)</f>
        <v>574.56599999999992</v>
      </c>
      <c r="AS206" s="4">
        <f t="shared" si="695"/>
        <v>155.88999999999993</v>
      </c>
      <c r="AT206" s="72">
        <f>IF(SUM($S$3:AW$3)*$J206+SUM($S$4:AW$4)*$K206+SUM($S$5:AW$5)*$L206+SUM($S$6:AW$6)*$M206+SUM($S$7:AW$7)*$N206-SUM($O206:$Q206)&gt;0,SUM($S$3:AW$3)*$J206+SUM($S$4:AW$4)*$K206+SUM($S$5:AW$5)*$L206+SUM($S$6:AW$6)*$M206+SUM($S$7:AW$7)*$N206-SUM($O206:$Q206),0)</f>
        <v>730.4559999999999</v>
      </c>
      <c r="AU206" s="4">
        <f t="shared" si="696"/>
        <v>155.88999999999999</v>
      </c>
      <c r="AV206" s="72">
        <f>IF(SUM($S$3:AY$3)*$J206+SUM($S$4:AY$4)*$K206+SUM($S$5:AY$5)*$L206+SUM($S$6:AY$6)*$M206+SUM($S$7:AY$7)*$N206-SUM($O206:$Q206)&gt;0,SUM($S$3:AY$3)*$J206+SUM($S$4:AY$4)*$K206+SUM($S$5:AY$5)*$L206+SUM($S$6:AY$6)*$M206+SUM($S$7:AY$7)*$N206-SUM($O206:$Q206),0)</f>
        <v>886.346</v>
      </c>
      <c r="AW206" s="4">
        <f t="shared" si="697"/>
        <v>155.8900000000001</v>
      </c>
      <c r="AX206" s="72">
        <f>IF(SUM($S$3:BA$3)*$J206+SUM($S$4:BA$4)*$K206+SUM($S$5:BA$5)*$L206+SUM($S$6:BA$6)*$M206+SUM($S$7:BA$7)*$N206-SUM($O206:$Q206)&gt;0,SUM($S$3:BA$3)*$J206+SUM($S$4:BA$4)*$K206+SUM($S$5:BA$5)*$L206+SUM($S$6:BA$6)*$M206+SUM($S$7:BA$7)*$N206-SUM($O206:$Q206),0)</f>
        <v>1042.2359999999999</v>
      </c>
      <c r="AY206" s="7">
        <f t="shared" si="698"/>
        <v>155.88999999999987</v>
      </c>
      <c r="AZ206" s="401">
        <f>IF(SUM($S$3:BC$3)*$J206+SUM($S$4:BC$4)*$K206+SUM($S$5:BC$5)*$L206+SUM($S$6:BC$6)*$M206+SUM($S$7:BC$7)*$N206-SUM($O206:$Q206)&gt;0,SUM($S$3:BC$3)*$J206+SUM($S$4:BC$4)*$K206+SUM($S$5:BC$5)*$L206+SUM($S$6:BC$6)*$M206+SUM($S$7:BC$7)*$N206-SUM($O206:$Q206),0)</f>
        <v>1042.2359999999999</v>
      </c>
      <c r="BA206" s="87">
        <f t="shared" si="699"/>
        <v>0</v>
      </c>
      <c r="BB206" s="402">
        <f>IF(SUM($S$3:BD$3)*$J206+SUM($S$4:BD$4)*$K206+SUM($S$5:BD$5)*$L206+SUM($S$6:BD$6)*$M206+SUM($S$7:BD$7)*$N206-SUM($O206:$Q206)&gt;0,SUM($S$3:BD$3)*$J206+SUM($S$4:BD$4)*$K206+SUM($S$5:BD$5)*$L206+SUM($S$6:BD$6)*$M206+SUM($S$7:BD$7)*$N206-SUM($O206:$Q206),0)</f>
        <v>1042.2359999999999</v>
      </c>
      <c r="BC206" s="87">
        <f t="shared" si="700"/>
        <v>0</v>
      </c>
      <c r="BG206" s="23">
        <f>AA206*$H206</f>
        <v>0</v>
      </c>
      <c r="BH206" s="23">
        <f>AC206*$H206</f>
        <v>0</v>
      </c>
      <c r="BI206" s="23">
        <f>AE206*$H206</f>
        <v>0</v>
      </c>
      <c r="BJ206" s="23">
        <f>AG206*$H206</f>
        <v>25849.234400000001</v>
      </c>
      <c r="BK206" s="23">
        <f>AI206*$H206</f>
        <v>36188.928159999996</v>
      </c>
      <c r="BL206" s="23">
        <f>AK206*$H206</f>
        <v>0</v>
      </c>
      <c r="BM206" s="23">
        <f>AM206*$H206</f>
        <v>0</v>
      </c>
      <c r="BN206" s="23">
        <f>AO206*$H206</f>
        <v>90472.320400000011</v>
      </c>
      <c r="BO206" s="23">
        <f>AQ206*$H206</f>
        <v>90472.320399999997</v>
      </c>
      <c r="BP206" s="23">
        <f>AS206*$H206</f>
        <v>90472.320399999968</v>
      </c>
      <c r="BQ206" s="407">
        <f>AU206*$H206</f>
        <v>90472.320399999997</v>
      </c>
      <c r="BR206" s="22">
        <f>AW206*$H206</f>
        <v>90472.320400000055</v>
      </c>
      <c r="BS206" s="23">
        <f>AY206*$H206</f>
        <v>90472.320399999924</v>
      </c>
      <c r="BT206" s="23">
        <f t="shared" ref="BT206" si="715">BA206*$H206</f>
        <v>0</v>
      </c>
      <c r="BU206" s="23">
        <f>BC206*$H206</f>
        <v>0</v>
      </c>
      <c r="BV206" s="91"/>
      <c r="BW206" s="158"/>
      <c r="BX206" s="153" t="s">
        <v>615</v>
      </c>
    </row>
    <row r="207" spans="1:76" s="86" customFormat="1" ht="12.75" customHeight="1" x14ac:dyDescent="0.25">
      <c r="A207" s="13" t="s">
        <v>291</v>
      </c>
      <c r="B207" s="13" t="s">
        <v>114</v>
      </c>
      <c r="C207" s="98" t="s">
        <v>105</v>
      </c>
      <c r="D207" s="280">
        <v>1</v>
      </c>
      <c r="E207" s="334">
        <v>454.28</v>
      </c>
      <c r="F207" s="341" t="s">
        <v>912</v>
      </c>
      <c r="G207" s="379">
        <v>1</v>
      </c>
      <c r="H207" s="380">
        <v>454.28</v>
      </c>
      <c r="I207" s="378" t="s">
        <v>912</v>
      </c>
      <c r="J207" s="208"/>
      <c r="K207" s="226"/>
      <c r="L207" s="217"/>
      <c r="M207" s="234">
        <v>0.155</v>
      </c>
      <c r="N207" s="120"/>
      <c r="O207" s="87"/>
      <c r="P207" s="91"/>
      <c r="Q207" s="292">
        <v>120</v>
      </c>
      <c r="R207" s="72">
        <f>IF(SUM($S$3:U$3)*$J207+SUM($S$4:U$4)*$K207+SUM($S$5:U$5)*$L207+SUM($S$6:U$6)*$M207+SUM($S$7:U$7)*$N207-SUM($O207:$Q207)&gt;0,SUM($S$3:U$3)*$J207+SUM($S$4:U$4)*$K207+SUM($S$5:U$5)*$L207+SUM($S$6:U$6)*$M207+SUM($S$7:U$7)*$N207-SUM($O207:$Q207),0)</f>
        <v>0</v>
      </c>
      <c r="S207" s="73">
        <f t="shared" si="682"/>
        <v>0</v>
      </c>
      <c r="T207" s="72">
        <f>IF(SUM($S$3:W$3)*$J207+SUM($S$4:W$4)*$K207+SUM($S$5:W$5)*$L207+SUM($S$6:W$6)*$M207+SUM($S$7:W$7)*$N207-SUM($O207:$Q207)&gt;0,SUM($S$3:W$3)*$J207+SUM($S$4:W$4)*$K207+SUM($S$5:W$5)*$L207+SUM($S$6:W$6)*$M207+SUM($S$7:W$7)*$N207-SUM($O207:$Q207),0)</f>
        <v>0</v>
      </c>
      <c r="U207" s="4">
        <f t="shared" si="683"/>
        <v>0</v>
      </c>
      <c r="V207" s="72">
        <f>IF(SUM($S$3:Y$3)*$J207+SUM($S$4:Y$4)*$K207+SUM($S$5:Y$5)*$L207+SUM($S$6:Y$6)*$M207+SUM($S$7:Y$7)*$N207-SUM($O207:$Q207)&gt;0,SUM($S$3:Y$3)*$J207+SUM($S$4:Y$4)*$K207+SUM($S$5:Y$5)*$L207+SUM($S$6:Y$6)*$M207+SUM($S$7:Y$7)*$N207-SUM($O207:$Q207),0)</f>
        <v>0</v>
      </c>
      <c r="W207" s="4">
        <f t="shared" si="684"/>
        <v>0</v>
      </c>
      <c r="X207" s="72">
        <f>IF(SUM($S$3:AA$3)*$J207+SUM($S$4:AA$4)*$K207+SUM($S$5:AA$5)*$L207+SUM($S$6:AA$6)*$M207+SUM($S$7:AA$7)*$N207-SUM($O207:$Q207)&gt;0,SUM($S$3:AA$3)*$J207+SUM($S$4:AA$4)*$K207+SUM($S$5:AA$5)*$L207+SUM($S$6:AA$6)*$M207+SUM($S$7:AA$7)*$N207-SUM($O207:$Q207),0)</f>
        <v>0</v>
      </c>
      <c r="Y207" s="4">
        <f t="shared" si="685"/>
        <v>0</v>
      </c>
      <c r="Z207" s="72">
        <f>IF(SUM($S$3:AC$3)*$J207+SUM($S$4:AC$4)*$K207+SUM($S$5:AC$5)*$L207+SUM($S$6:AC$6)*$M207+SUM($S$7:AC$7)*$N207-SUM($O207:$Q207)&gt;0,SUM($S$3:AC$3)*$J207+SUM($S$4:AC$4)*$K207+SUM($S$5:AC$5)*$L207+SUM($S$6:AC$6)*$M207+SUM($S$7:AC$7)*$N207-SUM($O207:$Q207),0)</f>
        <v>0</v>
      </c>
      <c r="AA207" s="4">
        <f t="shared" si="686"/>
        <v>0</v>
      </c>
      <c r="AB207" s="72">
        <f>IF(SUM($S$3:AE$3)*$J207+SUM($S$4:AE$4)*$K207+SUM($S$5:AE$5)*$L207+SUM($S$6:AE$6)*$M207+SUM($S$7:AE$7)*$N207-SUM($O207:$Q207)&gt;0,SUM($S$3:AE$3)*$J207+SUM($S$4:AE$4)*$K207+SUM($S$5:AE$5)*$L207+SUM($S$6:AE$6)*$M207+SUM($S$7:AE$7)*$N207-SUM($O207:$Q207),0)</f>
        <v>0</v>
      </c>
      <c r="AC207" s="4">
        <f t="shared" si="687"/>
        <v>0</v>
      </c>
      <c r="AD207" s="72">
        <f>IF(SUM($S$3:AG$3)*$J207+SUM($S$4:AG$4)*$K207+SUM($S$5:AG$5)*$L207+SUM($S$6:AG$6)*$M207+SUM($S$7:AG$7)*$N207-SUM($O207:$Q207)&gt;0,SUM($S$3:AG$3)*$J207+SUM($S$4:AG$4)*$K207+SUM($S$5:AG$5)*$L207+SUM($S$6:AG$6)*$M207+SUM($S$7:AG$7)*$N207-SUM($O207:$Q207),0)</f>
        <v>0</v>
      </c>
      <c r="AE207" s="4">
        <f t="shared" si="688"/>
        <v>0</v>
      </c>
      <c r="AF207" s="72">
        <f>IF(SUM($S$3:AI$3)*$J207+SUM($S$4:AI$4)*$K207+SUM($S$5:AI$5)*$L207+SUM($S$6:AI$6)*$M207+SUM($S$7:AI$7)*$N207-SUM($O207:$Q207)&gt;0,SUM($S$3:AI$3)*$J207+SUM($S$4:AI$4)*$K207+SUM($S$5:AI$5)*$L207+SUM($S$6:AI$6)*$M207+SUM($S$7:AI$7)*$N207-SUM($O207:$Q207),0)</f>
        <v>0</v>
      </c>
      <c r="AG207" s="4">
        <f t="shared" si="689"/>
        <v>0</v>
      </c>
      <c r="AH207" s="72">
        <f>IF(SUM($S$3:AK$3)*$J207+SUM($S$4:AK$4)*$K207+SUM($S$5:AK$5)*$L207+SUM($S$6:AK$6)*$M207+SUM($S$7:AK$7)*$N207-SUM($O207:$Q207)&gt;0,SUM($S$3:AK$3)*$J207+SUM($S$4:AK$4)*$K207+SUM($S$5:AK$5)*$L207+SUM($S$6:AK$6)*$M207+SUM($S$7:AK$7)*$N207-SUM($O207:$Q207),0)</f>
        <v>0</v>
      </c>
      <c r="AI207" s="4">
        <f t="shared" si="690"/>
        <v>0</v>
      </c>
      <c r="AJ207" s="72">
        <f>IF(SUM($S$3:AM$3)*$J207+SUM($S$4:AQ$4)*$K207+SUM($S$5:AM$5)*$L207+SUM($S$6:AM$6)*$M207+SUM($S$7:AM$7)*$N207-SUM($O207:$Q207)&gt;0,SUM($S$3:AM$3)*$J207+SUM($S$4:AQ$4)*$K207+SUM($S$5:AM$5)*$L207+SUM($S$6:AM$6)*$M207+SUM($S$7:AM$7)*$N207-SUM($O207:$Q207),0)</f>
        <v>0</v>
      </c>
      <c r="AK207" s="4">
        <f t="shared" si="691"/>
        <v>0</v>
      </c>
      <c r="AL207" s="72">
        <f>IF(SUM($S$3:AO$3)*$J207+SUM($S$4:AS$4)*$K207+SUM($S$5:AO$5)*$L207+SUM($S$6:AO$6)*$M207+SUM($S$7:AO$7)*$N207-SUM($O207:$Q207)&gt;0,SUM($S$3:AO$3)*$J207+SUM($S$4:AS$4)*$K207+SUM($S$5:AO$5)*$L207+SUM($S$6:AO$6)*$M207+SUM($S$7:AO$7)*$N207-SUM($O207:$Q207),0)</f>
        <v>0</v>
      </c>
      <c r="AM207" s="4">
        <f t="shared" si="692"/>
        <v>0</v>
      </c>
      <c r="AN207" s="72">
        <f>IF(SUM($S$3:AQ$3)*$J207+SUM($S$4:AU$4)*$K207+SUM($S$5:AQ$5)*$L207+SUM($S$6:AQ$6)*$M207+SUM($S$7:AQ$7)*$N207-SUM($O207:$Q207)&gt;0,SUM($S$3:AQ$3)*$J207+SUM($S$4:AU$4)*$K207+SUM($S$5:AQ$5)*$L207+SUM($S$6:AQ$6)*$M207+SUM($S$7:AQ$7)*$N207-SUM($O207:$Q207),0)</f>
        <v>0</v>
      </c>
      <c r="AO207" s="4">
        <f t="shared" si="693"/>
        <v>0</v>
      </c>
      <c r="AP207" s="72">
        <f>IF(SUM($S$3:AS$3)*$J207+SUM($S$4:AW$4)*$K207+SUM($S$5:AS$5)*$L207+SUM($S$6:AS$6)*$M207+SUM($S$7:AS$7)*$N207-SUM($O207:$Q207)&gt;0,SUM($S$3:AS$3)*$J207+SUM($S$4:AW$4)*$K207+SUM($S$5:AS$5)*$L207+SUM($S$6:AS$6)*$M207+SUM($S$7:AS$7)*$N207-SUM($O207:$Q207),0)</f>
        <v>0</v>
      </c>
      <c r="AQ207" s="4">
        <f t="shared" si="694"/>
        <v>0</v>
      </c>
      <c r="AR207" s="72">
        <f>IF(SUM($S$3:AU$3)*$J207+SUM($S$4:AP$4)*$K207+SUM($S$5:AU$5)*$L207+SUM($S$6:AU$6)*$M207+SUM($S$7:AU$7)*$N207-SUM($O207:$Q207)&gt;0,SUM($S$3:AU$3)*$J207+SUM($S$4:AP$4)*$K207+SUM($S$5:AU$5)*$L207+SUM($S$6:AU$6)*$M207+SUM($S$7:AU$7)*$N207-SUM($O207:$Q207),0)</f>
        <v>0</v>
      </c>
      <c r="AS207" s="4">
        <f t="shared" si="695"/>
        <v>0</v>
      </c>
      <c r="AT207" s="72">
        <f>IF(SUM($S$3:AW$3)*$J207+SUM($S$4:AW$4)*$K207+SUM($S$5:AW$5)*$L207+SUM($S$6:AW$6)*$M207+SUM($S$7:AW$7)*$N207-SUM($O207:$Q207)&gt;0,SUM($S$3:AW$3)*$J207+SUM($S$4:AW$4)*$K207+SUM($S$5:AW$5)*$L207+SUM($S$6:AW$6)*$M207+SUM($S$7:AW$7)*$N207-SUM($O207:$Q207),0)</f>
        <v>0</v>
      </c>
      <c r="AU207" s="4">
        <f t="shared" si="696"/>
        <v>0</v>
      </c>
      <c r="AV207" s="72">
        <f>IF(SUM($S$3:AY$3)*$J207+SUM($S$4:AY$4)*$K207+SUM($S$5:AY$5)*$L207+SUM($S$6:AY$6)*$M207+SUM($S$7:AY$7)*$N207-SUM($O207:$Q207)&gt;0,SUM($S$3:AY$3)*$J207+SUM($S$4:AY$4)*$K207+SUM($S$5:AY$5)*$L207+SUM($S$6:AY$6)*$M207+SUM($S$7:AY$7)*$N207-SUM($O207:$Q207),0)</f>
        <v>0</v>
      </c>
      <c r="AW207" s="4">
        <f t="shared" si="697"/>
        <v>0</v>
      </c>
      <c r="AX207" s="72">
        <f>IF(SUM($S$3:BA$3)*$J207+SUM($S$4:BA$4)*$K207+SUM($S$5:BA$5)*$L207+SUM($S$6:BA$6)*$M207+SUM($S$7:BA$7)*$N207-SUM($O207:$Q207)&gt;0,SUM($S$3:BA$3)*$J207+SUM($S$4:BA$4)*$K207+SUM($S$5:BA$5)*$L207+SUM($S$6:BA$6)*$M207+SUM($S$7:BA$7)*$N207-SUM($O207:$Q207),0)</f>
        <v>0</v>
      </c>
      <c r="AY207" s="7">
        <f t="shared" si="698"/>
        <v>0</v>
      </c>
      <c r="AZ207" s="401">
        <f>IF(SUM($S$3:BC$3)*$J207+SUM($S$4:BC$4)*$K207+SUM($S$5:BC$5)*$L207+SUM($S$6:BC$6)*$M207+SUM($S$7:BC$7)*$N207-SUM($O207:$Q207)&gt;0,SUM($S$3:BC$3)*$J207+SUM($S$4:BC$4)*$K207+SUM($S$5:BC$5)*$L207+SUM($S$6:BC$6)*$M207+SUM($S$7:BC$7)*$N207-SUM($O207:$Q207),0)</f>
        <v>0</v>
      </c>
      <c r="BA207" s="87">
        <f t="shared" si="699"/>
        <v>0</v>
      </c>
      <c r="BB207" s="402">
        <f>IF(SUM($S$3:BD$3)*$J207+SUM($S$4:BD$4)*$K207+SUM($S$5:BD$5)*$L207+SUM($S$6:BD$6)*$M207+SUM($S$7:BD$7)*$N207-SUM($O207:$Q207)&gt;0,SUM($S$3:BD$3)*$J207+SUM($S$4:BD$4)*$K207+SUM($S$5:BD$5)*$L207+SUM($S$6:BD$6)*$M207+SUM($S$7:BD$7)*$N207-SUM($O207:$Q207),0)</f>
        <v>0</v>
      </c>
      <c r="BC207" s="87">
        <f t="shared" si="700"/>
        <v>0</v>
      </c>
      <c r="BG207" s="91">
        <f>IF($G207=2,$H207*AC207*$I$2,$H207*AC207)</f>
        <v>0</v>
      </c>
      <c r="BH207" s="91">
        <f>IF($G207=2,$H207*AE207*$I$2,$H207*AE207)</f>
        <v>0</v>
      </c>
      <c r="BI207" s="91">
        <f>IF($G207=2,$H207*AG207*$I$2,$H207*AG207)</f>
        <v>0</v>
      </c>
      <c r="BJ207" s="91">
        <f>IF($G207=2,$H207*AI207*$I$2,$H207*AI207)</f>
        <v>0</v>
      </c>
      <c r="BK207" s="91">
        <f>IF($G207=2,$H207*AK207*$I$2,$H207*AK207)</f>
        <v>0</v>
      </c>
      <c r="BL207" s="91">
        <f>IF($G207=2,$H207*AM207*$I$2,$H207*AM207)</f>
        <v>0</v>
      </c>
      <c r="BM207" s="91">
        <f>IF($G207=2,$H207*AO207*$I$2,$H207*AO207)</f>
        <v>0</v>
      </c>
      <c r="BN207" s="91">
        <f>IF($G207=2,$H207*AQ207*$I$2,$H207*AQ207)</f>
        <v>0</v>
      </c>
      <c r="BO207" s="91">
        <f>IF($G207=2,$H207*AS207*$I$2,$H207*AS207)</f>
        <v>0</v>
      </c>
      <c r="BP207" s="91">
        <f>IF($G207=2,$H207*AU207*$I$2,$H207*AU207)</f>
        <v>0</v>
      </c>
      <c r="BQ207" s="250">
        <f>IF($G207=2,$H207*AW207*$I$2,$H207*AW207)</f>
        <v>0</v>
      </c>
      <c r="BR207" s="157">
        <f>IF($G207=2,$H207*AY207*$I$2,$H207*AY207)</f>
        <v>0</v>
      </c>
      <c r="BS207" s="91">
        <f>IF($G207=2,$H207*BA207*$I$2,$H207*BA207)</f>
        <v>0</v>
      </c>
      <c r="BT207" s="91">
        <f>IF($G207=2,$H207*BC207*$I$2,$H207*BC207)</f>
        <v>0</v>
      </c>
      <c r="BU207" s="91"/>
      <c r="BV207" s="91"/>
      <c r="BW207" s="158"/>
      <c r="BX207" s="153" t="s">
        <v>607</v>
      </c>
    </row>
    <row r="208" spans="1:76" s="86" customFormat="1" ht="12.75" customHeight="1" x14ac:dyDescent="0.25">
      <c r="A208" s="11" t="s">
        <v>819</v>
      </c>
      <c r="B208" s="12" t="s">
        <v>820</v>
      </c>
      <c r="C208" s="98" t="s">
        <v>105</v>
      </c>
      <c r="D208" s="280">
        <v>1</v>
      </c>
      <c r="E208" s="334">
        <v>484.82</v>
      </c>
      <c r="F208" s="345" t="s">
        <v>1043</v>
      </c>
      <c r="G208" s="379">
        <v>1</v>
      </c>
      <c r="H208" s="380">
        <v>580.35</v>
      </c>
      <c r="I208" s="373" t="s">
        <v>1043</v>
      </c>
      <c r="J208" s="309">
        <v>0.72799999999999998</v>
      </c>
      <c r="K208" s="226"/>
      <c r="L208" s="217"/>
      <c r="M208" s="217"/>
      <c r="N208" s="120"/>
      <c r="O208" s="87"/>
      <c r="P208" s="91"/>
      <c r="Q208" s="292">
        <v>252</v>
      </c>
      <c r="R208" s="72">
        <f>IF(SUM($S$3:U$3)*$J208+SUM($S$4:U$4)*$K208+SUM($S$5:U$5)*$L208+SUM($S$6:U$6)*$M208+SUM($S$7:U$7)*$N208-SUM($O208:$Q208)&gt;0,SUM($S$3:U$3)*$J208+SUM($S$4:U$4)*$K208+SUM($S$5:U$5)*$L208+SUM($S$6:U$6)*$M208+SUM($S$7:U$7)*$N208-SUM($O208:$Q208),0)</f>
        <v>0</v>
      </c>
      <c r="S208" s="73">
        <f t="shared" si="682"/>
        <v>0</v>
      </c>
      <c r="T208" s="72">
        <f>IF(SUM($S$3:W$3)*$J208+SUM($S$4:W$4)*$K208+SUM($S$5:W$5)*$L208+SUM($S$6:W$6)*$M208+SUM($S$7:W$7)*$N208-SUM($O208:$Q208)&gt;0,SUM($S$3:W$3)*$J208+SUM($S$4:W$4)*$K208+SUM($S$5:W$5)*$L208+SUM($S$6:W$6)*$M208+SUM($S$7:W$7)*$N208-SUM($O208:$Q208),0)</f>
        <v>0</v>
      </c>
      <c r="U208" s="4">
        <f t="shared" si="683"/>
        <v>0</v>
      </c>
      <c r="V208" s="72">
        <f>IF(SUM($S$3:Y$3)*$J208+SUM($S$4:Y$4)*$K208+SUM($S$5:Y$5)*$L208+SUM($S$6:Y$6)*$M208+SUM($S$7:Y$7)*$N208-SUM($O208:$Q208)&gt;0,SUM($S$3:Y$3)*$J208+SUM($S$4:Y$4)*$K208+SUM($S$5:Y$5)*$L208+SUM($S$6:Y$6)*$M208+SUM($S$7:Y$7)*$N208-SUM($O208:$Q208),0)</f>
        <v>0</v>
      </c>
      <c r="W208" s="4">
        <f t="shared" si="684"/>
        <v>0</v>
      </c>
      <c r="X208" s="72">
        <f>IF(SUM($S$3:AA$3)*$J208+SUM($S$4:AA$4)*$K208+SUM($S$5:AA$5)*$L208+SUM($S$6:AA$6)*$M208+SUM($S$7:AA$7)*$N208-SUM($O208:$Q208)&gt;0,SUM($S$3:AA$3)*$J208+SUM($S$4:AA$4)*$K208+SUM($S$5:AA$5)*$L208+SUM($S$6:AA$6)*$M208+SUM($S$7:AA$7)*$N208-SUM($O208:$Q208),0)</f>
        <v>0</v>
      </c>
      <c r="Y208" s="4">
        <f t="shared" si="685"/>
        <v>0</v>
      </c>
      <c r="Z208" s="72">
        <f>IF(SUM($S$3:AC$3)*$J208+SUM($S$4:AC$4)*$K208+SUM($S$5:AC$5)*$L208+SUM($S$6:AC$6)*$M208+SUM($S$7:AC$7)*$N208-SUM($O208:$Q208)&gt;0,SUM($S$3:AC$3)*$J208+SUM($S$4:AC$4)*$K208+SUM($S$5:AC$5)*$L208+SUM($S$6:AC$6)*$M208+SUM($S$7:AC$7)*$N208-SUM($O208:$Q208),0)</f>
        <v>0</v>
      </c>
      <c r="AA208" s="4">
        <f t="shared" si="686"/>
        <v>0</v>
      </c>
      <c r="AB208" s="72">
        <f>IF(SUM($S$3:AE$3)*$J208+SUM($S$4:AE$4)*$K208+SUM($S$5:AE$5)*$L208+SUM($S$6:AE$6)*$M208+SUM($S$7:AE$7)*$N208-SUM($O208:$Q208)&gt;0,SUM($S$3:AE$3)*$J208+SUM($S$4:AE$4)*$K208+SUM($S$5:AE$5)*$L208+SUM($S$6:AE$6)*$M208+SUM($S$7:AE$7)*$N208-SUM($O208:$Q208),0)</f>
        <v>0</v>
      </c>
      <c r="AC208" s="4">
        <f t="shared" si="687"/>
        <v>0</v>
      </c>
      <c r="AD208" s="72">
        <f>IF(SUM($S$3:AG$3)*$J208+SUM($S$4:AG$4)*$K208+SUM($S$5:AG$5)*$L208+SUM($S$6:AG$6)*$M208+SUM($S$7:AG$7)*$N208-SUM($O208:$Q208)&gt;0,SUM($S$3:AG$3)*$J208+SUM($S$4:AG$4)*$K208+SUM($S$5:AG$5)*$L208+SUM($S$6:AG$6)*$M208+SUM($S$7:AG$7)*$N208-SUM($O208:$Q208),0)</f>
        <v>0</v>
      </c>
      <c r="AE208" s="4">
        <f t="shared" si="688"/>
        <v>0</v>
      </c>
      <c r="AF208" s="72">
        <f>IF(SUM($S$3:AI$3)*$J208+SUM($S$4:AI$4)*$K208+SUM($S$5:AI$5)*$L208+SUM($S$6:AI$6)*$M208+SUM($S$7:AI$7)*$N208-SUM($O208:$Q208)&gt;0,SUM($S$3:AI$3)*$J208+SUM($S$4:AI$4)*$K208+SUM($S$5:AI$5)*$L208+SUM($S$6:AI$6)*$M208+SUM($S$7:AI$7)*$N208-SUM($O208:$Q208),0)</f>
        <v>0</v>
      </c>
      <c r="AG208" s="4">
        <f t="shared" si="689"/>
        <v>0</v>
      </c>
      <c r="AH208" s="72">
        <f>IF(SUM($S$3:AK$3)*$J208+SUM($S$4:AK$4)*$K208+SUM($S$5:AK$5)*$L208+SUM($S$6:AK$6)*$M208+SUM($S$7:AK$7)*$N208-SUM($O208:$Q208)&gt;0,SUM($S$3:AK$3)*$J208+SUM($S$4:AK$4)*$K208+SUM($S$5:AK$5)*$L208+SUM($S$6:AK$6)*$M208+SUM($S$7:AK$7)*$N208-SUM($O208:$Q208),0)</f>
        <v>0</v>
      </c>
      <c r="AI208" s="4">
        <f t="shared" si="690"/>
        <v>0</v>
      </c>
      <c r="AJ208" s="72">
        <f>IF(SUM($S$3:AM$3)*$J208+SUM($S$4:AQ$4)*$K208+SUM($S$5:AM$5)*$L208+SUM($S$6:AM$6)*$M208+SUM($S$7:AM$7)*$N208-SUM($O208:$Q208)&gt;0,SUM($S$3:AM$3)*$J208+SUM($S$4:AQ$4)*$K208+SUM($S$5:AM$5)*$L208+SUM($S$6:AM$6)*$M208+SUM($S$7:AM$7)*$N208-SUM($O208:$Q208),0)</f>
        <v>0</v>
      </c>
      <c r="AK208" s="4">
        <f t="shared" si="691"/>
        <v>0</v>
      </c>
      <c r="AL208" s="72">
        <f>IF(SUM($S$3:AO$3)*$J208+SUM($S$4:AS$4)*$K208+SUM($S$5:AO$5)*$L208+SUM($S$6:AO$6)*$M208+SUM($S$7:AO$7)*$N208-SUM($O208:$Q208)&gt;0,SUM($S$3:AO$3)*$J208+SUM($S$4:AS$4)*$K208+SUM($S$5:AO$5)*$L208+SUM($S$6:AO$6)*$M208+SUM($S$7:AO$7)*$N208-SUM($O208:$Q208),0)</f>
        <v>0</v>
      </c>
      <c r="AM208" s="4">
        <f t="shared" si="692"/>
        <v>0</v>
      </c>
      <c r="AN208" s="72">
        <f>IF(SUM($S$3:AQ$3)*$J208+SUM($S$4:AU$4)*$K208+SUM($S$5:AQ$5)*$L208+SUM($S$6:AQ$6)*$M208+SUM($S$7:AQ$7)*$N208-SUM($O208:$Q208)&gt;0,SUM($S$3:AQ$3)*$J208+SUM($S$4:AU$4)*$K208+SUM($S$5:AQ$5)*$L208+SUM($S$6:AQ$6)*$M208+SUM($S$7:AQ$7)*$N208-SUM($O208:$Q208),0)</f>
        <v>0</v>
      </c>
      <c r="AO208" s="4">
        <f t="shared" si="693"/>
        <v>0</v>
      </c>
      <c r="AP208" s="72">
        <f>IF(SUM($S$3:AS$3)*$J208+SUM($S$4:AW$4)*$K208+SUM($S$5:AS$5)*$L208+SUM($S$6:AS$6)*$M208+SUM($S$7:AS$7)*$N208-SUM($O208:$Q208)&gt;0,SUM($S$3:AS$3)*$J208+SUM($S$4:AW$4)*$K208+SUM($S$5:AS$5)*$L208+SUM($S$6:AS$6)*$M208+SUM($S$7:AS$7)*$N208-SUM($O208:$Q208),0)</f>
        <v>0</v>
      </c>
      <c r="AQ208" s="4">
        <f t="shared" si="694"/>
        <v>0</v>
      </c>
      <c r="AR208" s="72">
        <f>IF(SUM($S$3:AU$3)*$J208+SUM($S$4:AP$4)*$K208+SUM($S$5:AU$5)*$L208+SUM($S$6:AU$6)*$M208+SUM($S$7:AU$7)*$N208-SUM($O208:$Q208)&gt;0,SUM($S$3:AU$3)*$J208+SUM($S$4:AP$4)*$K208+SUM($S$5:AU$5)*$L208+SUM($S$6:AU$6)*$M208+SUM($S$7:AU$7)*$N208-SUM($O208:$Q208),0)</f>
        <v>0</v>
      </c>
      <c r="AS208" s="4">
        <f t="shared" si="695"/>
        <v>0</v>
      </c>
      <c r="AT208" s="72">
        <f>IF(SUM($S$3:AW$3)*$J208+SUM($S$4:AW$4)*$K208+SUM($S$5:AW$5)*$L208+SUM($S$6:AW$6)*$M208+SUM($S$7:AW$7)*$N208-SUM($O208:$Q208)&gt;0,SUM($S$3:AW$3)*$J208+SUM($S$4:AW$4)*$K208+SUM($S$5:AW$5)*$L208+SUM($S$6:AW$6)*$M208+SUM($S$7:AW$7)*$N208-SUM($O208:$Q208),0)</f>
        <v>0</v>
      </c>
      <c r="AU208" s="4">
        <f t="shared" si="696"/>
        <v>0</v>
      </c>
      <c r="AV208" s="72">
        <f>IF(SUM($S$3:AY$3)*$J208+SUM($S$4:AY$4)*$K208+SUM($S$5:AY$5)*$L208+SUM($S$6:AY$6)*$M208+SUM($S$7:AY$7)*$N208-SUM($O208:$Q208)&gt;0,SUM($S$3:AY$3)*$J208+SUM($S$4:AY$4)*$K208+SUM($S$5:AY$5)*$L208+SUM($S$6:AY$6)*$M208+SUM($S$7:AY$7)*$N208-SUM($O208:$Q208),0)</f>
        <v>0</v>
      </c>
      <c r="AW208" s="4">
        <f t="shared" si="697"/>
        <v>0</v>
      </c>
      <c r="AX208" s="72">
        <f>IF(SUM($S$3:BA$3)*$J208+SUM($S$4:BA$4)*$K208+SUM($S$5:BA$5)*$L208+SUM($S$6:BA$6)*$M208+SUM($S$7:BA$7)*$N208-SUM($O208:$Q208)&gt;0,SUM($S$3:BA$3)*$J208+SUM($S$4:BA$4)*$K208+SUM($S$5:BA$5)*$L208+SUM($S$6:BA$6)*$M208+SUM($S$7:BA$7)*$N208-SUM($O208:$Q208),0)</f>
        <v>0</v>
      </c>
      <c r="AY208" s="7">
        <f t="shared" si="698"/>
        <v>0</v>
      </c>
      <c r="AZ208" s="401">
        <f>IF(SUM($S$3:BC$3)*$J208+SUM($S$4:BC$4)*$K208+SUM($S$5:BC$5)*$L208+SUM($S$6:BC$6)*$M208+SUM($S$7:BC$7)*$N208-SUM($O208:$Q208)&gt;0,SUM($S$3:BC$3)*$J208+SUM($S$4:BC$4)*$K208+SUM($S$5:BC$5)*$L208+SUM($S$6:BC$6)*$M208+SUM($S$7:BC$7)*$N208-SUM($O208:$Q208),0)</f>
        <v>0</v>
      </c>
      <c r="BA208" s="87">
        <f t="shared" si="699"/>
        <v>0</v>
      </c>
      <c r="BB208" s="402">
        <f>IF(SUM($S$3:BD$3)*$J208+SUM($S$4:BD$4)*$K208+SUM($S$5:BD$5)*$L208+SUM($S$6:BD$6)*$M208+SUM($S$7:BD$7)*$N208-SUM($O208:$Q208)&gt;0,SUM($S$3:BD$3)*$J208+SUM($S$4:BD$4)*$K208+SUM($S$5:BD$5)*$L208+SUM($S$6:BD$6)*$M208+SUM($S$7:BD$7)*$N208-SUM($O208:$Q208),0)</f>
        <v>0</v>
      </c>
      <c r="BC208" s="87">
        <f t="shared" si="700"/>
        <v>0</v>
      </c>
      <c r="BG208" s="23">
        <f>AA208*$H208</f>
        <v>0</v>
      </c>
      <c r="BH208" s="23">
        <f>AC208*$H208</f>
        <v>0</v>
      </c>
      <c r="BI208" s="23">
        <f>AE208*$H208</f>
        <v>0</v>
      </c>
      <c r="BJ208" s="23">
        <f>AG208*$H208</f>
        <v>0</v>
      </c>
      <c r="BK208" s="23">
        <f>AI208*$H208</f>
        <v>0</v>
      </c>
      <c r="BL208" s="23">
        <f>AK208*$H208</f>
        <v>0</v>
      </c>
      <c r="BM208" s="23">
        <f>AM208*$H208</f>
        <v>0</v>
      </c>
      <c r="BN208" s="23">
        <f>AO208*$H208</f>
        <v>0</v>
      </c>
      <c r="BO208" s="23">
        <f>AQ208*$H208</f>
        <v>0</v>
      </c>
      <c r="BP208" s="23">
        <f>AS208*$H208</f>
        <v>0</v>
      </c>
      <c r="BQ208" s="407">
        <f>AU208*$H208</f>
        <v>0</v>
      </c>
      <c r="BR208" s="22">
        <f>AW208*$H208</f>
        <v>0</v>
      </c>
      <c r="BS208" s="23">
        <f>AY208*$H208</f>
        <v>0</v>
      </c>
      <c r="BT208" s="23">
        <f t="shared" ref="BT208" si="716">BA208*$H208</f>
        <v>0</v>
      </c>
      <c r="BU208" s="23">
        <f>BC208*$H208</f>
        <v>0</v>
      </c>
      <c r="BV208" s="91"/>
      <c r="BW208" s="158"/>
      <c r="BX208" s="153" t="s">
        <v>615</v>
      </c>
    </row>
    <row r="209" spans="1:76" s="86" customFormat="1" ht="12.75" customHeight="1" x14ac:dyDescent="0.25">
      <c r="A209" s="15" t="s">
        <v>113</v>
      </c>
      <c r="B209" s="15" t="s">
        <v>114</v>
      </c>
      <c r="C209" s="98" t="s">
        <v>105</v>
      </c>
      <c r="D209" s="280">
        <v>1</v>
      </c>
      <c r="E209" s="334">
        <v>415.18</v>
      </c>
      <c r="F209" s="341" t="s">
        <v>912</v>
      </c>
      <c r="G209" s="379">
        <v>1</v>
      </c>
      <c r="H209" s="380">
        <v>415.18</v>
      </c>
      <c r="I209" s="378" t="s">
        <v>912</v>
      </c>
      <c r="J209" s="309">
        <v>0.52359999999999995</v>
      </c>
      <c r="K209" s="225">
        <v>0.57999999999999996</v>
      </c>
      <c r="L209" s="213">
        <v>0.69</v>
      </c>
      <c r="M209" s="234">
        <v>1.44</v>
      </c>
      <c r="N209" s="120"/>
      <c r="O209" s="87"/>
      <c r="P209" s="91"/>
      <c r="Q209" s="292">
        <v>1824.8</v>
      </c>
      <c r="R209" s="72">
        <f>IF(SUM($S$3:U$3)*$J209+SUM($S$4:U$4)*$K209+SUM($S$5:U$5)*$L209+SUM($S$6:U$6)*$M209+SUM($S$7:U$7)*$N209-SUM($O209:$Q209)&gt;0,SUM($S$3:U$3)*$J209+SUM($S$4:U$4)*$K209+SUM($S$5:U$5)*$L209+SUM($S$6:U$6)*$M209+SUM($S$7:U$7)*$N209-SUM($O209:$Q209),0)</f>
        <v>0</v>
      </c>
      <c r="S209" s="73">
        <f t="shared" si="682"/>
        <v>0</v>
      </c>
      <c r="T209" s="72">
        <f>IF(SUM($S$3:W$3)*$J209+SUM($S$4:W$4)*$K209+SUM($S$5:W$5)*$L209+SUM($S$6:W$6)*$M209+SUM($S$7:W$7)*$N209-SUM($O209:$Q209)&gt;0,SUM($S$3:W$3)*$J209+SUM($S$4:W$4)*$K209+SUM($S$5:W$5)*$L209+SUM($S$6:W$6)*$M209+SUM($S$7:W$7)*$N209-SUM($O209:$Q209),0)</f>
        <v>0</v>
      </c>
      <c r="U209" s="4">
        <f t="shared" si="683"/>
        <v>0</v>
      </c>
      <c r="V209" s="72">
        <f>IF(SUM($S$3:Y$3)*$J209+SUM($S$4:Y$4)*$K209+SUM($S$5:Y$5)*$L209+SUM($S$6:Y$6)*$M209+SUM($S$7:Y$7)*$N209-SUM($O209:$Q209)&gt;0,SUM($S$3:Y$3)*$J209+SUM($S$4:Y$4)*$K209+SUM($S$5:Y$5)*$L209+SUM($S$6:Y$6)*$M209+SUM($S$7:Y$7)*$N209-SUM($O209:$Q209),0)</f>
        <v>0</v>
      </c>
      <c r="W209" s="4">
        <f t="shared" si="684"/>
        <v>0</v>
      </c>
      <c r="X209" s="72">
        <f>IF(SUM($S$3:AA$3)*$J209+SUM($S$4:AA$4)*$K209+SUM($S$5:AA$5)*$L209+SUM($S$6:AA$6)*$M209+SUM($S$7:AA$7)*$N209-SUM($O209:$Q209)&gt;0,SUM($S$3:AA$3)*$J209+SUM($S$4:AA$4)*$K209+SUM($S$5:AA$5)*$L209+SUM($S$6:AA$6)*$M209+SUM($S$7:AA$7)*$N209-SUM($O209:$Q209),0)</f>
        <v>0</v>
      </c>
      <c r="Y209" s="4">
        <f t="shared" si="685"/>
        <v>0</v>
      </c>
      <c r="Z209" s="72">
        <f>IF(SUM($S$3:AC$3)*$J209+SUM($S$4:AC$4)*$K209+SUM($S$5:AC$5)*$L209+SUM($S$6:AC$6)*$M209+SUM($S$7:AC$7)*$N209-SUM($O209:$Q209)&gt;0,SUM($S$3:AC$3)*$J209+SUM($S$4:AC$4)*$K209+SUM($S$5:AC$5)*$L209+SUM($S$6:AC$6)*$M209+SUM($S$7:AC$7)*$N209-SUM($O209:$Q209),0)</f>
        <v>0</v>
      </c>
      <c r="AA209" s="4">
        <f t="shared" si="686"/>
        <v>0</v>
      </c>
      <c r="AB209" s="72">
        <f>IF(SUM($S$3:AE$3)*$J209+SUM($S$4:AE$4)*$K209+SUM($S$5:AE$5)*$L209+SUM($S$6:AE$6)*$M209+SUM($S$7:AE$7)*$N209-SUM($O209:$Q209)&gt;0,SUM($S$3:AE$3)*$J209+SUM($S$4:AE$4)*$K209+SUM($S$5:AE$5)*$L209+SUM($S$6:AE$6)*$M209+SUM($S$7:AE$7)*$N209-SUM($O209:$Q209),0)</f>
        <v>0</v>
      </c>
      <c r="AC209" s="4">
        <f t="shared" si="687"/>
        <v>0</v>
      </c>
      <c r="AD209" s="72">
        <f>IF(SUM($S$3:AG$3)*$J209+SUM($S$4:AG$4)*$K209+SUM($S$5:AG$5)*$L209+SUM($S$6:AG$6)*$M209+SUM($S$7:AG$7)*$N209-SUM($O209:$Q209)&gt;0,SUM($S$3:AG$3)*$J209+SUM($S$4:AG$4)*$K209+SUM($S$5:AG$5)*$L209+SUM($S$6:AG$6)*$M209+SUM($S$7:AG$7)*$N209-SUM($O209:$Q209),0)</f>
        <v>0</v>
      </c>
      <c r="AE209" s="4">
        <f t="shared" si="688"/>
        <v>0</v>
      </c>
      <c r="AF209" s="72">
        <f>IF(SUM($S$3:AI$3)*$J209+SUM($S$4:AI$4)*$K209+SUM($S$5:AI$5)*$L209+SUM($S$6:AI$6)*$M209+SUM($S$7:AI$7)*$N209-SUM($O209:$Q209)&gt;0,SUM($S$3:AI$3)*$J209+SUM($S$4:AI$4)*$K209+SUM($S$5:AI$5)*$L209+SUM($S$6:AI$6)*$M209+SUM($S$7:AI$7)*$N209-SUM($O209:$Q209),0)</f>
        <v>0</v>
      </c>
      <c r="AG209" s="4">
        <f t="shared" si="689"/>
        <v>0</v>
      </c>
      <c r="AH209" s="72">
        <f>IF(SUM($S$3:AK$3)*$J209+SUM($S$4:AK$4)*$K209+SUM($S$5:AK$5)*$L209+SUM($S$6:AK$6)*$M209+SUM($S$7:AK$7)*$N209-SUM($O209:$Q209)&gt;0,SUM($S$3:AK$3)*$J209+SUM($S$4:AK$4)*$K209+SUM($S$5:AK$5)*$L209+SUM($S$6:AK$6)*$M209+SUM($S$7:AK$7)*$N209-SUM($O209:$Q209),0)</f>
        <v>0</v>
      </c>
      <c r="AI209" s="4">
        <f t="shared" si="690"/>
        <v>0</v>
      </c>
      <c r="AJ209" s="72">
        <f>IF(SUM($S$3:AM$3)*$J209+SUM($S$4:AQ$4)*$K209+SUM($S$5:AM$5)*$L209+SUM($S$6:AM$6)*$M209+SUM($S$7:AM$7)*$N209-SUM($O209:$Q209)&gt;0,SUM($S$3:AM$3)*$J209+SUM($S$4:AQ$4)*$K209+SUM($S$5:AM$5)*$L209+SUM($S$6:AM$6)*$M209+SUM($S$7:AM$7)*$N209-SUM($O209:$Q209),0)</f>
        <v>0</v>
      </c>
      <c r="AK209" s="4">
        <f t="shared" si="691"/>
        <v>0</v>
      </c>
      <c r="AL209" s="72">
        <f>IF(SUM($S$3:AO$3)*$J209+SUM($S$4:AS$4)*$K209+SUM($S$5:AO$5)*$L209+SUM($S$6:AO$6)*$M209+SUM($S$7:AO$7)*$N209-SUM($O209:$Q209)&gt;0,SUM($S$3:AO$3)*$J209+SUM($S$4:AS$4)*$K209+SUM($S$5:AO$5)*$L209+SUM($S$6:AO$6)*$M209+SUM($S$7:AO$7)*$N209-SUM($O209:$Q209),0)</f>
        <v>0</v>
      </c>
      <c r="AM209" s="4">
        <f t="shared" si="692"/>
        <v>0</v>
      </c>
      <c r="AN209" s="72">
        <f>IF(SUM($S$3:AQ$3)*$J209+SUM($S$4:AU$4)*$K209+SUM($S$5:AQ$5)*$L209+SUM($S$6:AQ$6)*$M209+SUM($S$7:AQ$7)*$N209-SUM($O209:$Q209)&gt;0,SUM($S$3:AQ$3)*$J209+SUM($S$4:AU$4)*$K209+SUM($S$5:AQ$5)*$L209+SUM($S$6:AQ$6)*$M209+SUM($S$7:AQ$7)*$N209-SUM($O209:$Q209),0)</f>
        <v>0</v>
      </c>
      <c r="AO209" s="4">
        <f t="shared" si="693"/>
        <v>0</v>
      </c>
      <c r="AP209" s="72">
        <f>IF(SUM($S$3:AS$3)*$J209+SUM($S$4:AW$4)*$K209+SUM($S$5:AS$5)*$L209+SUM($S$6:AS$6)*$M209+SUM($S$7:AS$7)*$N209-SUM($O209:$Q209)&gt;0,SUM($S$3:AS$3)*$J209+SUM($S$4:AW$4)*$K209+SUM($S$5:AS$5)*$L209+SUM($S$6:AS$6)*$M209+SUM($S$7:AS$7)*$N209-SUM($O209:$Q209),0)</f>
        <v>0</v>
      </c>
      <c r="AQ209" s="4">
        <f t="shared" si="694"/>
        <v>0</v>
      </c>
      <c r="AR209" s="72">
        <f>IF(SUM($S$3:AU$3)*$J209+SUM($S$4:AP$4)*$K209+SUM($S$5:AU$5)*$L209+SUM($S$6:AU$6)*$M209+SUM($S$7:AU$7)*$N209-SUM($O209:$Q209)&gt;0,SUM($S$3:AU$3)*$J209+SUM($S$4:AP$4)*$K209+SUM($S$5:AU$5)*$L209+SUM($S$6:AU$6)*$M209+SUM($S$7:AU$7)*$N209-SUM($O209:$Q209),0)</f>
        <v>0</v>
      </c>
      <c r="AS209" s="4">
        <f t="shared" si="695"/>
        <v>0</v>
      </c>
      <c r="AT209" s="72">
        <f>IF(SUM($S$3:AW$3)*$J209+SUM($S$4:AW$4)*$K209+SUM($S$5:AW$5)*$L209+SUM($S$6:AW$6)*$M209+SUM($S$7:AW$7)*$N209-SUM($O209:$Q209)&gt;0,SUM($S$3:AW$3)*$J209+SUM($S$4:AW$4)*$K209+SUM($S$5:AW$5)*$L209+SUM($S$6:AW$6)*$M209+SUM($S$7:AW$7)*$N209-SUM($O209:$Q209),0)</f>
        <v>0</v>
      </c>
      <c r="AU209" s="4">
        <f t="shared" si="696"/>
        <v>0</v>
      </c>
      <c r="AV209" s="72">
        <f>IF(SUM($S$3:AY$3)*$J209+SUM($S$4:AY$4)*$K209+SUM($S$5:AY$5)*$L209+SUM($S$6:AY$6)*$M209+SUM($S$7:AY$7)*$N209-SUM($O209:$Q209)&gt;0,SUM($S$3:AY$3)*$J209+SUM($S$4:AY$4)*$K209+SUM($S$5:AY$5)*$L209+SUM($S$6:AY$6)*$M209+SUM($S$7:AY$7)*$N209-SUM($O209:$Q209),0)</f>
        <v>30.291999999999689</v>
      </c>
      <c r="AW209" s="4">
        <f t="shared" si="697"/>
        <v>30.291999999999689</v>
      </c>
      <c r="AX209" s="72">
        <f>IF(SUM($S$3:BA$3)*$J209+SUM($S$4:BA$4)*$K209+SUM($S$5:BA$5)*$L209+SUM($S$6:BA$6)*$M209+SUM($S$7:BA$7)*$N209-SUM($O209:$Q209)&gt;0,SUM($S$3:BA$3)*$J209+SUM($S$4:BA$4)*$K209+SUM($S$5:BA$5)*$L209+SUM($S$6:BA$6)*$M209+SUM($S$7:BA$7)*$N209-SUM($O209:$Q209),0)</f>
        <v>291.89200000000005</v>
      </c>
      <c r="AY209" s="7">
        <f t="shared" si="698"/>
        <v>261.60000000000036</v>
      </c>
      <c r="AZ209" s="401">
        <f>IF(SUM($S$3:BC$3)*$J209+SUM($S$4:BC$4)*$K209+SUM($S$5:BC$5)*$L209+SUM($S$6:BC$6)*$M209+SUM($S$7:BC$7)*$N209-SUM($O209:$Q209)&gt;0,SUM($S$3:BC$3)*$J209+SUM($S$4:BC$4)*$K209+SUM($S$5:BC$5)*$L209+SUM($S$6:BC$6)*$M209+SUM($S$7:BC$7)*$N209-SUM($O209:$Q209),0)</f>
        <v>503.09199999999987</v>
      </c>
      <c r="BA209" s="87">
        <f t="shared" si="699"/>
        <v>211.19999999999982</v>
      </c>
      <c r="BB209" s="402">
        <f>IF(SUM($S$3:BD$3)*$J209+SUM($S$4:BD$4)*$K209+SUM($S$5:BD$5)*$L209+SUM($S$6:BD$6)*$M209+SUM($S$7:BD$7)*$N209-SUM($O209:$Q209)&gt;0,SUM($S$3:BD$3)*$J209+SUM($S$4:BD$4)*$K209+SUM($S$5:BD$5)*$L209+SUM($S$6:BD$6)*$M209+SUM($S$7:BD$7)*$N209-SUM($O209:$Q209),0)</f>
        <v>682.19200000000023</v>
      </c>
      <c r="BC209" s="87">
        <f t="shared" si="700"/>
        <v>179.10000000000036</v>
      </c>
      <c r="BG209" s="91">
        <f t="shared" ref="BG209:BG210" si="717">IF($G209=2,$H209*AC209*$I$2,$H209*AC209)</f>
        <v>0</v>
      </c>
      <c r="BH209" s="91">
        <f t="shared" ref="BH209:BH210" si="718">IF($G209=2,$H209*AE209*$I$2,$H209*AE209)</f>
        <v>0</v>
      </c>
      <c r="BI209" s="91">
        <f t="shared" ref="BI209:BI210" si="719">IF($G209=2,$H209*AG209*$I$2,$H209*AG209)</f>
        <v>0</v>
      </c>
      <c r="BJ209" s="91">
        <f t="shared" ref="BJ209:BJ210" si="720">IF($G209=2,$H209*AI209*$I$2,$H209*AI209)</f>
        <v>0</v>
      </c>
      <c r="BK209" s="91">
        <f t="shared" ref="BK209:BK210" si="721">IF($G209=2,$H209*AK209*$I$2,$H209*AK209)</f>
        <v>0</v>
      </c>
      <c r="BL209" s="91">
        <f t="shared" ref="BL209:BL210" si="722">IF($G209=2,$H209*AM209*$I$2,$H209*AM209)</f>
        <v>0</v>
      </c>
      <c r="BM209" s="91">
        <f t="shared" ref="BM209:BM210" si="723">IF($G209=2,$H209*AO209*$I$2,$H209*AO209)</f>
        <v>0</v>
      </c>
      <c r="BN209" s="91">
        <f t="shared" ref="BN209:BN210" si="724">IF($G209=2,$H209*AQ209*$I$2,$H209*AQ209)</f>
        <v>0</v>
      </c>
      <c r="BO209" s="91">
        <f t="shared" ref="BO209:BO210" si="725">IF($G209=2,$H209*AS209*$I$2,$H209*AS209)</f>
        <v>0</v>
      </c>
      <c r="BP209" s="91">
        <f t="shared" ref="BP209:BP210" si="726">IF($G209=2,$H209*AU209*$I$2,$H209*AU209)</f>
        <v>0</v>
      </c>
      <c r="BQ209" s="250">
        <f t="shared" ref="BQ209:BQ210" si="727">IF($G209=2,$H209*AW209*$I$2,$H209*AW209)</f>
        <v>12576.632559999871</v>
      </c>
      <c r="BR209" s="157">
        <f t="shared" ref="BR209:BR210" si="728">IF($G209=2,$H209*AY209*$I$2,$H209*AY209)</f>
        <v>108611.08800000015</v>
      </c>
      <c r="BS209" s="91">
        <f t="shared" ref="BS209:BS210" si="729">IF($G209=2,$H209*BA209*$I$2,$H209*BA209)</f>
        <v>87686.015999999931</v>
      </c>
      <c r="BT209" s="91">
        <f t="shared" ref="BT209:BT210" si="730">IF($G209=2,$H209*BC209*$I$2,$H209*BC209)</f>
        <v>74358.738000000158</v>
      </c>
      <c r="BU209" s="91"/>
      <c r="BV209" s="91"/>
      <c r="BW209" s="158"/>
      <c r="BX209" s="153" t="s">
        <v>607</v>
      </c>
    </row>
    <row r="210" spans="1:76" s="86" customFormat="1" ht="12.75" customHeight="1" x14ac:dyDescent="0.25">
      <c r="A210" s="15" t="s">
        <v>511</v>
      </c>
      <c r="B210" s="15" t="s">
        <v>114</v>
      </c>
      <c r="C210" s="98" t="s">
        <v>105</v>
      </c>
      <c r="D210" s="280">
        <v>1</v>
      </c>
      <c r="E210" s="334">
        <v>527.86</v>
      </c>
      <c r="F210" s="341" t="s">
        <v>912</v>
      </c>
      <c r="G210" s="379">
        <v>1</v>
      </c>
      <c r="H210" s="380">
        <v>543.75</v>
      </c>
      <c r="I210" s="378" t="s">
        <v>912</v>
      </c>
      <c r="J210" s="309">
        <v>0.12286999999999999</v>
      </c>
      <c r="K210" s="226"/>
      <c r="L210" s="213">
        <v>4.0540000000000003</v>
      </c>
      <c r="M210" s="234">
        <v>3.9319999999999999</v>
      </c>
      <c r="N210" s="120"/>
      <c r="O210" s="87"/>
      <c r="P210" s="91"/>
      <c r="Q210" s="292">
        <v>609</v>
      </c>
      <c r="R210" s="72">
        <f>IF(SUM($S$3:U$3)*$J210+SUM($S$4:U$4)*$K210+SUM($S$5:U$5)*$L210+SUM($S$6:U$6)*$M210+SUM($S$7:U$7)*$N210-SUM($O210:$Q210)&gt;0,SUM($S$3:U$3)*$J210+SUM($S$4:U$4)*$K210+SUM($S$5:U$5)*$L210+SUM($S$6:U$6)*$M210+SUM($S$7:U$7)*$N210-SUM($O210:$Q210),0)</f>
        <v>0</v>
      </c>
      <c r="S210" s="73">
        <f t="shared" si="682"/>
        <v>0</v>
      </c>
      <c r="T210" s="72">
        <f>IF(SUM($S$3:W$3)*$J210+SUM($S$4:W$4)*$K210+SUM($S$5:W$5)*$L210+SUM($S$6:W$6)*$M210+SUM($S$7:W$7)*$N210-SUM($O210:$Q210)&gt;0,SUM($S$3:W$3)*$J210+SUM($S$4:W$4)*$K210+SUM($S$5:W$5)*$L210+SUM($S$6:W$6)*$M210+SUM($S$7:W$7)*$N210-SUM($O210:$Q210),0)</f>
        <v>0</v>
      </c>
      <c r="U210" s="4">
        <f t="shared" si="683"/>
        <v>0</v>
      </c>
      <c r="V210" s="72">
        <f>IF(SUM($S$3:Y$3)*$J210+SUM($S$4:Y$4)*$K210+SUM($S$5:Y$5)*$L210+SUM($S$6:Y$6)*$M210+SUM($S$7:Y$7)*$N210-SUM($O210:$Q210)&gt;0,SUM($S$3:Y$3)*$J210+SUM($S$4:Y$4)*$K210+SUM($S$5:Y$5)*$L210+SUM($S$6:Y$6)*$M210+SUM($S$7:Y$7)*$N210-SUM($O210:$Q210),0)</f>
        <v>0</v>
      </c>
      <c r="W210" s="4">
        <f t="shared" si="684"/>
        <v>0</v>
      </c>
      <c r="X210" s="72">
        <f>IF(SUM($S$3:AA$3)*$J210+SUM($S$4:AA$4)*$K210+SUM($S$5:AA$5)*$L210+SUM($S$6:AA$6)*$M210+SUM($S$7:AA$7)*$N210-SUM($O210:$Q210)&gt;0,SUM($S$3:AA$3)*$J210+SUM($S$4:AA$4)*$K210+SUM($S$5:AA$5)*$L210+SUM($S$6:AA$6)*$M210+SUM($S$7:AA$7)*$N210-SUM($O210:$Q210),0)</f>
        <v>0</v>
      </c>
      <c r="Y210" s="4">
        <f t="shared" si="685"/>
        <v>0</v>
      </c>
      <c r="Z210" s="72">
        <f>IF(SUM($S$3:AC$3)*$J210+SUM($S$4:AC$4)*$K210+SUM($S$5:AC$5)*$L210+SUM($S$6:AC$6)*$M210+SUM($S$7:AC$7)*$N210-SUM($O210:$Q210)&gt;0,SUM($S$3:AC$3)*$J210+SUM($S$4:AC$4)*$K210+SUM($S$5:AC$5)*$L210+SUM($S$6:AC$6)*$M210+SUM($S$7:AC$7)*$N210-SUM($O210:$Q210),0)</f>
        <v>19.987899999999968</v>
      </c>
      <c r="AA210" s="4">
        <f t="shared" si="686"/>
        <v>19.987899999999968</v>
      </c>
      <c r="AB210" s="72">
        <f>IF(SUM($S$3:AE$3)*$J210+SUM($S$4:AE$4)*$K210+SUM($S$5:AE$5)*$L210+SUM($S$6:AE$6)*$M210+SUM($S$7:AE$7)*$N210-SUM($O210:$Q210)&gt;0,SUM($S$3:AE$3)*$J210+SUM($S$4:AE$4)*$K210+SUM($S$5:AE$5)*$L210+SUM($S$6:AE$6)*$M210+SUM($S$7:AE$7)*$N210-SUM($O210:$Q210),0)</f>
        <v>19.987899999999968</v>
      </c>
      <c r="AC210" s="4">
        <f t="shared" si="687"/>
        <v>0</v>
      </c>
      <c r="AD210" s="72">
        <f>IF(SUM($S$3:AG$3)*$J210+SUM($S$4:AG$4)*$K210+SUM($S$5:AG$5)*$L210+SUM($S$6:AG$6)*$M210+SUM($S$7:AG$7)*$N210-SUM($O210:$Q210)&gt;0,SUM($S$3:AG$3)*$J210+SUM($S$4:AG$4)*$K210+SUM($S$5:AG$5)*$L210+SUM($S$6:AG$6)*$M210+SUM($S$7:AG$7)*$N210-SUM($O210:$Q210),0)</f>
        <v>226.74189999999999</v>
      </c>
      <c r="AE210" s="4">
        <f t="shared" si="688"/>
        <v>206.75400000000002</v>
      </c>
      <c r="AF210" s="72">
        <f>IF(SUM($S$3:AI$3)*$J210+SUM($S$4:AI$4)*$K210+SUM($S$5:AI$5)*$L210+SUM($S$6:AI$6)*$M210+SUM($S$7:AI$7)*$N210-SUM($O210:$Q210)&gt;0,SUM($S$3:AI$3)*$J210+SUM($S$4:AI$4)*$K210+SUM($S$5:AI$5)*$L210+SUM($S$6:AI$6)*$M210+SUM($S$7:AI$7)*$N210-SUM($O210:$Q210),0)</f>
        <v>468.76189999999997</v>
      </c>
      <c r="AG210" s="4">
        <f t="shared" si="689"/>
        <v>242.01999999999998</v>
      </c>
      <c r="AH210" s="72">
        <f>IF(SUM($S$3:AK$3)*$J210+SUM($S$4:AK$4)*$K210+SUM($S$5:AK$5)*$L210+SUM($S$6:AK$6)*$M210+SUM($S$7:AK$7)*$N210-SUM($O210:$Q210)&gt;0,SUM($S$3:AK$3)*$J210+SUM($S$4:AK$4)*$K210+SUM($S$5:AK$5)*$L210+SUM($S$6:AK$6)*$M210+SUM($S$7:AK$7)*$N210-SUM($O210:$Q210),0)</f>
        <v>746.7799</v>
      </c>
      <c r="AI210" s="4">
        <f t="shared" si="690"/>
        <v>278.01800000000003</v>
      </c>
      <c r="AJ210" s="72">
        <f>IF(SUM($S$3:AM$3)*$J210+SUM($S$4:AQ$4)*$K210+SUM($S$5:AM$5)*$L210+SUM($S$6:AM$6)*$M210+SUM($S$7:AM$7)*$N210-SUM($O210:$Q210)&gt;0,SUM($S$3:AM$3)*$J210+SUM($S$4:AQ$4)*$K210+SUM($S$5:AM$5)*$L210+SUM($S$6:AM$6)*$M210+SUM($S$7:AM$7)*$N210-SUM($O210:$Q210),0)</f>
        <v>746.7799</v>
      </c>
      <c r="AK210" s="4">
        <f t="shared" si="691"/>
        <v>0</v>
      </c>
      <c r="AL210" s="72">
        <f>IF(SUM($S$3:AO$3)*$J210+SUM($S$4:AS$4)*$K210+SUM($S$5:AO$5)*$L210+SUM($S$6:AO$6)*$M210+SUM($S$7:AO$7)*$N210-SUM($O210:$Q210)&gt;0,SUM($S$3:AO$3)*$J210+SUM($S$4:AS$4)*$K210+SUM($S$5:AO$5)*$L210+SUM($S$6:AO$6)*$M210+SUM($S$7:AO$7)*$N210-SUM($O210:$Q210),0)</f>
        <v>746.7799</v>
      </c>
      <c r="AM210" s="4">
        <f t="shared" si="692"/>
        <v>0</v>
      </c>
      <c r="AN210" s="72">
        <f>IF(SUM($S$3:AQ$3)*$J210+SUM($S$4:AU$4)*$K210+SUM($S$5:AQ$5)*$L210+SUM($S$6:AQ$6)*$M210+SUM($S$7:AQ$7)*$N210-SUM($O210:$Q210)&gt;0,SUM($S$3:AQ$3)*$J210+SUM($S$4:AU$4)*$K210+SUM($S$5:AQ$5)*$L210+SUM($S$6:AQ$6)*$M210+SUM($S$7:AQ$7)*$N210-SUM($O210:$Q210),0)</f>
        <v>1087.0999000000002</v>
      </c>
      <c r="AO210" s="4">
        <f t="shared" si="693"/>
        <v>340.32000000000016</v>
      </c>
      <c r="AP210" s="72">
        <f>IF(SUM($S$3:AS$3)*$J210+SUM($S$4:AW$4)*$K210+SUM($S$5:AS$5)*$L210+SUM($S$6:AS$6)*$M210+SUM($S$7:AS$7)*$N210-SUM($O210:$Q210)&gt;0,SUM($S$3:AS$3)*$J210+SUM($S$4:AW$4)*$K210+SUM($S$5:AS$5)*$L210+SUM($S$6:AS$6)*$M210+SUM($S$7:AS$7)*$N210-SUM($O210:$Q210),0)</f>
        <v>1630.1199000000001</v>
      </c>
      <c r="AQ210" s="4">
        <f t="shared" si="694"/>
        <v>543.02</v>
      </c>
      <c r="AR210" s="72">
        <f>IF(SUM($S$3:AU$3)*$J210+SUM($S$4:AP$4)*$K210+SUM($S$5:AU$5)*$L210+SUM($S$6:AU$6)*$M210+SUM($S$7:AU$7)*$N210-SUM($O210:$Q210)&gt;0,SUM($S$3:AU$3)*$J210+SUM($S$4:AP$4)*$K210+SUM($S$5:AU$5)*$L210+SUM($S$6:AU$6)*$M210+SUM($S$7:AU$7)*$N210-SUM($O210:$Q210),0)</f>
        <v>2497.4599000000003</v>
      </c>
      <c r="AS210" s="4">
        <f t="shared" si="695"/>
        <v>867.34000000000015</v>
      </c>
      <c r="AT210" s="72">
        <f>IF(SUM($S$3:AW$3)*$J210+SUM($S$4:AW$4)*$K210+SUM($S$5:AW$5)*$L210+SUM($S$6:AW$6)*$M210+SUM($S$7:AW$7)*$N210-SUM($O210:$Q210)&gt;0,SUM($S$3:AW$3)*$J210+SUM($S$4:AW$4)*$K210+SUM($S$5:AW$5)*$L210+SUM($S$6:AW$6)*$M210+SUM($S$7:AW$7)*$N210-SUM($O210:$Q210),0)</f>
        <v>3364.7999000000004</v>
      </c>
      <c r="AU210" s="4">
        <f t="shared" si="696"/>
        <v>867.34000000000015</v>
      </c>
      <c r="AV210" s="72">
        <f>IF(SUM($S$3:AY$3)*$J210+SUM($S$4:AY$4)*$K210+SUM($S$5:AY$5)*$L210+SUM($S$6:AY$6)*$M210+SUM($S$7:AY$7)*$N210-SUM($O210:$Q210)&gt;0,SUM($S$3:AY$3)*$J210+SUM($S$4:AY$4)*$K210+SUM($S$5:AY$5)*$L210+SUM($S$6:AY$6)*$M210+SUM($S$7:AY$7)*$N210-SUM($O210:$Q210),0)</f>
        <v>4232.1399000000001</v>
      </c>
      <c r="AW210" s="4">
        <f t="shared" si="697"/>
        <v>867.33999999999969</v>
      </c>
      <c r="AX210" s="72">
        <f>IF(SUM($S$3:BA$3)*$J210+SUM($S$4:BA$4)*$K210+SUM($S$5:BA$5)*$L210+SUM($S$6:BA$6)*$M210+SUM($S$7:BA$7)*$N210-SUM($O210:$Q210)&gt;0,SUM($S$3:BA$3)*$J210+SUM($S$4:BA$4)*$K210+SUM($S$5:BA$5)*$L210+SUM($S$6:BA$6)*$M210+SUM($S$7:BA$7)*$N210-SUM($O210:$Q210),0)</f>
        <v>5099.4798999999994</v>
      </c>
      <c r="AY210" s="7">
        <f t="shared" si="698"/>
        <v>867.33999999999924</v>
      </c>
      <c r="AZ210" s="401">
        <f>IF(SUM($S$3:BC$3)*$J210+SUM($S$4:BC$4)*$K210+SUM($S$5:BC$5)*$L210+SUM($S$6:BC$6)*$M210+SUM($S$7:BC$7)*$N210-SUM($O210:$Q210)&gt;0,SUM($S$3:BC$3)*$J210+SUM($S$4:BC$4)*$K210+SUM($S$5:BC$5)*$L210+SUM($S$6:BC$6)*$M210+SUM($S$7:BC$7)*$N210-SUM($O210:$Q210),0)</f>
        <v>5829.1998999999996</v>
      </c>
      <c r="BA210" s="87">
        <f t="shared" si="699"/>
        <v>729.72000000000025</v>
      </c>
      <c r="BB210" s="402">
        <f>IF(SUM($S$3:BD$3)*$J210+SUM($S$4:BD$4)*$K210+SUM($S$5:BD$5)*$L210+SUM($S$6:BD$6)*$M210+SUM($S$7:BD$7)*$N210-SUM($O210:$Q210)&gt;0,SUM($S$3:BD$3)*$J210+SUM($S$4:BD$4)*$K210+SUM($S$5:BD$5)*$L210+SUM($S$6:BD$6)*$M210+SUM($S$7:BD$7)*$N210-SUM($O210:$Q210),0)</f>
        <v>6380.5438999999997</v>
      </c>
      <c r="BC210" s="87">
        <f t="shared" si="700"/>
        <v>551.34400000000005</v>
      </c>
      <c r="BG210" s="91">
        <f t="shared" si="717"/>
        <v>0</v>
      </c>
      <c r="BH210" s="91">
        <f t="shared" si="718"/>
        <v>112422.48750000002</v>
      </c>
      <c r="BI210" s="91">
        <f t="shared" si="719"/>
        <v>131598.375</v>
      </c>
      <c r="BJ210" s="91">
        <f t="shared" si="720"/>
        <v>151172.28750000001</v>
      </c>
      <c r="BK210" s="91">
        <f t="shared" si="721"/>
        <v>0</v>
      </c>
      <c r="BL210" s="91">
        <f t="shared" si="722"/>
        <v>0</v>
      </c>
      <c r="BM210" s="91">
        <f t="shared" si="723"/>
        <v>185049.00000000009</v>
      </c>
      <c r="BN210" s="91">
        <f t="shared" si="724"/>
        <v>295267.125</v>
      </c>
      <c r="BO210" s="91">
        <f t="shared" si="725"/>
        <v>471616.12500000006</v>
      </c>
      <c r="BP210" s="91">
        <f t="shared" si="726"/>
        <v>471616.12500000006</v>
      </c>
      <c r="BQ210" s="250">
        <f t="shared" si="727"/>
        <v>471616.12499999983</v>
      </c>
      <c r="BR210" s="157">
        <f t="shared" si="728"/>
        <v>471616.12499999959</v>
      </c>
      <c r="BS210" s="91">
        <f t="shared" si="729"/>
        <v>396785.25000000012</v>
      </c>
      <c r="BT210" s="91">
        <f t="shared" si="730"/>
        <v>299793.30000000005</v>
      </c>
      <c r="BU210" s="91"/>
      <c r="BV210" s="91"/>
      <c r="BW210" s="158"/>
      <c r="BX210" s="153" t="s">
        <v>607</v>
      </c>
    </row>
    <row r="211" spans="1:76" s="86" customFormat="1" ht="12.75" customHeight="1" x14ac:dyDescent="0.25">
      <c r="A211" s="15" t="s">
        <v>115</v>
      </c>
      <c r="B211" s="15" t="s">
        <v>117</v>
      </c>
      <c r="C211" s="98" t="s">
        <v>105</v>
      </c>
      <c r="D211" s="280">
        <v>1</v>
      </c>
      <c r="E211" s="334">
        <v>3571.4</v>
      </c>
      <c r="F211" s="345" t="s">
        <v>1058</v>
      </c>
      <c r="G211" s="379">
        <v>1</v>
      </c>
      <c r="H211" s="380">
        <v>3571.4</v>
      </c>
      <c r="I211" s="373" t="s">
        <v>1058</v>
      </c>
      <c r="J211" s="208"/>
      <c r="K211" s="225">
        <v>0.16</v>
      </c>
      <c r="L211" s="217"/>
      <c r="M211" s="234">
        <v>0.152</v>
      </c>
      <c r="N211" s="120"/>
      <c r="O211" s="87">
        <v>62.17</v>
      </c>
      <c r="P211" s="91"/>
      <c r="Q211" s="292">
        <v>1449.03</v>
      </c>
      <c r="R211" s="72">
        <f>IF(SUM($S$3:U$3)*$J211+SUM($S$4:U$4)*$K211+SUM($S$5:U$5)*$L211+SUM($S$6:U$6)*$M211+SUM($S$7:U$7)*$N211-SUM($O211:$Q211)&gt;0,SUM($S$3:U$3)*$J211+SUM($S$4:U$4)*$K211+SUM($S$5:U$5)*$L211+SUM($S$6:U$6)*$M211+SUM($S$7:U$7)*$N211-SUM($O211:$Q211),0)</f>
        <v>0</v>
      </c>
      <c r="S211" s="73">
        <f t="shared" si="682"/>
        <v>0</v>
      </c>
      <c r="T211" s="72">
        <f>IF(SUM($S$3:W$3)*$J211+SUM($S$4:W$4)*$K211+SUM($S$5:W$5)*$L211+SUM($S$6:W$6)*$M211+SUM($S$7:W$7)*$N211-SUM($O211:$Q211)&gt;0,SUM($S$3:W$3)*$J211+SUM($S$4:W$4)*$K211+SUM($S$5:W$5)*$L211+SUM($S$6:W$6)*$M211+SUM($S$7:W$7)*$N211-SUM($O211:$Q211),0)</f>
        <v>0</v>
      </c>
      <c r="U211" s="4">
        <f t="shared" si="683"/>
        <v>0</v>
      </c>
      <c r="V211" s="72">
        <f>IF(SUM($S$3:Y$3)*$J211+SUM($S$4:Y$4)*$K211+SUM($S$5:Y$5)*$L211+SUM($S$6:Y$6)*$M211+SUM($S$7:Y$7)*$N211-SUM($O211:$Q211)&gt;0,SUM($S$3:Y$3)*$J211+SUM($S$4:Y$4)*$K211+SUM($S$5:Y$5)*$L211+SUM($S$6:Y$6)*$M211+SUM($S$7:Y$7)*$N211-SUM($O211:$Q211),0)</f>
        <v>0</v>
      </c>
      <c r="W211" s="4">
        <f t="shared" si="684"/>
        <v>0</v>
      </c>
      <c r="X211" s="72">
        <f>IF(SUM($S$3:AA$3)*$J211+SUM($S$4:AA$4)*$K211+SUM($S$5:AA$5)*$L211+SUM($S$6:AA$6)*$M211+SUM($S$7:AA$7)*$N211-SUM($O211:$Q211)&gt;0,SUM($S$3:AA$3)*$J211+SUM($S$4:AA$4)*$K211+SUM($S$5:AA$5)*$L211+SUM($S$6:AA$6)*$M211+SUM($S$7:AA$7)*$N211-SUM($O211:$Q211),0)</f>
        <v>0</v>
      </c>
      <c r="Y211" s="4">
        <f t="shared" si="685"/>
        <v>0</v>
      </c>
      <c r="Z211" s="72">
        <f>IF(SUM($S$3:AC$3)*$J211+SUM($S$4:AC$4)*$K211+SUM($S$5:AC$5)*$L211+SUM($S$6:AC$6)*$M211+SUM($S$7:AC$7)*$N211-SUM($O211:$Q211)&gt;0,SUM($S$3:AC$3)*$J211+SUM($S$4:AC$4)*$K211+SUM($S$5:AC$5)*$L211+SUM($S$6:AC$6)*$M211+SUM($S$7:AC$7)*$N211-SUM($O211:$Q211),0)</f>
        <v>0</v>
      </c>
      <c r="AA211" s="4">
        <f t="shared" si="686"/>
        <v>0</v>
      </c>
      <c r="AB211" s="72">
        <f>IF(SUM($S$3:AE$3)*$J211+SUM($S$4:AE$4)*$K211+SUM($S$5:AE$5)*$L211+SUM($S$6:AE$6)*$M211+SUM($S$7:AE$7)*$N211-SUM($O211:$Q211)&gt;0,SUM($S$3:AE$3)*$J211+SUM($S$4:AE$4)*$K211+SUM($S$5:AE$5)*$L211+SUM($S$6:AE$6)*$M211+SUM($S$7:AE$7)*$N211-SUM($O211:$Q211),0)</f>
        <v>0</v>
      </c>
      <c r="AC211" s="4">
        <f t="shared" si="687"/>
        <v>0</v>
      </c>
      <c r="AD211" s="72">
        <f>IF(SUM($S$3:AG$3)*$J211+SUM($S$4:AG$4)*$K211+SUM($S$5:AG$5)*$L211+SUM($S$6:AG$6)*$M211+SUM($S$7:AG$7)*$N211-SUM($O211:$Q211)&gt;0,SUM($S$3:AG$3)*$J211+SUM($S$4:AG$4)*$K211+SUM($S$5:AG$5)*$L211+SUM($S$6:AG$6)*$M211+SUM($S$7:AG$7)*$N211-SUM($O211:$Q211),0)</f>
        <v>0</v>
      </c>
      <c r="AE211" s="4">
        <f t="shared" si="688"/>
        <v>0</v>
      </c>
      <c r="AF211" s="72">
        <f>IF(SUM($S$3:AI$3)*$J211+SUM($S$4:AI$4)*$K211+SUM($S$5:AI$5)*$L211+SUM($S$6:AI$6)*$M211+SUM($S$7:AI$7)*$N211-SUM($O211:$Q211)&gt;0,SUM($S$3:AI$3)*$J211+SUM($S$4:AI$4)*$K211+SUM($S$5:AI$5)*$L211+SUM($S$6:AI$6)*$M211+SUM($S$7:AI$7)*$N211-SUM($O211:$Q211),0)</f>
        <v>0</v>
      </c>
      <c r="AG211" s="4">
        <f t="shared" si="689"/>
        <v>0</v>
      </c>
      <c r="AH211" s="72">
        <f>IF(SUM($S$3:AK$3)*$J211+SUM($S$4:AK$4)*$K211+SUM($S$5:AK$5)*$L211+SUM($S$6:AK$6)*$M211+SUM($S$7:AK$7)*$N211-SUM($O211:$Q211)&gt;0,SUM($S$3:AK$3)*$J211+SUM($S$4:AK$4)*$K211+SUM($S$5:AK$5)*$L211+SUM($S$6:AK$6)*$M211+SUM($S$7:AK$7)*$N211-SUM($O211:$Q211),0)</f>
        <v>0</v>
      </c>
      <c r="AI211" s="4">
        <f t="shared" si="690"/>
        <v>0</v>
      </c>
      <c r="AJ211" s="72">
        <f>IF(SUM($S$3:AM$3)*$J211+SUM($S$4:AQ$4)*$K211+SUM($S$5:AM$5)*$L211+SUM($S$6:AM$6)*$M211+SUM($S$7:AM$7)*$N211-SUM($O211:$Q211)&gt;0,SUM($S$3:AM$3)*$J211+SUM($S$4:AQ$4)*$K211+SUM($S$5:AM$5)*$L211+SUM($S$6:AM$6)*$M211+SUM($S$7:AM$7)*$N211-SUM($O211:$Q211),0)</f>
        <v>0</v>
      </c>
      <c r="AK211" s="4">
        <f t="shared" si="691"/>
        <v>0</v>
      </c>
      <c r="AL211" s="72">
        <f>IF(SUM($S$3:AO$3)*$J211+SUM($S$4:AS$4)*$K211+SUM($S$5:AO$5)*$L211+SUM($S$6:AO$6)*$M211+SUM($S$7:AO$7)*$N211-SUM($O211:$Q211)&gt;0,SUM($S$3:AO$3)*$J211+SUM($S$4:AS$4)*$K211+SUM($S$5:AO$5)*$L211+SUM($S$6:AO$6)*$M211+SUM($S$7:AO$7)*$N211-SUM($O211:$Q211),0)</f>
        <v>0</v>
      </c>
      <c r="AM211" s="4">
        <f t="shared" si="692"/>
        <v>0</v>
      </c>
      <c r="AN211" s="72">
        <f>IF(SUM($S$3:AQ$3)*$J211+SUM($S$4:AU$4)*$K211+SUM($S$5:AQ$5)*$L211+SUM($S$6:AQ$6)*$M211+SUM($S$7:AQ$7)*$N211-SUM($O211:$Q211)&gt;0,SUM($S$3:AQ$3)*$J211+SUM($S$4:AU$4)*$K211+SUM($S$5:AQ$5)*$L211+SUM($S$6:AQ$6)*$M211+SUM($S$7:AQ$7)*$N211-SUM($O211:$Q211),0)</f>
        <v>0</v>
      </c>
      <c r="AO211" s="4">
        <f t="shared" si="693"/>
        <v>0</v>
      </c>
      <c r="AP211" s="72">
        <f>IF(SUM($S$3:AS$3)*$J211+SUM($S$4:AW$4)*$K211+SUM($S$5:AS$5)*$L211+SUM($S$6:AS$6)*$M211+SUM($S$7:AS$7)*$N211-SUM($O211:$Q211)&gt;0,SUM($S$3:AS$3)*$J211+SUM($S$4:AW$4)*$K211+SUM($S$5:AS$5)*$L211+SUM($S$6:AS$6)*$M211+SUM($S$7:AS$7)*$N211-SUM($O211:$Q211),0)</f>
        <v>0</v>
      </c>
      <c r="AQ211" s="4">
        <f t="shared" si="694"/>
        <v>0</v>
      </c>
      <c r="AR211" s="72">
        <f>IF(SUM($S$3:AU$3)*$J211+SUM($S$4:AP$4)*$K211+SUM($S$5:AU$5)*$L211+SUM($S$6:AU$6)*$M211+SUM($S$7:AU$7)*$N211-SUM($O211:$Q211)&gt;0,SUM($S$3:AU$3)*$J211+SUM($S$4:AP$4)*$K211+SUM($S$5:AU$5)*$L211+SUM($S$6:AU$6)*$M211+SUM($S$7:AU$7)*$N211-SUM($O211:$Q211),0)</f>
        <v>0</v>
      </c>
      <c r="AS211" s="4">
        <f t="shared" si="695"/>
        <v>0</v>
      </c>
      <c r="AT211" s="72">
        <f>IF(SUM($S$3:AW$3)*$J211+SUM($S$4:AW$4)*$K211+SUM($S$5:AW$5)*$L211+SUM($S$6:AW$6)*$M211+SUM($S$7:AW$7)*$N211-SUM($O211:$Q211)&gt;0,SUM($S$3:AW$3)*$J211+SUM($S$4:AW$4)*$K211+SUM($S$5:AW$5)*$L211+SUM($S$6:AW$6)*$M211+SUM($S$7:AW$7)*$N211-SUM($O211:$Q211),0)</f>
        <v>0</v>
      </c>
      <c r="AU211" s="4">
        <f t="shared" si="696"/>
        <v>0</v>
      </c>
      <c r="AV211" s="72">
        <f>IF(SUM($S$3:AY$3)*$J211+SUM($S$4:AY$4)*$K211+SUM($S$5:AY$5)*$L211+SUM($S$6:AY$6)*$M211+SUM($S$7:AY$7)*$N211-SUM($O211:$Q211)&gt;0,SUM($S$3:AY$3)*$J211+SUM($S$4:AY$4)*$K211+SUM($S$5:AY$5)*$L211+SUM($S$6:AY$6)*$M211+SUM($S$7:AY$7)*$N211-SUM($O211:$Q211),0)</f>
        <v>0</v>
      </c>
      <c r="AW211" s="4">
        <f t="shared" si="697"/>
        <v>0</v>
      </c>
      <c r="AX211" s="72">
        <f>IF(SUM($S$3:BA$3)*$J211+SUM($S$4:BA$4)*$K211+SUM($S$5:BA$5)*$L211+SUM($S$6:BA$6)*$M211+SUM($S$7:BA$7)*$N211-SUM($O211:$Q211)&gt;0,SUM($S$3:BA$3)*$J211+SUM($S$4:BA$4)*$K211+SUM($S$5:BA$5)*$L211+SUM($S$6:BA$6)*$M211+SUM($S$7:BA$7)*$N211-SUM($O211:$Q211),0)</f>
        <v>0</v>
      </c>
      <c r="AY211" s="7">
        <f t="shared" si="698"/>
        <v>0</v>
      </c>
      <c r="AZ211" s="401">
        <f>IF(SUM($S$3:BC$3)*$J211+SUM($S$4:BC$4)*$K211+SUM($S$5:BC$5)*$L211+SUM($S$6:BC$6)*$M211+SUM($S$7:BC$7)*$N211-SUM($O211:$Q211)&gt;0,SUM($S$3:BC$3)*$J211+SUM($S$4:BC$4)*$K211+SUM($S$5:BC$5)*$L211+SUM($S$6:BC$6)*$M211+SUM($S$7:BC$7)*$N211-SUM($O211:$Q211),0)</f>
        <v>0</v>
      </c>
      <c r="BA211" s="87">
        <f t="shared" si="699"/>
        <v>0</v>
      </c>
      <c r="BB211" s="402">
        <f>IF(SUM($S$3:BD$3)*$J211+SUM($S$4:BD$4)*$K211+SUM($S$5:BD$5)*$L211+SUM($S$6:BD$6)*$M211+SUM($S$7:BD$7)*$N211-SUM($O211:$Q211)&gt;0,SUM($S$3:BD$3)*$J211+SUM($S$4:BD$4)*$K211+SUM($S$5:BD$5)*$L211+SUM($S$6:BD$6)*$M211+SUM($S$7:BD$7)*$N211-SUM($O211:$Q211),0)</f>
        <v>0</v>
      </c>
      <c r="BC211" s="87">
        <f t="shared" si="700"/>
        <v>0</v>
      </c>
      <c r="BG211" s="23">
        <f t="shared" ref="BG211:BG215" si="731">AA211*$H211</f>
        <v>0</v>
      </c>
      <c r="BH211" s="23">
        <f t="shared" ref="BH211:BH215" si="732">AC211*$H211</f>
        <v>0</v>
      </c>
      <c r="BI211" s="23">
        <f t="shared" ref="BI211:BI215" si="733">AE211*$H211</f>
        <v>0</v>
      </c>
      <c r="BJ211" s="23">
        <f t="shared" ref="BJ211:BJ215" si="734">AG211*$H211</f>
        <v>0</v>
      </c>
      <c r="BK211" s="23">
        <f t="shared" ref="BK211:BK215" si="735">AI211*$H211</f>
        <v>0</v>
      </c>
      <c r="BL211" s="23">
        <f t="shared" ref="BL211:BL215" si="736">AK211*$H211</f>
        <v>0</v>
      </c>
      <c r="BM211" s="23">
        <f t="shared" ref="BM211:BM215" si="737">AM211*$H211</f>
        <v>0</v>
      </c>
      <c r="BN211" s="23">
        <f t="shared" ref="BN211:BN215" si="738">AO211*$H211</f>
        <v>0</v>
      </c>
      <c r="BO211" s="23">
        <f t="shared" ref="BO211:BO215" si="739">AQ211*$H211</f>
        <v>0</v>
      </c>
      <c r="BP211" s="23">
        <f t="shared" ref="BP211:BP215" si="740">AS211*$H211</f>
        <v>0</v>
      </c>
      <c r="BQ211" s="407">
        <f t="shared" ref="BQ211:BQ215" si="741">AU211*$H211</f>
        <v>0</v>
      </c>
      <c r="BR211" s="22">
        <f t="shared" ref="BR211:BR215" si="742">AW211*$H211</f>
        <v>0</v>
      </c>
      <c r="BS211" s="23">
        <f t="shared" ref="BS211:BS215" si="743">AY211*$H211</f>
        <v>0</v>
      </c>
      <c r="BT211" s="23">
        <f t="shared" ref="BT211:BT215" si="744">BA211*$H211</f>
        <v>0</v>
      </c>
      <c r="BU211" s="23">
        <f t="shared" ref="BU211:BU215" si="745">BC211*$H211</f>
        <v>0</v>
      </c>
      <c r="BV211" s="91"/>
      <c r="BW211" s="158"/>
      <c r="BX211" s="153" t="s">
        <v>615</v>
      </c>
    </row>
    <row r="212" spans="1:76" s="86" customFormat="1" ht="12.75" customHeight="1" x14ac:dyDescent="0.25">
      <c r="A212" s="15" t="s">
        <v>821</v>
      </c>
      <c r="B212" s="15" t="s">
        <v>114</v>
      </c>
      <c r="C212" s="98" t="s">
        <v>105</v>
      </c>
      <c r="D212" s="280">
        <v>1</v>
      </c>
      <c r="E212" s="334">
        <v>525.89</v>
      </c>
      <c r="F212" s="345" t="s">
        <v>1043</v>
      </c>
      <c r="G212" s="379">
        <v>1</v>
      </c>
      <c r="H212" s="380">
        <v>569.79999999999995</v>
      </c>
      <c r="I212" s="373" t="s">
        <v>1043</v>
      </c>
      <c r="J212" s="208"/>
      <c r="K212" s="225">
        <v>0.18</v>
      </c>
      <c r="L212" s="217"/>
      <c r="M212" s="217"/>
      <c r="N212" s="120"/>
      <c r="O212" s="87">
        <v>318.10000000000002</v>
      </c>
      <c r="P212" s="91"/>
      <c r="Q212" s="292">
        <v>0</v>
      </c>
      <c r="R212" s="72">
        <f>IF(SUM($S$3:U$3)*$J212+SUM($S$4:U$4)*$K212+SUM($S$5:U$5)*$L212+SUM($S$6:U$6)*$M212+SUM($S$7:U$7)*$N212-SUM($O212:$Q212)&gt;0,SUM($S$3:U$3)*$J212+SUM($S$4:U$4)*$K212+SUM($S$5:U$5)*$L212+SUM($S$6:U$6)*$M212+SUM($S$7:U$7)*$N212-SUM($O212:$Q212),0)</f>
        <v>0</v>
      </c>
      <c r="S212" s="73">
        <f t="shared" si="682"/>
        <v>0</v>
      </c>
      <c r="T212" s="72">
        <f>IF(SUM($S$3:W$3)*$J212+SUM($S$4:W$4)*$K212+SUM($S$5:W$5)*$L212+SUM($S$6:W$6)*$M212+SUM($S$7:W$7)*$N212-SUM($O212:$Q212)&gt;0,SUM($S$3:W$3)*$J212+SUM($S$4:W$4)*$K212+SUM($S$5:W$5)*$L212+SUM($S$6:W$6)*$M212+SUM($S$7:W$7)*$N212-SUM($O212:$Q212),0)</f>
        <v>0</v>
      </c>
      <c r="U212" s="4">
        <f t="shared" si="683"/>
        <v>0</v>
      </c>
      <c r="V212" s="72">
        <f>IF(SUM($S$3:Y$3)*$J212+SUM($S$4:Y$4)*$K212+SUM($S$5:Y$5)*$L212+SUM($S$6:Y$6)*$M212+SUM($S$7:Y$7)*$N212-SUM($O212:$Q212)&gt;0,SUM($S$3:Y$3)*$J212+SUM($S$4:Y$4)*$K212+SUM($S$5:Y$5)*$L212+SUM($S$6:Y$6)*$M212+SUM($S$7:Y$7)*$N212-SUM($O212:$Q212),0)</f>
        <v>0</v>
      </c>
      <c r="W212" s="4">
        <f t="shared" si="684"/>
        <v>0</v>
      </c>
      <c r="X212" s="72">
        <f>IF(SUM($S$3:AA$3)*$J212+SUM($S$4:AA$4)*$K212+SUM($S$5:AA$5)*$L212+SUM($S$6:AA$6)*$M212+SUM($S$7:AA$7)*$N212-SUM($O212:$Q212)&gt;0,SUM($S$3:AA$3)*$J212+SUM($S$4:AA$4)*$K212+SUM($S$5:AA$5)*$L212+SUM($S$6:AA$6)*$M212+SUM($S$7:AA$7)*$N212-SUM($O212:$Q212),0)</f>
        <v>0</v>
      </c>
      <c r="Y212" s="4">
        <f t="shared" si="685"/>
        <v>0</v>
      </c>
      <c r="Z212" s="72">
        <f>IF(SUM($S$3:AC$3)*$J212+SUM($S$4:AC$4)*$K212+SUM($S$5:AC$5)*$L212+SUM($S$6:AC$6)*$M212+SUM($S$7:AC$7)*$N212-SUM($O212:$Q212)&gt;0,SUM($S$3:AC$3)*$J212+SUM($S$4:AC$4)*$K212+SUM($S$5:AC$5)*$L212+SUM($S$6:AC$6)*$M212+SUM($S$7:AC$7)*$N212-SUM($O212:$Q212),0)</f>
        <v>0</v>
      </c>
      <c r="AA212" s="4">
        <f t="shared" si="686"/>
        <v>0</v>
      </c>
      <c r="AB212" s="72">
        <f>IF(SUM($S$3:AE$3)*$J212+SUM($S$4:AE$4)*$K212+SUM($S$5:AE$5)*$L212+SUM($S$6:AE$6)*$M212+SUM($S$7:AE$7)*$N212-SUM($O212:$Q212)&gt;0,SUM($S$3:AE$3)*$J212+SUM($S$4:AE$4)*$K212+SUM($S$5:AE$5)*$L212+SUM($S$6:AE$6)*$M212+SUM($S$7:AE$7)*$N212-SUM($O212:$Q212),0)</f>
        <v>0</v>
      </c>
      <c r="AC212" s="4">
        <f t="shared" si="687"/>
        <v>0</v>
      </c>
      <c r="AD212" s="72">
        <f>IF(SUM($S$3:AG$3)*$J212+SUM($S$4:AG$4)*$K212+SUM($S$5:AG$5)*$L212+SUM($S$6:AG$6)*$M212+SUM($S$7:AG$7)*$N212-SUM($O212:$Q212)&gt;0,SUM($S$3:AG$3)*$J212+SUM($S$4:AG$4)*$K212+SUM($S$5:AG$5)*$L212+SUM($S$6:AG$6)*$M212+SUM($S$7:AG$7)*$N212-SUM($O212:$Q212),0)</f>
        <v>0</v>
      </c>
      <c r="AE212" s="4">
        <f t="shared" si="688"/>
        <v>0</v>
      </c>
      <c r="AF212" s="72">
        <f>IF(SUM($S$3:AI$3)*$J212+SUM($S$4:AI$4)*$K212+SUM($S$5:AI$5)*$L212+SUM($S$6:AI$6)*$M212+SUM($S$7:AI$7)*$N212-SUM($O212:$Q212)&gt;0,SUM($S$3:AI$3)*$J212+SUM($S$4:AI$4)*$K212+SUM($S$5:AI$5)*$L212+SUM($S$6:AI$6)*$M212+SUM($S$7:AI$7)*$N212-SUM($O212:$Q212),0)</f>
        <v>0</v>
      </c>
      <c r="AG212" s="4">
        <f t="shared" si="689"/>
        <v>0</v>
      </c>
      <c r="AH212" s="72">
        <f>IF(SUM($S$3:AK$3)*$J212+SUM($S$4:AK$4)*$K212+SUM($S$5:AK$5)*$L212+SUM($S$6:AK$6)*$M212+SUM($S$7:AK$7)*$N212-SUM($O212:$Q212)&gt;0,SUM($S$3:AK$3)*$J212+SUM($S$4:AK$4)*$K212+SUM($S$5:AK$5)*$L212+SUM($S$6:AK$6)*$M212+SUM($S$7:AK$7)*$N212-SUM($O212:$Q212),0)</f>
        <v>0</v>
      </c>
      <c r="AI212" s="4">
        <f t="shared" si="690"/>
        <v>0</v>
      </c>
      <c r="AJ212" s="72">
        <f>IF(SUM($S$3:AM$3)*$J212+SUM($S$4:AQ$4)*$K212+SUM($S$5:AM$5)*$L212+SUM($S$6:AM$6)*$M212+SUM($S$7:AM$7)*$N212-SUM($O212:$Q212)&gt;0,SUM($S$3:AM$3)*$J212+SUM($S$4:AQ$4)*$K212+SUM($S$5:AM$5)*$L212+SUM($S$6:AM$6)*$M212+SUM($S$7:AM$7)*$N212-SUM($O212:$Q212),0)</f>
        <v>0</v>
      </c>
      <c r="AK212" s="4">
        <f t="shared" si="691"/>
        <v>0</v>
      </c>
      <c r="AL212" s="72">
        <f>IF(SUM($S$3:AO$3)*$J212+SUM($S$4:AS$4)*$K212+SUM($S$5:AO$5)*$L212+SUM($S$6:AO$6)*$M212+SUM($S$7:AO$7)*$N212-SUM($O212:$Q212)&gt;0,SUM($S$3:AO$3)*$J212+SUM($S$4:AS$4)*$K212+SUM($S$5:AO$5)*$L212+SUM($S$6:AO$6)*$M212+SUM($S$7:AO$7)*$N212-SUM($O212:$Q212),0)</f>
        <v>0</v>
      </c>
      <c r="AM212" s="4">
        <f t="shared" si="692"/>
        <v>0</v>
      </c>
      <c r="AN212" s="72">
        <f>IF(SUM($S$3:AQ$3)*$J212+SUM($S$4:AU$4)*$K212+SUM($S$5:AQ$5)*$L212+SUM($S$6:AQ$6)*$M212+SUM($S$7:AQ$7)*$N212-SUM($O212:$Q212)&gt;0,SUM($S$3:AQ$3)*$J212+SUM($S$4:AU$4)*$K212+SUM($S$5:AQ$5)*$L212+SUM($S$6:AQ$6)*$M212+SUM($S$7:AQ$7)*$N212-SUM($O212:$Q212),0)</f>
        <v>0</v>
      </c>
      <c r="AO212" s="4">
        <f t="shared" si="693"/>
        <v>0</v>
      </c>
      <c r="AP212" s="72">
        <f>IF(SUM($S$3:AS$3)*$J212+SUM($S$4:AW$4)*$K212+SUM($S$5:AS$5)*$L212+SUM($S$6:AS$6)*$M212+SUM($S$7:AS$7)*$N212-SUM($O212:$Q212)&gt;0,SUM($S$3:AS$3)*$J212+SUM($S$4:AW$4)*$K212+SUM($S$5:AS$5)*$L212+SUM($S$6:AS$6)*$M212+SUM($S$7:AS$7)*$N212-SUM($O212:$Q212),0)</f>
        <v>0</v>
      </c>
      <c r="AQ212" s="4">
        <f t="shared" si="694"/>
        <v>0</v>
      </c>
      <c r="AR212" s="72">
        <f>IF(SUM($S$3:AU$3)*$J212+SUM($S$4:AP$4)*$K212+SUM($S$5:AU$5)*$L212+SUM($S$6:AU$6)*$M212+SUM($S$7:AU$7)*$N212-SUM($O212:$Q212)&gt;0,SUM($S$3:AU$3)*$J212+SUM($S$4:AP$4)*$K212+SUM($S$5:AU$5)*$L212+SUM($S$6:AU$6)*$M212+SUM($S$7:AU$7)*$N212-SUM($O212:$Q212),0)</f>
        <v>0</v>
      </c>
      <c r="AS212" s="4">
        <f t="shared" si="695"/>
        <v>0</v>
      </c>
      <c r="AT212" s="72">
        <f>IF(SUM($S$3:AW$3)*$J212+SUM($S$4:AW$4)*$K212+SUM($S$5:AW$5)*$L212+SUM($S$6:AW$6)*$M212+SUM($S$7:AW$7)*$N212-SUM($O212:$Q212)&gt;0,SUM($S$3:AW$3)*$J212+SUM($S$4:AW$4)*$K212+SUM($S$5:AW$5)*$L212+SUM($S$6:AW$6)*$M212+SUM($S$7:AW$7)*$N212-SUM($O212:$Q212),0)</f>
        <v>0</v>
      </c>
      <c r="AU212" s="4">
        <f t="shared" si="696"/>
        <v>0</v>
      </c>
      <c r="AV212" s="72">
        <f>IF(SUM($S$3:AY$3)*$J212+SUM($S$4:AY$4)*$K212+SUM($S$5:AY$5)*$L212+SUM($S$6:AY$6)*$M212+SUM($S$7:AY$7)*$N212-SUM($O212:$Q212)&gt;0,SUM($S$3:AY$3)*$J212+SUM($S$4:AY$4)*$K212+SUM($S$5:AY$5)*$L212+SUM($S$6:AY$6)*$M212+SUM($S$7:AY$7)*$N212-SUM($O212:$Q212),0)</f>
        <v>0</v>
      </c>
      <c r="AW212" s="4">
        <f t="shared" si="697"/>
        <v>0</v>
      </c>
      <c r="AX212" s="72">
        <f>IF(SUM($S$3:BA$3)*$J212+SUM($S$4:BA$4)*$K212+SUM($S$5:BA$5)*$L212+SUM($S$6:BA$6)*$M212+SUM($S$7:BA$7)*$N212-SUM($O212:$Q212)&gt;0,SUM($S$3:BA$3)*$J212+SUM($S$4:BA$4)*$K212+SUM($S$5:BA$5)*$L212+SUM($S$6:BA$6)*$M212+SUM($S$7:BA$7)*$N212-SUM($O212:$Q212),0)</f>
        <v>0</v>
      </c>
      <c r="AY212" s="7">
        <f t="shared" si="698"/>
        <v>0</v>
      </c>
      <c r="AZ212" s="401">
        <f>IF(SUM($S$3:BC$3)*$J212+SUM($S$4:BC$4)*$K212+SUM($S$5:BC$5)*$L212+SUM($S$6:BC$6)*$M212+SUM($S$7:BC$7)*$N212-SUM($O212:$Q212)&gt;0,SUM($S$3:BC$3)*$J212+SUM($S$4:BC$4)*$K212+SUM($S$5:BC$5)*$L212+SUM($S$6:BC$6)*$M212+SUM($S$7:BC$7)*$N212-SUM($O212:$Q212),0)</f>
        <v>0</v>
      </c>
      <c r="BA212" s="87">
        <f t="shared" si="699"/>
        <v>0</v>
      </c>
      <c r="BB212" s="402">
        <f>IF(SUM($S$3:BD$3)*$J212+SUM($S$4:BD$4)*$K212+SUM($S$5:BD$5)*$L212+SUM($S$6:BD$6)*$M212+SUM($S$7:BD$7)*$N212-SUM($O212:$Q212)&gt;0,SUM($S$3:BD$3)*$J212+SUM($S$4:BD$4)*$K212+SUM($S$5:BD$5)*$L212+SUM($S$6:BD$6)*$M212+SUM($S$7:BD$7)*$N212-SUM($O212:$Q212),0)</f>
        <v>8.2399999999999523</v>
      </c>
      <c r="BC212" s="87">
        <f t="shared" si="700"/>
        <v>8.2399999999999523</v>
      </c>
      <c r="BG212" s="23">
        <f t="shared" si="731"/>
        <v>0</v>
      </c>
      <c r="BH212" s="23">
        <f t="shared" si="732"/>
        <v>0</v>
      </c>
      <c r="BI212" s="23">
        <f t="shared" si="733"/>
        <v>0</v>
      </c>
      <c r="BJ212" s="23">
        <f t="shared" si="734"/>
        <v>0</v>
      </c>
      <c r="BK212" s="23">
        <f t="shared" si="735"/>
        <v>0</v>
      </c>
      <c r="BL212" s="23">
        <f t="shared" si="736"/>
        <v>0</v>
      </c>
      <c r="BM212" s="23">
        <f t="shared" si="737"/>
        <v>0</v>
      </c>
      <c r="BN212" s="23">
        <f t="shared" si="738"/>
        <v>0</v>
      </c>
      <c r="BO212" s="23">
        <f t="shared" si="739"/>
        <v>0</v>
      </c>
      <c r="BP212" s="23">
        <f t="shared" si="740"/>
        <v>0</v>
      </c>
      <c r="BQ212" s="407">
        <f t="shared" si="741"/>
        <v>0</v>
      </c>
      <c r="BR212" s="22">
        <f t="shared" si="742"/>
        <v>0</v>
      </c>
      <c r="BS212" s="23">
        <f t="shared" si="743"/>
        <v>0</v>
      </c>
      <c r="BT212" s="23">
        <f t="shared" si="744"/>
        <v>0</v>
      </c>
      <c r="BU212" s="23">
        <f t="shared" si="745"/>
        <v>4695.1519999999728</v>
      </c>
      <c r="BV212" s="91"/>
      <c r="BW212" s="158"/>
      <c r="BX212" s="153" t="s">
        <v>615</v>
      </c>
    </row>
    <row r="213" spans="1:76" s="86" customFormat="1" ht="12.75" customHeight="1" x14ac:dyDescent="0.25">
      <c r="A213" s="15" t="s">
        <v>116</v>
      </c>
      <c r="B213" s="15" t="s">
        <v>117</v>
      </c>
      <c r="C213" s="98" t="s">
        <v>105</v>
      </c>
      <c r="D213" s="280">
        <v>1</v>
      </c>
      <c r="E213" s="334">
        <v>5267.8</v>
      </c>
      <c r="F213" s="345" t="s">
        <v>1058</v>
      </c>
      <c r="G213" s="379">
        <v>1</v>
      </c>
      <c r="H213" s="380">
        <v>5267.8</v>
      </c>
      <c r="I213" s="373" t="s">
        <v>1058</v>
      </c>
      <c r="J213" s="208"/>
      <c r="K213" s="225">
        <v>1.1000000000000001</v>
      </c>
      <c r="L213" s="217"/>
      <c r="M213" s="234">
        <v>0.371</v>
      </c>
      <c r="N213" s="120"/>
      <c r="O213" s="87"/>
      <c r="P213" s="91"/>
      <c r="Q213" s="292">
        <v>2315.4</v>
      </c>
      <c r="R213" s="72">
        <f>IF(SUM($S$3:U$3)*$J213+SUM($S$4:U$4)*$K213+SUM($S$5:U$5)*$L213+SUM($S$6:U$6)*$M213+SUM($S$7:U$7)*$N213-SUM($O213:$Q213)&gt;0,SUM($S$3:U$3)*$J213+SUM($S$4:U$4)*$K213+SUM($S$5:U$5)*$L213+SUM($S$6:U$6)*$M213+SUM($S$7:U$7)*$N213-SUM($O213:$Q213),0)</f>
        <v>0</v>
      </c>
      <c r="S213" s="73">
        <f t="shared" si="682"/>
        <v>0</v>
      </c>
      <c r="T213" s="72">
        <f>IF(SUM($S$3:W$3)*$J213+SUM($S$4:W$4)*$K213+SUM($S$5:W$5)*$L213+SUM($S$6:W$6)*$M213+SUM($S$7:W$7)*$N213-SUM($O213:$Q213)&gt;0,SUM($S$3:W$3)*$J213+SUM($S$4:W$4)*$K213+SUM($S$5:W$5)*$L213+SUM($S$6:W$6)*$M213+SUM($S$7:W$7)*$N213-SUM($O213:$Q213),0)</f>
        <v>0</v>
      </c>
      <c r="U213" s="4">
        <f t="shared" si="683"/>
        <v>0</v>
      </c>
      <c r="V213" s="72">
        <f>IF(SUM($S$3:Y$3)*$J213+SUM($S$4:Y$4)*$K213+SUM($S$5:Y$5)*$L213+SUM($S$6:Y$6)*$M213+SUM($S$7:Y$7)*$N213-SUM($O213:$Q213)&gt;0,SUM($S$3:Y$3)*$J213+SUM($S$4:Y$4)*$K213+SUM($S$5:Y$5)*$L213+SUM($S$6:Y$6)*$M213+SUM($S$7:Y$7)*$N213-SUM($O213:$Q213),0)</f>
        <v>0</v>
      </c>
      <c r="W213" s="4">
        <f t="shared" si="684"/>
        <v>0</v>
      </c>
      <c r="X213" s="72">
        <f>IF(SUM($S$3:AA$3)*$J213+SUM($S$4:AA$4)*$K213+SUM($S$5:AA$5)*$L213+SUM($S$6:AA$6)*$M213+SUM($S$7:AA$7)*$N213-SUM($O213:$Q213)&gt;0,SUM($S$3:AA$3)*$J213+SUM($S$4:AA$4)*$K213+SUM($S$5:AA$5)*$L213+SUM($S$6:AA$6)*$M213+SUM($S$7:AA$7)*$N213-SUM($O213:$Q213),0)</f>
        <v>0</v>
      </c>
      <c r="Y213" s="4">
        <f t="shared" si="685"/>
        <v>0</v>
      </c>
      <c r="Z213" s="72">
        <f>IF(SUM($S$3:AC$3)*$J213+SUM($S$4:AC$4)*$K213+SUM($S$5:AC$5)*$L213+SUM($S$6:AC$6)*$M213+SUM($S$7:AC$7)*$N213-SUM($O213:$Q213)&gt;0,SUM($S$3:AC$3)*$J213+SUM($S$4:AC$4)*$K213+SUM($S$5:AC$5)*$L213+SUM($S$6:AC$6)*$M213+SUM($S$7:AC$7)*$N213-SUM($O213:$Q213),0)</f>
        <v>0</v>
      </c>
      <c r="AA213" s="4">
        <f t="shared" si="686"/>
        <v>0</v>
      </c>
      <c r="AB213" s="72">
        <f>IF(SUM($S$3:AE$3)*$J213+SUM($S$4:AE$4)*$K213+SUM($S$5:AE$5)*$L213+SUM($S$6:AE$6)*$M213+SUM($S$7:AE$7)*$N213-SUM($O213:$Q213)&gt;0,SUM($S$3:AE$3)*$J213+SUM($S$4:AE$4)*$K213+SUM($S$5:AE$5)*$L213+SUM($S$6:AE$6)*$M213+SUM($S$7:AE$7)*$N213-SUM($O213:$Q213),0)</f>
        <v>0</v>
      </c>
      <c r="AC213" s="4">
        <f t="shared" si="687"/>
        <v>0</v>
      </c>
      <c r="AD213" s="72">
        <f>IF(SUM($S$3:AG$3)*$J213+SUM($S$4:AG$4)*$K213+SUM($S$5:AG$5)*$L213+SUM($S$6:AG$6)*$M213+SUM($S$7:AG$7)*$N213-SUM($O213:$Q213)&gt;0,SUM($S$3:AG$3)*$J213+SUM($S$4:AG$4)*$K213+SUM($S$5:AG$5)*$L213+SUM($S$6:AG$6)*$M213+SUM($S$7:AG$7)*$N213-SUM($O213:$Q213),0)</f>
        <v>0</v>
      </c>
      <c r="AE213" s="4">
        <f t="shared" si="688"/>
        <v>0</v>
      </c>
      <c r="AF213" s="72">
        <f>IF(SUM($S$3:AI$3)*$J213+SUM($S$4:AI$4)*$K213+SUM($S$5:AI$5)*$L213+SUM($S$6:AI$6)*$M213+SUM($S$7:AI$7)*$N213-SUM($O213:$Q213)&gt;0,SUM($S$3:AI$3)*$J213+SUM($S$4:AI$4)*$K213+SUM($S$5:AI$5)*$L213+SUM($S$6:AI$6)*$M213+SUM($S$7:AI$7)*$N213-SUM($O213:$Q213),0)</f>
        <v>0</v>
      </c>
      <c r="AG213" s="4">
        <f t="shared" si="689"/>
        <v>0</v>
      </c>
      <c r="AH213" s="72">
        <f>IF(SUM($S$3:AK$3)*$J213+SUM($S$4:AK$4)*$K213+SUM($S$5:AK$5)*$L213+SUM($S$6:AK$6)*$M213+SUM($S$7:AK$7)*$N213-SUM($O213:$Q213)&gt;0,SUM($S$3:AK$3)*$J213+SUM($S$4:AK$4)*$K213+SUM($S$5:AK$5)*$L213+SUM($S$6:AK$6)*$M213+SUM($S$7:AK$7)*$N213-SUM($O213:$Q213),0)</f>
        <v>0</v>
      </c>
      <c r="AI213" s="4">
        <f t="shared" si="690"/>
        <v>0</v>
      </c>
      <c r="AJ213" s="72">
        <f>IF(SUM($S$3:AM$3)*$J213+SUM($S$4:AQ$4)*$K213+SUM($S$5:AM$5)*$L213+SUM($S$6:AM$6)*$M213+SUM($S$7:AM$7)*$N213-SUM($O213:$Q213)&gt;0,SUM($S$3:AM$3)*$J213+SUM($S$4:AQ$4)*$K213+SUM($S$5:AM$5)*$L213+SUM($S$6:AM$6)*$M213+SUM($S$7:AM$7)*$N213-SUM($O213:$Q213),0)</f>
        <v>0</v>
      </c>
      <c r="AK213" s="4">
        <f t="shared" si="691"/>
        <v>0</v>
      </c>
      <c r="AL213" s="72">
        <f>IF(SUM($S$3:AO$3)*$J213+SUM($S$4:AS$4)*$K213+SUM($S$5:AO$5)*$L213+SUM($S$6:AO$6)*$M213+SUM($S$7:AO$7)*$N213-SUM($O213:$Q213)&gt;0,SUM($S$3:AO$3)*$J213+SUM($S$4:AS$4)*$K213+SUM($S$5:AO$5)*$L213+SUM($S$6:AO$6)*$M213+SUM($S$7:AO$7)*$N213-SUM($O213:$Q213),0)</f>
        <v>0</v>
      </c>
      <c r="AM213" s="4">
        <f t="shared" si="692"/>
        <v>0</v>
      </c>
      <c r="AN213" s="72">
        <f>IF(SUM($S$3:AQ$3)*$J213+SUM($S$4:AU$4)*$K213+SUM($S$5:AQ$5)*$L213+SUM($S$6:AQ$6)*$M213+SUM($S$7:AQ$7)*$N213-SUM($O213:$Q213)&gt;0,SUM($S$3:AQ$3)*$J213+SUM($S$4:AU$4)*$K213+SUM($S$5:AQ$5)*$L213+SUM($S$6:AQ$6)*$M213+SUM($S$7:AQ$7)*$N213-SUM($O213:$Q213),0)</f>
        <v>0</v>
      </c>
      <c r="AO213" s="4">
        <f t="shared" si="693"/>
        <v>0</v>
      </c>
      <c r="AP213" s="72">
        <f>IF(SUM($S$3:AS$3)*$J213+SUM($S$4:AW$4)*$K213+SUM($S$5:AS$5)*$L213+SUM($S$6:AS$6)*$M213+SUM($S$7:AS$7)*$N213-SUM($O213:$Q213)&gt;0,SUM($S$3:AS$3)*$J213+SUM($S$4:AW$4)*$K213+SUM($S$5:AS$5)*$L213+SUM($S$6:AS$6)*$M213+SUM($S$7:AS$7)*$N213-SUM($O213:$Q213),0)</f>
        <v>0</v>
      </c>
      <c r="AQ213" s="4">
        <f t="shared" si="694"/>
        <v>0</v>
      </c>
      <c r="AR213" s="72">
        <f>IF(SUM($S$3:AU$3)*$J213+SUM($S$4:AP$4)*$K213+SUM($S$5:AU$5)*$L213+SUM($S$6:AU$6)*$M213+SUM($S$7:AU$7)*$N213-SUM($O213:$Q213)&gt;0,SUM($S$3:AU$3)*$J213+SUM($S$4:AP$4)*$K213+SUM($S$5:AU$5)*$L213+SUM($S$6:AU$6)*$M213+SUM($S$7:AU$7)*$N213-SUM($O213:$Q213),0)</f>
        <v>0</v>
      </c>
      <c r="AS213" s="4">
        <f t="shared" si="695"/>
        <v>0</v>
      </c>
      <c r="AT213" s="72">
        <f>IF(SUM($S$3:AW$3)*$J213+SUM($S$4:AW$4)*$K213+SUM($S$5:AW$5)*$L213+SUM($S$6:AW$6)*$M213+SUM($S$7:AW$7)*$N213-SUM($O213:$Q213)&gt;0,SUM($S$3:AW$3)*$J213+SUM($S$4:AW$4)*$K213+SUM($S$5:AW$5)*$L213+SUM($S$6:AW$6)*$M213+SUM($S$7:AW$7)*$N213-SUM($O213:$Q213),0)</f>
        <v>0</v>
      </c>
      <c r="AU213" s="4">
        <f t="shared" si="696"/>
        <v>0</v>
      </c>
      <c r="AV213" s="72">
        <f>IF(SUM($S$3:AY$3)*$J213+SUM($S$4:AY$4)*$K213+SUM($S$5:AY$5)*$L213+SUM($S$6:AY$6)*$M213+SUM($S$7:AY$7)*$N213-SUM($O213:$Q213)&gt;0,SUM($S$3:AY$3)*$J213+SUM($S$4:AY$4)*$K213+SUM($S$5:AY$5)*$L213+SUM($S$6:AY$6)*$M213+SUM($S$7:AY$7)*$N213-SUM($O213:$Q213),0)</f>
        <v>0</v>
      </c>
      <c r="AW213" s="4">
        <f t="shared" si="697"/>
        <v>0</v>
      </c>
      <c r="AX213" s="72">
        <f>IF(SUM($S$3:BA$3)*$J213+SUM($S$4:BA$4)*$K213+SUM($S$5:BA$5)*$L213+SUM($S$6:BA$6)*$M213+SUM($S$7:BA$7)*$N213-SUM($O213:$Q213)&gt;0,SUM($S$3:BA$3)*$J213+SUM($S$4:BA$4)*$K213+SUM($S$5:BA$5)*$L213+SUM($S$6:BA$6)*$M213+SUM($S$7:BA$7)*$N213-SUM($O213:$Q213),0)</f>
        <v>0</v>
      </c>
      <c r="AY213" s="7">
        <f t="shared" si="698"/>
        <v>0</v>
      </c>
      <c r="AZ213" s="401">
        <f>IF(SUM($S$3:BC$3)*$J213+SUM($S$4:BC$4)*$K213+SUM($S$5:BC$5)*$L213+SUM($S$6:BC$6)*$M213+SUM($S$7:BC$7)*$N213-SUM($O213:$Q213)&gt;0,SUM($S$3:BC$3)*$J213+SUM($S$4:BC$4)*$K213+SUM($S$5:BC$5)*$L213+SUM($S$6:BC$6)*$M213+SUM($S$7:BC$7)*$N213-SUM($O213:$Q213),0)</f>
        <v>0</v>
      </c>
      <c r="BA213" s="87">
        <f t="shared" si="699"/>
        <v>0</v>
      </c>
      <c r="BB213" s="402">
        <f>IF(SUM($S$3:BD$3)*$J213+SUM($S$4:BD$4)*$K213+SUM($S$5:BD$5)*$L213+SUM($S$6:BD$6)*$M213+SUM($S$7:BD$7)*$N213-SUM($O213:$Q213)&gt;0,SUM($S$3:BD$3)*$J213+SUM($S$4:BD$4)*$K213+SUM($S$5:BD$5)*$L213+SUM($S$6:BD$6)*$M213+SUM($S$7:BD$7)*$N213-SUM($O213:$Q213),0)</f>
        <v>0</v>
      </c>
      <c r="BC213" s="87">
        <f t="shared" si="700"/>
        <v>0</v>
      </c>
      <c r="BG213" s="23">
        <f t="shared" si="731"/>
        <v>0</v>
      </c>
      <c r="BH213" s="23">
        <f t="shared" si="732"/>
        <v>0</v>
      </c>
      <c r="BI213" s="23">
        <f t="shared" si="733"/>
        <v>0</v>
      </c>
      <c r="BJ213" s="23">
        <f t="shared" si="734"/>
        <v>0</v>
      </c>
      <c r="BK213" s="23">
        <f t="shared" si="735"/>
        <v>0</v>
      </c>
      <c r="BL213" s="23">
        <f t="shared" si="736"/>
        <v>0</v>
      </c>
      <c r="BM213" s="23">
        <f t="shared" si="737"/>
        <v>0</v>
      </c>
      <c r="BN213" s="23">
        <f t="shared" si="738"/>
        <v>0</v>
      </c>
      <c r="BO213" s="23">
        <f t="shared" si="739"/>
        <v>0</v>
      </c>
      <c r="BP213" s="23">
        <f t="shared" si="740"/>
        <v>0</v>
      </c>
      <c r="BQ213" s="407">
        <f t="shared" si="741"/>
        <v>0</v>
      </c>
      <c r="BR213" s="22">
        <f t="shared" si="742"/>
        <v>0</v>
      </c>
      <c r="BS213" s="23">
        <f t="shared" si="743"/>
        <v>0</v>
      </c>
      <c r="BT213" s="23">
        <f t="shared" si="744"/>
        <v>0</v>
      </c>
      <c r="BU213" s="23">
        <f t="shared" si="745"/>
        <v>0</v>
      </c>
      <c r="BV213" s="91"/>
      <c r="BW213" s="158"/>
      <c r="BX213" s="153" t="s">
        <v>615</v>
      </c>
    </row>
    <row r="214" spans="1:76" s="86" customFormat="1" ht="12.75" customHeight="1" x14ac:dyDescent="0.25">
      <c r="A214" s="15" t="s">
        <v>118</v>
      </c>
      <c r="B214" s="15" t="s">
        <v>117</v>
      </c>
      <c r="C214" s="98" t="s">
        <v>105</v>
      </c>
      <c r="D214" s="280">
        <v>1</v>
      </c>
      <c r="E214" s="334">
        <v>3928.57</v>
      </c>
      <c r="F214" s="345" t="s">
        <v>1058</v>
      </c>
      <c r="G214" s="379">
        <v>1</v>
      </c>
      <c r="H214" s="380">
        <v>3928.57</v>
      </c>
      <c r="I214" s="373" t="s">
        <v>1058</v>
      </c>
      <c r="J214" s="308"/>
      <c r="K214" s="225">
        <v>0.35</v>
      </c>
      <c r="L214" s="217"/>
      <c r="M214" s="234">
        <v>0.34499999999999997</v>
      </c>
      <c r="N214" s="120"/>
      <c r="O214" s="87"/>
      <c r="P214" s="91"/>
      <c r="Q214" s="292">
        <v>570.79999999999995</v>
      </c>
      <c r="R214" s="72">
        <f>IF(SUM($S$3:U$3)*$J214+SUM($S$4:U$4)*$K214+SUM($S$5:U$5)*$L214+SUM($S$6:U$6)*$M214+SUM($S$7:U$7)*$N214-SUM($O214:$Q214)&gt;0,SUM($S$3:U$3)*$J214+SUM($S$4:U$4)*$K214+SUM($S$5:U$5)*$L214+SUM($S$6:U$6)*$M214+SUM($S$7:U$7)*$N214-SUM($O214:$Q214),0)</f>
        <v>0</v>
      </c>
      <c r="S214" s="73">
        <f t="shared" si="682"/>
        <v>0</v>
      </c>
      <c r="T214" s="72">
        <f>IF(SUM($S$3:W$3)*$J214+SUM($S$4:W$4)*$K214+SUM($S$5:W$5)*$L214+SUM($S$6:W$6)*$M214+SUM($S$7:W$7)*$N214-SUM($O214:$Q214)&gt;0,SUM($S$3:W$3)*$J214+SUM($S$4:W$4)*$K214+SUM($S$5:W$5)*$L214+SUM($S$6:W$6)*$M214+SUM($S$7:W$7)*$N214-SUM($O214:$Q214),0)</f>
        <v>0</v>
      </c>
      <c r="U214" s="4">
        <f t="shared" si="683"/>
        <v>0</v>
      </c>
      <c r="V214" s="72">
        <f>IF(SUM($S$3:Y$3)*$J214+SUM($S$4:Y$4)*$K214+SUM($S$5:Y$5)*$L214+SUM($S$6:Y$6)*$M214+SUM($S$7:Y$7)*$N214-SUM($O214:$Q214)&gt;0,SUM($S$3:Y$3)*$J214+SUM($S$4:Y$4)*$K214+SUM($S$5:Y$5)*$L214+SUM($S$6:Y$6)*$M214+SUM($S$7:Y$7)*$N214-SUM($O214:$Q214),0)</f>
        <v>0</v>
      </c>
      <c r="W214" s="4">
        <f t="shared" si="684"/>
        <v>0</v>
      </c>
      <c r="X214" s="72">
        <f>IF(SUM($S$3:AA$3)*$J214+SUM($S$4:AA$4)*$K214+SUM($S$5:AA$5)*$L214+SUM($S$6:AA$6)*$M214+SUM($S$7:AA$7)*$N214-SUM($O214:$Q214)&gt;0,SUM($S$3:AA$3)*$J214+SUM($S$4:AA$4)*$K214+SUM($S$5:AA$5)*$L214+SUM($S$6:AA$6)*$M214+SUM($S$7:AA$7)*$N214-SUM($O214:$Q214),0)</f>
        <v>0</v>
      </c>
      <c r="Y214" s="4">
        <f t="shared" si="685"/>
        <v>0</v>
      </c>
      <c r="Z214" s="72">
        <f>IF(SUM($S$3:AC$3)*$J214+SUM($S$4:AC$4)*$K214+SUM($S$5:AC$5)*$L214+SUM($S$6:AC$6)*$M214+SUM($S$7:AC$7)*$N214-SUM($O214:$Q214)&gt;0,SUM($S$3:AC$3)*$J214+SUM($S$4:AC$4)*$K214+SUM($S$5:AC$5)*$L214+SUM($S$6:AC$6)*$M214+SUM($S$7:AC$7)*$N214-SUM($O214:$Q214),0)</f>
        <v>0</v>
      </c>
      <c r="AA214" s="4">
        <f t="shared" si="686"/>
        <v>0</v>
      </c>
      <c r="AB214" s="72">
        <f>IF(SUM($S$3:AE$3)*$J214+SUM($S$4:AE$4)*$K214+SUM($S$5:AE$5)*$L214+SUM($S$6:AE$6)*$M214+SUM($S$7:AE$7)*$N214-SUM($O214:$Q214)&gt;0,SUM($S$3:AE$3)*$J214+SUM($S$4:AE$4)*$K214+SUM($S$5:AE$5)*$L214+SUM($S$6:AE$6)*$M214+SUM($S$7:AE$7)*$N214-SUM($O214:$Q214),0)</f>
        <v>0</v>
      </c>
      <c r="AC214" s="4">
        <f t="shared" si="687"/>
        <v>0</v>
      </c>
      <c r="AD214" s="72">
        <f>IF(SUM($S$3:AG$3)*$J214+SUM($S$4:AG$4)*$K214+SUM($S$5:AG$5)*$L214+SUM($S$6:AG$6)*$M214+SUM($S$7:AG$7)*$N214-SUM($O214:$Q214)&gt;0,SUM($S$3:AG$3)*$J214+SUM($S$4:AG$4)*$K214+SUM($S$5:AG$5)*$L214+SUM($S$6:AG$6)*$M214+SUM($S$7:AG$7)*$N214-SUM($O214:$Q214),0)</f>
        <v>0</v>
      </c>
      <c r="AE214" s="4">
        <f t="shared" si="688"/>
        <v>0</v>
      </c>
      <c r="AF214" s="72">
        <f>IF(SUM($S$3:AI$3)*$J214+SUM($S$4:AI$4)*$K214+SUM($S$5:AI$5)*$L214+SUM($S$6:AI$6)*$M214+SUM($S$7:AI$7)*$N214-SUM($O214:$Q214)&gt;0,SUM($S$3:AI$3)*$J214+SUM($S$4:AI$4)*$K214+SUM($S$5:AI$5)*$L214+SUM($S$6:AI$6)*$M214+SUM($S$7:AI$7)*$N214-SUM($O214:$Q214),0)</f>
        <v>0</v>
      </c>
      <c r="AG214" s="4">
        <f t="shared" si="689"/>
        <v>0</v>
      </c>
      <c r="AH214" s="72">
        <f>IF(SUM($S$3:AK$3)*$J214+SUM($S$4:AK$4)*$K214+SUM($S$5:AK$5)*$L214+SUM($S$6:AK$6)*$M214+SUM($S$7:AK$7)*$N214-SUM($O214:$Q214)&gt;0,SUM($S$3:AK$3)*$J214+SUM($S$4:AK$4)*$K214+SUM($S$5:AK$5)*$L214+SUM($S$6:AK$6)*$M214+SUM($S$7:AK$7)*$N214-SUM($O214:$Q214),0)</f>
        <v>0</v>
      </c>
      <c r="AI214" s="4">
        <f t="shared" si="690"/>
        <v>0</v>
      </c>
      <c r="AJ214" s="72">
        <f>IF(SUM($S$3:AM$3)*$J214+SUM($S$4:AQ$4)*$K214+SUM($S$5:AM$5)*$L214+SUM($S$6:AM$6)*$M214+SUM($S$7:AM$7)*$N214-SUM($O214:$Q214)&gt;0,SUM($S$3:AM$3)*$J214+SUM($S$4:AQ$4)*$K214+SUM($S$5:AM$5)*$L214+SUM($S$6:AM$6)*$M214+SUM($S$7:AM$7)*$N214-SUM($O214:$Q214),0)</f>
        <v>0</v>
      </c>
      <c r="AK214" s="4">
        <f t="shared" si="691"/>
        <v>0</v>
      </c>
      <c r="AL214" s="72">
        <f>IF(SUM($S$3:AO$3)*$J214+SUM($S$4:AS$4)*$K214+SUM($S$5:AO$5)*$L214+SUM($S$6:AO$6)*$M214+SUM($S$7:AO$7)*$N214-SUM($O214:$Q214)&gt;0,SUM($S$3:AO$3)*$J214+SUM($S$4:AS$4)*$K214+SUM($S$5:AO$5)*$L214+SUM($S$6:AO$6)*$M214+SUM($S$7:AO$7)*$N214-SUM($O214:$Q214),0)</f>
        <v>0</v>
      </c>
      <c r="AM214" s="4">
        <f t="shared" si="692"/>
        <v>0</v>
      </c>
      <c r="AN214" s="72">
        <f>IF(SUM($S$3:AQ$3)*$J214+SUM($S$4:AU$4)*$K214+SUM($S$5:AQ$5)*$L214+SUM($S$6:AQ$6)*$M214+SUM($S$7:AQ$7)*$N214-SUM($O214:$Q214)&gt;0,SUM($S$3:AQ$3)*$J214+SUM($S$4:AU$4)*$K214+SUM($S$5:AQ$5)*$L214+SUM($S$6:AQ$6)*$M214+SUM($S$7:AQ$7)*$N214-SUM($O214:$Q214),0)</f>
        <v>0</v>
      </c>
      <c r="AO214" s="4">
        <f t="shared" si="693"/>
        <v>0</v>
      </c>
      <c r="AP214" s="72">
        <f>IF(SUM($S$3:AS$3)*$J214+SUM($S$4:AW$4)*$K214+SUM($S$5:AS$5)*$L214+SUM($S$6:AS$6)*$M214+SUM($S$7:AS$7)*$N214-SUM($O214:$Q214)&gt;0,SUM($S$3:AS$3)*$J214+SUM($S$4:AW$4)*$K214+SUM($S$5:AS$5)*$L214+SUM($S$6:AS$6)*$M214+SUM($S$7:AS$7)*$N214-SUM($O214:$Q214),0)</f>
        <v>0</v>
      </c>
      <c r="AQ214" s="4">
        <f t="shared" si="694"/>
        <v>0</v>
      </c>
      <c r="AR214" s="72">
        <f>IF(SUM($S$3:AU$3)*$J214+SUM($S$4:AP$4)*$K214+SUM($S$5:AU$5)*$L214+SUM($S$6:AU$6)*$M214+SUM($S$7:AU$7)*$N214-SUM($O214:$Q214)&gt;0,SUM($S$3:AU$3)*$J214+SUM($S$4:AP$4)*$K214+SUM($S$5:AU$5)*$L214+SUM($S$6:AU$6)*$M214+SUM($S$7:AU$7)*$N214-SUM($O214:$Q214),0)</f>
        <v>0</v>
      </c>
      <c r="AS214" s="4">
        <f t="shared" si="695"/>
        <v>0</v>
      </c>
      <c r="AT214" s="72">
        <f>IF(SUM($S$3:AW$3)*$J214+SUM($S$4:AW$4)*$K214+SUM($S$5:AW$5)*$L214+SUM($S$6:AW$6)*$M214+SUM($S$7:AW$7)*$N214-SUM($O214:$Q214)&gt;0,SUM($S$3:AW$3)*$J214+SUM($S$4:AW$4)*$K214+SUM($S$5:AW$5)*$L214+SUM($S$6:AW$6)*$M214+SUM($S$7:AW$7)*$N214-SUM($O214:$Q214),0)</f>
        <v>0</v>
      </c>
      <c r="AU214" s="4">
        <f t="shared" si="696"/>
        <v>0</v>
      </c>
      <c r="AV214" s="72">
        <f>IF(SUM($S$3:AY$3)*$J214+SUM($S$4:AY$4)*$K214+SUM($S$5:AY$5)*$L214+SUM($S$6:AY$6)*$M214+SUM($S$7:AY$7)*$N214-SUM($O214:$Q214)&gt;0,SUM($S$3:AY$3)*$J214+SUM($S$4:AY$4)*$K214+SUM($S$5:AY$5)*$L214+SUM($S$6:AY$6)*$M214+SUM($S$7:AY$7)*$N214-SUM($O214:$Q214),0)</f>
        <v>0</v>
      </c>
      <c r="AW214" s="4">
        <f t="shared" si="697"/>
        <v>0</v>
      </c>
      <c r="AX214" s="72">
        <f>IF(SUM($S$3:BA$3)*$J214+SUM($S$4:BA$4)*$K214+SUM($S$5:BA$5)*$L214+SUM($S$6:BA$6)*$M214+SUM($S$7:BA$7)*$N214-SUM($O214:$Q214)&gt;0,SUM($S$3:BA$3)*$J214+SUM($S$4:BA$4)*$K214+SUM($S$5:BA$5)*$L214+SUM($S$6:BA$6)*$M214+SUM($S$7:BA$7)*$N214-SUM($O214:$Q214),0)</f>
        <v>40.530000000000086</v>
      </c>
      <c r="AY214" s="7">
        <f t="shared" si="698"/>
        <v>40.530000000000086</v>
      </c>
      <c r="AZ214" s="401">
        <f>IF(SUM($S$3:BC$3)*$J214+SUM($S$4:BC$4)*$K214+SUM($S$5:BC$5)*$L214+SUM($S$6:BC$6)*$M214+SUM($S$7:BC$7)*$N214-SUM($O214:$Q214)&gt;0,SUM($S$3:BC$3)*$J214+SUM($S$4:BC$4)*$K214+SUM($S$5:BC$5)*$L214+SUM($S$6:BC$6)*$M214+SUM($S$7:BC$7)*$N214-SUM($O214:$Q214),0)</f>
        <v>93.029999999999973</v>
      </c>
      <c r="BA214" s="87">
        <f t="shared" si="699"/>
        <v>52.499999999999886</v>
      </c>
      <c r="BB214" s="402">
        <f>IF(SUM($S$3:BD$3)*$J214+SUM($S$4:BD$4)*$K214+SUM($S$5:BD$5)*$L214+SUM($S$6:BD$6)*$M214+SUM($S$7:BD$7)*$N214-SUM($O214:$Q214)&gt;0,SUM($S$3:BD$3)*$J214+SUM($S$4:BD$4)*$K214+SUM($S$5:BD$5)*$L214+SUM($S$6:BD$6)*$M214+SUM($S$7:BD$7)*$N214-SUM($O214:$Q214),0)</f>
        <v>144.48000000000002</v>
      </c>
      <c r="BC214" s="87">
        <f t="shared" si="700"/>
        <v>51.450000000000045</v>
      </c>
      <c r="BG214" s="23">
        <f t="shared" si="731"/>
        <v>0</v>
      </c>
      <c r="BH214" s="23">
        <f t="shared" si="732"/>
        <v>0</v>
      </c>
      <c r="BI214" s="23">
        <f t="shared" si="733"/>
        <v>0</v>
      </c>
      <c r="BJ214" s="23">
        <f t="shared" si="734"/>
        <v>0</v>
      </c>
      <c r="BK214" s="23">
        <f t="shared" si="735"/>
        <v>0</v>
      </c>
      <c r="BL214" s="23">
        <f t="shared" si="736"/>
        <v>0</v>
      </c>
      <c r="BM214" s="23">
        <f t="shared" si="737"/>
        <v>0</v>
      </c>
      <c r="BN214" s="23">
        <f t="shared" si="738"/>
        <v>0</v>
      </c>
      <c r="BO214" s="23">
        <f t="shared" si="739"/>
        <v>0</v>
      </c>
      <c r="BP214" s="23">
        <f t="shared" si="740"/>
        <v>0</v>
      </c>
      <c r="BQ214" s="407">
        <f t="shared" si="741"/>
        <v>0</v>
      </c>
      <c r="BR214" s="22">
        <f t="shared" si="742"/>
        <v>0</v>
      </c>
      <c r="BS214" s="23">
        <f t="shared" si="743"/>
        <v>159224.94210000033</v>
      </c>
      <c r="BT214" s="23">
        <f t="shared" si="744"/>
        <v>206249.92499999955</v>
      </c>
      <c r="BU214" s="23">
        <f t="shared" si="745"/>
        <v>202124.92650000018</v>
      </c>
      <c r="BV214" s="91"/>
      <c r="BW214" s="158"/>
      <c r="BX214" s="153" t="s">
        <v>615</v>
      </c>
    </row>
    <row r="215" spans="1:76" s="86" customFormat="1" ht="12.75" customHeight="1" x14ac:dyDescent="0.25">
      <c r="A215" s="15" t="s">
        <v>510</v>
      </c>
      <c r="B215" s="15" t="s">
        <v>114</v>
      </c>
      <c r="C215" s="98" t="s">
        <v>105</v>
      </c>
      <c r="D215" s="280">
        <v>1</v>
      </c>
      <c r="E215" s="334">
        <v>498.04</v>
      </c>
      <c r="F215" s="345" t="s">
        <v>1043</v>
      </c>
      <c r="G215" s="379">
        <v>1</v>
      </c>
      <c r="H215" s="380">
        <v>535.70000000000005</v>
      </c>
      <c r="I215" s="373" t="s">
        <v>1043</v>
      </c>
      <c r="J215" s="312">
        <v>0.28599999999999998</v>
      </c>
      <c r="K215" s="226"/>
      <c r="L215" s="213">
        <v>0.28599999999999998</v>
      </c>
      <c r="M215" s="234">
        <v>0.28599999999999998</v>
      </c>
      <c r="N215" s="120"/>
      <c r="O215" s="87"/>
      <c r="P215" s="91"/>
      <c r="Q215" s="292">
        <v>729</v>
      </c>
      <c r="R215" s="72">
        <f>IF(SUM($S$3:U$3)*$J215+SUM($S$4:U$4)*$K215+SUM($S$5:U$5)*$L215+SUM($S$6:U$6)*$M215+SUM($S$7:U$7)*$N215-SUM($O215:$Q215)&gt;0,SUM($S$3:U$3)*$J215+SUM($S$4:U$4)*$K215+SUM($S$5:U$5)*$L215+SUM($S$6:U$6)*$M215+SUM($S$7:U$7)*$N215-SUM($O215:$Q215),0)</f>
        <v>0</v>
      </c>
      <c r="S215" s="73">
        <f t="shared" si="682"/>
        <v>0</v>
      </c>
      <c r="T215" s="72">
        <f>IF(SUM($S$3:W$3)*$J215+SUM($S$4:W$4)*$K215+SUM($S$5:W$5)*$L215+SUM($S$6:W$6)*$M215+SUM($S$7:W$7)*$N215-SUM($O215:$Q215)&gt;0,SUM($S$3:W$3)*$J215+SUM($S$4:W$4)*$K215+SUM($S$5:W$5)*$L215+SUM($S$6:W$6)*$M215+SUM($S$7:W$7)*$N215-SUM($O215:$Q215),0)</f>
        <v>0</v>
      </c>
      <c r="U215" s="4">
        <f t="shared" si="683"/>
        <v>0</v>
      </c>
      <c r="V215" s="72">
        <f>IF(SUM($S$3:Y$3)*$J215+SUM($S$4:Y$4)*$K215+SUM($S$5:Y$5)*$L215+SUM($S$6:Y$6)*$M215+SUM($S$7:Y$7)*$N215-SUM($O215:$Q215)&gt;0,SUM($S$3:Y$3)*$J215+SUM($S$4:Y$4)*$K215+SUM($S$5:Y$5)*$L215+SUM($S$6:Y$6)*$M215+SUM($S$7:Y$7)*$N215-SUM($O215:$Q215),0)</f>
        <v>0</v>
      </c>
      <c r="W215" s="4">
        <f t="shared" si="684"/>
        <v>0</v>
      </c>
      <c r="X215" s="72">
        <f>IF(SUM($S$3:AA$3)*$J215+SUM($S$4:AA$4)*$K215+SUM($S$5:AA$5)*$L215+SUM($S$6:AA$6)*$M215+SUM($S$7:AA$7)*$N215-SUM($O215:$Q215)&gt;0,SUM($S$3:AA$3)*$J215+SUM($S$4:AA$4)*$K215+SUM($S$5:AA$5)*$L215+SUM($S$6:AA$6)*$M215+SUM($S$7:AA$7)*$N215-SUM($O215:$Q215),0)</f>
        <v>0</v>
      </c>
      <c r="Y215" s="4">
        <f t="shared" si="685"/>
        <v>0</v>
      </c>
      <c r="Z215" s="72">
        <f>IF(SUM($S$3:AC$3)*$J215+SUM($S$4:AC$4)*$K215+SUM($S$5:AC$5)*$L215+SUM($S$6:AC$6)*$M215+SUM($S$7:AC$7)*$N215-SUM($O215:$Q215)&gt;0,SUM($S$3:AC$3)*$J215+SUM($S$4:AC$4)*$K215+SUM($S$5:AC$5)*$L215+SUM($S$6:AC$6)*$M215+SUM($S$7:AC$7)*$N215-SUM($O215:$Q215),0)</f>
        <v>0</v>
      </c>
      <c r="AA215" s="4">
        <f t="shared" si="686"/>
        <v>0</v>
      </c>
      <c r="AB215" s="72">
        <f>IF(SUM($S$3:AE$3)*$J215+SUM($S$4:AE$4)*$K215+SUM($S$5:AE$5)*$L215+SUM($S$6:AE$6)*$M215+SUM($S$7:AE$7)*$N215-SUM($O215:$Q215)&gt;0,SUM($S$3:AE$3)*$J215+SUM($S$4:AE$4)*$K215+SUM($S$5:AE$5)*$L215+SUM($S$6:AE$6)*$M215+SUM($S$7:AE$7)*$N215-SUM($O215:$Q215),0)</f>
        <v>0</v>
      </c>
      <c r="AC215" s="4">
        <f t="shared" si="687"/>
        <v>0</v>
      </c>
      <c r="AD215" s="72">
        <f>IF(SUM($S$3:AG$3)*$J215+SUM($S$4:AG$4)*$K215+SUM($S$5:AG$5)*$L215+SUM($S$6:AG$6)*$M215+SUM($S$7:AG$7)*$N215-SUM($O215:$Q215)&gt;0,SUM($S$3:AG$3)*$J215+SUM($S$4:AG$4)*$K215+SUM($S$5:AG$5)*$L215+SUM($S$6:AG$6)*$M215+SUM($S$7:AG$7)*$N215-SUM($O215:$Q215),0)</f>
        <v>0</v>
      </c>
      <c r="AE215" s="4">
        <f t="shared" si="688"/>
        <v>0</v>
      </c>
      <c r="AF215" s="72">
        <f>IF(SUM($S$3:AI$3)*$J215+SUM($S$4:AI$4)*$K215+SUM($S$5:AI$5)*$L215+SUM($S$6:AI$6)*$M215+SUM($S$7:AI$7)*$N215-SUM($O215:$Q215)&gt;0,SUM($S$3:AI$3)*$J215+SUM($S$4:AI$4)*$K215+SUM($S$5:AI$5)*$L215+SUM($S$6:AI$6)*$M215+SUM($S$7:AI$7)*$N215-SUM($O215:$Q215),0)</f>
        <v>0</v>
      </c>
      <c r="AG215" s="4">
        <f t="shared" si="689"/>
        <v>0</v>
      </c>
      <c r="AH215" s="72">
        <f>IF(SUM($S$3:AK$3)*$J215+SUM($S$4:AK$4)*$K215+SUM($S$5:AK$5)*$L215+SUM($S$6:AK$6)*$M215+SUM($S$7:AK$7)*$N215-SUM($O215:$Q215)&gt;0,SUM($S$3:AK$3)*$J215+SUM($S$4:AK$4)*$K215+SUM($S$5:AK$5)*$L215+SUM($S$6:AK$6)*$M215+SUM($S$7:AK$7)*$N215-SUM($O215:$Q215),0)</f>
        <v>0</v>
      </c>
      <c r="AI215" s="4">
        <f t="shared" si="690"/>
        <v>0</v>
      </c>
      <c r="AJ215" s="72">
        <f>IF(SUM($S$3:AM$3)*$J215+SUM($S$4:AQ$4)*$K215+SUM($S$5:AM$5)*$L215+SUM($S$6:AM$6)*$M215+SUM($S$7:AM$7)*$N215-SUM($O215:$Q215)&gt;0,SUM($S$3:AM$3)*$J215+SUM($S$4:AQ$4)*$K215+SUM($S$5:AM$5)*$L215+SUM($S$6:AM$6)*$M215+SUM($S$7:AM$7)*$N215-SUM($O215:$Q215),0)</f>
        <v>0</v>
      </c>
      <c r="AK215" s="4">
        <f t="shared" si="691"/>
        <v>0</v>
      </c>
      <c r="AL215" s="72">
        <f>IF(SUM($S$3:AO$3)*$J215+SUM($S$4:AS$4)*$K215+SUM($S$5:AO$5)*$L215+SUM($S$6:AO$6)*$M215+SUM($S$7:AO$7)*$N215-SUM($O215:$Q215)&gt;0,SUM($S$3:AO$3)*$J215+SUM($S$4:AS$4)*$K215+SUM($S$5:AO$5)*$L215+SUM($S$6:AO$6)*$M215+SUM($S$7:AO$7)*$N215-SUM($O215:$Q215),0)</f>
        <v>0</v>
      </c>
      <c r="AM215" s="4">
        <f t="shared" si="692"/>
        <v>0</v>
      </c>
      <c r="AN215" s="72">
        <f>IF(SUM($S$3:AQ$3)*$J215+SUM($S$4:AU$4)*$K215+SUM($S$5:AQ$5)*$L215+SUM($S$6:AQ$6)*$M215+SUM($S$7:AQ$7)*$N215-SUM($O215:$Q215)&gt;0,SUM($S$3:AQ$3)*$J215+SUM($S$4:AU$4)*$K215+SUM($S$5:AQ$5)*$L215+SUM($S$6:AQ$6)*$M215+SUM($S$7:AQ$7)*$N215-SUM($O215:$Q215),0)</f>
        <v>0</v>
      </c>
      <c r="AO215" s="4">
        <f t="shared" si="693"/>
        <v>0</v>
      </c>
      <c r="AP215" s="72">
        <f>IF(SUM($S$3:AS$3)*$J215+SUM($S$4:AW$4)*$K215+SUM($S$5:AS$5)*$L215+SUM($S$6:AS$6)*$M215+SUM($S$7:AS$7)*$N215-SUM($O215:$Q215)&gt;0,SUM($S$3:AS$3)*$J215+SUM($S$4:AW$4)*$K215+SUM($S$5:AS$5)*$L215+SUM($S$6:AS$6)*$M215+SUM($S$7:AS$7)*$N215-SUM($O215:$Q215),0)</f>
        <v>0</v>
      </c>
      <c r="AQ215" s="4">
        <f t="shared" si="694"/>
        <v>0</v>
      </c>
      <c r="AR215" s="72">
        <f>IF(SUM($S$3:AU$3)*$J215+SUM($S$4:AP$4)*$K215+SUM($S$5:AU$5)*$L215+SUM($S$6:AU$6)*$M215+SUM($S$7:AU$7)*$N215-SUM($O215:$Q215)&gt;0,SUM($S$3:AU$3)*$J215+SUM($S$4:AP$4)*$K215+SUM($S$5:AU$5)*$L215+SUM($S$6:AU$6)*$M215+SUM($S$7:AU$7)*$N215-SUM($O215:$Q215),0)</f>
        <v>0</v>
      </c>
      <c r="AS215" s="4">
        <f t="shared" si="695"/>
        <v>0</v>
      </c>
      <c r="AT215" s="72">
        <f>IF(SUM($S$3:AW$3)*$J215+SUM($S$4:AW$4)*$K215+SUM($S$5:AW$5)*$L215+SUM($S$6:AW$6)*$M215+SUM($S$7:AW$7)*$N215-SUM($O215:$Q215)&gt;0,SUM($S$3:AW$3)*$J215+SUM($S$4:AW$4)*$K215+SUM($S$5:AW$5)*$L215+SUM($S$6:AW$6)*$M215+SUM($S$7:AW$7)*$N215-SUM($O215:$Q215),0)</f>
        <v>0</v>
      </c>
      <c r="AU215" s="4">
        <f t="shared" si="696"/>
        <v>0</v>
      </c>
      <c r="AV215" s="72">
        <f>IF(SUM($S$3:AY$3)*$J215+SUM($S$4:AY$4)*$K215+SUM($S$5:AY$5)*$L215+SUM($S$6:AY$6)*$M215+SUM($S$7:AY$7)*$N215-SUM($O215:$Q215)&gt;0,SUM($S$3:AY$3)*$J215+SUM($S$4:AY$4)*$K215+SUM($S$5:AY$5)*$L215+SUM($S$6:AY$6)*$M215+SUM($S$7:AY$7)*$N215-SUM($O215:$Q215),0)</f>
        <v>0</v>
      </c>
      <c r="AW215" s="4">
        <f t="shared" si="697"/>
        <v>0</v>
      </c>
      <c r="AX215" s="72">
        <f>IF(SUM($S$3:BA$3)*$J215+SUM($S$4:BA$4)*$K215+SUM($S$5:BA$5)*$L215+SUM($S$6:BA$6)*$M215+SUM($S$7:BA$7)*$N215-SUM($O215:$Q215)&gt;0,SUM($S$3:BA$3)*$J215+SUM($S$4:BA$4)*$K215+SUM($S$5:BA$5)*$L215+SUM($S$6:BA$6)*$M215+SUM($S$7:BA$7)*$N215-SUM($O215:$Q215),0)</f>
        <v>0</v>
      </c>
      <c r="AY215" s="7">
        <f t="shared" si="698"/>
        <v>0</v>
      </c>
      <c r="AZ215" s="401">
        <f>IF(SUM($S$3:BC$3)*$J215+SUM($S$4:BC$4)*$K215+SUM($S$5:BC$5)*$L215+SUM($S$6:BC$6)*$M215+SUM($S$7:BC$7)*$N215-SUM($O215:$Q215)&gt;0,SUM($S$3:BC$3)*$J215+SUM($S$4:BC$4)*$K215+SUM($S$5:BC$5)*$L215+SUM($S$6:BC$6)*$M215+SUM($S$7:BC$7)*$N215-SUM($O215:$Q215),0)</f>
        <v>0</v>
      </c>
      <c r="BA215" s="87">
        <f t="shared" si="699"/>
        <v>0</v>
      </c>
      <c r="BB215" s="402">
        <f>IF(SUM($S$3:BD$3)*$J215+SUM($S$4:BD$4)*$K215+SUM($S$5:BD$5)*$L215+SUM($S$6:BD$6)*$M215+SUM($S$7:BD$7)*$N215-SUM($O215:$Q215)&gt;0,SUM($S$3:BD$3)*$J215+SUM($S$4:BD$4)*$K215+SUM($S$5:BD$5)*$L215+SUM($S$6:BD$6)*$M215+SUM($S$7:BD$7)*$N215-SUM($O215:$Q215),0)</f>
        <v>0</v>
      </c>
      <c r="BC215" s="87">
        <f t="shared" si="700"/>
        <v>0</v>
      </c>
      <c r="BG215" s="23">
        <f t="shared" si="731"/>
        <v>0</v>
      </c>
      <c r="BH215" s="23">
        <f t="shared" si="732"/>
        <v>0</v>
      </c>
      <c r="BI215" s="23">
        <f t="shared" si="733"/>
        <v>0</v>
      </c>
      <c r="BJ215" s="23">
        <f t="shared" si="734"/>
        <v>0</v>
      </c>
      <c r="BK215" s="23">
        <f t="shared" si="735"/>
        <v>0</v>
      </c>
      <c r="BL215" s="23">
        <f t="shared" si="736"/>
        <v>0</v>
      </c>
      <c r="BM215" s="23">
        <f t="shared" si="737"/>
        <v>0</v>
      </c>
      <c r="BN215" s="23">
        <f t="shared" si="738"/>
        <v>0</v>
      </c>
      <c r="BO215" s="23">
        <f t="shared" si="739"/>
        <v>0</v>
      </c>
      <c r="BP215" s="23">
        <f t="shared" si="740"/>
        <v>0</v>
      </c>
      <c r="BQ215" s="407">
        <f t="shared" si="741"/>
        <v>0</v>
      </c>
      <c r="BR215" s="22">
        <f t="shared" si="742"/>
        <v>0</v>
      </c>
      <c r="BS215" s="23">
        <f t="shared" si="743"/>
        <v>0</v>
      </c>
      <c r="BT215" s="23">
        <f t="shared" si="744"/>
        <v>0</v>
      </c>
      <c r="BU215" s="23">
        <f t="shared" si="745"/>
        <v>0</v>
      </c>
      <c r="BV215" s="91"/>
      <c r="BW215" s="158"/>
      <c r="BX215" s="153" t="s">
        <v>615</v>
      </c>
    </row>
    <row r="216" spans="1:76" s="86" customFormat="1" ht="12.75" customHeight="1" x14ac:dyDescent="0.25">
      <c r="A216" s="15" t="s">
        <v>119</v>
      </c>
      <c r="B216" s="15" t="s">
        <v>114</v>
      </c>
      <c r="C216" s="98" t="s">
        <v>105</v>
      </c>
      <c r="D216" s="280">
        <v>1</v>
      </c>
      <c r="E216" s="334">
        <v>440</v>
      </c>
      <c r="F216" s="341" t="s">
        <v>912</v>
      </c>
      <c r="G216" s="379">
        <v>1</v>
      </c>
      <c r="H216" s="380">
        <v>440</v>
      </c>
      <c r="I216" s="378" t="s">
        <v>912</v>
      </c>
      <c r="J216" s="312">
        <v>2.2566000000000002</v>
      </c>
      <c r="K216" s="225">
        <v>1.51</v>
      </c>
      <c r="L216" s="213">
        <v>0.71499999999999997</v>
      </c>
      <c r="M216" s="234">
        <v>0.56399999999999995</v>
      </c>
      <c r="N216" s="120"/>
      <c r="O216" s="87"/>
      <c r="P216" s="91"/>
      <c r="Q216" s="292">
        <v>3698</v>
      </c>
      <c r="R216" s="72">
        <f>IF(SUM($S$3:U$3)*$J216+SUM($S$4:U$4)*$K216+SUM($S$5:U$5)*$L216+SUM($S$6:U$6)*$M216+SUM($S$7:U$7)*$N216-SUM($O216:$Q216)&gt;0,SUM($S$3:U$3)*$J216+SUM($S$4:U$4)*$K216+SUM($S$5:U$5)*$L216+SUM($S$6:U$6)*$M216+SUM($S$7:U$7)*$N216-SUM($O216:$Q216),0)</f>
        <v>0</v>
      </c>
      <c r="S216" s="73">
        <f t="shared" si="682"/>
        <v>0</v>
      </c>
      <c r="T216" s="72">
        <f>IF(SUM($S$3:W$3)*$J216+SUM($S$4:W$4)*$K216+SUM($S$5:W$5)*$L216+SUM($S$6:W$6)*$M216+SUM($S$7:W$7)*$N216-SUM($O216:$Q216)&gt;0,SUM($S$3:W$3)*$J216+SUM($S$4:W$4)*$K216+SUM($S$5:W$5)*$L216+SUM($S$6:W$6)*$M216+SUM($S$7:W$7)*$N216-SUM($O216:$Q216),0)</f>
        <v>0</v>
      </c>
      <c r="U216" s="4">
        <f t="shared" si="683"/>
        <v>0</v>
      </c>
      <c r="V216" s="72">
        <f>IF(SUM($S$3:Y$3)*$J216+SUM($S$4:Y$4)*$K216+SUM($S$5:Y$5)*$L216+SUM($S$6:Y$6)*$M216+SUM($S$7:Y$7)*$N216-SUM($O216:$Q216)&gt;0,SUM($S$3:Y$3)*$J216+SUM($S$4:Y$4)*$K216+SUM($S$5:Y$5)*$L216+SUM($S$6:Y$6)*$M216+SUM($S$7:Y$7)*$N216-SUM($O216:$Q216),0)</f>
        <v>0</v>
      </c>
      <c r="W216" s="4">
        <f t="shared" si="684"/>
        <v>0</v>
      </c>
      <c r="X216" s="72">
        <f>IF(SUM($S$3:AA$3)*$J216+SUM($S$4:AA$4)*$K216+SUM($S$5:AA$5)*$L216+SUM($S$6:AA$6)*$M216+SUM($S$7:AA$7)*$N216-SUM($O216:$Q216)&gt;0,SUM($S$3:AA$3)*$J216+SUM($S$4:AA$4)*$K216+SUM($S$5:AA$5)*$L216+SUM($S$6:AA$6)*$M216+SUM($S$7:AA$7)*$N216-SUM($O216:$Q216),0)</f>
        <v>0</v>
      </c>
      <c r="Y216" s="4">
        <f t="shared" si="685"/>
        <v>0</v>
      </c>
      <c r="Z216" s="72">
        <f>IF(SUM($S$3:AC$3)*$J216+SUM($S$4:AC$4)*$K216+SUM($S$5:AC$5)*$L216+SUM($S$6:AC$6)*$M216+SUM($S$7:AC$7)*$N216-SUM($O216:$Q216)&gt;0,SUM($S$3:AC$3)*$J216+SUM($S$4:AC$4)*$K216+SUM($S$5:AC$5)*$L216+SUM($S$6:AC$6)*$M216+SUM($S$7:AC$7)*$N216-SUM($O216:$Q216),0)</f>
        <v>0</v>
      </c>
      <c r="AA216" s="4">
        <f t="shared" si="686"/>
        <v>0</v>
      </c>
      <c r="AB216" s="72">
        <f>IF(SUM($S$3:AE$3)*$J216+SUM($S$4:AE$4)*$K216+SUM($S$5:AE$5)*$L216+SUM($S$6:AE$6)*$M216+SUM($S$7:AE$7)*$N216-SUM($O216:$Q216)&gt;0,SUM($S$3:AE$3)*$J216+SUM($S$4:AE$4)*$K216+SUM($S$5:AE$5)*$L216+SUM($S$6:AE$6)*$M216+SUM($S$7:AE$7)*$N216-SUM($O216:$Q216),0)</f>
        <v>0</v>
      </c>
      <c r="AC216" s="4">
        <f t="shared" si="687"/>
        <v>0</v>
      </c>
      <c r="AD216" s="72">
        <f>IF(SUM($S$3:AG$3)*$J216+SUM($S$4:AG$4)*$K216+SUM($S$5:AG$5)*$L216+SUM($S$6:AG$6)*$M216+SUM($S$7:AG$7)*$N216-SUM($O216:$Q216)&gt;0,SUM($S$3:AG$3)*$J216+SUM($S$4:AG$4)*$K216+SUM($S$5:AG$5)*$L216+SUM($S$6:AG$6)*$M216+SUM($S$7:AG$7)*$N216-SUM($O216:$Q216),0)</f>
        <v>0</v>
      </c>
      <c r="AE216" s="4">
        <f t="shared" si="688"/>
        <v>0</v>
      </c>
      <c r="AF216" s="72">
        <f>IF(SUM($S$3:AI$3)*$J216+SUM($S$4:AI$4)*$K216+SUM($S$5:AI$5)*$L216+SUM($S$6:AI$6)*$M216+SUM($S$7:AI$7)*$N216-SUM($O216:$Q216)&gt;0,SUM($S$3:AI$3)*$J216+SUM($S$4:AI$4)*$K216+SUM($S$5:AI$5)*$L216+SUM($S$6:AI$6)*$M216+SUM($S$7:AI$7)*$N216-SUM($O216:$Q216),0)</f>
        <v>0</v>
      </c>
      <c r="AG216" s="4">
        <f t="shared" si="689"/>
        <v>0</v>
      </c>
      <c r="AH216" s="72">
        <f>IF(SUM($S$3:AK$3)*$J216+SUM($S$4:AK$4)*$K216+SUM($S$5:AK$5)*$L216+SUM($S$6:AK$6)*$M216+SUM($S$7:AK$7)*$N216-SUM($O216:$Q216)&gt;0,SUM($S$3:AK$3)*$J216+SUM($S$4:AK$4)*$K216+SUM($S$5:AK$5)*$L216+SUM($S$6:AK$6)*$M216+SUM($S$7:AK$7)*$N216-SUM($O216:$Q216),0)</f>
        <v>0</v>
      </c>
      <c r="AI216" s="4">
        <f t="shared" si="690"/>
        <v>0</v>
      </c>
      <c r="AJ216" s="72">
        <f>IF(SUM($S$3:AM$3)*$J216+SUM($S$4:AQ$4)*$K216+SUM($S$5:AM$5)*$L216+SUM($S$6:AM$6)*$M216+SUM($S$7:AM$7)*$N216-SUM($O216:$Q216)&gt;0,SUM($S$3:AM$3)*$J216+SUM($S$4:AQ$4)*$K216+SUM($S$5:AM$5)*$L216+SUM($S$6:AM$6)*$M216+SUM($S$7:AM$7)*$N216-SUM($O216:$Q216),0)</f>
        <v>0</v>
      </c>
      <c r="AK216" s="4">
        <f t="shared" si="691"/>
        <v>0</v>
      </c>
      <c r="AL216" s="72">
        <f>IF(SUM($S$3:AO$3)*$J216+SUM($S$4:AS$4)*$K216+SUM($S$5:AO$5)*$L216+SUM($S$6:AO$6)*$M216+SUM($S$7:AO$7)*$N216-SUM($O216:$Q216)&gt;0,SUM($S$3:AO$3)*$J216+SUM($S$4:AS$4)*$K216+SUM($S$5:AO$5)*$L216+SUM($S$6:AO$6)*$M216+SUM($S$7:AO$7)*$N216-SUM($O216:$Q216),0)</f>
        <v>0</v>
      </c>
      <c r="AM216" s="4">
        <f t="shared" si="692"/>
        <v>0</v>
      </c>
      <c r="AN216" s="72">
        <f>IF(SUM($S$3:AQ$3)*$J216+SUM($S$4:AU$4)*$K216+SUM($S$5:AQ$5)*$L216+SUM($S$6:AQ$6)*$M216+SUM($S$7:AQ$7)*$N216-SUM($O216:$Q216)&gt;0,SUM($S$3:AQ$3)*$J216+SUM($S$4:AU$4)*$K216+SUM($S$5:AQ$5)*$L216+SUM($S$6:AQ$6)*$M216+SUM($S$7:AQ$7)*$N216-SUM($O216:$Q216),0)</f>
        <v>0</v>
      </c>
      <c r="AO216" s="4">
        <f t="shared" si="693"/>
        <v>0</v>
      </c>
      <c r="AP216" s="72">
        <f>IF(SUM($S$3:AS$3)*$J216+SUM($S$4:AW$4)*$K216+SUM($S$5:AS$5)*$L216+SUM($S$6:AS$6)*$M216+SUM($S$7:AS$7)*$N216-SUM($O216:$Q216)&gt;0,SUM($S$3:AS$3)*$J216+SUM($S$4:AW$4)*$K216+SUM($S$5:AS$5)*$L216+SUM($S$6:AS$6)*$M216+SUM($S$7:AS$7)*$N216-SUM($O216:$Q216),0)</f>
        <v>0</v>
      </c>
      <c r="AQ216" s="4">
        <f t="shared" si="694"/>
        <v>0</v>
      </c>
      <c r="AR216" s="72">
        <f>IF(SUM($S$3:AU$3)*$J216+SUM($S$4:AP$4)*$K216+SUM($S$5:AU$5)*$L216+SUM($S$6:AU$6)*$M216+SUM($S$7:AU$7)*$N216-SUM($O216:$Q216)&gt;0,SUM($S$3:AU$3)*$J216+SUM($S$4:AP$4)*$K216+SUM($S$5:AU$5)*$L216+SUM($S$6:AU$6)*$M216+SUM($S$7:AU$7)*$N216-SUM($O216:$Q216),0)</f>
        <v>0</v>
      </c>
      <c r="AS216" s="4">
        <f t="shared" si="695"/>
        <v>0</v>
      </c>
      <c r="AT216" s="72">
        <f>IF(SUM($S$3:AW$3)*$J216+SUM($S$4:AW$4)*$K216+SUM($S$5:AW$5)*$L216+SUM($S$6:AW$6)*$M216+SUM($S$7:AW$7)*$N216-SUM($O216:$Q216)&gt;0,SUM($S$3:AW$3)*$J216+SUM($S$4:AW$4)*$K216+SUM($S$5:AW$5)*$L216+SUM($S$6:AW$6)*$M216+SUM($S$7:AW$7)*$N216-SUM($O216:$Q216),0)</f>
        <v>0</v>
      </c>
      <c r="AU216" s="4">
        <f t="shared" si="696"/>
        <v>0</v>
      </c>
      <c r="AV216" s="72">
        <f>IF(SUM($S$3:AY$3)*$J216+SUM($S$4:AY$4)*$K216+SUM($S$5:AY$5)*$L216+SUM($S$6:AY$6)*$M216+SUM($S$7:AY$7)*$N216-SUM($O216:$Q216)&gt;0,SUM($S$3:AY$3)*$J216+SUM($S$4:AY$4)*$K216+SUM($S$5:AY$5)*$L216+SUM($S$6:AY$6)*$M216+SUM($S$7:AY$7)*$N216-SUM($O216:$Q216),0)</f>
        <v>0</v>
      </c>
      <c r="AW216" s="4">
        <f t="shared" si="697"/>
        <v>0</v>
      </c>
      <c r="AX216" s="72">
        <f>IF(SUM($S$3:BA$3)*$J216+SUM($S$4:BA$4)*$K216+SUM($S$5:BA$5)*$L216+SUM($S$6:BA$6)*$M216+SUM($S$7:BA$7)*$N216-SUM($O216:$Q216)&gt;0,SUM($S$3:BA$3)*$J216+SUM($S$4:BA$4)*$K216+SUM($S$5:BA$5)*$L216+SUM($S$6:BA$6)*$M216+SUM($S$7:BA$7)*$N216-SUM($O216:$Q216),0)</f>
        <v>0</v>
      </c>
      <c r="AY216" s="7">
        <f t="shared" si="698"/>
        <v>0</v>
      </c>
      <c r="AZ216" s="401">
        <f>IF(SUM($S$3:BC$3)*$J216+SUM($S$4:BC$4)*$K216+SUM($S$5:BC$5)*$L216+SUM($S$6:BC$6)*$M216+SUM($S$7:BC$7)*$N216-SUM($O216:$Q216)&gt;0,SUM($S$3:BC$3)*$J216+SUM($S$4:BC$4)*$K216+SUM($S$5:BC$5)*$L216+SUM($S$6:BC$6)*$M216+SUM($S$7:BC$7)*$N216-SUM($O216:$Q216),0)</f>
        <v>302.79799999999977</v>
      </c>
      <c r="BA216" s="87">
        <f t="shared" si="699"/>
        <v>302.79799999999977</v>
      </c>
      <c r="BB216" s="402">
        <f>IF(SUM($S$3:BD$3)*$J216+SUM($S$4:BD$4)*$K216+SUM($S$5:BD$5)*$L216+SUM($S$6:BD$6)*$M216+SUM($S$7:BD$7)*$N216-SUM($O216:$Q216)&gt;0,SUM($S$3:BD$3)*$J216+SUM($S$4:BD$4)*$K216+SUM($S$5:BD$5)*$L216+SUM($S$6:BD$6)*$M216+SUM($S$7:BD$7)*$N216-SUM($O216:$Q216),0)</f>
        <v>622.00799999999981</v>
      </c>
      <c r="BC216" s="87">
        <f t="shared" si="700"/>
        <v>319.21000000000004</v>
      </c>
      <c r="BG216" s="91">
        <f t="shared" ref="BG216:BG217" si="746">IF($G216=2,$H216*AC216*$I$2,$H216*AC216)</f>
        <v>0</v>
      </c>
      <c r="BH216" s="91">
        <f t="shared" ref="BH216:BH217" si="747">IF($G216=2,$H216*AE216*$I$2,$H216*AE216)</f>
        <v>0</v>
      </c>
      <c r="BI216" s="91">
        <f t="shared" ref="BI216:BI217" si="748">IF($G216=2,$H216*AG216*$I$2,$H216*AG216)</f>
        <v>0</v>
      </c>
      <c r="BJ216" s="91">
        <f t="shared" ref="BJ216:BJ217" si="749">IF($G216=2,$H216*AI216*$I$2,$H216*AI216)</f>
        <v>0</v>
      </c>
      <c r="BK216" s="91">
        <f t="shared" ref="BK216:BK217" si="750">IF($G216=2,$H216*AK216*$I$2,$H216*AK216)</f>
        <v>0</v>
      </c>
      <c r="BL216" s="91">
        <f t="shared" ref="BL216:BL217" si="751">IF($G216=2,$H216*AM216*$I$2,$H216*AM216)</f>
        <v>0</v>
      </c>
      <c r="BM216" s="91">
        <f t="shared" ref="BM216:BM217" si="752">IF($G216=2,$H216*AO216*$I$2,$H216*AO216)</f>
        <v>0</v>
      </c>
      <c r="BN216" s="91">
        <f t="shared" ref="BN216:BN217" si="753">IF($G216=2,$H216*AQ216*$I$2,$H216*AQ216)</f>
        <v>0</v>
      </c>
      <c r="BO216" s="91">
        <f t="shared" ref="BO216:BO217" si="754">IF($G216=2,$H216*AS216*$I$2,$H216*AS216)</f>
        <v>0</v>
      </c>
      <c r="BP216" s="91">
        <f t="shared" ref="BP216:BP217" si="755">IF($G216=2,$H216*AU216*$I$2,$H216*AU216)</f>
        <v>0</v>
      </c>
      <c r="BQ216" s="250">
        <f t="shared" ref="BQ216:BQ217" si="756">IF($G216=2,$H216*AW216*$I$2,$H216*AW216)</f>
        <v>0</v>
      </c>
      <c r="BR216" s="157">
        <f t="shared" ref="BR216:BR217" si="757">IF($G216=2,$H216*AY216*$I$2,$H216*AY216)</f>
        <v>0</v>
      </c>
      <c r="BS216" s="91">
        <f t="shared" ref="BS216:BS217" si="758">IF($G216=2,$H216*BA216*$I$2,$H216*BA216)</f>
        <v>133231.11999999991</v>
      </c>
      <c r="BT216" s="91">
        <f t="shared" ref="BT216:BT217" si="759">IF($G216=2,$H216*BC216*$I$2,$H216*BC216)</f>
        <v>140452.40000000002</v>
      </c>
      <c r="BU216" s="91"/>
      <c r="BV216" s="91"/>
      <c r="BW216" s="158"/>
      <c r="BX216" s="153" t="s">
        <v>607</v>
      </c>
    </row>
    <row r="217" spans="1:76" s="86" customFormat="1" ht="12.75" customHeight="1" x14ac:dyDescent="0.25">
      <c r="A217" s="15" t="s">
        <v>120</v>
      </c>
      <c r="B217" s="15" t="s">
        <v>114</v>
      </c>
      <c r="C217" s="98" t="s">
        <v>105</v>
      </c>
      <c r="D217" s="280">
        <v>1</v>
      </c>
      <c r="E217" s="334">
        <v>558.04</v>
      </c>
      <c r="F217" s="341" t="s">
        <v>912</v>
      </c>
      <c r="G217" s="379">
        <v>1</v>
      </c>
      <c r="H217" s="380">
        <v>558.04</v>
      </c>
      <c r="I217" s="378" t="s">
        <v>912</v>
      </c>
      <c r="J217" s="309">
        <v>6.1890000000000001</v>
      </c>
      <c r="K217" s="225">
        <v>3.31</v>
      </c>
      <c r="L217" s="213">
        <v>3.9197000000000002</v>
      </c>
      <c r="M217" s="234">
        <v>3.5070000000000001</v>
      </c>
      <c r="N217" s="120"/>
      <c r="O217" s="87">
        <v>1253.3599999999999</v>
      </c>
      <c r="P217" s="91"/>
      <c r="Q217" s="292">
        <v>8694</v>
      </c>
      <c r="R217" s="72">
        <f>IF(SUM($S$3:U$3)*$J217+SUM($S$4:U$4)*$K217+SUM($S$5:U$5)*$L217+SUM($S$6:U$6)*$M217+SUM($S$7:U$7)*$N217-SUM($O217:$Q217)&gt;0,SUM($S$3:U$3)*$J217+SUM($S$4:U$4)*$K217+SUM($S$5:U$5)*$L217+SUM($S$6:U$6)*$M217+SUM($S$7:U$7)*$N217-SUM($O217:$Q217),0)</f>
        <v>0</v>
      </c>
      <c r="S217" s="73">
        <f t="shared" si="682"/>
        <v>0</v>
      </c>
      <c r="T217" s="72">
        <f>IF(SUM($S$3:W$3)*$J217+SUM($S$4:W$4)*$K217+SUM($S$5:W$5)*$L217+SUM($S$6:W$6)*$M217+SUM($S$7:W$7)*$N217-SUM($O217:$Q217)&gt;0,SUM($S$3:W$3)*$J217+SUM($S$4:W$4)*$K217+SUM($S$5:W$5)*$L217+SUM($S$6:W$6)*$M217+SUM($S$7:W$7)*$N217-SUM($O217:$Q217),0)</f>
        <v>0</v>
      </c>
      <c r="U217" s="4">
        <f t="shared" si="683"/>
        <v>0</v>
      </c>
      <c r="V217" s="72">
        <f>IF(SUM($S$3:Y$3)*$J217+SUM($S$4:Y$4)*$K217+SUM($S$5:Y$5)*$L217+SUM($S$6:Y$6)*$M217+SUM($S$7:Y$7)*$N217-SUM($O217:$Q217)&gt;0,SUM($S$3:Y$3)*$J217+SUM($S$4:Y$4)*$K217+SUM($S$5:Y$5)*$L217+SUM($S$6:Y$6)*$M217+SUM($S$7:Y$7)*$N217-SUM($O217:$Q217),0)</f>
        <v>0</v>
      </c>
      <c r="W217" s="4">
        <f t="shared" si="684"/>
        <v>0</v>
      </c>
      <c r="X217" s="72">
        <f>IF(SUM($S$3:AA$3)*$J217+SUM($S$4:AA$4)*$K217+SUM($S$5:AA$5)*$L217+SUM($S$6:AA$6)*$M217+SUM($S$7:AA$7)*$N217-SUM($O217:$Q217)&gt;0,SUM($S$3:AA$3)*$J217+SUM($S$4:AA$4)*$K217+SUM($S$5:AA$5)*$L217+SUM($S$6:AA$6)*$M217+SUM($S$7:AA$7)*$N217-SUM($O217:$Q217),0)</f>
        <v>0</v>
      </c>
      <c r="Y217" s="4">
        <f t="shared" si="685"/>
        <v>0</v>
      </c>
      <c r="Z217" s="72">
        <f>IF(SUM($S$3:AC$3)*$J217+SUM($S$4:AC$4)*$K217+SUM($S$5:AC$5)*$L217+SUM($S$6:AC$6)*$M217+SUM($S$7:AC$7)*$N217-SUM($O217:$Q217)&gt;0,SUM($S$3:AC$3)*$J217+SUM($S$4:AC$4)*$K217+SUM($S$5:AC$5)*$L217+SUM($S$6:AC$6)*$M217+SUM($S$7:AC$7)*$N217-SUM($O217:$Q217),0)</f>
        <v>0</v>
      </c>
      <c r="AA217" s="4">
        <f t="shared" si="686"/>
        <v>0</v>
      </c>
      <c r="AB217" s="72">
        <f>IF(SUM($S$3:AE$3)*$J217+SUM($S$4:AE$4)*$K217+SUM($S$5:AE$5)*$L217+SUM($S$6:AE$6)*$M217+SUM($S$7:AE$7)*$N217-SUM($O217:$Q217)&gt;0,SUM($S$3:AE$3)*$J217+SUM($S$4:AE$4)*$K217+SUM($S$5:AE$5)*$L217+SUM($S$6:AE$6)*$M217+SUM($S$7:AE$7)*$N217-SUM($O217:$Q217),0)</f>
        <v>0</v>
      </c>
      <c r="AC217" s="4">
        <f t="shared" si="687"/>
        <v>0</v>
      </c>
      <c r="AD217" s="72">
        <f>IF(SUM($S$3:AG$3)*$J217+SUM($S$4:AG$4)*$K217+SUM($S$5:AG$5)*$L217+SUM($S$6:AG$6)*$M217+SUM($S$7:AG$7)*$N217-SUM($O217:$Q217)&gt;0,SUM($S$3:AG$3)*$J217+SUM($S$4:AG$4)*$K217+SUM($S$5:AG$5)*$L217+SUM($S$6:AG$6)*$M217+SUM($S$7:AG$7)*$N217-SUM($O217:$Q217),0)</f>
        <v>0</v>
      </c>
      <c r="AE217" s="4">
        <f t="shared" si="688"/>
        <v>0</v>
      </c>
      <c r="AF217" s="72">
        <f>IF(SUM($S$3:AI$3)*$J217+SUM($S$4:AI$4)*$K217+SUM($S$5:AI$5)*$L217+SUM($S$6:AI$6)*$M217+SUM($S$7:AI$7)*$N217-SUM($O217:$Q217)&gt;0,SUM($S$3:AI$3)*$J217+SUM($S$4:AI$4)*$K217+SUM($S$5:AI$5)*$L217+SUM($S$6:AI$6)*$M217+SUM($S$7:AI$7)*$N217-SUM($O217:$Q217),0)</f>
        <v>0</v>
      </c>
      <c r="AG217" s="4">
        <f t="shared" si="689"/>
        <v>0</v>
      </c>
      <c r="AH217" s="72">
        <f>IF(SUM($S$3:AK$3)*$J217+SUM($S$4:AK$4)*$K217+SUM($S$5:AK$5)*$L217+SUM($S$6:AK$6)*$M217+SUM($S$7:AK$7)*$N217-SUM($O217:$Q217)&gt;0,SUM($S$3:AK$3)*$J217+SUM($S$4:AK$4)*$K217+SUM($S$5:AK$5)*$L217+SUM($S$6:AK$6)*$M217+SUM($S$7:AK$7)*$N217-SUM($O217:$Q217),0)</f>
        <v>0</v>
      </c>
      <c r="AI217" s="4">
        <f t="shared" si="690"/>
        <v>0</v>
      </c>
      <c r="AJ217" s="72">
        <f>IF(SUM($S$3:AM$3)*$J217+SUM($S$4:AQ$4)*$K217+SUM($S$5:AM$5)*$L217+SUM($S$6:AM$6)*$M217+SUM($S$7:AM$7)*$N217-SUM($O217:$Q217)&gt;0,SUM($S$3:AM$3)*$J217+SUM($S$4:AQ$4)*$K217+SUM($S$5:AM$5)*$L217+SUM($S$6:AM$6)*$M217+SUM($S$7:AM$7)*$N217-SUM($O217:$Q217),0)</f>
        <v>0</v>
      </c>
      <c r="AK217" s="4">
        <f t="shared" si="691"/>
        <v>0</v>
      </c>
      <c r="AL217" s="72">
        <f>IF(SUM($S$3:AO$3)*$J217+SUM($S$4:AS$4)*$K217+SUM($S$5:AO$5)*$L217+SUM($S$6:AO$6)*$M217+SUM($S$7:AO$7)*$N217-SUM($O217:$Q217)&gt;0,SUM($S$3:AO$3)*$J217+SUM($S$4:AS$4)*$K217+SUM($S$5:AO$5)*$L217+SUM($S$6:AO$6)*$M217+SUM($S$7:AO$7)*$N217-SUM($O217:$Q217),0)</f>
        <v>0</v>
      </c>
      <c r="AM217" s="4">
        <f t="shared" si="692"/>
        <v>0</v>
      </c>
      <c r="AN217" s="72">
        <f>IF(SUM($S$3:AQ$3)*$J217+SUM($S$4:AU$4)*$K217+SUM($S$5:AQ$5)*$L217+SUM($S$6:AQ$6)*$M217+SUM($S$7:AQ$7)*$N217-SUM($O217:$Q217)&gt;0,SUM($S$3:AQ$3)*$J217+SUM($S$4:AU$4)*$K217+SUM($S$5:AQ$5)*$L217+SUM($S$6:AQ$6)*$M217+SUM($S$7:AQ$7)*$N217-SUM($O217:$Q217),0)</f>
        <v>0</v>
      </c>
      <c r="AO217" s="4">
        <f t="shared" si="693"/>
        <v>0</v>
      </c>
      <c r="AP217" s="72">
        <f>IF(SUM($S$3:AS$3)*$J217+SUM($S$4:AW$4)*$K217+SUM($S$5:AS$5)*$L217+SUM($S$6:AS$6)*$M217+SUM($S$7:AS$7)*$N217-SUM($O217:$Q217)&gt;0,SUM($S$3:AS$3)*$J217+SUM($S$4:AW$4)*$K217+SUM($S$5:AS$5)*$L217+SUM($S$6:AS$6)*$M217+SUM($S$7:AS$7)*$N217-SUM($O217:$Q217),0)</f>
        <v>0</v>
      </c>
      <c r="AQ217" s="4">
        <f t="shared" si="694"/>
        <v>0</v>
      </c>
      <c r="AR217" s="72">
        <f>IF(SUM($S$3:AU$3)*$J217+SUM($S$4:AP$4)*$K217+SUM($S$5:AU$5)*$L217+SUM($S$6:AU$6)*$M217+SUM($S$7:AU$7)*$N217-SUM($O217:$Q217)&gt;0,SUM($S$3:AU$3)*$J217+SUM($S$4:AP$4)*$K217+SUM($S$5:AU$5)*$L217+SUM($S$6:AU$6)*$M217+SUM($S$7:AU$7)*$N217-SUM($O217:$Q217),0)</f>
        <v>0</v>
      </c>
      <c r="AS217" s="4">
        <f t="shared" si="695"/>
        <v>0</v>
      </c>
      <c r="AT217" s="72">
        <f>IF(SUM($S$3:AW$3)*$J217+SUM($S$4:AW$4)*$K217+SUM($S$5:AW$5)*$L217+SUM($S$6:AW$6)*$M217+SUM($S$7:AW$7)*$N217-SUM($O217:$Q217)&gt;0,SUM($S$3:AW$3)*$J217+SUM($S$4:AW$4)*$K217+SUM($S$5:AW$5)*$L217+SUM($S$6:AW$6)*$M217+SUM($S$7:AW$7)*$N217-SUM($O217:$Q217),0)</f>
        <v>0</v>
      </c>
      <c r="AU217" s="4">
        <f t="shared" si="696"/>
        <v>0</v>
      </c>
      <c r="AV217" s="72">
        <f>IF(SUM($S$3:AY$3)*$J217+SUM($S$4:AY$4)*$K217+SUM($S$5:AY$5)*$L217+SUM($S$6:AY$6)*$M217+SUM($S$7:AY$7)*$N217-SUM($O217:$Q217)&gt;0,SUM($S$3:AY$3)*$J217+SUM($S$4:AY$4)*$K217+SUM($S$5:AY$5)*$L217+SUM($S$6:AY$6)*$M217+SUM($S$7:AY$7)*$N217-SUM($O217:$Q217),0)</f>
        <v>228.14419999999882</v>
      </c>
      <c r="AW217" s="4">
        <f t="shared" si="697"/>
        <v>228.14419999999882</v>
      </c>
      <c r="AX217" s="72">
        <f>IF(SUM($S$3:BA$3)*$J217+SUM($S$4:BA$4)*$K217+SUM($S$5:BA$5)*$L217+SUM($S$6:BA$6)*$M217+SUM($S$7:BA$7)*$N217-SUM($O217:$Q217)&gt;0,SUM($S$3:BA$3)*$J217+SUM($S$4:BA$4)*$K217+SUM($S$5:BA$5)*$L217+SUM($S$6:BA$6)*$M217+SUM($S$7:BA$7)*$N217-SUM($O217:$Q217),0)</f>
        <v>1552.9352000000017</v>
      </c>
      <c r="AY217" s="7">
        <f t="shared" si="698"/>
        <v>1324.7910000000029</v>
      </c>
      <c r="AZ217" s="401">
        <f>IF(SUM($S$3:BC$3)*$J217+SUM($S$4:BC$4)*$K217+SUM($S$5:BC$5)*$L217+SUM($S$6:BC$6)*$M217+SUM($S$7:BC$7)*$N217-SUM($O217:$Q217)&gt;0,SUM($S$3:BC$3)*$J217+SUM($S$4:BC$4)*$K217+SUM($S$5:BC$5)*$L217+SUM($S$6:BC$6)*$M217+SUM($S$7:BC$7)*$N217-SUM($O217:$Q217),0)</f>
        <v>2754.9812000000002</v>
      </c>
      <c r="BA217" s="87">
        <f t="shared" si="699"/>
        <v>1202.0459999999985</v>
      </c>
      <c r="BB217" s="402">
        <f>IF(SUM($S$3:BD$3)*$J217+SUM($S$4:BD$4)*$K217+SUM($S$5:BD$5)*$L217+SUM($S$6:BD$6)*$M217+SUM($S$7:BD$7)*$N217-SUM($O217:$Q217)&gt;0,SUM($S$3:BD$3)*$J217+SUM($S$4:BD$4)*$K217+SUM($S$5:BD$5)*$L217+SUM($S$6:BD$6)*$M217+SUM($S$7:BD$7)*$N217-SUM($O217:$Q217),0)</f>
        <v>3774.6304</v>
      </c>
      <c r="BC217" s="87">
        <f t="shared" si="700"/>
        <v>1019.6491999999998</v>
      </c>
      <c r="BG217" s="91">
        <f t="shared" si="746"/>
        <v>0</v>
      </c>
      <c r="BH217" s="91">
        <f t="shared" si="747"/>
        <v>0</v>
      </c>
      <c r="BI217" s="91">
        <f t="shared" si="748"/>
        <v>0</v>
      </c>
      <c r="BJ217" s="91">
        <f t="shared" si="749"/>
        <v>0</v>
      </c>
      <c r="BK217" s="91">
        <f t="shared" si="750"/>
        <v>0</v>
      </c>
      <c r="BL217" s="91">
        <f t="shared" si="751"/>
        <v>0</v>
      </c>
      <c r="BM217" s="91">
        <f t="shared" si="752"/>
        <v>0</v>
      </c>
      <c r="BN217" s="91">
        <f t="shared" si="753"/>
        <v>0</v>
      </c>
      <c r="BO217" s="91">
        <f t="shared" si="754"/>
        <v>0</v>
      </c>
      <c r="BP217" s="91">
        <f t="shared" si="755"/>
        <v>0</v>
      </c>
      <c r="BQ217" s="250">
        <f t="shared" si="756"/>
        <v>127313.58936799933</v>
      </c>
      <c r="BR217" s="157">
        <f t="shared" si="757"/>
        <v>739286.36964000156</v>
      </c>
      <c r="BS217" s="91">
        <f t="shared" si="758"/>
        <v>670789.74983999913</v>
      </c>
      <c r="BT217" s="91">
        <f t="shared" si="759"/>
        <v>569005.03956799989</v>
      </c>
      <c r="BU217" s="91"/>
      <c r="BV217" s="91"/>
      <c r="BW217" s="158"/>
      <c r="BX217" s="153" t="s">
        <v>607</v>
      </c>
    </row>
    <row r="218" spans="1:76" s="86" customFormat="1" ht="12.75" customHeight="1" x14ac:dyDescent="0.25">
      <c r="A218" s="15" t="s">
        <v>121</v>
      </c>
      <c r="B218" s="15" t="s">
        <v>122</v>
      </c>
      <c r="C218" s="98" t="s">
        <v>105</v>
      </c>
      <c r="D218" s="280">
        <v>1</v>
      </c>
      <c r="E218" s="334">
        <v>558.04</v>
      </c>
      <c r="F218" s="341" t="s">
        <v>1043</v>
      </c>
      <c r="G218" s="379">
        <v>1</v>
      </c>
      <c r="H218" s="380">
        <v>607.1</v>
      </c>
      <c r="I218" s="378" t="s">
        <v>1043</v>
      </c>
      <c r="J218" s="308"/>
      <c r="K218" s="225">
        <v>2.4900000000000002</v>
      </c>
      <c r="L218" s="217"/>
      <c r="M218" s="217"/>
      <c r="N218" s="120"/>
      <c r="O218" s="87">
        <v>1822</v>
      </c>
      <c r="P218" s="91"/>
      <c r="Q218" s="292">
        <v>0</v>
      </c>
      <c r="R218" s="72">
        <f>IF(SUM($S$3:U$3)*$J218+SUM($S$4:U$4)*$K218+SUM($S$5:U$5)*$L218+SUM($S$6:U$6)*$M218+SUM($S$7:U$7)*$N218-SUM($O218:$Q218)&gt;0,SUM($S$3:U$3)*$J218+SUM($S$4:U$4)*$K218+SUM($S$5:U$5)*$L218+SUM($S$6:U$6)*$M218+SUM($S$7:U$7)*$N218-SUM($O218:$Q218),0)</f>
        <v>0</v>
      </c>
      <c r="S218" s="73">
        <f t="shared" si="682"/>
        <v>0</v>
      </c>
      <c r="T218" s="72">
        <f>IF(SUM($S$3:W$3)*$J218+SUM($S$4:W$4)*$K218+SUM($S$5:W$5)*$L218+SUM($S$6:W$6)*$M218+SUM($S$7:W$7)*$N218-SUM($O218:$Q218)&gt;0,SUM($S$3:W$3)*$J218+SUM($S$4:W$4)*$K218+SUM($S$5:W$5)*$L218+SUM($S$6:W$6)*$M218+SUM($S$7:W$7)*$N218-SUM($O218:$Q218),0)</f>
        <v>0</v>
      </c>
      <c r="U218" s="4">
        <f t="shared" si="683"/>
        <v>0</v>
      </c>
      <c r="V218" s="72">
        <f>IF(SUM($S$3:Y$3)*$J218+SUM($S$4:Y$4)*$K218+SUM($S$5:Y$5)*$L218+SUM($S$6:Y$6)*$M218+SUM($S$7:Y$7)*$N218-SUM($O218:$Q218)&gt;0,SUM($S$3:Y$3)*$J218+SUM($S$4:Y$4)*$K218+SUM($S$5:Y$5)*$L218+SUM($S$6:Y$6)*$M218+SUM($S$7:Y$7)*$N218-SUM($O218:$Q218),0)</f>
        <v>0</v>
      </c>
      <c r="W218" s="4">
        <f t="shared" si="684"/>
        <v>0</v>
      </c>
      <c r="X218" s="72">
        <f>IF(SUM($S$3:AA$3)*$J218+SUM($S$4:AA$4)*$K218+SUM($S$5:AA$5)*$L218+SUM($S$6:AA$6)*$M218+SUM($S$7:AA$7)*$N218-SUM($O218:$Q218)&gt;0,SUM($S$3:AA$3)*$J218+SUM($S$4:AA$4)*$K218+SUM($S$5:AA$5)*$L218+SUM($S$6:AA$6)*$M218+SUM($S$7:AA$7)*$N218-SUM($O218:$Q218),0)</f>
        <v>0</v>
      </c>
      <c r="Y218" s="4">
        <f t="shared" si="685"/>
        <v>0</v>
      </c>
      <c r="Z218" s="72">
        <f>IF(SUM($S$3:AC$3)*$J218+SUM($S$4:AC$4)*$K218+SUM($S$5:AC$5)*$L218+SUM($S$6:AC$6)*$M218+SUM($S$7:AC$7)*$N218-SUM($O218:$Q218)&gt;0,SUM($S$3:AC$3)*$J218+SUM($S$4:AC$4)*$K218+SUM($S$5:AC$5)*$L218+SUM($S$6:AC$6)*$M218+SUM($S$7:AC$7)*$N218-SUM($O218:$Q218),0)</f>
        <v>0</v>
      </c>
      <c r="AA218" s="4">
        <f t="shared" si="686"/>
        <v>0</v>
      </c>
      <c r="AB218" s="72">
        <f>IF(SUM($S$3:AE$3)*$J218+SUM($S$4:AE$4)*$K218+SUM($S$5:AE$5)*$L218+SUM($S$6:AE$6)*$M218+SUM($S$7:AE$7)*$N218-SUM($O218:$Q218)&gt;0,SUM($S$3:AE$3)*$J218+SUM($S$4:AE$4)*$K218+SUM($S$5:AE$5)*$L218+SUM($S$6:AE$6)*$M218+SUM($S$7:AE$7)*$N218-SUM($O218:$Q218),0)</f>
        <v>0</v>
      </c>
      <c r="AC218" s="4">
        <f t="shared" si="687"/>
        <v>0</v>
      </c>
      <c r="AD218" s="72">
        <f>IF(SUM($S$3:AG$3)*$J218+SUM($S$4:AG$4)*$K218+SUM($S$5:AG$5)*$L218+SUM($S$6:AG$6)*$M218+SUM($S$7:AG$7)*$N218-SUM($O218:$Q218)&gt;0,SUM($S$3:AG$3)*$J218+SUM($S$4:AG$4)*$K218+SUM($S$5:AG$5)*$L218+SUM($S$6:AG$6)*$M218+SUM($S$7:AG$7)*$N218-SUM($O218:$Q218),0)</f>
        <v>0</v>
      </c>
      <c r="AE218" s="4">
        <f t="shared" si="688"/>
        <v>0</v>
      </c>
      <c r="AF218" s="72">
        <f>IF(SUM($S$3:AI$3)*$J218+SUM($S$4:AI$4)*$K218+SUM($S$5:AI$5)*$L218+SUM($S$6:AI$6)*$M218+SUM($S$7:AI$7)*$N218-SUM($O218:$Q218)&gt;0,SUM($S$3:AI$3)*$J218+SUM($S$4:AI$4)*$K218+SUM($S$5:AI$5)*$L218+SUM($S$6:AI$6)*$M218+SUM($S$7:AI$7)*$N218-SUM($O218:$Q218),0)</f>
        <v>0</v>
      </c>
      <c r="AG218" s="4">
        <f t="shared" si="689"/>
        <v>0</v>
      </c>
      <c r="AH218" s="72">
        <f>IF(SUM($S$3:AK$3)*$J218+SUM($S$4:AK$4)*$K218+SUM($S$5:AK$5)*$L218+SUM($S$6:AK$6)*$M218+SUM($S$7:AK$7)*$N218-SUM($O218:$Q218)&gt;0,SUM($S$3:AK$3)*$J218+SUM($S$4:AK$4)*$K218+SUM($S$5:AK$5)*$L218+SUM($S$6:AK$6)*$M218+SUM($S$7:AK$7)*$N218-SUM($O218:$Q218),0)</f>
        <v>0</v>
      </c>
      <c r="AI218" s="4">
        <f t="shared" si="690"/>
        <v>0</v>
      </c>
      <c r="AJ218" s="72">
        <f>IF(SUM($S$3:AM$3)*$J218+SUM($S$4:AQ$4)*$K218+SUM($S$5:AM$5)*$L218+SUM($S$6:AM$6)*$M218+SUM($S$7:AM$7)*$N218-SUM($O218:$Q218)&gt;0,SUM($S$3:AM$3)*$J218+SUM($S$4:AQ$4)*$K218+SUM($S$5:AM$5)*$L218+SUM($S$6:AM$6)*$M218+SUM($S$7:AM$7)*$N218-SUM($O218:$Q218),0)</f>
        <v>85.340000000000146</v>
      </c>
      <c r="AK218" s="4">
        <f t="shared" si="691"/>
        <v>85.340000000000146</v>
      </c>
      <c r="AL218" s="72">
        <f>IF(SUM($S$3:AO$3)*$J218+SUM($S$4:AS$4)*$K218+SUM($S$5:AO$5)*$L218+SUM($S$6:AO$6)*$M218+SUM($S$7:AO$7)*$N218-SUM($O218:$Q218)&gt;0,SUM($S$3:AO$3)*$J218+SUM($S$4:AS$4)*$K218+SUM($S$5:AO$5)*$L218+SUM($S$6:AO$6)*$M218+SUM($S$7:AO$7)*$N218-SUM($O218:$Q218),0)</f>
        <v>458.84000000000015</v>
      </c>
      <c r="AM218" s="4">
        <f t="shared" si="692"/>
        <v>373.5</v>
      </c>
      <c r="AN218" s="72">
        <f>IF(SUM($S$3:AQ$3)*$J218+SUM($S$4:AU$4)*$K218+SUM($S$5:AQ$5)*$L218+SUM($S$6:AQ$6)*$M218+SUM($S$7:AQ$7)*$N218-SUM($O218:$Q218)&gt;0,SUM($S$3:AQ$3)*$J218+SUM($S$4:AU$4)*$K218+SUM($S$5:AQ$5)*$L218+SUM($S$6:AQ$6)*$M218+SUM($S$7:AQ$7)*$N218-SUM($O218:$Q218),0)</f>
        <v>832.34000000000015</v>
      </c>
      <c r="AO218" s="4">
        <f t="shared" si="693"/>
        <v>373.5</v>
      </c>
      <c r="AP218" s="72">
        <f>IF(SUM($S$3:AS$3)*$J218+SUM($S$4:AW$4)*$K218+SUM($S$5:AS$5)*$L218+SUM($S$6:AS$6)*$M218+SUM($S$7:AS$7)*$N218-SUM($O218:$Q218)&gt;0,SUM($S$3:AS$3)*$J218+SUM($S$4:AW$4)*$K218+SUM($S$5:AS$5)*$L218+SUM($S$6:AS$6)*$M218+SUM($S$7:AS$7)*$N218-SUM($O218:$Q218),0)</f>
        <v>1205.8400000000001</v>
      </c>
      <c r="AQ218" s="4">
        <f t="shared" si="694"/>
        <v>373.5</v>
      </c>
      <c r="AR218" s="72">
        <f>IF(SUM($S$3:AU$3)*$J218+SUM($S$4:AP$4)*$K218+SUM($S$5:AU$5)*$L218+SUM($S$6:AU$6)*$M218+SUM($S$7:AU$7)*$N218-SUM($O218:$Q218)&gt;0,SUM($S$3:AU$3)*$J218+SUM($S$4:AP$4)*$K218+SUM($S$5:AU$5)*$L218+SUM($S$6:AU$6)*$M218+SUM($S$7:AU$7)*$N218-SUM($O218:$Q218),0)</f>
        <v>0</v>
      </c>
      <c r="AS218" s="4">
        <f t="shared" si="695"/>
        <v>0</v>
      </c>
      <c r="AT218" s="72">
        <f>IF(SUM($S$3:AW$3)*$J218+SUM($S$4:AW$4)*$K218+SUM($S$5:AW$5)*$L218+SUM($S$6:AW$6)*$M218+SUM($S$7:AW$7)*$N218-SUM($O218:$Q218)&gt;0,SUM($S$3:AW$3)*$J218+SUM($S$4:AW$4)*$K218+SUM($S$5:AW$5)*$L218+SUM($S$6:AW$6)*$M218+SUM($S$7:AW$7)*$N218-SUM($O218:$Q218),0)</f>
        <v>1205.8400000000001</v>
      </c>
      <c r="AU218" s="4">
        <f t="shared" si="696"/>
        <v>1205.8400000000001</v>
      </c>
      <c r="AV218" s="72">
        <f>IF(SUM($S$3:AY$3)*$J218+SUM($S$4:AY$4)*$K218+SUM($S$5:AY$5)*$L218+SUM($S$6:AY$6)*$M218+SUM($S$7:AY$7)*$N218-SUM($O218:$Q218)&gt;0,SUM($S$3:AY$3)*$J218+SUM($S$4:AY$4)*$K218+SUM($S$5:AY$5)*$L218+SUM($S$6:AY$6)*$M218+SUM($S$7:AY$7)*$N218-SUM($O218:$Q218),0)</f>
        <v>1579.3400000000001</v>
      </c>
      <c r="AW218" s="4">
        <f t="shared" si="697"/>
        <v>373.5</v>
      </c>
      <c r="AX218" s="72">
        <f>IF(SUM($S$3:BA$3)*$J218+SUM($S$4:BA$4)*$K218+SUM($S$5:BA$5)*$L218+SUM($S$6:BA$6)*$M218+SUM($S$7:BA$7)*$N218-SUM($O218:$Q218)&gt;0,SUM($S$3:BA$3)*$J218+SUM($S$4:BA$4)*$K218+SUM($S$5:BA$5)*$L218+SUM($S$6:BA$6)*$M218+SUM($S$7:BA$7)*$N218-SUM($O218:$Q218),0)</f>
        <v>1952.8400000000001</v>
      </c>
      <c r="AY218" s="7">
        <f t="shared" si="698"/>
        <v>373.5</v>
      </c>
      <c r="AZ218" s="401">
        <f>IF(SUM($S$3:BC$3)*$J218+SUM($S$4:BC$4)*$K218+SUM($S$5:BC$5)*$L218+SUM($S$6:BC$6)*$M218+SUM($S$7:BC$7)*$N218-SUM($O218:$Q218)&gt;0,SUM($S$3:BC$3)*$J218+SUM($S$4:BC$4)*$K218+SUM($S$5:BC$5)*$L218+SUM($S$6:BC$6)*$M218+SUM($S$7:BC$7)*$N218-SUM($O218:$Q218),0)</f>
        <v>2326.34</v>
      </c>
      <c r="BA218" s="87">
        <f t="shared" si="699"/>
        <v>373.5</v>
      </c>
      <c r="BB218" s="402">
        <f>IF(SUM($S$3:BD$3)*$J218+SUM($S$4:BD$4)*$K218+SUM($S$5:BD$5)*$L218+SUM($S$6:BD$6)*$M218+SUM($S$7:BD$7)*$N218-SUM($O218:$Q218)&gt;0,SUM($S$3:BD$3)*$J218+SUM($S$4:BD$4)*$K218+SUM($S$5:BD$5)*$L218+SUM($S$6:BD$6)*$M218+SUM($S$7:BD$7)*$N218-SUM($O218:$Q218),0)</f>
        <v>2692.3700000000008</v>
      </c>
      <c r="BC218" s="87">
        <f t="shared" si="700"/>
        <v>366.03000000000065</v>
      </c>
      <c r="BG218" s="23">
        <f t="shared" ref="BG218:BG220" si="760">AA218*$H218</f>
        <v>0</v>
      </c>
      <c r="BH218" s="23">
        <f t="shared" ref="BH218:BH220" si="761">AC218*$H218</f>
        <v>0</v>
      </c>
      <c r="BI218" s="23">
        <f t="shared" ref="BI218:BI220" si="762">AE218*$H218</f>
        <v>0</v>
      </c>
      <c r="BJ218" s="23">
        <f t="shared" ref="BJ218:BJ220" si="763">AG218*$H218</f>
        <v>0</v>
      </c>
      <c r="BK218" s="23">
        <f t="shared" ref="BK218:BK220" si="764">AI218*$H218</f>
        <v>0</v>
      </c>
      <c r="BL218" s="23">
        <f t="shared" ref="BL218:BL220" si="765">AK218*$H218</f>
        <v>51809.914000000092</v>
      </c>
      <c r="BM218" s="23">
        <f t="shared" ref="BM218:BM220" si="766">AM218*$H218</f>
        <v>226751.85</v>
      </c>
      <c r="BN218" s="23">
        <f t="shared" ref="BN218:BN220" si="767">AO218*$H218</f>
        <v>226751.85</v>
      </c>
      <c r="BO218" s="23">
        <f t="shared" ref="BO218:BO220" si="768">AQ218*$H218</f>
        <v>226751.85</v>
      </c>
      <c r="BP218" s="23">
        <f t="shared" ref="BP218:BP220" si="769">AS218*$H218</f>
        <v>0</v>
      </c>
      <c r="BQ218" s="407">
        <f t="shared" ref="BQ218:BQ220" si="770">AU218*$H218</f>
        <v>732065.46400000015</v>
      </c>
      <c r="BR218" s="22">
        <f t="shared" ref="BR218:BR220" si="771">AW218*$H218</f>
        <v>226751.85</v>
      </c>
      <c r="BS218" s="23">
        <f t="shared" ref="BS218:BS220" si="772">AY218*$H218</f>
        <v>226751.85</v>
      </c>
      <c r="BT218" s="23">
        <f t="shared" ref="BT218:BT220" si="773">BA218*$H218</f>
        <v>226751.85</v>
      </c>
      <c r="BU218" s="23">
        <f t="shared" ref="BU218:BU220" si="774">BC218*$H218</f>
        <v>222216.8130000004</v>
      </c>
      <c r="BV218" s="91"/>
      <c r="BW218" s="158"/>
      <c r="BX218" s="153" t="s">
        <v>615</v>
      </c>
    </row>
    <row r="219" spans="1:76" s="86" customFormat="1" ht="12.75" customHeight="1" x14ac:dyDescent="0.25">
      <c r="A219" s="51" t="s">
        <v>230</v>
      </c>
      <c r="B219" s="51" t="s">
        <v>117</v>
      </c>
      <c r="C219" s="257" t="s">
        <v>10</v>
      </c>
      <c r="D219" s="279">
        <v>1</v>
      </c>
      <c r="E219" s="333">
        <v>3928.57</v>
      </c>
      <c r="F219" s="345" t="s">
        <v>1058</v>
      </c>
      <c r="G219" s="379">
        <v>1</v>
      </c>
      <c r="H219" s="380">
        <v>3928.57</v>
      </c>
      <c r="I219" s="373" t="s">
        <v>1058</v>
      </c>
      <c r="J219" s="308"/>
      <c r="K219" s="225">
        <v>0.17199999999999999</v>
      </c>
      <c r="L219" s="217"/>
      <c r="M219" s="234">
        <v>0.17199999999999999</v>
      </c>
      <c r="N219" s="120"/>
      <c r="O219" s="87"/>
      <c r="P219" s="91"/>
      <c r="Q219" s="292">
        <v>100</v>
      </c>
      <c r="R219" s="72">
        <f>IF(SUM($S$3:U$3)*$J219+SUM($S$4:U$4)*$K219+SUM($S$5:U$5)*$L219+SUM($S$6:U$6)*$M219+SUM($S$7:U$7)*$N219-SUM($O219:$Q219)&gt;0,SUM($S$3:U$3)*$J219+SUM($S$4:U$4)*$K219+SUM($S$5:U$5)*$L219+SUM($S$6:U$6)*$M219+SUM($S$7:U$7)*$N219-SUM($O219:$Q219),0)</f>
        <v>0</v>
      </c>
      <c r="S219" s="73">
        <f t="shared" si="682"/>
        <v>0</v>
      </c>
      <c r="T219" s="72">
        <f>IF(SUM($S$3:W$3)*$J219+SUM($S$4:W$4)*$K219+SUM($S$5:W$5)*$L219+SUM($S$6:W$6)*$M219+SUM($S$7:W$7)*$N219-SUM($O219:$Q219)&gt;0,SUM($S$3:W$3)*$J219+SUM($S$4:W$4)*$K219+SUM($S$5:W$5)*$L219+SUM($S$6:W$6)*$M219+SUM($S$7:W$7)*$N219-SUM($O219:$Q219),0)</f>
        <v>0</v>
      </c>
      <c r="U219" s="4">
        <f t="shared" si="683"/>
        <v>0</v>
      </c>
      <c r="V219" s="72">
        <f>IF(SUM($S$3:Y$3)*$J219+SUM($S$4:Y$4)*$K219+SUM($S$5:Y$5)*$L219+SUM($S$6:Y$6)*$M219+SUM($S$7:Y$7)*$N219-SUM($O219:$Q219)&gt;0,SUM($S$3:Y$3)*$J219+SUM($S$4:Y$4)*$K219+SUM($S$5:Y$5)*$L219+SUM($S$6:Y$6)*$M219+SUM($S$7:Y$7)*$N219-SUM($O219:$Q219),0)</f>
        <v>0</v>
      </c>
      <c r="W219" s="4">
        <f t="shared" si="684"/>
        <v>0</v>
      </c>
      <c r="X219" s="72">
        <f>IF(SUM($S$3:AA$3)*$J219+SUM($S$4:AA$4)*$K219+SUM($S$5:AA$5)*$L219+SUM($S$6:AA$6)*$M219+SUM($S$7:AA$7)*$N219-SUM($O219:$Q219)&gt;0,SUM($S$3:AA$3)*$J219+SUM($S$4:AA$4)*$K219+SUM($S$5:AA$5)*$L219+SUM($S$6:AA$6)*$M219+SUM($S$7:AA$7)*$N219-SUM($O219:$Q219),0)</f>
        <v>0</v>
      </c>
      <c r="Y219" s="4">
        <f t="shared" si="685"/>
        <v>0</v>
      </c>
      <c r="Z219" s="72">
        <f>IF(SUM($S$3:AC$3)*$J219+SUM($S$4:AC$4)*$K219+SUM($S$5:AC$5)*$L219+SUM($S$6:AC$6)*$M219+SUM($S$7:AC$7)*$N219-SUM($O219:$Q219)&gt;0,SUM($S$3:AC$3)*$J219+SUM($S$4:AC$4)*$K219+SUM($S$5:AC$5)*$L219+SUM($S$6:AC$6)*$M219+SUM($S$7:AC$7)*$N219-SUM($O219:$Q219),0)</f>
        <v>0</v>
      </c>
      <c r="AA219" s="4">
        <f t="shared" si="686"/>
        <v>0</v>
      </c>
      <c r="AB219" s="72">
        <f>IF(SUM($S$3:AE$3)*$J219+SUM($S$4:AE$4)*$K219+SUM($S$5:AE$5)*$L219+SUM($S$6:AE$6)*$M219+SUM($S$7:AE$7)*$N219-SUM($O219:$Q219)&gt;0,SUM($S$3:AE$3)*$J219+SUM($S$4:AE$4)*$K219+SUM($S$5:AE$5)*$L219+SUM($S$6:AE$6)*$M219+SUM($S$7:AE$7)*$N219-SUM($O219:$Q219),0)</f>
        <v>0</v>
      </c>
      <c r="AC219" s="4">
        <f t="shared" si="687"/>
        <v>0</v>
      </c>
      <c r="AD219" s="72">
        <f>IF(SUM($S$3:AG$3)*$J219+SUM($S$4:AG$4)*$K219+SUM($S$5:AG$5)*$L219+SUM($S$6:AG$6)*$M219+SUM($S$7:AG$7)*$N219-SUM($O219:$Q219)&gt;0,SUM($S$3:AG$3)*$J219+SUM($S$4:AG$4)*$K219+SUM($S$5:AG$5)*$L219+SUM($S$6:AG$6)*$M219+SUM($S$7:AG$7)*$N219-SUM($O219:$Q219),0)</f>
        <v>0</v>
      </c>
      <c r="AE219" s="4">
        <f t="shared" si="688"/>
        <v>0</v>
      </c>
      <c r="AF219" s="72">
        <f>IF(SUM($S$3:AI$3)*$J219+SUM($S$4:AI$4)*$K219+SUM($S$5:AI$5)*$L219+SUM($S$6:AI$6)*$M219+SUM($S$7:AI$7)*$N219-SUM($O219:$Q219)&gt;0,SUM($S$3:AI$3)*$J219+SUM($S$4:AI$4)*$K219+SUM($S$5:AI$5)*$L219+SUM($S$6:AI$6)*$M219+SUM($S$7:AI$7)*$N219-SUM($O219:$Q219),0)</f>
        <v>7.1559999999999917</v>
      </c>
      <c r="AG219" s="4">
        <f t="shared" si="689"/>
        <v>7.1559999999999917</v>
      </c>
      <c r="AH219" s="72">
        <f>IF(SUM($S$3:AK$3)*$J219+SUM($S$4:AK$4)*$K219+SUM($S$5:AK$5)*$L219+SUM($S$6:AK$6)*$M219+SUM($S$7:AK$7)*$N219-SUM($O219:$Q219)&gt;0,SUM($S$3:AK$3)*$J219+SUM($S$4:AK$4)*$K219+SUM($S$5:AK$5)*$L219+SUM($S$6:AK$6)*$M219+SUM($S$7:AK$7)*$N219-SUM($O219:$Q219),0)</f>
        <v>18.679999999999993</v>
      </c>
      <c r="AI219" s="4">
        <f t="shared" si="690"/>
        <v>11.524000000000001</v>
      </c>
      <c r="AJ219" s="72">
        <f>IF(SUM($S$3:AM$3)*$J219+SUM($S$4:AQ$4)*$K219+SUM($S$5:AM$5)*$L219+SUM($S$6:AM$6)*$M219+SUM($S$7:AM$7)*$N219-SUM($O219:$Q219)&gt;0,SUM($S$3:AM$3)*$J219+SUM($S$4:AQ$4)*$K219+SUM($S$5:AM$5)*$L219+SUM($S$6:AM$6)*$M219+SUM($S$7:AM$7)*$N219-SUM($O219:$Q219),0)</f>
        <v>35.879999999999995</v>
      </c>
      <c r="AK219" s="4">
        <f t="shared" si="691"/>
        <v>17.200000000000003</v>
      </c>
      <c r="AL219" s="72">
        <f>IF(SUM($S$3:AO$3)*$J219+SUM($S$4:AS$4)*$K219+SUM($S$5:AO$5)*$L219+SUM($S$6:AO$6)*$M219+SUM($S$7:AO$7)*$N219-SUM($O219:$Q219)&gt;0,SUM($S$3:AO$3)*$J219+SUM($S$4:AS$4)*$K219+SUM($S$5:AO$5)*$L219+SUM($S$6:AO$6)*$M219+SUM($S$7:AO$7)*$N219-SUM($O219:$Q219),0)</f>
        <v>61.680000000000007</v>
      </c>
      <c r="AM219" s="4">
        <f t="shared" si="692"/>
        <v>25.800000000000011</v>
      </c>
      <c r="AN219" s="72">
        <f>IF(SUM($S$3:AQ$3)*$J219+SUM($S$4:AU$4)*$K219+SUM($S$5:AQ$5)*$L219+SUM($S$6:AQ$6)*$M219+SUM($S$7:AQ$7)*$N219-SUM($O219:$Q219)&gt;0,SUM($S$3:AQ$3)*$J219+SUM($S$4:AU$4)*$K219+SUM($S$5:AQ$5)*$L219+SUM($S$6:AQ$6)*$M219+SUM($S$7:AQ$7)*$N219-SUM($O219:$Q219),0)</f>
        <v>93.499999999999972</v>
      </c>
      <c r="AO219" s="4">
        <f t="shared" si="693"/>
        <v>31.819999999999965</v>
      </c>
      <c r="AP219" s="72">
        <f>IF(SUM($S$3:AS$3)*$J219+SUM($S$4:AW$4)*$K219+SUM($S$5:AS$5)*$L219+SUM($S$6:AS$6)*$M219+SUM($S$7:AS$7)*$N219-SUM($O219:$Q219)&gt;0,SUM($S$3:AS$3)*$J219+SUM($S$4:AW$4)*$K219+SUM($S$5:AS$5)*$L219+SUM($S$6:AS$6)*$M219+SUM($S$7:AS$7)*$N219-SUM($O219:$Q219),0)</f>
        <v>125.32</v>
      </c>
      <c r="AQ219" s="4">
        <f t="shared" si="694"/>
        <v>31.820000000000022</v>
      </c>
      <c r="AR219" s="72">
        <f>IF(SUM($S$3:AU$3)*$J219+SUM($S$4:AP$4)*$K219+SUM($S$5:AU$5)*$L219+SUM($S$6:AU$6)*$M219+SUM($S$7:AU$7)*$N219-SUM($O219:$Q219)&gt;0,SUM($S$3:AU$3)*$J219+SUM($S$4:AP$4)*$K219+SUM($S$5:AU$5)*$L219+SUM($S$6:AU$6)*$M219+SUM($S$7:AU$7)*$N219-SUM($O219:$Q219),0)</f>
        <v>36.739999999999981</v>
      </c>
      <c r="AS219" s="4">
        <f t="shared" si="695"/>
        <v>0</v>
      </c>
      <c r="AT219" s="72">
        <f>IF(SUM($S$3:AW$3)*$J219+SUM($S$4:AW$4)*$K219+SUM($S$5:AW$5)*$L219+SUM($S$6:AW$6)*$M219+SUM($S$7:AW$7)*$N219-SUM($O219:$Q219)&gt;0,SUM($S$3:AW$3)*$J219+SUM($S$4:AW$4)*$K219+SUM($S$5:AW$5)*$L219+SUM($S$6:AW$6)*$M219+SUM($S$7:AW$7)*$N219-SUM($O219:$Q219),0)</f>
        <v>137.35999999999999</v>
      </c>
      <c r="AU219" s="4">
        <f t="shared" si="696"/>
        <v>100.62</v>
      </c>
      <c r="AV219" s="72">
        <f>IF(SUM($S$3:AY$3)*$J219+SUM($S$4:AY$4)*$K219+SUM($S$5:AY$5)*$L219+SUM($S$6:AY$6)*$M219+SUM($S$7:AY$7)*$N219-SUM($O219:$Q219)&gt;0,SUM($S$3:AY$3)*$J219+SUM($S$4:AY$4)*$K219+SUM($S$5:AY$5)*$L219+SUM($S$6:AY$6)*$M219+SUM($S$7:AY$7)*$N219-SUM($O219:$Q219),0)</f>
        <v>169.17999999999995</v>
      </c>
      <c r="AW219" s="4">
        <f t="shared" si="697"/>
        <v>31.819999999999965</v>
      </c>
      <c r="AX219" s="72">
        <f>IF(SUM($S$3:BA$3)*$J219+SUM($S$4:BA$4)*$K219+SUM($S$5:BA$5)*$L219+SUM($S$6:BA$6)*$M219+SUM($S$7:BA$7)*$N219-SUM($O219:$Q219)&gt;0,SUM($S$3:BA$3)*$J219+SUM($S$4:BA$4)*$K219+SUM($S$5:BA$5)*$L219+SUM($S$6:BA$6)*$M219+SUM($S$7:BA$7)*$N219-SUM($O219:$Q219),0)</f>
        <v>200.99999999999994</v>
      </c>
      <c r="AY219" s="7">
        <f t="shared" si="698"/>
        <v>31.819999999999993</v>
      </c>
      <c r="AZ219" s="401">
        <f>IF(SUM($S$3:BC$3)*$J219+SUM($S$4:BC$4)*$K219+SUM($S$5:BC$5)*$L219+SUM($S$6:BC$6)*$M219+SUM($S$7:BC$7)*$N219-SUM($O219:$Q219)&gt;0,SUM($S$3:BC$3)*$J219+SUM($S$4:BC$4)*$K219+SUM($S$5:BC$5)*$L219+SUM($S$6:BC$6)*$M219+SUM($S$7:BC$7)*$N219-SUM($O219:$Q219),0)</f>
        <v>226.79999999999995</v>
      </c>
      <c r="BA219" s="87">
        <f t="shared" si="699"/>
        <v>25.800000000000011</v>
      </c>
      <c r="BB219" s="402">
        <f>IF(SUM($S$3:BD$3)*$J219+SUM($S$4:BD$4)*$K219+SUM($S$5:BD$5)*$L219+SUM($S$6:BD$6)*$M219+SUM($S$7:BD$7)*$N219-SUM($O219:$Q219)&gt;0,SUM($S$3:BD$3)*$J219+SUM($S$4:BD$4)*$K219+SUM($S$5:BD$5)*$L219+SUM($S$6:BD$6)*$M219+SUM($S$7:BD$7)*$N219-SUM($O219:$Q219),0)</f>
        <v>252.08399999999995</v>
      </c>
      <c r="BC219" s="87">
        <f t="shared" si="700"/>
        <v>25.283999999999992</v>
      </c>
      <c r="BG219" s="23">
        <f t="shared" si="760"/>
        <v>0</v>
      </c>
      <c r="BH219" s="23">
        <f t="shared" si="761"/>
        <v>0</v>
      </c>
      <c r="BI219" s="23">
        <f t="shared" si="762"/>
        <v>0</v>
      </c>
      <c r="BJ219" s="23">
        <f t="shared" si="763"/>
        <v>28112.846919999967</v>
      </c>
      <c r="BK219" s="23">
        <f t="shared" si="764"/>
        <v>45272.840680000008</v>
      </c>
      <c r="BL219" s="23">
        <f t="shared" si="765"/>
        <v>67571.40400000001</v>
      </c>
      <c r="BM219" s="23">
        <f t="shared" si="766"/>
        <v>101357.10600000004</v>
      </c>
      <c r="BN219" s="23">
        <f t="shared" si="767"/>
        <v>125007.09739999987</v>
      </c>
      <c r="BO219" s="23">
        <f t="shared" si="768"/>
        <v>125007.09740000009</v>
      </c>
      <c r="BP219" s="23">
        <f t="shared" si="769"/>
        <v>0</v>
      </c>
      <c r="BQ219" s="407">
        <f t="shared" si="770"/>
        <v>395292.71340000001</v>
      </c>
      <c r="BR219" s="22">
        <f t="shared" si="771"/>
        <v>125007.09739999987</v>
      </c>
      <c r="BS219" s="23">
        <f t="shared" si="772"/>
        <v>125007.09739999998</v>
      </c>
      <c r="BT219" s="23">
        <f t="shared" si="773"/>
        <v>101357.10600000004</v>
      </c>
      <c r="BU219" s="23">
        <f t="shared" si="774"/>
        <v>99329.963879999967</v>
      </c>
      <c r="BV219" s="91"/>
      <c r="BW219" s="158"/>
      <c r="BX219" s="153" t="s">
        <v>615</v>
      </c>
    </row>
    <row r="220" spans="1:76" s="86" customFormat="1" ht="12.75" customHeight="1" x14ac:dyDescent="0.25">
      <c r="A220" s="15" t="s">
        <v>822</v>
      </c>
      <c r="B220" s="15" t="s">
        <v>122</v>
      </c>
      <c r="C220" s="98" t="s">
        <v>105</v>
      </c>
      <c r="D220" s="280">
        <v>1</v>
      </c>
      <c r="E220" s="334">
        <v>588.39</v>
      </c>
      <c r="F220" s="341" t="s">
        <v>1043</v>
      </c>
      <c r="G220" s="379">
        <v>1</v>
      </c>
      <c r="H220" s="380">
        <v>615.5</v>
      </c>
      <c r="I220" s="378" t="s">
        <v>1043</v>
      </c>
      <c r="J220" s="308"/>
      <c r="K220" s="225">
        <v>0.3</v>
      </c>
      <c r="L220" s="217"/>
      <c r="M220" s="217"/>
      <c r="N220" s="120"/>
      <c r="O220" s="87">
        <v>390</v>
      </c>
      <c r="P220" s="91"/>
      <c r="Q220" s="292">
        <v>0</v>
      </c>
      <c r="R220" s="72">
        <f>IF(SUM($S$3:U$3)*$J220+SUM($S$4:U$4)*$K220+SUM($S$5:U$5)*$L220+SUM($S$6:U$6)*$M220+SUM($S$7:U$7)*$N220-SUM($O220:$Q220)&gt;0,SUM($S$3:U$3)*$J220+SUM($S$4:U$4)*$K220+SUM($S$5:U$5)*$L220+SUM($S$6:U$6)*$M220+SUM($S$7:U$7)*$N220-SUM($O220:$Q220),0)</f>
        <v>0</v>
      </c>
      <c r="S220" s="73">
        <f t="shared" si="682"/>
        <v>0</v>
      </c>
      <c r="T220" s="72">
        <f>IF(SUM($S$3:W$3)*$J220+SUM($S$4:W$4)*$K220+SUM($S$5:W$5)*$L220+SUM($S$6:W$6)*$M220+SUM($S$7:W$7)*$N220-SUM($O220:$Q220)&gt;0,SUM($S$3:W$3)*$J220+SUM($S$4:W$4)*$K220+SUM($S$5:W$5)*$L220+SUM($S$6:W$6)*$M220+SUM($S$7:W$7)*$N220-SUM($O220:$Q220),0)</f>
        <v>0</v>
      </c>
      <c r="U220" s="4">
        <f t="shared" si="683"/>
        <v>0</v>
      </c>
      <c r="V220" s="72">
        <f>IF(SUM($S$3:Y$3)*$J220+SUM($S$4:Y$4)*$K220+SUM($S$5:Y$5)*$L220+SUM($S$6:Y$6)*$M220+SUM($S$7:Y$7)*$N220-SUM($O220:$Q220)&gt;0,SUM($S$3:Y$3)*$J220+SUM($S$4:Y$4)*$K220+SUM($S$5:Y$5)*$L220+SUM($S$6:Y$6)*$M220+SUM($S$7:Y$7)*$N220-SUM($O220:$Q220),0)</f>
        <v>0</v>
      </c>
      <c r="W220" s="4">
        <f t="shared" si="684"/>
        <v>0</v>
      </c>
      <c r="X220" s="72">
        <f>IF(SUM($S$3:AA$3)*$J220+SUM($S$4:AA$4)*$K220+SUM($S$5:AA$5)*$L220+SUM($S$6:AA$6)*$M220+SUM($S$7:AA$7)*$N220-SUM($O220:$Q220)&gt;0,SUM($S$3:AA$3)*$J220+SUM($S$4:AA$4)*$K220+SUM($S$5:AA$5)*$L220+SUM($S$6:AA$6)*$M220+SUM($S$7:AA$7)*$N220-SUM($O220:$Q220),0)</f>
        <v>0</v>
      </c>
      <c r="Y220" s="4">
        <f t="shared" si="685"/>
        <v>0</v>
      </c>
      <c r="Z220" s="72">
        <f>IF(SUM($S$3:AC$3)*$J220+SUM($S$4:AC$4)*$K220+SUM($S$5:AC$5)*$L220+SUM($S$6:AC$6)*$M220+SUM($S$7:AC$7)*$N220-SUM($O220:$Q220)&gt;0,SUM($S$3:AC$3)*$J220+SUM($S$4:AC$4)*$K220+SUM($S$5:AC$5)*$L220+SUM($S$6:AC$6)*$M220+SUM($S$7:AC$7)*$N220-SUM($O220:$Q220),0)</f>
        <v>0</v>
      </c>
      <c r="AA220" s="4">
        <f t="shared" si="686"/>
        <v>0</v>
      </c>
      <c r="AB220" s="72">
        <f>IF(SUM($S$3:AE$3)*$J220+SUM($S$4:AE$4)*$K220+SUM($S$5:AE$5)*$L220+SUM($S$6:AE$6)*$M220+SUM($S$7:AE$7)*$N220-SUM($O220:$Q220)&gt;0,SUM($S$3:AE$3)*$J220+SUM($S$4:AE$4)*$K220+SUM($S$5:AE$5)*$L220+SUM($S$6:AE$6)*$M220+SUM($S$7:AE$7)*$N220-SUM($O220:$Q220),0)</f>
        <v>0</v>
      </c>
      <c r="AC220" s="4">
        <f t="shared" si="687"/>
        <v>0</v>
      </c>
      <c r="AD220" s="72">
        <f>IF(SUM($S$3:AG$3)*$J220+SUM($S$4:AG$4)*$K220+SUM($S$5:AG$5)*$L220+SUM($S$6:AG$6)*$M220+SUM($S$7:AG$7)*$N220-SUM($O220:$Q220)&gt;0,SUM($S$3:AG$3)*$J220+SUM($S$4:AG$4)*$K220+SUM($S$5:AG$5)*$L220+SUM($S$6:AG$6)*$M220+SUM($S$7:AG$7)*$N220-SUM($O220:$Q220),0)</f>
        <v>0</v>
      </c>
      <c r="AE220" s="4">
        <f t="shared" si="688"/>
        <v>0</v>
      </c>
      <c r="AF220" s="72">
        <f>IF(SUM($S$3:AI$3)*$J220+SUM($S$4:AI$4)*$K220+SUM($S$5:AI$5)*$L220+SUM($S$6:AI$6)*$M220+SUM($S$7:AI$7)*$N220-SUM($O220:$Q220)&gt;0,SUM($S$3:AI$3)*$J220+SUM($S$4:AI$4)*$K220+SUM($S$5:AI$5)*$L220+SUM($S$6:AI$6)*$M220+SUM($S$7:AI$7)*$N220-SUM($O220:$Q220),0)</f>
        <v>0</v>
      </c>
      <c r="AG220" s="4">
        <f t="shared" si="689"/>
        <v>0</v>
      </c>
      <c r="AH220" s="72">
        <f>IF(SUM($S$3:AK$3)*$J220+SUM($S$4:AK$4)*$K220+SUM($S$5:AK$5)*$L220+SUM($S$6:AK$6)*$M220+SUM($S$7:AK$7)*$N220-SUM($O220:$Q220)&gt;0,SUM($S$3:AK$3)*$J220+SUM($S$4:AK$4)*$K220+SUM($S$5:AK$5)*$L220+SUM($S$6:AK$6)*$M220+SUM($S$7:AK$7)*$N220-SUM($O220:$Q220),0)</f>
        <v>0</v>
      </c>
      <c r="AI220" s="4">
        <f t="shared" si="690"/>
        <v>0</v>
      </c>
      <c r="AJ220" s="72">
        <f>IF(SUM($S$3:AM$3)*$J220+SUM($S$4:AQ$4)*$K220+SUM($S$5:AM$5)*$L220+SUM($S$6:AM$6)*$M220+SUM($S$7:AM$7)*$N220-SUM($O220:$Q220)&gt;0,SUM($S$3:AM$3)*$J220+SUM($S$4:AQ$4)*$K220+SUM($S$5:AM$5)*$L220+SUM($S$6:AM$6)*$M220+SUM($S$7:AM$7)*$N220-SUM($O220:$Q220),0)</f>
        <v>0</v>
      </c>
      <c r="AK220" s="4">
        <f t="shared" si="691"/>
        <v>0</v>
      </c>
      <c r="AL220" s="72">
        <f>IF(SUM($S$3:AO$3)*$J220+SUM($S$4:AS$4)*$K220+SUM($S$5:AO$5)*$L220+SUM($S$6:AO$6)*$M220+SUM($S$7:AO$7)*$N220-SUM($O220:$Q220)&gt;0,SUM($S$3:AO$3)*$J220+SUM($S$4:AS$4)*$K220+SUM($S$5:AO$5)*$L220+SUM($S$6:AO$6)*$M220+SUM($S$7:AO$7)*$N220-SUM($O220:$Q220),0)</f>
        <v>0</v>
      </c>
      <c r="AM220" s="4">
        <f t="shared" si="692"/>
        <v>0</v>
      </c>
      <c r="AN220" s="72">
        <f>IF(SUM($S$3:AQ$3)*$J220+SUM($S$4:AU$4)*$K220+SUM($S$5:AQ$5)*$L220+SUM($S$6:AQ$6)*$M220+SUM($S$7:AQ$7)*$N220-SUM($O220:$Q220)&gt;0,SUM($S$3:AQ$3)*$J220+SUM($S$4:AU$4)*$K220+SUM($S$5:AQ$5)*$L220+SUM($S$6:AQ$6)*$M220+SUM($S$7:AQ$7)*$N220-SUM($O220:$Q220),0)</f>
        <v>0</v>
      </c>
      <c r="AO220" s="4">
        <f t="shared" si="693"/>
        <v>0</v>
      </c>
      <c r="AP220" s="72">
        <f>IF(SUM($S$3:AS$3)*$J220+SUM($S$4:AW$4)*$K220+SUM($S$5:AS$5)*$L220+SUM($S$6:AS$6)*$M220+SUM($S$7:AS$7)*$N220-SUM($O220:$Q220)&gt;0,SUM($S$3:AS$3)*$J220+SUM($S$4:AW$4)*$K220+SUM($S$5:AS$5)*$L220+SUM($S$6:AS$6)*$M220+SUM($S$7:AS$7)*$N220-SUM($O220:$Q220),0)</f>
        <v>0</v>
      </c>
      <c r="AQ220" s="4">
        <f t="shared" si="694"/>
        <v>0</v>
      </c>
      <c r="AR220" s="72">
        <f>IF(SUM($S$3:AU$3)*$J220+SUM($S$4:AP$4)*$K220+SUM($S$5:AU$5)*$L220+SUM($S$6:AU$6)*$M220+SUM($S$7:AU$7)*$N220-SUM($O220:$Q220)&gt;0,SUM($S$3:AU$3)*$J220+SUM($S$4:AP$4)*$K220+SUM($S$5:AU$5)*$L220+SUM($S$6:AU$6)*$M220+SUM($S$7:AU$7)*$N220-SUM($O220:$Q220),0)</f>
        <v>0</v>
      </c>
      <c r="AS220" s="4">
        <f t="shared" si="695"/>
        <v>0</v>
      </c>
      <c r="AT220" s="72">
        <f>IF(SUM($S$3:AW$3)*$J220+SUM($S$4:AW$4)*$K220+SUM($S$5:AW$5)*$L220+SUM($S$6:AW$6)*$M220+SUM($S$7:AW$7)*$N220-SUM($O220:$Q220)&gt;0,SUM($S$3:AW$3)*$J220+SUM($S$4:AW$4)*$K220+SUM($S$5:AW$5)*$L220+SUM($S$6:AW$6)*$M220+SUM($S$7:AW$7)*$N220-SUM($O220:$Q220),0)</f>
        <v>0</v>
      </c>
      <c r="AU220" s="4">
        <f t="shared" si="696"/>
        <v>0</v>
      </c>
      <c r="AV220" s="72">
        <f>IF(SUM($S$3:AY$3)*$J220+SUM($S$4:AY$4)*$K220+SUM($S$5:AY$5)*$L220+SUM($S$6:AY$6)*$M220+SUM($S$7:AY$7)*$N220-SUM($O220:$Q220)&gt;0,SUM($S$3:AY$3)*$J220+SUM($S$4:AY$4)*$K220+SUM($S$5:AY$5)*$L220+SUM($S$6:AY$6)*$M220+SUM($S$7:AY$7)*$N220-SUM($O220:$Q220),0)</f>
        <v>19.800000000000011</v>
      </c>
      <c r="AW220" s="4">
        <f t="shared" si="697"/>
        <v>19.800000000000011</v>
      </c>
      <c r="AX220" s="72">
        <f>IF(SUM($S$3:BA$3)*$J220+SUM($S$4:BA$4)*$K220+SUM($S$5:BA$5)*$L220+SUM($S$6:BA$6)*$M220+SUM($S$7:BA$7)*$N220-SUM($O220:$Q220)&gt;0,SUM($S$3:BA$3)*$J220+SUM($S$4:BA$4)*$K220+SUM($S$5:BA$5)*$L220+SUM($S$6:BA$6)*$M220+SUM($S$7:BA$7)*$N220-SUM($O220:$Q220),0)</f>
        <v>64.800000000000011</v>
      </c>
      <c r="AY220" s="7">
        <f t="shared" si="698"/>
        <v>45</v>
      </c>
      <c r="AZ220" s="401">
        <f>IF(SUM($S$3:BC$3)*$J220+SUM($S$4:BC$4)*$K220+SUM($S$5:BC$5)*$L220+SUM($S$6:BC$6)*$M220+SUM($S$7:BC$7)*$N220-SUM($O220:$Q220)&gt;0,SUM($S$3:BC$3)*$J220+SUM($S$4:BC$4)*$K220+SUM($S$5:BC$5)*$L220+SUM($S$6:BC$6)*$M220+SUM($S$7:BC$7)*$N220-SUM($O220:$Q220),0)</f>
        <v>109.79999999999995</v>
      </c>
      <c r="BA220" s="87">
        <f t="shared" si="699"/>
        <v>44.999999999999943</v>
      </c>
      <c r="BB220" s="402">
        <f>IF(SUM($S$3:BD$3)*$J220+SUM($S$4:BD$4)*$K220+SUM($S$5:BD$5)*$L220+SUM($S$6:BD$6)*$M220+SUM($S$7:BD$7)*$N220-SUM($O220:$Q220)&gt;0,SUM($S$3:BD$3)*$J220+SUM($S$4:BD$4)*$K220+SUM($S$5:BD$5)*$L220+SUM($S$6:BD$6)*$M220+SUM($S$7:BD$7)*$N220-SUM($O220:$Q220),0)</f>
        <v>153.89999999999998</v>
      </c>
      <c r="BC220" s="87">
        <f t="shared" si="700"/>
        <v>44.100000000000023</v>
      </c>
      <c r="BG220" s="23">
        <f t="shared" si="760"/>
        <v>0</v>
      </c>
      <c r="BH220" s="23">
        <f t="shared" si="761"/>
        <v>0</v>
      </c>
      <c r="BI220" s="23">
        <f t="shared" si="762"/>
        <v>0</v>
      </c>
      <c r="BJ220" s="23">
        <f t="shared" si="763"/>
        <v>0</v>
      </c>
      <c r="BK220" s="23">
        <f t="shared" si="764"/>
        <v>0</v>
      </c>
      <c r="BL220" s="23">
        <f t="shared" si="765"/>
        <v>0</v>
      </c>
      <c r="BM220" s="23">
        <f t="shared" si="766"/>
        <v>0</v>
      </c>
      <c r="BN220" s="23">
        <f t="shared" si="767"/>
        <v>0</v>
      </c>
      <c r="BO220" s="23">
        <f t="shared" si="768"/>
        <v>0</v>
      </c>
      <c r="BP220" s="23">
        <f t="shared" si="769"/>
        <v>0</v>
      </c>
      <c r="BQ220" s="407">
        <f t="shared" si="770"/>
        <v>0</v>
      </c>
      <c r="BR220" s="22">
        <f t="shared" si="771"/>
        <v>12186.900000000007</v>
      </c>
      <c r="BS220" s="23">
        <f t="shared" si="772"/>
        <v>27697.5</v>
      </c>
      <c r="BT220" s="23">
        <f t="shared" si="773"/>
        <v>27697.499999999964</v>
      </c>
      <c r="BU220" s="23">
        <f t="shared" si="774"/>
        <v>27143.550000000014</v>
      </c>
      <c r="BV220" s="91"/>
      <c r="BW220" s="158"/>
      <c r="BX220" s="153" t="s">
        <v>615</v>
      </c>
    </row>
    <row r="221" spans="1:76" s="86" customFormat="1" ht="12.75" customHeight="1" x14ac:dyDescent="0.25">
      <c r="A221" s="15" t="s">
        <v>123</v>
      </c>
      <c r="B221" s="15" t="s">
        <v>124</v>
      </c>
      <c r="C221" s="98" t="s">
        <v>105</v>
      </c>
      <c r="D221" s="280">
        <v>1</v>
      </c>
      <c r="E221" s="334">
        <v>440</v>
      </c>
      <c r="F221" s="341" t="s">
        <v>912</v>
      </c>
      <c r="G221" s="379">
        <v>1</v>
      </c>
      <c r="H221" s="380">
        <v>525.89</v>
      </c>
      <c r="I221" s="378" t="s">
        <v>912</v>
      </c>
      <c r="J221" s="308"/>
      <c r="K221" s="225">
        <v>0.2</v>
      </c>
      <c r="L221" s="217"/>
      <c r="M221" s="234">
        <v>0.26500000000000001</v>
      </c>
      <c r="N221" s="120"/>
      <c r="O221" s="87"/>
      <c r="P221" s="91"/>
      <c r="Q221" s="292">
        <v>0</v>
      </c>
      <c r="R221" s="72">
        <f>IF(SUM($S$3:U$3)*$J221+SUM($S$4:U$4)*$K221+SUM($S$5:U$5)*$L221+SUM($S$6:U$6)*$M221+SUM($S$7:U$7)*$N221-SUM($O221:$Q221)&gt;0,SUM($S$3:U$3)*$J221+SUM($S$4:U$4)*$K221+SUM($S$5:U$5)*$L221+SUM($S$6:U$6)*$M221+SUM($S$7:U$7)*$N221-SUM($O221:$Q221),0)</f>
        <v>3.8000000000000003</v>
      </c>
      <c r="S221" s="73">
        <f t="shared" si="682"/>
        <v>3.8000000000000003</v>
      </c>
      <c r="T221" s="72">
        <f>IF(SUM($S$3:W$3)*$J221+SUM($S$4:W$4)*$K221+SUM($S$5:W$5)*$L221+SUM($S$6:W$6)*$M221+SUM($S$7:W$7)*$N221-SUM($O221:$Q221)&gt;0,SUM($S$3:W$3)*$J221+SUM($S$4:W$4)*$K221+SUM($S$5:W$5)*$L221+SUM($S$6:W$6)*$M221+SUM($S$7:W$7)*$N221-SUM($O221:$Q221),0)</f>
        <v>24</v>
      </c>
      <c r="U221" s="4">
        <f t="shared" si="683"/>
        <v>20.2</v>
      </c>
      <c r="V221" s="72">
        <f>IF(SUM($S$3:Y$3)*$J221+SUM($S$4:Y$4)*$K221+SUM($S$5:Y$5)*$L221+SUM($S$6:Y$6)*$M221+SUM($S$7:Y$7)*$N221-SUM($O221:$Q221)&gt;0,SUM($S$3:Y$3)*$J221+SUM($S$4:Y$4)*$K221+SUM($S$5:Y$5)*$L221+SUM($S$6:Y$6)*$M221+SUM($S$7:Y$7)*$N221-SUM($O221:$Q221),0)</f>
        <v>38.800000000000004</v>
      </c>
      <c r="W221" s="4">
        <f t="shared" si="684"/>
        <v>14.800000000000004</v>
      </c>
      <c r="X221" s="72">
        <f>IF(SUM($S$3:AA$3)*$J221+SUM($S$4:AA$4)*$K221+SUM($S$5:AA$5)*$L221+SUM($S$6:AA$6)*$M221+SUM($S$7:AA$7)*$N221-SUM($O221:$Q221)&gt;0,SUM($S$3:AA$3)*$J221+SUM($S$4:AA$4)*$K221+SUM($S$5:AA$5)*$L221+SUM($S$6:AA$6)*$M221+SUM($S$7:AA$7)*$N221-SUM($O221:$Q221),0)</f>
        <v>63</v>
      </c>
      <c r="Y221" s="4">
        <f t="shared" si="685"/>
        <v>24.199999999999996</v>
      </c>
      <c r="Z221" s="72">
        <f>IF(SUM($S$3:AC$3)*$J221+SUM($S$4:AC$4)*$K221+SUM($S$5:AC$5)*$L221+SUM($S$6:AC$6)*$M221+SUM($S$7:AC$7)*$N221-SUM($O221:$Q221)&gt;0,SUM($S$3:AC$3)*$J221+SUM($S$4:AC$4)*$K221+SUM($S$5:AC$5)*$L221+SUM($S$6:AC$6)*$M221+SUM($S$7:AC$7)*$N221-SUM($O221:$Q221),0)</f>
        <v>81.800000000000011</v>
      </c>
      <c r="AA221" s="4">
        <f t="shared" si="686"/>
        <v>18.800000000000011</v>
      </c>
      <c r="AB221" s="72">
        <f>IF(SUM($S$3:AE$3)*$J221+SUM($S$4:AE$4)*$K221+SUM($S$5:AE$5)*$L221+SUM($S$6:AE$6)*$M221+SUM($S$7:AE$7)*$N221-SUM($O221:$Q221)&gt;0,SUM($S$3:AE$3)*$J221+SUM($S$4:AE$4)*$K221+SUM($S$5:AE$5)*$L221+SUM($S$6:AE$6)*$M221+SUM($S$7:AE$7)*$N221-SUM($O221:$Q221),0)</f>
        <v>96.800000000000011</v>
      </c>
      <c r="AC221" s="4">
        <f t="shared" si="687"/>
        <v>15</v>
      </c>
      <c r="AD221" s="72">
        <f>IF(SUM($S$3:AG$3)*$J221+SUM($S$4:AG$4)*$K221+SUM($S$5:AG$5)*$L221+SUM($S$6:AG$6)*$M221+SUM($S$7:AG$7)*$N221-SUM($O221:$Q221)&gt;0,SUM($S$3:AG$3)*$J221+SUM($S$4:AG$4)*$K221+SUM($S$5:AG$5)*$L221+SUM($S$6:AG$6)*$M221+SUM($S$7:AG$7)*$N221-SUM($O221:$Q221),0)</f>
        <v>108.60000000000001</v>
      </c>
      <c r="AE221" s="4">
        <f t="shared" si="688"/>
        <v>11.799999999999997</v>
      </c>
      <c r="AF221" s="72">
        <f>IF(SUM($S$3:AI$3)*$J221+SUM($S$4:AI$4)*$K221+SUM($S$5:AI$5)*$L221+SUM($S$6:AI$6)*$M221+SUM($S$7:AI$7)*$N221-SUM($O221:$Q221)&gt;0,SUM($S$3:AI$3)*$J221+SUM($S$4:AI$4)*$K221+SUM($S$5:AI$5)*$L221+SUM($S$6:AI$6)*$M221+SUM($S$7:AI$7)*$N221-SUM($O221:$Q221),0)</f>
        <v>125.25000000000001</v>
      </c>
      <c r="AG221" s="4">
        <f t="shared" si="689"/>
        <v>16.650000000000006</v>
      </c>
      <c r="AH221" s="72">
        <f>IF(SUM($S$3:AK$3)*$J221+SUM($S$4:AK$4)*$K221+SUM($S$5:AK$5)*$L221+SUM($S$6:AK$6)*$M221+SUM($S$7:AK$7)*$N221-SUM($O221:$Q221)&gt;0,SUM($S$3:AK$3)*$J221+SUM($S$4:AK$4)*$K221+SUM($S$5:AK$5)*$L221+SUM($S$6:AK$6)*$M221+SUM($S$7:AK$7)*$N221-SUM($O221:$Q221),0)</f>
        <v>139.56000000000003</v>
      </c>
      <c r="AI221" s="4">
        <f t="shared" si="690"/>
        <v>14.310000000000016</v>
      </c>
      <c r="AJ221" s="72">
        <f>IF(SUM($S$3:AM$3)*$J221+SUM($S$4:AQ$4)*$K221+SUM($S$5:AM$5)*$L221+SUM($S$6:AM$6)*$M221+SUM($S$7:AM$7)*$N221-SUM($O221:$Q221)&gt;0,SUM($S$3:AM$3)*$J221+SUM($S$4:AQ$4)*$K221+SUM($S$5:AM$5)*$L221+SUM($S$6:AM$6)*$M221+SUM($S$7:AM$7)*$N221-SUM($O221:$Q221),0)</f>
        <v>159.56000000000003</v>
      </c>
      <c r="AK221" s="4">
        <f t="shared" si="691"/>
        <v>20</v>
      </c>
      <c r="AL221" s="72">
        <f>IF(SUM($S$3:AO$3)*$J221+SUM($S$4:AS$4)*$K221+SUM($S$5:AO$5)*$L221+SUM($S$6:AO$6)*$M221+SUM($S$7:AO$7)*$N221-SUM($O221:$Q221)&gt;0,SUM($S$3:AO$3)*$J221+SUM($S$4:AS$4)*$K221+SUM($S$5:AO$5)*$L221+SUM($S$6:AO$6)*$M221+SUM($S$7:AO$7)*$N221-SUM($O221:$Q221),0)</f>
        <v>189.56000000000003</v>
      </c>
      <c r="AM221" s="4">
        <f t="shared" si="692"/>
        <v>30</v>
      </c>
      <c r="AN221" s="72">
        <f>IF(SUM($S$3:AQ$3)*$J221+SUM($S$4:AU$4)*$K221+SUM($S$5:AQ$5)*$L221+SUM($S$6:AQ$6)*$M221+SUM($S$7:AQ$7)*$N221-SUM($O221:$Q221)&gt;0,SUM($S$3:AQ$3)*$J221+SUM($S$4:AU$4)*$K221+SUM($S$5:AQ$5)*$L221+SUM($S$6:AQ$6)*$M221+SUM($S$7:AQ$7)*$N221-SUM($O221:$Q221),0)</f>
        <v>228.83500000000001</v>
      </c>
      <c r="AO221" s="4">
        <f t="shared" si="693"/>
        <v>39.274999999999977</v>
      </c>
      <c r="AP221" s="72">
        <f>IF(SUM($S$3:AS$3)*$J221+SUM($S$4:AW$4)*$K221+SUM($S$5:AS$5)*$L221+SUM($S$6:AS$6)*$M221+SUM($S$7:AS$7)*$N221-SUM($O221:$Q221)&gt;0,SUM($S$3:AS$3)*$J221+SUM($S$4:AW$4)*$K221+SUM($S$5:AS$5)*$L221+SUM($S$6:AS$6)*$M221+SUM($S$7:AS$7)*$N221-SUM($O221:$Q221),0)</f>
        <v>268.11</v>
      </c>
      <c r="AQ221" s="4">
        <f t="shared" si="694"/>
        <v>39.275000000000006</v>
      </c>
      <c r="AR221" s="72">
        <f>IF(SUM($S$3:AU$3)*$J221+SUM($S$4:AP$4)*$K221+SUM($S$5:AU$5)*$L221+SUM($S$6:AU$6)*$M221+SUM($S$7:AU$7)*$N221-SUM($O221:$Q221)&gt;0,SUM($S$3:AU$3)*$J221+SUM($S$4:AP$4)*$K221+SUM($S$5:AU$5)*$L221+SUM($S$6:AU$6)*$M221+SUM($S$7:AU$7)*$N221-SUM($O221:$Q221),0)</f>
        <v>167.38500000000002</v>
      </c>
      <c r="AS221" s="4">
        <f t="shared" si="695"/>
        <v>0</v>
      </c>
      <c r="AT221" s="72">
        <f>IF(SUM($S$3:AW$3)*$J221+SUM($S$4:AW$4)*$K221+SUM($S$5:AW$5)*$L221+SUM($S$6:AW$6)*$M221+SUM($S$7:AW$7)*$N221-SUM($O221:$Q221)&gt;0,SUM($S$3:AW$3)*$J221+SUM($S$4:AW$4)*$K221+SUM($S$5:AW$5)*$L221+SUM($S$6:AW$6)*$M221+SUM($S$7:AW$7)*$N221-SUM($O221:$Q221),0)</f>
        <v>286.66000000000003</v>
      </c>
      <c r="AU221" s="4">
        <f t="shared" si="696"/>
        <v>119.27500000000001</v>
      </c>
      <c r="AV221" s="72">
        <f>IF(SUM($S$3:AY$3)*$J221+SUM($S$4:AY$4)*$K221+SUM($S$5:AY$5)*$L221+SUM($S$6:AY$6)*$M221+SUM($S$7:AY$7)*$N221-SUM($O221:$Q221)&gt;0,SUM($S$3:AY$3)*$J221+SUM($S$4:AY$4)*$K221+SUM($S$5:AY$5)*$L221+SUM($S$6:AY$6)*$M221+SUM($S$7:AY$7)*$N221-SUM($O221:$Q221),0)</f>
        <v>325.935</v>
      </c>
      <c r="AW221" s="4">
        <f t="shared" si="697"/>
        <v>39.274999999999977</v>
      </c>
      <c r="AX221" s="72">
        <f>IF(SUM($S$3:BA$3)*$J221+SUM($S$4:BA$4)*$K221+SUM($S$5:BA$5)*$L221+SUM($S$6:BA$6)*$M221+SUM($S$7:BA$7)*$N221-SUM($O221:$Q221)&gt;0,SUM($S$3:BA$3)*$J221+SUM($S$4:BA$4)*$K221+SUM($S$5:BA$5)*$L221+SUM($S$6:BA$6)*$M221+SUM($S$7:BA$7)*$N221-SUM($O221:$Q221),0)</f>
        <v>365.21</v>
      </c>
      <c r="AY221" s="7">
        <f t="shared" si="698"/>
        <v>39.274999999999977</v>
      </c>
      <c r="AZ221" s="401">
        <f>IF(SUM($S$3:BC$3)*$J221+SUM($S$4:BC$4)*$K221+SUM($S$5:BC$5)*$L221+SUM($S$6:BC$6)*$M221+SUM($S$7:BC$7)*$N221-SUM($O221:$Q221)&gt;0,SUM($S$3:BC$3)*$J221+SUM($S$4:BC$4)*$K221+SUM($S$5:BC$5)*$L221+SUM($S$6:BC$6)*$M221+SUM($S$7:BC$7)*$N221-SUM($O221:$Q221),0)</f>
        <v>395.21000000000004</v>
      </c>
      <c r="BA221" s="87">
        <f t="shared" si="699"/>
        <v>30.000000000000057</v>
      </c>
      <c r="BB221" s="402">
        <f>IF(SUM($S$3:BD$3)*$J221+SUM($S$4:BD$4)*$K221+SUM($S$5:BD$5)*$L221+SUM($S$6:BD$6)*$M221+SUM($S$7:BD$7)*$N221-SUM($O221:$Q221)&gt;0,SUM($S$3:BD$3)*$J221+SUM($S$4:BD$4)*$K221+SUM($S$5:BD$5)*$L221+SUM($S$6:BD$6)*$M221+SUM($S$7:BD$7)*$N221-SUM($O221:$Q221),0)</f>
        <v>424.61</v>
      </c>
      <c r="BC221" s="87">
        <f t="shared" si="700"/>
        <v>29.399999999999977</v>
      </c>
      <c r="BG221" s="91">
        <f t="shared" ref="BG221:BG222" si="775">IF($G221=2,$H221*AC221*$I$2,$H221*AC221)</f>
        <v>7888.3499999999995</v>
      </c>
      <c r="BH221" s="91">
        <f t="shared" ref="BH221:BH222" si="776">IF($G221=2,$H221*AE221*$I$2,$H221*AE221)</f>
        <v>6205.5019999999986</v>
      </c>
      <c r="BI221" s="91">
        <f t="shared" ref="BI221:BI222" si="777">IF($G221=2,$H221*AG221*$I$2,$H221*AG221)</f>
        <v>8756.068500000003</v>
      </c>
      <c r="BJ221" s="91">
        <f t="shared" ref="BJ221:BJ222" si="778">IF($G221=2,$H221*AI221*$I$2,$H221*AI221)</f>
        <v>7525.4859000000088</v>
      </c>
      <c r="BK221" s="91">
        <f t="shared" ref="BK221:BK222" si="779">IF($G221=2,$H221*AK221*$I$2,$H221*AK221)</f>
        <v>10517.8</v>
      </c>
      <c r="BL221" s="91">
        <f t="shared" ref="BL221:BL222" si="780">IF($G221=2,$H221*AM221*$I$2,$H221*AM221)</f>
        <v>15776.699999999999</v>
      </c>
      <c r="BM221" s="91">
        <f t="shared" ref="BM221:BM222" si="781">IF($G221=2,$H221*AO221*$I$2,$H221*AO221)</f>
        <v>20654.329749999986</v>
      </c>
      <c r="BN221" s="91">
        <f t="shared" ref="BN221:BN222" si="782">IF($G221=2,$H221*AQ221*$I$2,$H221*AQ221)</f>
        <v>20654.329750000001</v>
      </c>
      <c r="BO221" s="91">
        <f t="shared" ref="BO221:BO222" si="783">IF($G221=2,$H221*AS221*$I$2,$H221*AS221)</f>
        <v>0</v>
      </c>
      <c r="BP221" s="91">
        <f t="shared" ref="BP221:BP222" si="784">IF($G221=2,$H221*AU221*$I$2,$H221*AU221)</f>
        <v>62725.529750000002</v>
      </c>
      <c r="BQ221" s="250">
        <f t="shared" ref="BQ221:BQ222" si="785">IF($G221=2,$H221*AW221*$I$2,$H221*AW221)</f>
        <v>20654.329749999986</v>
      </c>
      <c r="BR221" s="157">
        <f t="shared" ref="BR221:BR222" si="786">IF($G221=2,$H221*AY221*$I$2,$H221*AY221)</f>
        <v>20654.329749999986</v>
      </c>
      <c r="BS221" s="91">
        <f t="shared" ref="BS221:BS222" si="787">IF($G221=2,$H221*BA221*$I$2,$H221*BA221)</f>
        <v>15776.70000000003</v>
      </c>
      <c r="BT221" s="91">
        <f t="shared" ref="BT221:BT222" si="788">IF($G221=2,$H221*BC221*$I$2,$H221*BC221)</f>
        <v>15461.165999999988</v>
      </c>
      <c r="BU221" s="91"/>
      <c r="BV221" s="91"/>
      <c r="BW221" s="158"/>
      <c r="BX221" s="153" t="s">
        <v>607</v>
      </c>
    </row>
    <row r="222" spans="1:76" s="86" customFormat="1" ht="12.75" customHeight="1" x14ac:dyDescent="0.25">
      <c r="A222" s="15" t="s">
        <v>111</v>
      </c>
      <c r="B222" s="15" t="s">
        <v>112</v>
      </c>
      <c r="C222" s="98" t="s">
        <v>105</v>
      </c>
      <c r="D222" s="280">
        <v>1</v>
      </c>
      <c r="E222" s="334">
        <v>498</v>
      </c>
      <c r="F222" s="341" t="s">
        <v>912</v>
      </c>
      <c r="G222" s="379">
        <v>1</v>
      </c>
      <c r="H222" s="380">
        <v>569.64</v>
      </c>
      <c r="I222" s="378" t="s">
        <v>912</v>
      </c>
      <c r="J222" s="208"/>
      <c r="K222" s="225">
        <v>0.34</v>
      </c>
      <c r="L222" s="217"/>
      <c r="M222" s="217"/>
      <c r="N222" s="120"/>
      <c r="O222" s="87">
        <v>26.84</v>
      </c>
      <c r="P222" s="91"/>
      <c r="Q222" s="292">
        <v>348.86</v>
      </c>
      <c r="R222" s="72">
        <f>IF(SUM($S$3:U$3)*$J222+SUM($S$4:U$4)*$K222+SUM($S$5:U$5)*$L222+SUM($S$6:U$6)*$M222+SUM($S$7:U$7)*$N222-SUM($O222:$Q222)&gt;0,SUM($S$3:U$3)*$J222+SUM($S$4:U$4)*$K222+SUM($S$5:U$5)*$L222+SUM($S$6:U$6)*$M222+SUM($S$7:U$7)*$N222-SUM($O222:$Q222),0)</f>
        <v>0</v>
      </c>
      <c r="S222" s="73">
        <f t="shared" si="682"/>
        <v>0</v>
      </c>
      <c r="T222" s="72">
        <f>IF(SUM($S$3:W$3)*$J222+SUM($S$4:W$4)*$K222+SUM($S$5:W$5)*$L222+SUM($S$6:W$6)*$M222+SUM($S$7:W$7)*$N222-SUM($O222:$Q222)&gt;0,SUM($S$3:W$3)*$J222+SUM($S$4:W$4)*$K222+SUM($S$5:W$5)*$L222+SUM($S$6:W$6)*$M222+SUM($S$7:W$7)*$N222-SUM($O222:$Q222),0)</f>
        <v>0</v>
      </c>
      <c r="U222" s="4">
        <f t="shared" si="683"/>
        <v>0</v>
      </c>
      <c r="V222" s="72">
        <f>IF(SUM($S$3:Y$3)*$J222+SUM($S$4:Y$4)*$K222+SUM($S$5:Y$5)*$L222+SUM($S$6:Y$6)*$M222+SUM($S$7:Y$7)*$N222-SUM($O222:$Q222)&gt;0,SUM($S$3:Y$3)*$J222+SUM($S$4:Y$4)*$K222+SUM($S$5:Y$5)*$L222+SUM($S$6:Y$6)*$M222+SUM($S$7:Y$7)*$N222-SUM($O222:$Q222),0)</f>
        <v>0</v>
      </c>
      <c r="W222" s="4">
        <f t="shared" si="684"/>
        <v>0</v>
      </c>
      <c r="X222" s="72">
        <f>IF(SUM($S$3:AA$3)*$J222+SUM($S$4:AA$4)*$K222+SUM($S$5:AA$5)*$L222+SUM($S$6:AA$6)*$M222+SUM($S$7:AA$7)*$N222-SUM($O222:$Q222)&gt;0,SUM($S$3:AA$3)*$J222+SUM($S$4:AA$4)*$K222+SUM($S$5:AA$5)*$L222+SUM($S$6:AA$6)*$M222+SUM($S$7:AA$7)*$N222-SUM($O222:$Q222),0)</f>
        <v>0</v>
      </c>
      <c r="Y222" s="4">
        <f t="shared" si="685"/>
        <v>0</v>
      </c>
      <c r="Z222" s="72">
        <f>IF(SUM($S$3:AC$3)*$J222+SUM($S$4:AC$4)*$K222+SUM($S$5:AC$5)*$L222+SUM($S$6:AC$6)*$M222+SUM($S$7:AC$7)*$N222-SUM($O222:$Q222)&gt;0,SUM($S$3:AC$3)*$J222+SUM($S$4:AC$4)*$K222+SUM($S$5:AC$5)*$L222+SUM($S$6:AC$6)*$M222+SUM($S$7:AC$7)*$N222-SUM($O222:$Q222),0)</f>
        <v>0</v>
      </c>
      <c r="AA222" s="4">
        <f t="shared" si="686"/>
        <v>0</v>
      </c>
      <c r="AB222" s="72">
        <f>IF(SUM($S$3:AE$3)*$J222+SUM($S$4:AE$4)*$K222+SUM($S$5:AE$5)*$L222+SUM($S$6:AE$6)*$M222+SUM($S$7:AE$7)*$N222-SUM($O222:$Q222)&gt;0,SUM($S$3:AE$3)*$J222+SUM($S$4:AE$4)*$K222+SUM($S$5:AE$5)*$L222+SUM($S$6:AE$6)*$M222+SUM($S$7:AE$7)*$N222-SUM($O222:$Q222),0)</f>
        <v>0</v>
      </c>
      <c r="AC222" s="4">
        <f t="shared" si="687"/>
        <v>0</v>
      </c>
      <c r="AD222" s="72">
        <f>IF(SUM($S$3:AG$3)*$J222+SUM($S$4:AG$4)*$K222+SUM($S$5:AG$5)*$L222+SUM($S$6:AG$6)*$M222+SUM($S$7:AG$7)*$N222-SUM($O222:$Q222)&gt;0,SUM($S$3:AG$3)*$J222+SUM($S$4:AG$4)*$K222+SUM($S$5:AG$5)*$L222+SUM($S$6:AG$6)*$M222+SUM($S$7:AG$7)*$N222-SUM($O222:$Q222),0)</f>
        <v>0</v>
      </c>
      <c r="AE222" s="4">
        <f t="shared" si="688"/>
        <v>0</v>
      </c>
      <c r="AF222" s="72">
        <f>IF(SUM($S$3:AI$3)*$J222+SUM($S$4:AI$4)*$K222+SUM($S$5:AI$5)*$L222+SUM($S$6:AI$6)*$M222+SUM($S$7:AI$7)*$N222-SUM($O222:$Q222)&gt;0,SUM($S$3:AI$3)*$J222+SUM($S$4:AI$4)*$K222+SUM($S$5:AI$5)*$L222+SUM($S$6:AI$6)*$M222+SUM($S$7:AI$7)*$N222-SUM($O222:$Q222),0)</f>
        <v>0</v>
      </c>
      <c r="AG222" s="4">
        <f t="shared" si="689"/>
        <v>0</v>
      </c>
      <c r="AH222" s="72">
        <f>IF(SUM($S$3:AK$3)*$J222+SUM($S$4:AK$4)*$K222+SUM($S$5:AK$5)*$L222+SUM($S$6:AK$6)*$M222+SUM($S$7:AK$7)*$N222-SUM($O222:$Q222)&gt;0,SUM($S$3:AK$3)*$J222+SUM($S$4:AK$4)*$K222+SUM($S$5:AK$5)*$L222+SUM($S$6:AK$6)*$M222+SUM($S$7:AK$7)*$N222-SUM($O222:$Q222),0)</f>
        <v>0</v>
      </c>
      <c r="AI222" s="4">
        <f t="shared" si="690"/>
        <v>0</v>
      </c>
      <c r="AJ222" s="72">
        <f>IF(SUM($S$3:AM$3)*$J222+SUM($S$4:AQ$4)*$K222+SUM($S$5:AM$5)*$L222+SUM($S$6:AM$6)*$M222+SUM($S$7:AM$7)*$N222-SUM($O222:$Q222)&gt;0,SUM($S$3:AM$3)*$J222+SUM($S$4:AQ$4)*$K222+SUM($S$5:AM$5)*$L222+SUM($S$6:AM$6)*$M222+SUM($S$7:AM$7)*$N222-SUM($O222:$Q222),0)</f>
        <v>0</v>
      </c>
      <c r="AK222" s="4">
        <f t="shared" si="691"/>
        <v>0</v>
      </c>
      <c r="AL222" s="72">
        <f>IF(SUM($S$3:AO$3)*$J222+SUM($S$4:AS$4)*$K222+SUM($S$5:AO$5)*$L222+SUM($S$6:AO$6)*$M222+SUM($S$7:AO$7)*$N222-SUM($O222:$Q222)&gt;0,SUM($S$3:AO$3)*$J222+SUM($S$4:AS$4)*$K222+SUM($S$5:AO$5)*$L222+SUM($S$6:AO$6)*$M222+SUM($S$7:AO$7)*$N222-SUM($O222:$Q222),0)</f>
        <v>0</v>
      </c>
      <c r="AM222" s="4">
        <f t="shared" si="692"/>
        <v>0</v>
      </c>
      <c r="AN222" s="72">
        <f>IF(SUM($S$3:AQ$3)*$J222+SUM($S$4:AU$4)*$K222+SUM($S$5:AQ$5)*$L222+SUM($S$6:AQ$6)*$M222+SUM($S$7:AQ$7)*$N222-SUM($O222:$Q222)&gt;0,SUM($S$3:AQ$3)*$J222+SUM($S$4:AU$4)*$K222+SUM($S$5:AQ$5)*$L222+SUM($S$6:AQ$6)*$M222+SUM($S$7:AQ$7)*$N222-SUM($O222:$Q222),0)</f>
        <v>0</v>
      </c>
      <c r="AO222" s="4">
        <f t="shared" si="693"/>
        <v>0</v>
      </c>
      <c r="AP222" s="72">
        <f>IF(SUM($S$3:AS$3)*$J222+SUM($S$4:AW$4)*$K222+SUM($S$5:AS$5)*$L222+SUM($S$6:AS$6)*$M222+SUM($S$7:AS$7)*$N222-SUM($O222:$Q222)&gt;0,SUM($S$3:AS$3)*$J222+SUM($S$4:AW$4)*$K222+SUM($S$5:AS$5)*$L222+SUM($S$6:AS$6)*$M222+SUM($S$7:AS$7)*$N222-SUM($O222:$Q222),0)</f>
        <v>37.740000000000066</v>
      </c>
      <c r="AQ222" s="4">
        <f t="shared" si="694"/>
        <v>37.740000000000066</v>
      </c>
      <c r="AR222" s="72">
        <f>IF(SUM($S$3:AU$3)*$J222+SUM($S$4:AP$4)*$K222+SUM($S$5:AU$5)*$L222+SUM($S$6:AU$6)*$M222+SUM($S$7:AU$7)*$N222-SUM($O222:$Q222)&gt;0,SUM($S$3:AU$3)*$J222+SUM($S$4:AP$4)*$K222+SUM($S$5:AU$5)*$L222+SUM($S$6:AU$6)*$M222+SUM($S$7:AU$7)*$N222-SUM($O222:$Q222),0)</f>
        <v>0</v>
      </c>
      <c r="AS222" s="4">
        <f t="shared" si="695"/>
        <v>0</v>
      </c>
      <c r="AT222" s="72">
        <f>IF(SUM($S$3:AW$3)*$J222+SUM($S$4:AW$4)*$K222+SUM($S$5:AW$5)*$L222+SUM($S$6:AW$6)*$M222+SUM($S$7:AW$7)*$N222-SUM($O222:$Q222)&gt;0,SUM($S$3:AW$3)*$J222+SUM($S$4:AW$4)*$K222+SUM($S$5:AW$5)*$L222+SUM($S$6:AW$6)*$M222+SUM($S$7:AW$7)*$N222-SUM($O222:$Q222),0)</f>
        <v>37.740000000000066</v>
      </c>
      <c r="AU222" s="4">
        <f t="shared" si="696"/>
        <v>37.740000000000066</v>
      </c>
      <c r="AV222" s="72">
        <f>IF(SUM($S$3:AY$3)*$J222+SUM($S$4:AY$4)*$K222+SUM($S$5:AY$5)*$L222+SUM($S$6:AY$6)*$M222+SUM($S$7:AY$7)*$N222-SUM($O222:$Q222)&gt;0,SUM($S$3:AY$3)*$J222+SUM($S$4:AY$4)*$K222+SUM($S$5:AY$5)*$L222+SUM($S$6:AY$6)*$M222+SUM($S$7:AY$7)*$N222-SUM($O222:$Q222),0)</f>
        <v>88.740000000000066</v>
      </c>
      <c r="AW222" s="4">
        <f t="shared" si="697"/>
        <v>51</v>
      </c>
      <c r="AX222" s="72">
        <f>IF(SUM($S$3:BA$3)*$J222+SUM($S$4:BA$4)*$K222+SUM($S$5:BA$5)*$L222+SUM($S$6:BA$6)*$M222+SUM($S$7:BA$7)*$N222-SUM($O222:$Q222)&gt;0,SUM($S$3:BA$3)*$J222+SUM($S$4:BA$4)*$K222+SUM($S$5:BA$5)*$L222+SUM($S$6:BA$6)*$M222+SUM($S$7:BA$7)*$N222-SUM($O222:$Q222),0)</f>
        <v>139.74000000000007</v>
      </c>
      <c r="AY222" s="7">
        <f t="shared" si="698"/>
        <v>51</v>
      </c>
      <c r="AZ222" s="401">
        <f>IF(SUM($S$3:BC$3)*$J222+SUM($S$4:BC$4)*$K222+SUM($S$5:BC$5)*$L222+SUM($S$6:BC$6)*$M222+SUM($S$7:BC$7)*$N222-SUM($O222:$Q222)&gt;0,SUM($S$3:BC$3)*$J222+SUM($S$4:BC$4)*$K222+SUM($S$5:BC$5)*$L222+SUM($S$6:BC$6)*$M222+SUM($S$7:BC$7)*$N222-SUM($O222:$Q222),0)</f>
        <v>190.74000000000007</v>
      </c>
      <c r="BA222" s="87">
        <f t="shared" si="699"/>
        <v>51</v>
      </c>
      <c r="BB222" s="402">
        <f>IF(SUM($S$3:BD$3)*$J222+SUM($S$4:BD$4)*$K222+SUM($S$5:BD$5)*$L222+SUM($S$6:BD$6)*$M222+SUM($S$7:BD$7)*$N222-SUM($O222:$Q222)&gt;0,SUM($S$3:BD$3)*$J222+SUM($S$4:BD$4)*$K222+SUM($S$5:BD$5)*$L222+SUM($S$6:BD$6)*$M222+SUM($S$7:BD$7)*$N222-SUM($O222:$Q222),0)</f>
        <v>240.72000000000008</v>
      </c>
      <c r="BC222" s="87">
        <f t="shared" si="700"/>
        <v>49.980000000000018</v>
      </c>
      <c r="BG222" s="91">
        <f t="shared" si="775"/>
        <v>0</v>
      </c>
      <c r="BH222" s="91">
        <f t="shared" si="776"/>
        <v>0</v>
      </c>
      <c r="BI222" s="91">
        <f t="shared" si="777"/>
        <v>0</v>
      </c>
      <c r="BJ222" s="91">
        <f t="shared" si="778"/>
        <v>0</v>
      </c>
      <c r="BK222" s="91">
        <f t="shared" si="779"/>
        <v>0</v>
      </c>
      <c r="BL222" s="91">
        <f t="shared" si="780"/>
        <v>0</v>
      </c>
      <c r="BM222" s="91">
        <f t="shared" si="781"/>
        <v>0</v>
      </c>
      <c r="BN222" s="91">
        <f t="shared" si="782"/>
        <v>21498.213600000036</v>
      </c>
      <c r="BO222" s="91">
        <f t="shared" si="783"/>
        <v>0</v>
      </c>
      <c r="BP222" s="91">
        <f t="shared" si="784"/>
        <v>21498.213600000036</v>
      </c>
      <c r="BQ222" s="250">
        <f t="shared" si="785"/>
        <v>29051.64</v>
      </c>
      <c r="BR222" s="157">
        <f t="shared" si="786"/>
        <v>29051.64</v>
      </c>
      <c r="BS222" s="91">
        <f t="shared" si="787"/>
        <v>29051.64</v>
      </c>
      <c r="BT222" s="91">
        <f t="shared" si="788"/>
        <v>28470.607200000009</v>
      </c>
      <c r="BU222" s="91"/>
      <c r="BV222" s="91"/>
      <c r="BW222" s="158"/>
      <c r="BX222" s="153" t="s">
        <v>607</v>
      </c>
    </row>
    <row r="223" spans="1:76" s="86" customFormat="1" ht="51" x14ac:dyDescent="0.25">
      <c r="A223" s="15" t="s">
        <v>823</v>
      </c>
      <c r="B223" s="15" t="s">
        <v>117</v>
      </c>
      <c r="C223" s="98" t="s">
        <v>105</v>
      </c>
      <c r="D223" s="280">
        <v>1</v>
      </c>
      <c r="E223" s="334">
        <v>2500</v>
      </c>
      <c r="F223" s="345" t="s">
        <v>1060</v>
      </c>
      <c r="G223" s="379">
        <v>1</v>
      </c>
      <c r="H223" s="380">
        <v>2611.6</v>
      </c>
      <c r="I223" s="373" t="s">
        <v>1060</v>
      </c>
      <c r="J223" s="208"/>
      <c r="K223" s="225">
        <v>2.4089999999999998</v>
      </c>
      <c r="L223" s="217"/>
      <c r="M223" s="234">
        <v>2.4089999999999998</v>
      </c>
      <c r="N223" s="120"/>
      <c r="O223" s="87"/>
      <c r="P223" s="91"/>
      <c r="Q223" s="292">
        <v>1237</v>
      </c>
      <c r="R223" s="72">
        <f>IF(SUM($S$3:U$3)*$J223+SUM($S$4:U$4)*$K223+SUM($S$5:U$5)*$L223+SUM($S$6:U$6)*$M223+SUM($S$7:U$7)*$N223-SUM($O223:$Q223)&gt;0,SUM($S$3:U$3)*$J223+SUM($S$4:U$4)*$K223+SUM($S$5:U$5)*$L223+SUM($S$6:U$6)*$M223+SUM($S$7:U$7)*$N223-SUM($O223:$Q223),0)</f>
        <v>0</v>
      </c>
      <c r="S223" s="73">
        <f t="shared" si="682"/>
        <v>0</v>
      </c>
      <c r="T223" s="72">
        <f>IF(SUM($S$3:W$3)*$J223+SUM($S$4:W$4)*$K223+SUM($S$5:W$5)*$L223+SUM($S$6:W$6)*$M223+SUM($S$7:W$7)*$N223-SUM($O223:$Q223)&gt;0,SUM($S$3:W$3)*$J223+SUM($S$4:W$4)*$K223+SUM($S$5:W$5)*$L223+SUM($S$6:W$6)*$M223+SUM($S$7:W$7)*$N223-SUM($O223:$Q223),0)</f>
        <v>0</v>
      </c>
      <c r="U223" s="4">
        <f t="shared" si="683"/>
        <v>0</v>
      </c>
      <c r="V223" s="72">
        <f>IF(SUM($S$3:Y$3)*$J223+SUM($S$4:Y$4)*$K223+SUM($S$5:Y$5)*$L223+SUM($S$6:Y$6)*$M223+SUM($S$7:Y$7)*$N223-SUM($O223:$Q223)&gt;0,SUM($S$3:Y$3)*$J223+SUM($S$4:Y$4)*$K223+SUM($S$5:Y$5)*$L223+SUM($S$6:Y$6)*$M223+SUM($S$7:Y$7)*$N223-SUM($O223:$Q223),0)</f>
        <v>0</v>
      </c>
      <c r="W223" s="4">
        <f t="shared" si="684"/>
        <v>0</v>
      </c>
      <c r="X223" s="72">
        <f>IF(SUM($S$3:AA$3)*$J223+SUM($S$4:AA$4)*$K223+SUM($S$5:AA$5)*$L223+SUM($S$6:AA$6)*$M223+SUM($S$7:AA$7)*$N223-SUM($O223:$Q223)&gt;0,SUM($S$3:AA$3)*$J223+SUM($S$4:AA$4)*$K223+SUM($S$5:AA$5)*$L223+SUM($S$6:AA$6)*$M223+SUM($S$7:AA$7)*$N223-SUM($O223:$Q223),0)</f>
        <v>0</v>
      </c>
      <c r="Y223" s="4">
        <f t="shared" si="685"/>
        <v>0</v>
      </c>
      <c r="Z223" s="72">
        <f>IF(SUM($S$3:AC$3)*$J223+SUM($S$4:AC$4)*$K223+SUM($S$5:AC$5)*$L223+SUM($S$6:AC$6)*$M223+SUM($S$7:AC$7)*$N223-SUM($O223:$Q223)&gt;0,SUM($S$3:AC$3)*$J223+SUM($S$4:AC$4)*$K223+SUM($S$5:AC$5)*$L223+SUM($S$6:AC$6)*$M223+SUM($S$7:AC$7)*$N223-SUM($O223:$Q223),0)</f>
        <v>0</v>
      </c>
      <c r="AA223" s="4">
        <f t="shared" si="686"/>
        <v>0</v>
      </c>
      <c r="AB223" s="72">
        <f>IF(SUM($S$3:AE$3)*$J223+SUM($S$4:AE$4)*$K223+SUM($S$5:AE$5)*$L223+SUM($S$6:AE$6)*$M223+SUM($S$7:AE$7)*$N223-SUM($O223:$Q223)&gt;0,SUM($S$3:AE$3)*$J223+SUM($S$4:AE$4)*$K223+SUM($S$5:AE$5)*$L223+SUM($S$6:AE$6)*$M223+SUM($S$7:AE$7)*$N223-SUM($O223:$Q223),0)</f>
        <v>0</v>
      </c>
      <c r="AC223" s="4">
        <f t="shared" si="687"/>
        <v>0</v>
      </c>
      <c r="AD223" s="72">
        <f>IF(SUM($S$3:AG$3)*$J223+SUM($S$4:AG$4)*$K223+SUM($S$5:AG$5)*$L223+SUM($S$6:AG$6)*$M223+SUM($S$7:AG$7)*$N223-SUM($O223:$Q223)&gt;0,SUM($S$3:AG$3)*$J223+SUM($S$4:AG$4)*$K223+SUM($S$5:AG$5)*$L223+SUM($S$6:AG$6)*$M223+SUM($S$7:AG$7)*$N223-SUM($O223:$Q223),0)</f>
        <v>71.086999999999989</v>
      </c>
      <c r="AE223" s="4">
        <f t="shared" si="688"/>
        <v>71.086999999999989</v>
      </c>
      <c r="AF223" s="72">
        <f>IF(SUM($S$3:AI$3)*$J223+SUM($S$4:AI$4)*$K223+SUM($S$5:AI$5)*$L223+SUM($S$6:AI$6)*$M223+SUM($S$7:AI$7)*$N223-SUM($O223:$Q223)&gt;0,SUM($S$3:AI$3)*$J223+SUM($S$4:AI$4)*$K223+SUM($S$5:AI$5)*$L223+SUM($S$6:AI$6)*$M223+SUM($S$7:AI$7)*$N223-SUM($O223:$Q223),0)</f>
        <v>263.80699999999979</v>
      </c>
      <c r="AG223" s="4">
        <f t="shared" si="689"/>
        <v>192.7199999999998</v>
      </c>
      <c r="AH223" s="72">
        <f>IF(SUM($S$3:AK$3)*$J223+SUM($S$4:AK$4)*$K223+SUM($S$5:AK$5)*$L223+SUM($S$6:AK$6)*$M223+SUM($S$7:AK$7)*$N223-SUM($O223:$Q223)&gt;0,SUM($S$3:AK$3)*$J223+SUM($S$4:AK$4)*$K223+SUM($S$5:AK$5)*$L223+SUM($S$6:AK$6)*$M223+SUM($S$7:AK$7)*$N223-SUM($O223:$Q223),0)</f>
        <v>425.20999999999981</v>
      </c>
      <c r="AI223" s="4">
        <f t="shared" si="690"/>
        <v>161.40300000000002</v>
      </c>
      <c r="AJ223" s="72">
        <f>IF(SUM($S$3:AM$3)*$J223+SUM($S$4:AQ$4)*$K223+SUM($S$5:AM$5)*$L223+SUM($S$6:AM$6)*$M223+SUM($S$7:AM$7)*$N223-SUM($O223:$Q223)&gt;0,SUM($S$3:AM$3)*$J223+SUM($S$4:AQ$4)*$K223+SUM($S$5:AM$5)*$L223+SUM($S$6:AM$6)*$M223+SUM($S$7:AM$7)*$N223-SUM($O223:$Q223),0)</f>
        <v>666.1099999999999</v>
      </c>
      <c r="AK223" s="4">
        <f t="shared" si="691"/>
        <v>240.90000000000009</v>
      </c>
      <c r="AL223" s="72">
        <f>IF(SUM($S$3:AO$3)*$J223+SUM($S$4:AS$4)*$K223+SUM($S$5:AO$5)*$L223+SUM($S$6:AO$6)*$M223+SUM($S$7:AO$7)*$N223-SUM($O223:$Q223)&gt;0,SUM($S$3:AO$3)*$J223+SUM($S$4:AS$4)*$K223+SUM($S$5:AO$5)*$L223+SUM($S$6:AO$6)*$M223+SUM($S$7:AO$7)*$N223-SUM($O223:$Q223),0)</f>
        <v>1027.4599999999996</v>
      </c>
      <c r="AM223" s="4">
        <f t="shared" si="692"/>
        <v>361.34999999999968</v>
      </c>
      <c r="AN223" s="72">
        <f>IF(SUM($S$3:AQ$3)*$J223+SUM($S$4:AU$4)*$K223+SUM($S$5:AQ$5)*$L223+SUM($S$6:AQ$6)*$M223+SUM($S$7:AQ$7)*$N223-SUM($O223:$Q223)&gt;0,SUM($S$3:AQ$3)*$J223+SUM($S$4:AU$4)*$K223+SUM($S$5:AQ$5)*$L223+SUM($S$6:AQ$6)*$M223+SUM($S$7:AQ$7)*$N223-SUM($O223:$Q223),0)</f>
        <v>1473.1249999999995</v>
      </c>
      <c r="AO223" s="4">
        <f t="shared" si="693"/>
        <v>445.66499999999996</v>
      </c>
      <c r="AP223" s="72">
        <f>IF(SUM($S$3:AS$3)*$J223+SUM($S$4:AW$4)*$K223+SUM($S$5:AS$5)*$L223+SUM($S$6:AS$6)*$M223+SUM($S$7:AS$7)*$N223-SUM($O223:$Q223)&gt;0,SUM($S$3:AS$3)*$J223+SUM($S$4:AW$4)*$K223+SUM($S$5:AS$5)*$L223+SUM($S$6:AS$6)*$M223+SUM($S$7:AS$7)*$N223-SUM($O223:$Q223),0)</f>
        <v>1918.7899999999995</v>
      </c>
      <c r="AQ223" s="4">
        <f t="shared" si="694"/>
        <v>445.66499999999996</v>
      </c>
      <c r="AR223" s="72">
        <f>IF(SUM($S$3:AU$3)*$J223+SUM($S$4:AP$4)*$K223+SUM($S$5:AU$5)*$L223+SUM($S$6:AU$6)*$M223+SUM($S$7:AU$7)*$N223-SUM($O223:$Q223)&gt;0,SUM($S$3:AU$3)*$J223+SUM($S$4:AP$4)*$K223+SUM($S$5:AU$5)*$L223+SUM($S$6:AU$6)*$M223+SUM($S$7:AU$7)*$N223-SUM($O223:$Q223),0)</f>
        <v>678.15499999999975</v>
      </c>
      <c r="AS223" s="4">
        <f t="shared" si="695"/>
        <v>0</v>
      </c>
      <c r="AT223" s="72">
        <f>IF(SUM($S$3:AW$3)*$J223+SUM($S$4:AW$4)*$K223+SUM($S$5:AW$5)*$L223+SUM($S$6:AW$6)*$M223+SUM($S$7:AW$7)*$N223-SUM($O223:$Q223)&gt;0,SUM($S$3:AW$3)*$J223+SUM($S$4:AW$4)*$K223+SUM($S$5:AW$5)*$L223+SUM($S$6:AW$6)*$M223+SUM($S$7:AW$7)*$N223-SUM($O223:$Q223),0)</f>
        <v>2087.4199999999996</v>
      </c>
      <c r="AU223" s="4">
        <f t="shared" si="696"/>
        <v>1409.2649999999999</v>
      </c>
      <c r="AV223" s="72">
        <f>IF(SUM($S$3:AY$3)*$J223+SUM($S$4:AY$4)*$K223+SUM($S$5:AY$5)*$L223+SUM($S$6:AY$6)*$M223+SUM($S$7:AY$7)*$N223-SUM($O223:$Q223)&gt;0,SUM($S$3:AY$3)*$J223+SUM($S$4:AY$4)*$K223+SUM($S$5:AY$5)*$L223+SUM($S$6:AY$6)*$M223+SUM($S$7:AY$7)*$N223-SUM($O223:$Q223),0)</f>
        <v>2533.085</v>
      </c>
      <c r="AW223" s="4">
        <f t="shared" si="697"/>
        <v>445.66500000000042</v>
      </c>
      <c r="AX223" s="72">
        <f>IF(SUM($S$3:BA$3)*$J223+SUM($S$4:BA$4)*$K223+SUM($S$5:BA$5)*$L223+SUM($S$6:BA$6)*$M223+SUM($S$7:BA$7)*$N223-SUM($O223:$Q223)&gt;0,SUM($S$3:BA$3)*$J223+SUM($S$4:BA$4)*$K223+SUM($S$5:BA$5)*$L223+SUM($S$6:BA$6)*$M223+SUM($S$7:BA$7)*$N223-SUM($O223:$Q223),0)</f>
        <v>2978.75</v>
      </c>
      <c r="AY223" s="7">
        <f t="shared" si="698"/>
        <v>445.66499999999996</v>
      </c>
      <c r="AZ223" s="401">
        <f>IF(SUM($S$3:BC$3)*$J223+SUM($S$4:BC$4)*$K223+SUM($S$5:BC$5)*$L223+SUM($S$6:BC$6)*$M223+SUM($S$7:BC$7)*$N223-SUM($O223:$Q223)&gt;0,SUM($S$3:BC$3)*$J223+SUM($S$4:BC$4)*$K223+SUM($S$5:BC$5)*$L223+SUM($S$6:BC$6)*$M223+SUM($S$7:BC$7)*$N223-SUM($O223:$Q223),0)</f>
        <v>3340.0999999999995</v>
      </c>
      <c r="BA223" s="87">
        <f t="shared" si="699"/>
        <v>361.34999999999945</v>
      </c>
      <c r="BB223" s="402">
        <f>IF(SUM($S$3:BD$3)*$J223+SUM($S$4:BD$4)*$K223+SUM($S$5:BD$5)*$L223+SUM($S$6:BD$6)*$M223+SUM($S$7:BD$7)*$N223-SUM($O223:$Q223)&gt;0,SUM($S$3:BD$3)*$J223+SUM($S$4:BD$4)*$K223+SUM($S$5:BD$5)*$L223+SUM($S$6:BD$6)*$M223+SUM($S$7:BD$7)*$N223-SUM($O223:$Q223),0)</f>
        <v>3694.223</v>
      </c>
      <c r="BC223" s="87">
        <f t="shared" si="700"/>
        <v>354.1230000000005</v>
      </c>
      <c r="BG223" s="23">
        <f t="shared" ref="BG223:BG225" si="789">AA223*$H223</f>
        <v>0</v>
      </c>
      <c r="BH223" s="23">
        <f t="shared" ref="BH223:BH225" si="790">AC223*$H223</f>
        <v>0</v>
      </c>
      <c r="BI223" s="23">
        <f t="shared" ref="BI223:BI225" si="791">AE223*$H223</f>
        <v>185650.80919999996</v>
      </c>
      <c r="BJ223" s="23">
        <f t="shared" ref="BJ223:BJ225" si="792">AG223*$H223</f>
        <v>503307.55199999944</v>
      </c>
      <c r="BK223" s="23">
        <f t="shared" ref="BK223:BK225" si="793">AI223*$H223</f>
        <v>421520.07480000006</v>
      </c>
      <c r="BL223" s="23">
        <f t="shared" ref="BL223:BL225" si="794">AK223*$H223</f>
        <v>629134.44000000018</v>
      </c>
      <c r="BM223" s="23">
        <f t="shared" ref="BM223:BM225" si="795">AM223*$H223</f>
        <v>943701.6599999991</v>
      </c>
      <c r="BN223" s="23">
        <f t="shared" ref="BN223:BN225" si="796">AO223*$H223</f>
        <v>1163898.7139999999</v>
      </c>
      <c r="BO223" s="23">
        <f t="shared" ref="BO223:BO225" si="797">AQ223*$H223</f>
        <v>1163898.7139999999</v>
      </c>
      <c r="BP223" s="23">
        <f t="shared" ref="BP223:BP225" si="798">AS223*$H223</f>
        <v>0</v>
      </c>
      <c r="BQ223" s="407">
        <f t="shared" ref="BQ223:BQ225" si="799">AU223*$H223</f>
        <v>3680436.4739999995</v>
      </c>
      <c r="BR223" s="22">
        <f t="shared" ref="BR223:BR225" si="800">AW223*$H223</f>
        <v>1163898.7140000011</v>
      </c>
      <c r="BS223" s="23">
        <f t="shared" ref="BS223:BS225" si="801">AY223*$H223</f>
        <v>1163898.7139999999</v>
      </c>
      <c r="BT223" s="23">
        <f t="shared" ref="BT223:BT225" si="802">BA223*$H223</f>
        <v>943701.65999999852</v>
      </c>
      <c r="BU223" s="23">
        <f t="shared" ref="BU223:BU225" si="803">BC223*$H223</f>
        <v>924827.62680000125</v>
      </c>
      <c r="BV223" s="91"/>
      <c r="BW223" s="158"/>
      <c r="BX223" s="153" t="s">
        <v>615</v>
      </c>
    </row>
    <row r="224" spans="1:76" s="86" customFormat="1" ht="12.75" customHeight="1" x14ac:dyDescent="0.25">
      <c r="A224" s="15" t="s">
        <v>125</v>
      </c>
      <c r="B224" s="15" t="s">
        <v>126</v>
      </c>
      <c r="C224" s="98" t="s">
        <v>105</v>
      </c>
      <c r="D224" s="280">
        <v>1</v>
      </c>
      <c r="E224" s="334">
        <v>525</v>
      </c>
      <c r="F224" s="345" t="s">
        <v>1043</v>
      </c>
      <c r="G224" s="369">
        <v>1</v>
      </c>
      <c r="H224" s="370">
        <v>525</v>
      </c>
      <c r="I224" s="373" t="s">
        <v>1043</v>
      </c>
      <c r="J224" s="308"/>
      <c r="K224" s="225">
        <v>8</v>
      </c>
      <c r="L224" s="217"/>
      <c r="M224" s="217"/>
      <c r="N224" s="120"/>
      <c r="O224" s="87">
        <v>1184</v>
      </c>
      <c r="P224" s="91"/>
      <c r="Q224" s="292">
        <v>6756</v>
      </c>
      <c r="R224" s="72">
        <f>IF(SUM($S$3:U$3)*$J224+SUM($S$4:U$4)*$K224+SUM($S$5:U$5)*$L224+SUM($S$6:U$6)*$M224+SUM($S$7:U$7)*$N224-SUM($O224:$Q224)&gt;0,SUM($S$3:U$3)*$J224+SUM($S$4:U$4)*$K224+SUM($S$5:U$5)*$L224+SUM($S$6:U$6)*$M224+SUM($S$7:U$7)*$N224-SUM($O224:$Q224),0)</f>
        <v>0</v>
      </c>
      <c r="S224" s="73">
        <f t="shared" si="682"/>
        <v>0</v>
      </c>
      <c r="T224" s="72">
        <f>IF(SUM($S$3:W$3)*$J224+SUM($S$4:W$4)*$K224+SUM($S$5:W$5)*$L224+SUM($S$6:W$6)*$M224+SUM($S$7:W$7)*$N224-SUM($O224:$Q224)&gt;0,SUM($S$3:W$3)*$J224+SUM($S$4:W$4)*$K224+SUM($S$5:W$5)*$L224+SUM($S$6:W$6)*$M224+SUM($S$7:W$7)*$N224-SUM($O224:$Q224),0)</f>
        <v>0</v>
      </c>
      <c r="U224" s="4">
        <f t="shared" si="683"/>
        <v>0</v>
      </c>
      <c r="V224" s="72">
        <f>IF(SUM($S$3:Y$3)*$J224+SUM($S$4:Y$4)*$K224+SUM($S$5:Y$5)*$L224+SUM($S$6:Y$6)*$M224+SUM($S$7:Y$7)*$N224-SUM($O224:$Q224)&gt;0,SUM($S$3:Y$3)*$J224+SUM($S$4:Y$4)*$K224+SUM($S$5:Y$5)*$L224+SUM($S$6:Y$6)*$M224+SUM($S$7:Y$7)*$N224-SUM($O224:$Q224),0)</f>
        <v>0</v>
      </c>
      <c r="W224" s="4">
        <f t="shared" si="684"/>
        <v>0</v>
      </c>
      <c r="X224" s="72">
        <f>IF(SUM($S$3:AA$3)*$J224+SUM($S$4:AA$4)*$K224+SUM($S$5:AA$5)*$L224+SUM($S$6:AA$6)*$M224+SUM($S$7:AA$7)*$N224-SUM($O224:$Q224)&gt;0,SUM($S$3:AA$3)*$J224+SUM($S$4:AA$4)*$K224+SUM($S$5:AA$5)*$L224+SUM($S$6:AA$6)*$M224+SUM($S$7:AA$7)*$N224-SUM($O224:$Q224),0)</f>
        <v>0</v>
      </c>
      <c r="Y224" s="4">
        <f t="shared" si="685"/>
        <v>0</v>
      </c>
      <c r="Z224" s="72">
        <f>IF(SUM($S$3:AC$3)*$J224+SUM($S$4:AC$4)*$K224+SUM($S$5:AC$5)*$L224+SUM($S$6:AC$6)*$M224+SUM($S$7:AC$7)*$N224-SUM($O224:$Q224)&gt;0,SUM($S$3:AC$3)*$J224+SUM($S$4:AC$4)*$K224+SUM($S$5:AC$5)*$L224+SUM($S$6:AC$6)*$M224+SUM($S$7:AC$7)*$N224-SUM($O224:$Q224),0)</f>
        <v>0</v>
      </c>
      <c r="AA224" s="4">
        <f t="shared" si="686"/>
        <v>0</v>
      </c>
      <c r="AB224" s="72">
        <f>IF(SUM($S$3:AE$3)*$J224+SUM($S$4:AE$4)*$K224+SUM($S$5:AE$5)*$L224+SUM($S$6:AE$6)*$M224+SUM($S$7:AE$7)*$N224-SUM($O224:$Q224)&gt;0,SUM($S$3:AE$3)*$J224+SUM($S$4:AE$4)*$K224+SUM($S$5:AE$5)*$L224+SUM($S$6:AE$6)*$M224+SUM($S$7:AE$7)*$N224-SUM($O224:$Q224),0)</f>
        <v>0</v>
      </c>
      <c r="AC224" s="4">
        <f t="shared" si="687"/>
        <v>0</v>
      </c>
      <c r="AD224" s="72">
        <f>IF(SUM($S$3:AG$3)*$J224+SUM($S$4:AG$4)*$K224+SUM($S$5:AG$5)*$L224+SUM($S$6:AG$6)*$M224+SUM($S$7:AG$7)*$N224-SUM($O224:$Q224)&gt;0,SUM($S$3:AG$3)*$J224+SUM($S$4:AG$4)*$K224+SUM($S$5:AG$5)*$L224+SUM($S$6:AG$6)*$M224+SUM($S$7:AG$7)*$N224-SUM($O224:$Q224),0)</f>
        <v>0</v>
      </c>
      <c r="AE224" s="4">
        <f t="shared" si="688"/>
        <v>0</v>
      </c>
      <c r="AF224" s="72">
        <f>IF(SUM($S$3:AI$3)*$J224+SUM($S$4:AI$4)*$K224+SUM($S$5:AI$5)*$L224+SUM($S$6:AI$6)*$M224+SUM($S$7:AI$7)*$N224-SUM($O224:$Q224)&gt;0,SUM($S$3:AI$3)*$J224+SUM($S$4:AI$4)*$K224+SUM($S$5:AI$5)*$L224+SUM($S$6:AI$6)*$M224+SUM($S$7:AI$7)*$N224-SUM($O224:$Q224),0)</f>
        <v>0</v>
      </c>
      <c r="AG224" s="4">
        <f t="shared" si="689"/>
        <v>0</v>
      </c>
      <c r="AH224" s="72">
        <f>IF(SUM($S$3:AK$3)*$J224+SUM($S$4:AK$4)*$K224+SUM($S$5:AK$5)*$L224+SUM($S$6:AK$6)*$M224+SUM($S$7:AK$7)*$N224-SUM($O224:$Q224)&gt;0,SUM($S$3:AK$3)*$J224+SUM($S$4:AK$4)*$K224+SUM($S$5:AK$5)*$L224+SUM($S$6:AK$6)*$M224+SUM($S$7:AK$7)*$N224-SUM($O224:$Q224),0)</f>
        <v>0</v>
      </c>
      <c r="AI224" s="4">
        <f t="shared" si="690"/>
        <v>0</v>
      </c>
      <c r="AJ224" s="72">
        <f>IF(SUM($S$3:AM$3)*$J224+SUM($S$4:AQ$4)*$K224+SUM($S$5:AM$5)*$L224+SUM($S$6:AM$6)*$M224+SUM($S$7:AM$7)*$N224-SUM($O224:$Q224)&gt;0,SUM($S$3:AM$3)*$J224+SUM($S$4:AQ$4)*$K224+SUM($S$5:AM$5)*$L224+SUM($S$6:AM$6)*$M224+SUM($S$7:AM$7)*$N224-SUM($O224:$Q224),0)</f>
        <v>0</v>
      </c>
      <c r="AK224" s="4">
        <f t="shared" si="691"/>
        <v>0</v>
      </c>
      <c r="AL224" s="72">
        <f>IF(SUM($S$3:AO$3)*$J224+SUM($S$4:AS$4)*$K224+SUM($S$5:AO$5)*$L224+SUM($S$6:AO$6)*$M224+SUM($S$7:AO$7)*$N224-SUM($O224:$Q224)&gt;0,SUM($S$3:AO$3)*$J224+SUM($S$4:AS$4)*$K224+SUM($S$5:AO$5)*$L224+SUM($S$6:AO$6)*$M224+SUM($S$7:AO$7)*$N224-SUM($O224:$Q224),0)</f>
        <v>0</v>
      </c>
      <c r="AM224" s="4">
        <f t="shared" si="692"/>
        <v>0</v>
      </c>
      <c r="AN224" s="72">
        <f>IF(SUM($S$3:AQ$3)*$J224+SUM($S$4:AU$4)*$K224+SUM($S$5:AQ$5)*$L224+SUM($S$6:AQ$6)*$M224+SUM($S$7:AQ$7)*$N224-SUM($O224:$Q224)&gt;0,SUM($S$3:AQ$3)*$J224+SUM($S$4:AU$4)*$K224+SUM($S$5:AQ$5)*$L224+SUM($S$6:AQ$6)*$M224+SUM($S$7:AQ$7)*$N224-SUM($O224:$Q224),0)</f>
        <v>588</v>
      </c>
      <c r="AO224" s="4">
        <f t="shared" si="693"/>
        <v>588</v>
      </c>
      <c r="AP224" s="72">
        <f>IF(SUM($S$3:AS$3)*$J224+SUM($S$4:AW$4)*$K224+SUM($S$5:AS$5)*$L224+SUM($S$6:AS$6)*$M224+SUM($S$7:AS$7)*$N224-SUM($O224:$Q224)&gt;0,SUM($S$3:AS$3)*$J224+SUM($S$4:AW$4)*$K224+SUM($S$5:AS$5)*$L224+SUM($S$6:AS$6)*$M224+SUM($S$7:AS$7)*$N224-SUM($O224:$Q224),0)</f>
        <v>1788</v>
      </c>
      <c r="AQ224" s="4">
        <f t="shared" si="694"/>
        <v>1200</v>
      </c>
      <c r="AR224" s="72">
        <f>IF(SUM($S$3:AU$3)*$J224+SUM($S$4:AP$4)*$K224+SUM($S$5:AU$5)*$L224+SUM($S$6:AU$6)*$M224+SUM($S$7:AU$7)*$N224-SUM($O224:$Q224)&gt;0,SUM($S$3:AU$3)*$J224+SUM($S$4:AP$4)*$K224+SUM($S$5:AU$5)*$L224+SUM($S$6:AU$6)*$M224+SUM($S$7:AU$7)*$N224-SUM($O224:$Q224),0)</f>
        <v>0</v>
      </c>
      <c r="AS224" s="4">
        <f t="shared" si="695"/>
        <v>0</v>
      </c>
      <c r="AT224" s="72">
        <f>IF(SUM($S$3:AW$3)*$J224+SUM($S$4:AW$4)*$K224+SUM($S$5:AW$5)*$L224+SUM($S$6:AW$6)*$M224+SUM($S$7:AW$7)*$N224-SUM($O224:$Q224)&gt;0,SUM($S$3:AW$3)*$J224+SUM($S$4:AW$4)*$K224+SUM($S$5:AW$5)*$L224+SUM($S$6:AW$6)*$M224+SUM($S$7:AW$7)*$N224-SUM($O224:$Q224),0)</f>
        <v>1788</v>
      </c>
      <c r="AU224" s="4">
        <f t="shared" si="696"/>
        <v>1788</v>
      </c>
      <c r="AV224" s="72">
        <f>IF(SUM($S$3:AY$3)*$J224+SUM($S$4:AY$4)*$K224+SUM($S$5:AY$5)*$L224+SUM($S$6:AY$6)*$M224+SUM($S$7:AY$7)*$N224-SUM($O224:$Q224)&gt;0,SUM($S$3:AY$3)*$J224+SUM($S$4:AY$4)*$K224+SUM($S$5:AY$5)*$L224+SUM($S$6:AY$6)*$M224+SUM($S$7:AY$7)*$N224-SUM($O224:$Q224),0)</f>
        <v>2988</v>
      </c>
      <c r="AW224" s="4">
        <f t="shared" si="697"/>
        <v>1200</v>
      </c>
      <c r="AX224" s="72">
        <f>IF(SUM($S$3:BA$3)*$J224+SUM($S$4:BA$4)*$K224+SUM($S$5:BA$5)*$L224+SUM($S$6:BA$6)*$M224+SUM($S$7:BA$7)*$N224-SUM($O224:$Q224)&gt;0,SUM($S$3:BA$3)*$J224+SUM($S$4:BA$4)*$K224+SUM($S$5:BA$5)*$L224+SUM($S$6:BA$6)*$M224+SUM($S$7:BA$7)*$N224-SUM($O224:$Q224),0)</f>
        <v>4188</v>
      </c>
      <c r="AY224" s="7">
        <f t="shared" si="698"/>
        <v>1200</v>
      </c>
      <c r="AZ224" s="401">
        <f>IF(SUM($S$3:BC$3)*$J224+SUM($S$4:BC$4)*$K224+SUM($S$5:BC$5)*$L224+SUM($S$6:BC$6)*$M224+SUM($S$7:BC$7)*$N224-SUM($O224:$Q224)&gt;0,SUM($S$3:BC$3)*$J224+SUM($S$4:BC$4)*$K224+SUM($S$5:BC$5)*$L224+SUM($S$6:BC$6)*$M224+SUM($S$7:BC$7)*$N224-SUM($O224:$Q224),0)</f>
        <v>5388</v>
      </c>
      <c r="BA224" s="87">
        <f t="shared" si="699"/>
        <v>1200</v>
      </c>
      <c r="BB224" s="402">
        <f>IF(SUM($S$3:BD$3)*$J224+SUM($S$4:BD$4)*$K224+SUM($S$5:BD$5)*$L224+SUM($S$6:BD$6)*$M224+SUM($S$7:BD$7)*$N224-SUM($O224:$Q224)&gt;0,SUM($S$3:BD$3)*$J224+SUM($S$4:BD$4)*$K224+SUM($S$5:BD$5)*$L224+SUM($S$6:BD$6)*$M224+SUM($S$7:BD$7)*$N224-SUM($O224:$Q224),0)</f>
        <v>6564</v>
      </c>
      <c r="BC224" s="87">
        <f t="shared" si="700"/>
        <v>1176</v>
      </c>
      <c r="BG224" s="23">
        <f t="shared" si="789"/>
        <v>0</v>
      </c>
      <c r="BH224" s="23">
        <f t="shared" si="790"/>
        <v>0</v>
      </c>
      <c r="BI224" s="23">
        <f t="shared" si="791"/>
        <v>0</v>
      </c>
      <c r="BJ224" s="23">
        <f t="shared" si="792"/>
        <v>0</v>
      </c>
      <c r="BK224" s="23">
        <f t="shared" si="793"/>
        <v>0</v>
      </c>
      <c r="BL224" s="23">
        <f t="shared" si="794"/>
        <v>0</v>
      </c>
      <c r="BM224" s="23">
        <f t="shared" si="795"/>
        <v>0</v>
      </c>
      <c r="BN224" s="23">
        <f t="shared" si="796"/>
        <v>308700</v>
      </c>
      <c r="BO224" s="23">
        <f t="shared" si="797"/>
        <v>630000</v>
      </c>
      <c r="BP224" s="23">
        <f t="shared" si="798"/>
        <v>0</v>
      </c>
      <c r="BQ224" s="407">
        <f t="shared" si="799"/>
        <v>938700</v>
      </c>
      <c r="BR224" s="22">
        <f t="shared" si="800"/>
        <v>630000</v>
      </c>
      <c r="BS224" s="23">
        <f t="shared" si="801"/>
        <v>630000</v>
      </c>
      <c r="BT224" s="23">
        <f t="shared" si="802"/>
        <v>630000</v>
      </c>
      <c r="BU224" s="23">
        <f t="shared" si="803"/>
        <v>617400</v>
      </c>
      <c r="BV224" s="91"/>
      <c r="BW224" s="158"/>
      <c r="BX224" s="153" t="s">
        <v>615</v>
      </c>
    </row>
    <row r="225" spans="1:76" s="86" customFormat="1" ht="12.75" customHeight="1" x14ac:dyDescent="0.25">
      <c r="A225" s="15" t="s">
        <v>127</v>
      </c>
      <c r="B225" s="15" t="s">
        <v>128</v>
      </c>
      <c r="C225" s="98" t="s">
        <v>105</v>
      </c>
      <c r="D225" s="280">
        <v>1</v>
      </c>
      <c r="E225" s="334">
        <v>537.5</v>
      </c>
      <c r="F225" s="341" t="s">
        <v>1043</v>
      </c>
      <c r="G225" s="369">
        <v>1</v>
      </c>
      <c r="H225" s="370">
        <v>537.5</v>
      </c>
      <c r="I225" s="378" t="s">
        <v>1043</v>
      </c>
      <c r="J225" s="308"/>
      <c r="K225" s="225">
        <v>1.6</v>
      </c>
      <c r="L225" s="217"/>
      <c r="M225" s="234">
        <v>1.583</v>
      </c>
      <c r="N225" s="120"/>
      <c r="O225" s="87"/>
      <c r="P225" s="91"/>
      <c r="Q225" s="292">
        <v>1778</v>
      </c>
      <c r="R225" s="72">
        <f>IF(SUM($S$3:U$3)*$J225+SUM($S$4:U$4)*$K225+SUM($S$5:U$5)*$L225+SUM($S$6:U$6)*$M225+SUM($S$7:U$7)*$N225-SUM($O225:$Q225)&gt;0,SUM($S$3:U$3)*$J225+SUM($S$4:U$4)*$K225+SUM($S$5:U$5)*$L225+SUM($S$6:U$6)*$M225+SUM($S$7:U$7)*$N225-SUM($O225:$Q225),0)</f>
        <v>0</v>
      </c>
      <c r="S225" s="73">
        <f t="shared" si="682"/>
        <v>0</v>
      </c>
      <c r="T225" s="72">
        <f>IF(SUM($S$3:W$3)*$J225+SUM($S$4:W$4)*$K225+SUM($S$5:W$5)*$L225+SUM($S$6:W$6)*$M225+SUM($S$7:W$7)*$N225-SUM($O225:$Q225)&gt;0,SUM($S$3:W$3)*$J225+SUM($S$4:W$4)*$K225+SUM($S$5:W$5)*$L225+SUM($S$6:W$6)*$M225+SUM($S$7:W$7)*$N225-SUM($O225:$Q225),0)</f>
        <v>0</v>
      </c>
      <c r="U225" s="4">
        <f t="shared" si="683"/>
        <v>0</v>
      </c>
      <c r="V225" s="72">
        <f>IF(SUM($S$3:Y$3)*$J225+SUM($S$4:Y$4)*$K225+SUM($S$5:Y$5)*$L225+SUM($S$6:Y$6)*$M225+SUM($S$7:Y$7)*$N225-SUM($O225:$Q225)&gt;0,SUM($S$3:Y$3)*$J225+SUM($S$4:Y$4)*$K225+SUM($S$5:Y$5)*$L225+SUM($S$6:Y$6)*$M225+SUM($S$7:Y$7)*$N225-SUM($O225:$Q225),0)</f>
        <v>0</v>
      </c>
      <c r="W225" s="4">
        <f t="shared" si="684"/>
        <v>0</v>
      </c>
      <c r="X225" s="72">
        <f>IF(SUM($S$3:AA$3)*$J225+SUM($S$4:AA$4)*$K225+SUM($S$5:AA$5)*$L225+SUM($S$6:AA$6)*$M225+SUM($S$7:AA$7)*$N225-SUM($O225:$Q225)&gt;0,SUM($S$3:AA$3)*$J225+SUM($S$4:AA$4)*$K225+SUM($S$5:AA$5)*$L225+SUM($S$6:AA$6)*$M225+SUM($S$7:AA$7)*$N225-SUM($O225:$Q225),0)</f>
        <v>0</v>
      </c>
      <c r="Y225" s="4">
        <f t="shared" si="685"/>
        <v>0</v>
      </c>
      <c r="Z225" s="72">
        <f>IF(SUM($S$3:AC$3)*$J225+SUM($S$4:AC$4)*$K225+SUM($S$5:AC$5)*$L225+SUM($S$6:AC$6)*$M225+SUM($S$7:AC$7)*$N225-SUM($O225:$Q225)&gt;0,SUM($S$3:AC$3)*$J225+SUM($S$4:AC$4)*$K225+SUM($S$5:AC$5)*$L225+SUM($S$6:AC$6)*$M225+SUM($S$7:AC$7)*$N225-SUM($O225:$Q225),0)</f>
        <v>0</v>
      </c>
      <c r="AA225" s="4">
        <f t="shared" si="686"/>
        <v>0</v>
      </c>
      <c r="AB225" s="72">
        <f>IF(SUM($S$3:AE$3)*$J225+SUM($S$4:AE$4)*$K225+SUM($S$5:AE$5)*$L225+SUM($S$6:AE$6)*$M225+SUM($S$7:AE$7)*$N225-SUM($O225:$Q225)&gt;0,SUM($S$3:AE$3)*$J225+SUM($S$4:AE$4)*$K225+SUM($S$5:AE$5)*$L225+SUM($S$6:AE$6)*$M225+SUM($S$7:AE$7)*$N225-SUM($O225:$Q225),0)</f>
        <v>0</v>
      </c>
      <c r="AC225" s="4">
        <f t="shared" si="687"/>
        <v>0</v>
      </c>
      <c r="AD225" s="72">
        <f>IF(SUM($S$3:AG$3)*$J225+SUM($S$4:AG$4)*$K225+SUM($S$5:AG$5)*$L225+SUM($S$6:AG$6)*$M225+SUM($S$7:AG$7)*$N225-SUM($O225:$Q225)&gt;0,SUM($S$3:AG$3)*$J225+SUM($S$4:AG$4)*$K225+SUM($S$5:AG$5)*$L225+SUM($S$6:AG$6)*$M225+SUM($S$7:AG$7)*$N225-SUM($O225:$Q225),0)</f>
        <v>0</v>
      </c>
      <c r="AE225" s="4">
        <f t="shared" si="688"/>
        <v>0</v>
      </c>
      <c r="AF225" s="72">
        <f>IF(SUM($S$3:AI$3)*$J225+SUM($S$4:AI$4)*$K225+SUM($S$5:AI$5)*$L225+SUM($S$6:AI$6)*$M225+SUM($S$7:AI$7)*$N225-SUM($O225:$Q225)&gt;0,SUM($S$3:AI$3)*$J225+SUM($S$4:AI$4)*$K225+SUM($S$5:AI$5)*$L225+SUM($S$6:AI$6)*$M225+SUM($S$7:AI$7)*$N225-SUM($O225:$Q225),0)</f>
        <v>0</v>
      </c>
      <c r="AG225" s="4">
        <f t="shared" si="689"/>
        <v>0</v>
      </c>
      <c r="AH225" s="72">
        <f>IF(SUM($S$3:AK$3)*$J225+SUM($S$4:AK$4)*$K225+SUM($S$5:AK$5)*$L225+SUM($S$6:AK$6)*$M225+SUM($S$7:AK$7)*$N225-SUM($O225:$Q225)&gt;0,SUM($S$3:AK$3)*$J225+SUM($S$4:AK$4)*$K225+SUM($S$5:AK$5)*$L225+SUM($S$6:AK$6)*$M225+SUM($S$7:AK$7)*$N225-SUM($O225:$Q225),0)</f>
        <v>0</v>
      </c>
      <c r="AI225" s="4">
        <f t="shared" si="690"/>
        <v>0</v>
      </c>
      <c r="AJ225" s="72">
        <f>IF(SUM($S$3:AM$3)*$J225+SUM($S$4:AQ$4)*$K225+SUM($S$5:AM$5)*$L225+SUM($S$6:AM$6)*$M225+SUM($S$7:AM$7)*$N225-SUM($O225:$Q225)&gt;0,SUM($S$3:AM$3)*$J225+SUM($S$4:AQ$4)*$K225+SUM($S$5:AM$5)*$L225+SUM($S$6:AM$6)*$M225+SUM($S$7:AM$7)*$N225-SUM($O225:$Q225),0)</f>
        <v>0</v>
      </c>
      <c r="AK225" s="4">
        <f t="shared" si="691"/>
        <v>0</v>
      </c>
      <c r="AL225" s="72">
        <f>IF(SUM($S$3:AO$3)*$J225+SUM($S$4:AS$4)*$K225+SUM($S$5:AO$5)*$L225+SUM($S$6:AO$6)*$M225+SUM($S$7:AO$7)*$N225-SUM($O225:$Q225)&gt;0,SUM($S$3:AO$3)*$J225+SUM($S$4:AS$4)*$K225+SUM($S$5:AO$5)*$L225+SUM($S$6:AO$6)*$M225+SUM($S$7:AO$7)*$N225-SUM($O225:$Q225),0)</f>
        <v>0</v>
      </c>
      <c r="AM225" s="4">
        <f t="shared" si="692"/>
        <v>0</v>
      </c>
      <c r="AN225" s="72">
        <f>IF(SUM($S$3:AQ$3)*$J225+SUM($S$4:AU$4)*$K225+SUM($S$5:AQ$5)*$L225+SUM($S$6:AQ$6)*$M225+SUM($S$7:AQ$7)*$N225-SUM($O225:$Q225)&gt;0,SUM($S$3:AQ$3)*$J225+SUM($S$4:AU$4)*$K225+SUM($S$5:AQ$5)*$L225+SUM($S$6:AQ$6)*$M225+SUM($S$7:AQ$7)*$N225-SUM($O225:$Q225),0)</f>
        <v>20.997000000000071</v>
      </c>
      <c r="AO225" s="4">
        <f t="shared" si="693"/>
        <v>20.997000000000071</v>
      </c>
      <c r="AP225" s="72">
        <f>IF(SUM($S$3:AS$3)*$J225+SUM($S$4:AW$4)*$K225+SUM($S$5:AS$5)*$L225+SUM($S$6:AS$6)*$M225+SUM($S$7:AS$7)*$N225-SUM($O225:$Q225)&gt;0,SUM($S$3:AS$3)*$J225+SUM($S$4:AW$4)*$K225+SUM($S$5:AS$5)*$L225+SUM($S$6:AS$6)*$M225+SUM($S$7:AS$7)*$N225-SUM($O225:$Q225),0)</f>
        <v>316.40200000000004</v>
      </c>
      <c r="AQ225" s="4">
        <f t="shared" si="694"/>
        <v>295.40499999999997</v>
      </c>
      <c r="AR225" s="72">
        <f>IF(SUM($S$3:AU$3)*$J225+SUM($S$4:AP$4)*$K225+SUM($S$5:AU$5)*$L225+SUM($S$6:AU$6)*$M225+SUM($S$7:AU$7)*$N225-SUM($O225:$Q225)&gt;0,SUM($S$3:AU$3)*$J225+SUM($S$4:AP$4)*$K225+SUM($S$5:AU$5)*$L225+SUM($S$6:AU$6)*$M225+SUM($S$7:AU$7)*$N225-SUM($O225:$Q225),0)</f>
        <v>0</v>
      </c>
      <c r="AS225" s="4">
        <f t="shared" si="695"/>
        <v>0</v>
      </c>
      <c r="AT225" s="72">
        <f>IF(SUM($S$3:AW$3)*$J225+SUM($S$4:AW$4)*$K225+SUM($S$5:AW$5)*$L225+SUM($S$6:AW$6)*$M225+SUM($S$7:AW$7)*$N225-SUM($O225:$Q225)&gt;0,SUM($S$3:AW$3)*$J225+SUM($S$4:AW$4)*$K225+SUM($S$5:AW$5)*$L225+SUM($S$6:AW$6)*$M225+SUM($S$7:AW$7)*$N225-SUM($O225:$Q225),0)</f>
        <v>427.21199999999999</v>
      </c>
      <c r="AU225" s="4">
        <f t="shared" si="696"/>
        <v>427.21199999999999</v>
      </c>
      <c r="AV225" s="72">
        <f>IF(SUM($S$3:AY$3)*$J225+SUM($S$4:AY$4)*$K225+SUM($S$5:AY$5)*$L225+SUM($S$6:AY$6)*$M225+SUM($S$7:AY$7)*$N225-SUM($O225:$Q225)&gt;0,SUM($S$3:AY$3)*$J225+SUM($S$4:AY$4)*$K225+SUM($S$5:AY$5)*$L225+SUM($S$6:AY$6)*$M225+SUM($S$7:AY$7)*$N225-SUM($O225:$Q225),0)</f>
        <v>722.61699999999973</v>
      </c>
      <c r="AW225" s="4">
        <f t="shared" si="697"/>
        <v>295.40499999999975</v>
      </c>
      <c r="AX225" s="72">
        <f>IF(SUM($S$3:BA$3)*$J225+SUM($S$4:BA$4)*$K225+SUM($S$5:BA$5)*$L225+SUM($S$6:BA$6)*$M225+SUM($S$7:BA$7)*$N225-SUM($O225:$Q225)&gt;0,SUM($S$3:BA$3)*$J225+SUM($S$4:BA$4)*$K225+SUM($S$5:BA$5)*$L225+SUM($S$6:BA$6)*$M225+SUM($S$7:BA$7)*$N225-SUM($O225:$Q225),0)</f>
        <v>1018.0219999999999</v>
      </c>
      <c r="AY225" s="7">
        <f t="shared" si="698"/>
        <v>295.4050000000002</v>
      </c>
      <c r="AZ225" s="401">
        <f>IF(SUM($S$3:BC$3)*$J225+SUM($S$4:BC$4)*$K225+SUM($S$5:BC$5)*$L225+SUM($S$6:BC$6)*$M225+SUM($S$7:BC$7)*$N225-SUM($O225:$Q225)&gt;0,SUM($S$3:BC$3)*$J225+SUM($S$4:BC$4)*$K225+SUM($S$5:BC$5)*$L225+SUM($S$6:BC$6)*$M225+SUM($S$7:BC$7)*$N225-SUM($O225:$Q225),0)</f>
        <v>1258.0220000000004</v>
      </c>
      <c r="BA225" s="87">
        <f t="shared" si="699"/>
        <v>240.00000000000045</v>
      </c>
      <c r="BB225" s="402">
        <f>IF(SUM($S$3:BD$3)*$J225+SUM($S$4:BD$4)*$K225+SUM($S$5:BD$5)*$L225+SUM($S$6:BD$6)*$M225+SUM($S$7:BD$7)*$N225-SUM($O225:$Q225)&gt;0,SUM($S$3:BD$3)*$J225+SUM($S$4:BD$4)*$K225+SUM($S$5:BD$5)*$L225+SUM($S$6:BD$6)*$M225+SUM($S$7:BD$7)*$N225-SUM($O225:$Q225),0)</f>
        <v>1493.2220000000002</v>
      </c>
      <c r="BC225" s="87">
        <f t="shared" si="700"/>
        <v>235.19999999999982</v>
      </c>
      <c r="BG225" s="23">
        <f t="shared" si="789"/>
        <v>0</v>
      </c>
      <c r="BH225" s="23">
        <f t="shared" si="790"/>
        <v>0</v>
      </c>
      <c r="BI225" s="23">
        <f t="shared" si="791"/>
        <v>0</v>
      </c>
      <c r="BJ225" s="23">
        <f t="shared" si="792"/>
        <v>0</v>
      </c>
      <c r="BK225" s="23">
        <f t="shared" si="793"/>
        <v>0</v>
      </c>
      <c r="BL225" s="23">
        <f t="shared" si="794"/>
        <v>0</v>
      </c>
      <c r="BM225" s="23">
        <f t="shared" si="795"/>
        <v>0</v>
      </c>
      <c r="BN225" s="23">
        <f t="shared" si="796"/>
        <v>11285.887500000039</v>
      </c>
      <c r="BO225" s="23">
        <f t="shared" si="797"/>
        <v>158780.18749999997</v>
      </c>
      <c r="BP225" s="23">
        <f t="shared" si="798"/>
        <v>0</v>
      </c>
      <c r="BQ225" s="407">
        <f t="shared" si="799"/>
        <v>229626.44999999998</v>
      </c>
      <c r="BR225" s="22">
        <f t="shared" si="800"/>
        <v>158780.18749999985</v>
      </c>
      <c r="BS225" s="23">
        <f t="shared" si="801"/>
        <v>158780.18750000012</v>
      </c>
      <c r="BT225" s="23">
        <f t="shared" si="802"/>
        <v>129000.00000000025</v>
      </c>
      <c r="BU225" s="23">
        <f t="shared" si="803"/>
        <v>126419.9999999999</v>
      </c>
      <c r="BV225" s="91"/>
      <c r="BW225" s="158"/>
      <c r="BX225" s="153" t="s">
        <v>615</v>
      </c>
    </row>
    <row r="226" spans="1:76" s="86" customFormat="1" ht="12.75" customHeight="1" x14ac:dyDescent="0.25">
      <c r="A226" s="15" t="s">
        <v>129</v>
      </c>
      <c r="B226" s="15" t="s">
        <v>128</v>
      </c>
      <c r="C226" s="98" t="s">
        <v>105</v>
      </c>
      <c r="D226" s="280">
        <v>1</v>
      </c>
      <c r="E226" s="334">
        <v>427.7</v>
      </c>
      <c r="F226" s="341" t="s">
        <v>912</v>
      </c>
      <c r="G226" s="376">
        <v>1</v>
      </c>
      <c r="H226" s="377">
        <v>537.5</v>
      </c>
      <c r="I226" s="378" t="s">
        <v>912</v>
      </c>
      <c r="J226" s="308"/>
      <c r="K226" s="225">
        <v>7.87</v>
      </c>
      <c r="L226" s="217"/>
      <c r="M226" s="217"/>
      <c r="N226" s="120"/>
      <c r="O226" s="87"/>
      <c r="P226" s="91"/>
      <c r="Q226" s="292">
        <v>10641</v>
      </c>
      <c r="R226" s="72">
        <f>IF(SUM($S$3:U$3)*$J226+SUM($S$4:U$4)*$K226+SUM($S$5:U$5)*$L226+SUM($S$6:U$6)*$M226+SUM($S$7:U$7)*$N226-SUM($O226:$Q226)&gt;0,SUM($S$3:U$3)*$J226+SUM($S$4:U$4)*$K226+SUM($S$5:U$5)*$L226+SUM($S$6:U$6)*$M226+SUM($S$7:U$7)*$N226-SUM($O226:$Q226),0)</f>
        <v>0</v>
      </c>
      <c r="S226" s="73">
        <f t="shared" si="682"/>
        <v>0</v>
      </c>
      <c r="T226" s="72">
        <f>IF(SUM($S$3:W$3)*$J226+SUM($S$4:W$4)*$K226+SUM($S$5:W$5)*$L226+SUM($S$6:W$6)*$M226+SUM($S$7:W$7)*$N226-SUM($O226:$Q226)&gt;0,SUM($S$3:W$3)*$J226+SUM($S$4:W$4)*$K226+SUM($S$5:W$5)*$L226+SUM($S$6:W$6)*$M226+SUM($S$7:W$7)*$N226-SUM($O226:$Q226),0)</f>
        <v>0</v>
      </c>
      <c r="U226" s="4">
        <f t="shared" si="683"/>
        <v>0</v>
      </c>
      <c r="V226" s="72">
        <f>IF(SUM($S$3:Y$3)*$J226+SUM($S$4:Y$4)*$K226+SUM($S$5:Y$5)*$L226+SUM($S$6:Y$6)*$M226+SUM($S$7:Y$7)*$N226-SUM($O226:$Q226)&gt;0,SUM($S$3:Y$3)*$J226+SUM($S$4:Y$4)*$K226+SUM($S$5:Y$5)*$L226+SUM($S$6:Y$6)*$M226+SUM($S$7:Y$7)*$N226-SUM($O226:$Q226),0)</f>
        <v>0</v>
      </c>
      <c r="W226" s="4">
        <f t="shared" si="684"/>
        <v>0</v>
      </c>
      <c r="X226" s="72">
        <f>IF(SUM($S$3:AA$3)*$J226+SUM($S$4:AA$4)*$K226+SUM($S$5:AA$5)*$L226+SUM($S$6:AA$6)*$M226+SUM($S$7:AA$7)*$N226-SUM($O226:$Q226)&gt;0,SUM($S$3:AA$3)*$J226+SUM($S$4:AA$4)*$K226+SUM($S$5:AA$5)*$L226+SUM($S$6:AA$6)*$M226+SUM($S$7:AA$7)*$N226-SUM($O226:$Q226),0)</f>
        <v>0</v>
      </c>
      <c r="Y226" s="4">
        <f t="shared" si="685"/>
        <v>0</v>
      </c>
      <c r="Z226" s="72">
        <f>IF(SUM($S$3:AC$3)*$J226+SUM($S$4:AC$4)*$K226+SUM($S$5:AC$5)*$L226+SUM($S$6:AC$6)*$M226+SUM($S$7:AC$7)*$N226-SUM($O226:$Q226)&gt;0,SUM($S$3:AC$3)*$J226+SUM($S$4:AC$4)*$K226+SUM($S$5:AC$5)*$L226+SUM($S$6:AC$6)*$M226+SUM($S$7:AC$7)*$N226-SUM($O226:$Q226),0)</f>
        <v>0</v>
      </c>
      <c r="AA226" s="4">
        <f t="shared" si="686"/>
        <v>0</v>
      </c>
      <c r="AB226" s="72">
        <f>IF(SUM($S$3:AE$3)*$J226+SUM($S$4:AE$4)*$K226+SUM($S$5:AE$5)*$L226+SUM($S$6:AE$6)*$M226+SUM($S$7:AE$7)*$N226-SUM($O226:$Q226)&gt;0,SUM($S$3:AE$3)*$J226+SUM($S$4:AE$4)*$K226+SUM($S$5:AE$5)*$L226+SUM($S$6:AE$6)*$M226+SUM($S$7:AE$7)*$N226-SUM($O226:$Q226),0)</f>
        <v>0</v>
      </c>
      <c r="AC226" s="4">
        <f t="shared" si="687"/>
        <v>0</v>
      </c>
      <c r="AD226" s="72">
        <f>IF(SUM($S$3:AG$3)*$J226+SUM($S$4:AG$4)*$K226+SUM($S$5:AG$5)*$L226+SUM($S$6:AG$6)*$M226+SUM($S$7:AG$7)*$N226-SUM($O226:$Q226)&gt;0,SUM($S$3:AG$3)*$J226+SUM($S$4:AG$4)*$K226+SUM($S$5:AG$5)*$L226+SUM($S$6:AG$6)*$M226+SUM($S$7:AG$7)*$N226-SUM($O226:$Q226),0)</f>
        <v>0</v>
      </c>
      <c r="AE226" s="4">
        <f t="shared" si="688"/>
        <v>0</v>
      </c>
      <c r="AF226" s="72">
        <f>IF(SUM($S$3:AI$3)*$J226+SUM($S$4:AI$4)*$K226+SUM($S$5:AI$5)*$L226+SUM($S$6:AI$6)*$M226+SUM($S$7:AI$7)*$N226-SUM($O226:$Q226)&gt;0,SUM($S$3:AI$3)*$J226+SUM($S$4:AI$4)*$K226+SUM($S$5:AI$5)*$L226+SUM($S$6:AI$6)*$M226+SUM($S$7:AI$7)*$N226-SUM($O226:$Q226),0)</f>
        <v>0</v>
      </c>
      <c r="AG226" s="4">
        <f t="shared" si="689"/>
        <v>0</v>
      </c>
      <c r="AH226" s="72">
        <f>IF(SUM($S$3:AK$3)*$J226+SUM($S$4:AK$4)*$K226+SUM($S$5:AK$5)*$L226+SUM($S$6:AK$6)*$M226+SUM($S$7:AK$7)*$N226-SUM($O226:$Q226)&gt;0,SUM($S$3:AK$3)*$J226+SUM($S$4:AK$4)*$K226+SUM($S$5:AK$5)*$L226+SUM($S$6:AK$6)*$M226+SUM($S$7:AK$7)*$N226-SUM($O226:$Q226),0)</f>
        <v>0</v>
      </c>
      <c r="AI226" s="4">
        <f t="shared" si="690"/>
        <v>0</v>
      </c>
      <c r="AJ226" s="72">
        <f>IF(SUM($S$3:AM$3)*$J226+SUM($S$4:AQ$4)*$K226+SUM($S$5:AM$5)*$L226+SUM($S$6:AM$6)*$M226+SUM($S$7:AM$7)*$N226-SUM($O226:$Q226)&gt;0,SUM($S$3:AM$3)*$J226+SUM($S$4:AQ$4)*$K226+SUM($S$5:AM$5)*$L226+SUM($S$6:AM$6)*$M226+SUM($S$7:AM$7)*$N226-SUM($O226:$Q226),0)</f>
        <v>0</v>
      </c>
      <c r="AK226" s="4">
        <f t="shared" si="691"/>
        <v>0</v>
      </c>
      <c r="AL226" s="72">
        <f>IF(SUM($S$3:AO$3)*$J226+SUM($S$4:AS$4)*$K226+SUM($S$5:AO$5)*$L226+SUM($S$6:AO$6)*$M226+SUM($S$7:AO$7)*$N226-SUM($O226:$Q226)&gt;0,SUM($S$3:AO$3)*$J226+SUM($S$4:AS$4)*$K226+SUM($S$5:AO$5)*$L226+SUM($S$6:AO$6)*$M226+SUM($S$7:AO$7)*$N226-SUM($O226:$Q226),0)</f>
        <v>0</v>
      </c>
      <c r="AM226" s="4">
        <f t="shared" si="692"/>
        <v>0</v>
      </c>
      <c r="AN226" s="72">
        <f>IF(SUM($S$3:AQ$3)*$J226+SUM($S$4:AU$4)*$K226+SUM($S$5:AQ$5)*$L226+SUM($S$6:AQ$6)*$M226+SUM($S$7:AQ$7)*$N226-SUM($O226:$Q226)&gt;0,SUM($S$3:AQ$3)*$J226+SUM($S$4:AU$4)*$K226+SUM($S$5:AQ$5)*$L226+SUM($S$6:AQ$6)*$M226+SUM($S$7:AQ$7)*$N226-SUM($O226:$Q226),0)</f>
        <v>0</v>
      </c>
      <c r="AO226" s="4">
        <f t="shared" si="693"/>
        <v>0</v>
      </c>
      <c r="AP226" s="72">
        <f>IF(SUM($S$3:AS$3)*$J226+SUM($S$4:AW$4)*$K226+SUM($S$5:AS$5)*$L226+SUM($S$6:AS$6)*$M226+SUM($S$7:AS$7)*$N226-SUM($O226:$Q226)&gt;0,SUM($S$3:AS$3)*$J226+SUM($S$4:AW$4)*$K226+SUM($S$5:AS$5)*$L226+SUM($S$6:AS$6)*$M226+SUM($S$7:AS$7)*$N226-SUM($O226:$Q226),0)</f>
        <v>0</v>
      </c>
      <c r="AQ226" s="4">
        <f t="shared" si="694"/>
        <v>0</v>
      </c>
      <c r="AR226" s="72">
        <f>IF(SUM($S$3:AU$3)*$J226+SUM($S$4:AP$4)*$K226+SUM($S$5:AU$5)*$L226+SUM($S$6:AU$6)*$M226+SUM($S$7:AU$7)*$N226-SUM($O226:$Q226)&gt;0,SUM($S$3:AU$3)*$J226+SUM($S$4:AP$4)*$K226+SUM($S$5:AU$5)*$L226+SUM($S$6:AU$6)*$M226+SUM($S$7:AU$7)*$N226-SUM($O226:$Q226),0)</f>
        <v>0</v>
      </c>
      <c r="AS226" s="4">
        <f t="shared" si="695"/>
        <v>0</v>
      </c>
      <c r="AT226" s="72">
        <f>IF(SUM($S$3:AW$3)*$J226+SUM($S$4:AW$4)*$K226+SUM($S$5:AW$5)*$L226+SUM($S$6:AW$6)*$M226+SUM($S$7:AW$7)*$N226-SUM($O226:$Q226)&gt;0,SUM($S$3:AW$3)*$J226+SUM($S$4:AW$4)*$K226+SUM($S$5:AW$5)*$L226+SUM($S$6:AW$6)*$M226+SUM($S$7:AW$7)*$N226-SUM($O226:$Q226),0)</f>
        <v>0</v>
      </c>
      <c r="AU226" s="4">
        <f t="shared" si="696"/>
        <v>0</v>
      </c>
      <c r="AV226" s="72">
        <f>IF(SUM($S$3:AY$3)*$J226+SUM($S$4:AY$4)*$K226+SUM($S$5:AY$5)*$L226+SUM($S$6:AY$6)*$M226+SUM($S$7:AY$7)*$N226-SUM($O226:$Q226)&gt;0,SUM($S$3:AY$3)*$J226+SUM($S$4:AY$4)*$K226+SUM($S$5:AY$5)*$L226+SUM($S$6:AY$6)*$M226+SUM($S$7:AY$7)*$N226-SUM($O226:$Q226),0)</f>
        <v>109.42000000000007</v>
      </c>
      <c r="AW226" s="4">
        <f t="shared" si="697"/>
        <v>109.42000000000007</v>
      </c>
      <c r="AX226" s="72">
        <f>IF(SUM($S$3:BA$3)*$J226+SUM($S$4:BA$4)*$K226+SUM($S$5:BA$5)*$L226+SUM($S$6:BA$6)*$M226+SUM($S$7:BA$7)*$N226-SUM($O226:$Q226)&gt;0,SUM($S$3:BA$3)*$J226+SUM($S$4:BA$4)*$K226+SUM($S$5:BA$5)*$L226+SUM($S$6:BA$6)*$M226+SUM($S$7:BA$7)*$N226-SUM($O226:$Q226),0)</f>
        <v>1289.92</v>
      </c>
      <c r="AY226" s="7">
        <f t="shared" si="698"/>
        <v>1180.5</v>
      </c>
      <c r="AZ226" s="401">
        <f>IF(SUM($S$3:BC$3)*$J226+SUM($S$4:BC$4)*$K226+SUM($S$5:BC$5)*$L226+SUM($S$6:BC$6)*$M226+SUM($S$7:BC$7)*$N226-SUM($O226:$Q226)&gt;0,SUM($S$3:BC$3)*$J226+SUM($S$4:BC$4)*$K226+SUM($S$5:BC$5)*$L226+SUM($S$6:BC$6)*$M226+SUM($S$7:BC$7)*$N226-SUM($O226:$Q226),0)</f>
        <v>2470.42</v>
      </c>
      <c r="BA226" s="87">
        <f t="shared" si="699"/>
        <v>1180.5</v>
      </c>
      <c r="BB226" s="402">
        <f>IF(SUM($S$3:BD$3)*$J226+SUM($S$4:BD$4)*$K226+SUM($S$5:BD$5)*$L226+SUM($S$6:BD$6)*$M226+SUM($S$7:BD$7)*$N226-SUM($O226:$Q226)&gt;0,SUM($S$3:BD$3)*$J226+SUM($S$4:BD$4)*$K226+SUM($S$5:BD$5)*$L226+SUM($S$6:BD$6)*$M226+SUM($S$7:BD$7)*$N226-SUM($O226:$Q226),0)</f>
        <v>3627.3099999999995</v>
      </c>
      <c r="BC226" s="87">
        <f t="shared" si="700"/>
        <v>1156.8899999999994</v>
      </c>
      <c r="BG226" s="91">
        <f t="shared" ref="BG226:BG231" si="804">IF($G226=2,$H226*AC226*$I$2,$H226*AC226)</f>
        <v>0</v>
      </c>
      <c r="BH226" s="91">
        <f t="shared" ref="BH226:BH231" si="805">IF($G226=2,$H226*AE226*$I$2,$H226*AE226)</f>
        <v>0</v>
      </c>
      <c r="BI226" s="91">
        <f t="shared" ref="BI226:BI231" si="806">IF($G226=2,$H226*AG226*$I$2,$H226*AG226)</f>
        <v>0</v>
      </c>
      <c r="BJ226" s="91">
        <f t="shared" ref="BJ226:BJ231" si="807">IF($G226=2,$H226*AI226*$I$2,$H226*AI226)</f>
        <v>0</v>
      </c>
      <c r="BK226" s="91">
        <f t="shared" ref="BK226:BK231" si="808">IF($G226=2,$H226*AK226*$I$2,$H226*AK226)</f>
        <v>0</v>
      </c>
      <c r="BL226" s="91">
        <f t="shared" ref="BL226:BL231" si="809">IF($G226=2,$H226*AM226*$I$2,$H226*AM226)</f>
        <v>0</v>
      </c>
      <c r="BM226" s="91">
        <f t="shared" ref="BM226:BM231" si="810">IF($G226=2,$H226*AO226*$I$2,$H226*AO226)</f>
        <v>0</v>
      </c>
      <c r="BN226" s="91">
        <f t="shared" ref="BN226:BN231" si="811">IF($G226=2,$H226*AQ226*$I$2,$H226*AQ226)</f>
        <v>0</v>
      </c>
      <c r="BO226" s="91">
        <f t="shared" ref="BO226:BO231" si="812">IF($G226=2,$H226*AS226*$I$2,$H226*AS226)</f>
        <v>0</v>
      </c>
      <c r="BP226" s="91">
        <f t="shared" ref="BP226:BP231" si="813">IF($G226=2,$H226*AU226*$I$2,$H226*AU226)</f>
        <v>0</v>
      </c>
      <c r="BQ226" s="250">
        <f t="shared" ref="BQ226:BQ231" si="814">IF($G226=2,$H226*AW226*$I$2,$H226*AW226)</f>
        <v>58813.250000000036</v>
      </c>
      <c r="BR226" s="157">
        <f t="shared" ref="BR226:BR231" si="815">IF($G226=2,$H226*AY226*$I$2,$H226*AY226)</f>
        <v>634518.75</v>
      </c>
      <c r="BS226" s="91">
        <f t="shared" ref="BS226:BS231" si="816">IF($G226=2,$H226*BA226*$I$2,$H226*BA226)</f>
        <v>634518.75</v>
      </c>
      <c r="BT226" s="91">
        <f t="shared" ref="BT226:BT231" si="817">IF($G226=2,$H226*BC226*$I$2,$H226*BC226)</f>
        <v>621828.37499999965</v>
      </c>
      <c r="BU226" s="91"/>
      <c r="BV226" s="91"/>
      <c r="BW226" s="158"/>
      <c r="BX226" s="153" t="s">
        <v>607</v>
      </c>
    </row>
    <row r="227" spans="1:76" s="86" customFormat="1" ht="12.75" customHeight="1" x14ac:dyDescent="0.25">
      <c r="A227" s="15" t="s">
        <v>130</v>
      </c>
      <c r="B227" s="15" t="s">
        <v>128</v>
      </c>
      <c r="C227" s="98" t="s">
        <v>105</v>
      </c>
      <c r="D227" s="280">
        <v>1</v>
      </c>
      <c r="E227" s="334">
        <v>427.7</v>
      </c>
      <c r="F227" s="341" t="s">
        <v>912</v>
      </c>
      <c r="G227" s="376">
        <v>1</v>
      </c>
      <c r="H227" s="377">
        <v>439.46</v>
      </c>
      <c r="I227" s="378" t="s">
        <v>912</v>
      </c>
      <c r="J227" s="309">
        <v>29.231999999999999</v>
      </c>
      <c r="K227" s="225">
        <v>29.4</v>
      </c>
      <c r="L227" s="213">
        <v>29.22</v>
      </c>
      <c r="M227" s="217"/>
      <c r="N227" s="120"/>
      <c r="O227" s="87"/>
      <c r="P227" s="91">
        <v>3143.26</v>
      </c>
      <c r="Q227" s="292">
        <v>70791</v>
      </c>
      <c r="R227" s="72">
        <f>IF(SUM($S$3:U$3)*$J227+SUM($S$4:U$4)*$K227+SUM($S$5:U$5)*$L227+SUM($S$6:U$6)*$M227+SUM($S$7:U$7)*$N227-SUM($O227:$Q227)&gt;0,SUM($S$3:U$3)*$J227+SUM($S$4:U$4)*$K227+SUM($S$5:U$5)*$L227+SUM($S$6:U$6)*$M227+SUM($S$7:U$7)*$N227-SUM($O227:$Q227),0)</f>
        <v>0</v>
      </c>
      <c r="S227" s="73">
        <f t="shared" si="682"/>
        <v>0</v>
      </c>
      <c r="T227" s="72">
        <f>IF(SUM($S$3:W$3)*$J227+SUM($S$4:W$4)*$K227+SUM($S$5:W$5)*$L227+SUM($S$6:W$6)*$M227+SUM($S$7:W$7)*$N227-SUM($O227:$Q227)&gt;0,SUM($S$3:W$3)*$J227+SUM($S$4:W$4)*$K227+SUM($S$5:W$5)*$L227+SUM($S$6:W$6)*$M227+SUM($S$7:W$7)*$N227-SUM($O227:$Q227),0)</f>
        <v>0</v>
      </c>
      <c r="U227" s="4">
        <f t="shared" si="683"/>
        <v>0</v>
      </c>
      <c r="V227" s="72">
        <f>IF(SUM($S$3:Y$3)*$J227+SUM($S$4:Y$4)*$K227+SUM($S$5:Y$5)*$L227+SUM($S$6:Y$6)*$M227+SUM($S$7:Y$7)*$N227-SUM($O227:$Q227)&gt;0,SUM($S$3:Y$3)*$J227+SUM($S$4:Y$4)*$K227+SUM($S$5:Y$5)*$L227+SUM($S$6:Y$6)*$M227+SUM($S$7:Y$7)*$N227-SUM($O227:$Q227),0)</f>
        <v>0</v>
      </c>
      <c r="W227" s="4">
        <f t="shared" si="684"/>
        <v>0</v>
      </c>
      <c r="X227" s="72">
        <f>IF(SUM($S$3:AA$3)*$J227+SUM($S$4:AA$4)*$K227+SUM($S$5:AA$5)*$L227+SUM($S$6:AA$6)*$M227+SUM($S$7:AA$7)*$N227-SUM($O227:$Q227)&gt;0,SUM($S$3:AA$3)*$J227+SUM($S$4:AA$4)*$K227+SUM($S$5:AA$5)*$L227+SUM($S$6:AA$6)*$M227+SUM($S$7:AA$7)*$N227-SUM($O227:$Q227),0)</f>
        <v>0</v>
      </c>
      <c r="Y227" s="4">
        <f t="shared" si="685"/>
        <v>0</v>
      </c>
      <c r="Z227" s="72">
        <f>IF(SUM($S$3:AC$3)*$J227+SUM($S$4:AC$4)*$K227+SUM($S$5:AC$5)*$L227+SUM($S$6:AC$6)*$M227+SUM($S$7:AC$7)*$N227-SUM($O227:$Q227)&gt;0,SUM($S$3:AC$3)*$J227+SUM($S$4:AC$4)*$K227+SUM($S$5:AC$5)*$L227+SUM($S$6:AC$6)*$M227+SUM($S$7:AC$7)*$N227-SUM($O227:$Q227),0)</f>
        <v>0</v>
      </c>
      <c r="AA227" s="4">
        <f t="shared" si="686"/>
        <v>0</v>
      </c>
      <c r="AB227" s="72">
        <f>IF(SUM($S$3:AE$3)*$J227+SUM($S$4:AE$4)*$K227+SUM($S$5:AE$5)*$L227+SUM($S$6:AE$6)*$M227+SUM($S$7:AE$7)*$N227-SUM($O227:$Q227)&gt;0,SUM($S$3:AE$3)*$J227+SUM($S$4:AE$4)*$K227+SUM($S$5:AE$5)*$L227+SUM($S$6:AE$6)*$M227+SUM($S$7:AE$7)*$N227-SUM($O227:$Q227),0)</f>
        <v>0</v>
      </c>
      <c r="AC227" s="4">
        <f t="shared" si="687"/>
        <v>0</v>
      </c>
      <c r="AD227" s="72">
        <f>IF(SUM($S$3:AG$3)*$J227+SUM($S$4:AG$4)*$K227+SUM($S$5:AG$5)*$L227+SUM($S$6:AG$6)*$M227+SUM($S$7:AG$7)*$N227-SUM($O227:$Q227)&gt;0,SUM($S$3:AG$3)*$J227+SUM($S$4:AG$4)*$K227+SUM($S$5:AG$5)*$L227+SUM($S$6:AG$6)*$M227+SUM($S$7:AG$7)*$N227-SUM($O227:$Q227),0)</f>
        <v>0</v>
      </c>
      <c r="AE227" s="4">
        <f t="shared" si="688"/>
        <v>0</v>
      </c>
      <c r="AF227" s="72">
        <f>IF(SUM($S$3:AI$3)*$J227+SUM($S$4:AI$4)*$K227+SUM($S$5:AI$5)*$L227+SUM($S$6:AI$6)*$M227+SUM($S$7:AI$7)*$N227-SUM($O227:$Q227)&gt;0,SUM($S$3:AI$3)*$J227+SUM($S$4:AI$4)*$K227+SUM($S$5:AI$5)*$L227+SUM($S$6:AI$6)*$M227+SUM($S$7:AI$7)*$N227-SUM($O227:$Q227),0)</f>
        <v>0</v>
      </c>
      <c r="AG227" s="4">
        <f t="shared" si="689"/>
        <v>0</v>
      </c>
      <c r="AH227" s="72">
        <f>IF(SUM($S$3:AK$3)*$J227+SUM($S$4:AK$4)*$K227+SUM($S$5:AK$5)*$L227+SUM($S$6:AK$6)*$M227+SUM($S$7:AK$7)*$N227-SUM($O227:$Q227)&gt;0,SUM($S$3:AK$3)*$J227+SUM($S$4:AK$4)*$K227+SUM($S$5:AK$5)*$L227+SUM($S$6:AK$6)*$M227+SUM($S$7:AK$7)*$N227-SUM($O227:$Q227),0)</f>
        <v>0</v>
      </c>
      <c r="AI227" s="4">
        <f t="shared" si="690"/>
        <v>0</v>
      </c>
      <c r="AJ227" s="72">
        <f>IF(SUM($S$3:AM$3)*$J227+SUM($S$4:AQ$4)*$K227+SUM($S$5:AM$5)*$L227+SUM($S$6:AM$6)*$M227+SUM($S$7:AM$7)*$N227-SUM($O227:$Q227)&gt;0,SUM($S$3:AM$3)*$J227+SUM($S$4:AQ$4)*$K227+SUM($S$5:AM$5)*$L227+SUM($S$6:AM$6)*$M227+SUM($S$7:AM$7)*$N227-SUM($O227:$Q227),0)</f>
        <v>0</v>
      </c>
      <c r="AK227" s="4">
        <f t="shared" si="691"/>
        <v>0</v>
      </c>
      <c r="AL227" s="72">
        <f>IF(SUM($S$3:AO$3)*$J227+SUM($S$4:AS$4)*$K227+SUM($S$5:AO$5)*$L227+SUM($S$6:AO$6)*$M227+SUM($S$7:AO$7)*$N227-SUM($O227:$Q227)&gt;0,SUM($S$3:AO$3)*$J227+SUM($S$4:AS$4)*$K227+SUM($S$5:AO$5)*$L227+SUM($S$6:AO$6)*$M227+SUM($S$7:AO$7)*$N227-SUM($O227:$Q227),0)</f>
        <v>0</v>
      </c>
      <c r="AM227" s="4">
        <f t="shared" si="692"/>
        <v>0</v>
      </c>
      <c r="AN227" s="72">
        <f>IF(SUM($S$3:AQ$3)*$J227+SUM($S$4:AU$4)*$K227+SUM($S$5:AQ$5)*$L227+SUM($S$6:AQ$6)*$M227+SUM($S$7:AQ$7)*$N227-SUM($O227:$Q227)&gt;0,SUM($S$3:AQ$3)*$J227+SUM($S$4:AU$4)*$K227+SUM($S$5:AQ$5)*$L227+SUM($S$6:AQ$6)*$M227+SUM($S$7:AQ$7)*$N227-SUM($O227:$Q227),0)</f>
        <v>0</v>
      </c>
      <c r="AO227" s="4">
        <f t="shared" si="693"/>
        <v>0</v>
      </c>
      <c r="AP227" s="72">
        <f>IF(SUM($S$3:AS$3)*$J227+SUM($S$4:AW$4)*$K227+SUM($S$5:AS$5)*$L227+SUM($S$6:AS$6)*$M227+SUM($S$7:AS$7)*$N227-SUM($O227:$Q227)&gt;0,SUM($S$3:AS$3)*$J227+SUM($S$4:AW$4)*$K227+SUM($S$5:AS$5)*$L227+SUM($S$6:AS$6)*$M227+SUM($S$7:AS$7)*$N227-SUM($O227:$Q227),0)</f>
        <v>0</v>
      </c>
      <c r="AQ227" s="4">
        <f t="shared" si="694"/>
        <v>0</v>
      </c>
      <c r="AR227" s="72">
        <f>IF(SUM($S$3:AU$3)*$J227+SUM($S$4:AP$4)*$K227+SUM($S$5:AU$5)*$L227+SUM($S$6:AU$6)*$M227+SUM($S$7:AU$7)*$N227-SUM($O227:$Q227)&gt;0,SUM($S$3:AU$3)*$J227+SUM($S$4:AP$4)*$K227+SUM($S$5:AU$5)*$L227+SUM($S$6:AU$6)*$M227+SUM($S$7:AU$7)*$N227-SUM($O227:$Q227),0)</f>
        <v>0</v>
      </c>
      <c r="AS227" s="4">
        <f t="shared" si="695"/>
        <v>0</v>
      </c>
      <c r="AT227" s="72">
        <f>IF(SUM($S$3:AW$3)*$J227+SUM($S$4:AW$4)*$K227+SUM($S$5:AW$5)*$L227+SUM($S$6:AW$6)*$M227+SUM($S$7:AW$7)*$N227-SUM($O227:$Q227)&gt;0,SUM($S$3:AW$3)*$J227+SUM($S$4:AW$4)*$K227+SUM($S$5:AW$5)*$L227+SUM($S$6:AW$6)*$M227+SUM($S$7:AW$7)*$N227-SUM($O227:$Q227),0)</f>
        <v>0</v>
      </c>
      <c r="AU227" s="4">
        <f t="shared" si="696"/>
        <v>0</v>
      </c>
      <c r="AV227" s="72">
        <f>IF(SUM($S$3:AY$3)*$J227+SUM($S$4:AY$4)*$K227+SUM($S$5:AY$5)*$L227+SUM($S$6:AY$6)*$M227+SUM($S$7:AY$7)*$N227-SUM($O227:$Q227)&gt;0,SUM($S$3:AY$3)*$J227+SUM($S$4:AY$4)*$K227+SUM($S$5:AY$5)*$L227+SUM($S$6:AY$6)*$M227+SUM($S$7:AY$7)*$N227-SUM($O227:$Q227),0)</f>
        <v>298.70000000001164</v>
      </c>
      <c r="AW227" s="4">
        <f t="shared" si="697"/>
        <v>298.70000000001164</v>
      </c>
      <c r="AX227" s="72">
        <f>IF(SUM($S$3:BA$3)*$J227+SUM($S$4:BA$4)*$K227+SUM($S$5:BA$5)*$L227+SUM($S$6:BA$6)*$M227+SUM($S$7:BA$7)*$N227-SUM($O227:$Q227)&gt;0,SUM($S$3:BA$3)*$J227+SUM($S$4:BA$4)*$K227+SUM($S$5:BA$5)*$L227+SUM($S$6:BA$6)*$M227+SUM($S$7:BA$7)*$N227-SUM($O227:$Q227),0)</f>
        <v>9968.3000000000029</v>
      </c>
      <c r="AY227" s="7">
        <f t="shared" si="698"/>
        <v>9669.5999999999913</v>
      </c>
      <c r="AZ227" s="401">
        <f>IF(SUM($S$3:BC$3)*$J227+SUM($S$4:BC$4)*$K227+SUM($S$5:BC$5)*$L227+SUM($S$6:BC$6)*$M227+SUM($S$7:BC$7)*$N227-SUM($O227:$Q227)&gt;0,SUM($S$3:BC$3)*$J227+SUM($S$4:BC$4)*$K227+SUM($S$5:BC$5)*$L227+SUM($S$6:BC$6)*$M227+SUM($S$7:BC$7)*$N227-SUM($O227:$Q227),0)</f>
        <v>19637.900000000009</v>
      </c>
      <c r="BA227" s="87">
        <f t="shared" si="699"/>
        <v>9669.6000000000058</v>
      </c>
      <c r="BB227" s="402">
        <f>IF(SUM($S$3:BD$3)*$J227+SUM($S$4:BD$4)*$K227+SUM($S$5:BD$5)*$L227+SUM($S$6:BD$6)*$M227+SUM($S$7:BD$7)*$N227-SUM($O227:$Q227)&gt;0,SUM($S$3:BD$3)*$J227+SUM($S$4:BD$4)*$K227+SUM($S$5:BD$5)*$L227+SUM($S$6:BD$6)*$M227+SUM($S$7:BD$7)*$N227-SUM($O227:$Q227),0)</f>
        <v>27933.62000000001</v>
      </c>
      <c r="BC227" s="87">
        <f t="shared" si="700"/>
        <v>8295.7200000000012</v>
      </c>
      <c r="BG227" s="91">
        <f t="shared" si="804"/>
        <v>0</v>
      </c>
      <c r="BH227" s="91">
        <f t="shared" si="805"/>
        <v>0</v>
      </c>
      <c r="BI227" s="91">
        <f t="shared" si="806"/>
        <v>0</v>
      </c>
      <c r="BJ227" s="91">
        <f t="shared" si="807"/>
        <v>0</v>
      </c>
      <c r="BK227" s="91">
        <f t="shared" si="808"/>
        <v>0</v>
      </c>
      <c r="BL227" s="91">
        <f t="shared" si="809"/>
        <v>0</v>
      </c>
      <c r="BM227" s="91">
        <f t="shared" si="810"/>
        <v>0</v>
      </c>
      <c r="BN227" s="91">
        <f t="shared" si="811"/>
        <v>0</v>
      </c>
      <c r="BO227" s="91">
        <f t="shared" si="812"/>
        <v>0</v>
      </c>
      <c r="BP227" s="91">
        <f t="shared" si="813"/>
        <v>0</v>
      </c>
      <c r="BQ227" s="250">
        <f t="shared" si="814"/>
        <v>131266.70200000511</v>
      </c>
      <c r="BR227" s="157">
        <f t="shared" si="815"/>
        <v>4249402.4159999955</v>
      </c>
      <c r="BS227" s="91">
        <f t="shared" si="816"/>
        <v>4249402.4160000021</v>
      </c>
      <c r="BT227" s="91">
        <f t="shared" si="817"/>
        <v>3645637.1112000002</v>
      </c>
      <c r="BU227" s="91"/>
      <c r="BV227" s="91"/>
      <c r="BW227" s="158"/>
      <c r="BX227" s="153" t="s">
        <v>607</v>
      </c>
    </row>
    <row r="228" spans="1:76" s="86" customFormat="1" ht="12.75" customHeight="1" x14ac:dyDescent="0.25">
      <c r="A228" s="15" t="s">
        <v>536</v>
      </c>
      <c r="B228" s="15" t="s">
        <v>128</v>
      </c>
      <c r="C228" s="98" t="s">
        <v>105</v>
      </c>
      <c r="D228" s="280">
        <v>1</v>
      </c>
      <c r="E228" s="334">
        <v>440.45</v>
      </c>
      <c r="F228" s="341" t="s">
        <v>912</v>
      </c>
      <c r="G228" s="376">
        <v>1</v>
      </c>
      <c r="H228" s="377">
        <v>440.45</v>
      </c>
      <c r="I228" s="378" t="s">
        <v>912</v>
      </c>
      <c r="J228" s="208"/>
      <c r="K228" s="226"/>
      <c r="L228" s="217"/>
      <c r="M228" s="234">
        <v>27.492000000000001</v>
      </c>
      <c r="N228" s="120"/>
      <c r="O228" s="87"/>
      <c r="P228" s="91"/>
      <c r="Q228" s="292">
        <v>7500</v>
      </c>
      <c r="R228" s="72">
        <f>IF(SUM($S$3:U$3)*$J228+SUM($S$4:U$4)*$K228+SUM($S$5:U$5)*$L228+SUM($S$6:U$6)*$M228+SUM($S$7:U$7)*$N228-SUM($O228:$Q228)&gt;0,SUM($S$3:U$3)*$J228+SUM($S$4:U$4)*$K228+SUM($S$5:U$5)*$L228+SUM($S$6:U$6)*$M228+SUM($S$7:U$7)*$N228-SUM($O228:$Q228),0)</f>
        <v>0</v>
      </c>
      <c r="S228" s="73">
        <f t="shared" si="682"/>
        <v>0</v>
      </c>
      <c r="T228" s="72">
        <f>IF(SUM($S$3:W$3)*$J228+SUM($S$4:W$4)*$K228+SUM($S$5:W$5)*$L228+SUM($S$6:W$6)*$M228+SUM($S$7:W$7)*$N228-SUM($O228:$Q228)&gt;0,SUM($S$3:W$3)*$J228+SUM($S$4:W$4)*$K228+SUM($S$5:W$5)*$L228+SUM($S$6:W$6)*$M228+SUM($S$7:W$7)*$N228-SUM($O228:$Q228),0)</f>
        <v>0</v>
      </c>
      <c r="U228" s="4">
        <f t="shared" si="683"/>
        <v>0</v>
      </c>
      <c r="V228" s="72">
        <f>IF(SUM($S$3:Y$3)*$J228+SUM($S$4:Y$4)*$K228+SUM($S$5:Y$5)*$L228+SUM($S$6:Y$6)*$M228+SUM($S$7:Y$7)*$N228-SUM($O228:$Q228)&gt;0,SUM($S$3:Y$3)*$J228+SUM($S$4:Y$4)*$K228+SUM($S$5:Y$5)*$L228+SUM($S$6:Y$6)*$M228+SUM($S$7:Y$7)*$N228-SUM($O228:$Q228),0)</f>
        <v>0</v>
      </c>
      <c r="W228" s="4">
        <f t="shared" si="684"/>
        <v>0</v>
      </c>
      <c r="X228" s="72">
        <f>IF(SUM($S$3:AA$3)*$J228+SUM($S$4:AA$4)*$K228+SUM($S$5:AA$5)*$L228+SUM($S$6:AA$6)*$M228+SUM($S$7:AA$7)*$N228-SUM($O228:$Q228)&gt;0,SUM($S$3:AA$3)*$J228+SUM($S$4:AA$4)*$K228+SUM($S$5:AA$5)*$L228+SUM($S$6:AA$6)*$M228+SUM($S$7:AA$7)*$N228-SUM($O228:$Q228),0)</f>
        <v>0</v>
      </c>
      <c r="Y228" s="4">
        <f t="shared" si="685"/>
        <v>0</v>
      </c>
      <c r="Z228" s="72">
        <f>IF(SUM($S$3:AC$3)*$J228+SUM($S$4:AC$4)*$K228+SUM($S$5:AC$5)*$L228+SUM($S$6:AC$6)*$M228+SUM($S$7:AC$7)*$N228-SUM($O228:$Q228)&gt;0,SUM($S$3:AC$3)*$J228+SUM($S$4:AC$4)*$K228+SUM($S$5:AC$5)*$L228+SUM($S$6:AC$6)*$M228+SUM($S$7:AC$7)*$N228-SUM($O228:$Q228),0)</f>
        <v>0</v>
      </c>
      <c r="AA228" s="4">
        <f t="shared" si="686"/>
        <v>0</v>
      </c>
      <c r="AB228" s="72">
        <f>IF(SUM($S$3:AE$3)*$J228+SUM($S$4:AE$4)*$K228+SUM($S$5:AE$5)*$L228+SUM($S$6:AE$6)*$M228+SUM($S$7:AE$7)*$N228-SUM($O228:$Q228)&gt;0,SUM($S$3:AE$3)*$J228+SUM($S$4:AE$4)*$K228+SUM($S$5:AE$5)*$L228+SUM($S$6:AE$6)*$M228+SUM($S$7:AE$7)*$N228-SUM($O228:$Q228),0)</f>
        <v>0</v>
      </c>
      <c r="AC228" s="4">
        <f t="shared" si="687"/>
        <v>0</v>
      </c>
      <c r="AD228" s="72">
        <f>IF(SUM($S$3:AG$3)*$J228+SUM($S$4:AG$4)*$K228+SUM($S$5:AG$5)*$L228+SUM($S$6:AG$6)*$M228+SUM($S$7:AG$7)*$N228-SUM($O228:$Q228)&gt;0,SUM($S$3:AG$3)*$J228+SUM($S$4:AG$4)*$K228+SUM($S$5:AG$5)*$L228+SUM($S$6:AG$6)*$M228+SUM($S$7:AG$7)*$N228-SUM($O228:$Q228),0)</f>
        <v>0</v>
      </c>
      <c r="AE228" s="4">
        <f t="shared" si="688"/>
        <v>0</v>
      </c>
      <c r="AF228" s="72">
        <f>IF(SUM($S$3:AI$3)*$J228+SUM($S$4:AI$4)*$K228+SUM($S$5:AI$5)*$L228+SUM($S$6:AI$6)*$M228+SUM($S$7:AI$7)*$N228-SUM($O228:$Q228)&gt;0,SUM($S$3:AI$3)*$J228+SUM($S$4:AI$4)*$K228+SUM($S$5:AI$5)*$L228+SUM($S$6:AI$6)*$M228+SUM($S$7:AI$7)*$N228-SUM($O228:$Q228),0)</f>
        <v>0</v>
      </c>
      <c r="AG228" s="4">
        <f t="shared" si="689"/>
        <v>0</v>
      </c>
      <c r="AH228" s="72">
        <f>IF(SUM($S$3:AK$3)*$J228+SUM($S$4:AK$4)*$K228+SUM($S$5:AK$5)*$L228+SUM($S$6:AK$6)*$M228+SUM($S$7:AK$7)*$N228-SUM($O228:$Q228)&gt;0,SUM($S$3:AK$3)*$J228+SUM($S$4:AK$4)*$K228+SUM($S$5:AK$5)*$L228+SUM($S$6:AK$6)*$M228+SUM($S$7:AK$7)*$N228-SUM($O228:$Q228),0)</f>
        <v>0</v>
      </c>
      <c r="AI228" s="4">
        <f t="shared" si="690"/>
        <v>0</v>
      </c>
      <c r="AJ228" s="72">
        <f>IF(SUM($S$3:AM$3)*$J228+SUM($S$4:AQ$4)*$K228+SUM($S$5:AM$5)*$L228+SUM($S$6:AM$6)*$M228+SUM($S$7:AM$7)*$N228-SUM($O228:$Q228)&gt;0,SUM($S$3:AM$3)*$J228+SUM($S$4:AQ$4)*$K228+SUM($S$5:AM$5)*$L228+SUM($S$6:AM$6)*$M228+SUM($S$7:AM$7)*$N228-SUM($O228:$Q228),0)</f>
        <v>0</v>
      </c>
      <c r="AK228" s="4">
        <f t="shared" si="691"/>
        <v>0</v>
      </c>
      <c r="AL228" s="72">
        <f>IF(SUM($S$3:AO$3)*$J228+SUM($S$4:AS$4)*$K228+SUM($S$5:AO$5)*$L228+SUM($S$6:AO$6)*$M228+SUM($S$7:AO$7)*$N228-SUM($O228:$Q228)&gt;0,SUM($S$3:AO$3)*$J228+SUM($S$4:AS$4)*$K228+SUM($S$5:AO$5)*$L228+SUM($S$6:AO$6)*$M228+SUM($S$7:AO$7)*$N228-SUM($O228:$Q228),0)</f>
        <v>0</v>
      </c>
      <c r="AM228" s="4">
        <f t="shared" si="692"/>
        <v>0</v>
      </c>
      <c r="AN228" s="72">
        <f>IF(SUM($S$3:AQ$3)*$J228+SUM($S$4:AU$4)*$K228+SUM($S$5:AQ$5)*$L228+SUM($S$6:AQ$6)*$M228+SUM($S$7:AQ$7)*$N228-SUM($O228:$Q228)&gt;0,SUM($S$3:AQ$3)*$J228+SUM($S$4:AU$4)*$K228+SUM($S$5:AQ$5)*$L228+SUM($S$6:AQ$6)*$M228+SUM($S$7:AQ$7)*$N228-SUM($O228:$Q228),0)</f>
        <v>0</v>
      </c>
      <c r="AO228" s="4">
        <f t="shared" si="693"/>
        <v>0</v>
      </c>
      <c r="AP228" s="72">
        <f>IF(SUM($S$3:AS$3)*$J228+SUM($S$4:AW$4)*$K228+SUM($S$5:AS$5)*$L228+SUM($S$6:AS$6)*$M228+SUM($S$7:AS$7)*$N228-SUM($O228:$Q228)&gt;0,SUM($S$3:AS$3)*$J228+SUM($S$4:AW$4)*$K228+SUM($S$5:AS$5)*$L228+SUM($S$6:AS$6)*$M228+SUM($S$7:AS$7)*$N228-SUM($O228:$Q228),0)</f>
        <v>0</v>
      </c>
      <c r="AQ228" s="4">
        <f t="shared" si="694"/>
        <v>0</v>
      </c>
      <c r="AR228" s="72">
        <f>IF(SUM($S$3:AU$3)*$J228+SUM($S$4:AP$4)*$K228+SUM($S$5:AU$5)*$L228+SUM($S$6:AU$6)*$M228+SUM($S$7:AU$7)*$N228-SUM($O228:$Q228)&gt;0,SUM($S$3:AU$3)*$J228+SUM($S$4:AP$4)*$K228+SUM($S$5:AU$5)*$L228+SUM($S$6:AU$6)*$M228+SUM($S$7:AU$7)*$N228-SUM($O228:$Q228),0)</f>
        <v>0</v>
      </c>
      <c r="AS228" s="4">
        <f t="shared" si="695"/>
        <v>0</v>
      </c>
      <c r="AT228" s="72">
        <f>IF(SUM($S$3:AW$3)*$J228+SUM($S$4:AW$4)*$K228+SUM($S$5:AW$5)*$L228+SUM($S$6:AW$6)*$M228+SUM($S$7:AW$7)*$N228-SUM($O228:$Q228)&gt;0,SUM($S$3:AW$3)*$J228+SUM($S$4:AW$4)*$K228+SUM($S$5:AW$5)*$L228+SUM($S$6:AW$6)*$M228+SUM($S$7:AW$7)*$N228-SUM($O228:$Q228),0)</f>
        <v>0</v>
      </c>
      <c r="AU228" s="4">
        <f t="shared" si="696"/>
        <v>0</v>
      </c>
      <c r="AV228" s="72">
        <f>IF(SUM($S$3:AY$3)*$J228+SUM($S$4:AY$4)*$K228+SUM($S$5:AY$5)*$L228+SUM($S$6:AY$6)*$M228+SUM($S$7:AY$7)*$N228-SUM($O228:$Q228)&gt;0,SUM($S$3:AY$3)*$J228+SUM($S$4:AY$4)*$K228+SUM($S$5:AY$5)*$L228+SUM($S$6:AY$6)*$M228+SUM($S$7:AY$7)*$N228-SUM($O228:$Q228),0)</f>
        <v>0</v>
      </c>
      <c r="AW228" s="4">
        <f t="shared" si="697"/>
        <v>0</v>
      </c>
      <c r="AX228" s="72">
        <f>IF(SUM($S$3:BA$3)*$J228+SUM($S$4:BA$4)*$K228+SUM($S$5:BA$5)*$L228+SUM($S$6:BA$6)*$M228+SUM($S$7:BA$7)*$N228-SUM($O228:$Q228)&gt;0,SUM($S$3:BA$3)*$J228+SUM($S$4:BA$4)*$K228+SUM($S$5:BA$5)*$L228+SUM($S$6:BA$6)*$M228+SUM($S$7:BA$7)*$N228-SUM($O228:$Q228),0)</f>
        <v>0</v>
      </c>
      <c r="AY228" s="7">
        <f t="shared" si="698"/>
        <v>0</v>
      </c>
      <c r="AZ228" s="401">
        <f>IF(SUM($S$3:BC$3)*$J228+SUM($S$4:BC$4)*$K228+SUM($S$5:BC$5)*$L228+SUM($S$6:BC$6)*$M228+SUM($S$7:BC$7)*$N228-SUM($O228:$Q228)&gt;0,SUM($S$3:BC$3)*$J228+SUM($S$4:BC$4)*$K228+SUM($S$5:BC$5)*$L228+SUM($S$6:BC$6)*$M228+SUM($S$7:BC$7)*$N228-SUM($O228:$Q228),0)</f>
        <v>0</v>
      </c>
      <c r="BA228" s="87">
        <f t="shared" si="699"/>
        <v>0</v>
      </c>
      <c r="BB228" s="402">
        <f>IF(SUM($S$3:BD$3)*$J228+SUM($S$4:BD$4)*$K228+SUM($S$5:BD$5)*$L228+SUM($S$6:BD$6)*$M228+SUM($S$7:BD$7)*$N228-SUM($O228:$Q228)&gt;0,SUM($S$3:BD$3)*$J228+SUM($S$4:BD$4)*$K228+SUM($S$5:BD$5)*$L228+SUM($S$6:BD$6)*$M228+SUM($S$7:BD$7)*$N228-SUM($O228:$Q228),0)</f>
        <v>0</v>
      </c>
      <c r="BC228" s="87">
        <f t="shared" si="700"/>
        <v>0</v>
      </c>
      <c r="BG228" s="91">
        <f t="shared" si="804"/>
        <v>0</v>
      </c>
      <c r="BH228" s="91">
        <f t="shared" si="805"/>
        <v>0</v>
      </c>
      <c r="BI228" s="91">
        <f t="shared" si="806"/>
        <v>0</v>
      </c>
      <c r="BJ228" s="91">
        <f t="shared" si="807"/>
        <v>0</v>
      </c>
      <c r="BK228" s="91">
        <f t="shared" si="808"/>
        <v>0</v>
      </c>
      <c r="BL228" s="91">
        <f t="shared" si="809"/>
        <v>0</v>
      </c>
      <c r="BM228" s="91">
        <f t="shared" si="810"/>
        <v>0</v>
      </c>
      <c r="BN228" s="91">
        <f t="shared" si="811"/>
        <v>0</v>
      </c>
      <c r="BO228" s="91">
        <f t="shared" si="812"/>
        <v>0</v>
      </c>
      <c r="BP228" s="91">
        <f t="shared" si="813"/>
        <v>0</v>
      </c>
      <c r="BQ228" s="250">
        <f t="shared" si="814"/>
        <v>0</v>
      </c>
      <c r="BR228" s="157">
        <f t="shared" si="815"/>
        <v>0</v>
      </c>
      <c r="BS228" s="91">
        <f t="shared" si="816"/>
        <v>0</v>
      </c>
      <c r="BT228" s="91">
        <f t="shared" si="817"/>
        <v>0</v>
      </c>
      <c r="BU228" s="91"/>
      <c r="BV228" s="91"/>
      <c r="BW228" s="158"/>
      <c r="BX228" s="153" t="s">
        <v>607</v>
      </c>
    </row>
    <row r="229" spans="1:76" s="86" customFormat="1" ht="38.25" x14ac:dyDescent="0.25">
      <c r="A229" s="51" t="s">
        <v>292</v>
      </c>
      <c r="B229" s="15" t="s">
        <v>128</v>
      </c>
      <c r="C229" s="98" t="s">
        <v>105</v>
      </c>
      <c r="D229" s="280">
        <v>1</v>
      </c>
      <c r="E229" s="334">
        <v>426.79</v>
      </c>
      <c r="F229" s="341" t="s">
        <v>1059</v>
      </c>
      <c r="G229" s="369">
        <v>1</v>
      </c>
      <c r="H229" s="370">
        <v>426.79</v>
      </c>
      <c r="I229" s="378" t="s">
        <v>1059</v>
      </c>
      <c r="J229" s="312">
        <v>0.60343999999999998</v>
      </c>
      <c r="K229" s="226"/>
      <c r="L229" s="213">
        <v>0.63</v>
      </c>
      <c r="M229" s="217"/>
      <c r="N229" s="120"/>
      <c r="O229" s="87"/>
      <c r="P229" s="91"/>
      <c r="Q229" s="292">
        <v>650</v>
      </c>
      <c r="R229" s="72">
        <f>IF(SUM($S$3:U$3)*$J229+SUM($S$4:U$4)*$K229+SUM($S$5:U$5)*$L229+SUM($S$6:U$6)*$M229+SUM($S$7:U$7)*$N229-SUM($O229:$Q229)&gt;0,SUM($S$3:U$3)*$J229+SUM($S$4:U$4)*$K229+SUM($S$5:U$5)*$L229+SUM($S$6:U$6)*$M229+SUM($S$7:U$7)*$N229-SUM($O229:$Q229),0)</f>
        <v>0</v>
      </c>
      <c r="S229" s="73">
        <f t="shared" si="682"/>
        <v>0</v>
      </c>
      <c r="T229" s="72">
        <f>IF(SUM($S$3:W$3)*$J229+SUM($S$4:W$4)*$K229+SUM($S$5:W$5)*$L229+SUM($S$6:W$6)*$M229+SUM($S$7:W$7)*$N229-SUM($O229:$Q229)&gt;0,SUM($S$3:W$3)*$J229+SUM($S$4:W$4)*$K229+SUM($S$5:W$5)*$L229+SUM($S$6:W$6)*$M229+SUM($S$7:W$7)*$N229-SUM($O229:$Q229),0)</f>
        <v>0</v>
      </c>
      <c r="U229" s="4">
        <f t="shared" si="683"/>
        <v>0</v>
      </c>
      <c r="V229" s="72">
        <f>IF(SUM($S$3:Y$3)*$J229+SUM($S$4:Y$4)*$K229+SUM($S$5:Y$5)*$L229+SUM($S$6:Y$6)*$M229+SUM($S$7:Y$7)*$N229-SUM($O229:$Q229)&gt;0,SUM($S$3:Y$3)*$J229+SUM($S$4:Y$4)*$K229+SUM($S$5:Y$5)*$L229+SUM($S$6:Y$6)*$M229+SUM($S$7:Y$7)*$N229-SUM($O229:$Q229),0)</f>
        <v>0</v>
      </c>
      <c r="W229" s="4">
        <f t="shared" si="684"/>
        <v>0</v>
      </c>
      <c r="X229" s="72">
        <f>IF(SUM($S$3:AA$3)*$J229+SUM($S$4:AA$4)*$K229+SUM($S$5:AA$5)*$L229+SUM($S$6:AA$6)*$M229+SUM($S$7:AA$7)*$N229-SUM($O229:$Q229)&gt;0,SUM($S$3:AA$3)*$J229+SUM($S$4:AA$4)*$K229+SUM($S$5:AA$5)*$L229+SUM($S$6:AA$6)*$M229+SUM($S$7:AA$7)*$N229-SUM($O229:$Q229),0)</f>
        <v>0</v>
      </c>
      <c r="Y229" s="4">
        <f t="shared" si="685"/>
        <v>0</v>
      </c>
      <c r="Z229" s="72">
        <f>IF(SUM($S$3:AC$3)*$J229+SUM($S$4:AC$4)*$K229+SUM($S$5:AC$5)*$L229+SUM($S$6:AC$6)*$M229+SUM($S$7:AC$7)*$N229-SUM($O229:$Q229)&gt;0,SUM($S$3:AC$3)*$J229+SUM($S$4:AC$4)*$K229+SUM($S$5:AC$5)*$L229+SUM($S$6:AC$6)*$M229+SUM($S$7:AC$7)*$N229-SUM($O229:$Q229),0)</f>
        <v>0</v>
      </c>
      <c r="AA229" s="4">
        <f t="shared" si="686"/>
        <v>0</v>
      </c>
      <c r="AB229" s="72">
        <f>IF(SUM($S$3:AE$3)*$J229+SUM($S$4:AE$4)*$K229+SUM($S$5:AE$5)*$L229+SUM($S$6:AE$6)*$M229+SUM($S$7:AE$7)*$N229-SUM($O229:$Q229)&gt;0,SUM($S$3:AE$3)*$J229+SUM($S$4:AE$4)*$K229+SUM($S$5:AE$5)*$L229+SUM($S$6:AE$6)*$M229+SUM($S$7:AE$7)*$N229-SUM($O229:$Q229),0)</f>
        <v>0</v>
      </c>
      <c r="AC229" s="4">
        <f t="shared" si="687"/>
        <v>0</v>
      </c>
      <c r="AD229" s="72">
        <f>IF(SUM($S$3:AG$3)*$J229+SUM($S$4:AG$4)*$K229+SUM($S$5:AG$5)*$L229+SUM($S$6:AG$6)*$M229+SUM($S$7:AG$7)*$N229-SUM($O229:$Q229)&gt;0,SUM($S$3:AG$3)*$J229+SUM($S$4:AG$4)*$K229+SUM($S$5:AG$5)*$L229+SUM($S$6:AG$6)*$M229+SUM($S$7:AG$7)*$N229-SUM($O229:$Q229),0)</f>
        <v>0</v>
      </c>
      <c r="AE229" s="4">
        <f t="shared" si="688"/>
        <v>0</v>
      </c>
      <c r="AF229" s="72">
        <f>IF(SUM($S$3:AI$3)*$J229+SUM($S$4:AI$4)*$K229+SUM($S$5:AI$5)*$L229+SUM($S$6:AI$6)*$M229+SUM($S$7:AI$7)*$N229-SUM($O229:$Q229)&gt;0,SUM($S$3:AI$3)*$J229+SUM($S$4:AI$4)*$K229+SUM($S$5:AI$5)*$L229+SUM($S$6:AI$6)*$M229+SUM($S$7:AI$7)*$N229-SUM($O229:$Q229),0)</f>
        <v>0</v>
      </c>
      <c r="AG229" s="4">
        <f t="shared" si="689"/>
        <v>0</v>
      </c>
      <c r="AH229" s="72">
        <f>IF(SUM($S$3:AK$3)*$J229+SUM($S$4:AK$4)*$K229+SUM($S$5:AK$5)*$L229+SUM($S$6:AK$6)*$M229+SUM($S$7:AK$7)*$N229-SUM($O229:$Q229)&gt;0,SUM($S$3:AK$3)*$J229+SUM($S$4:AK$4)*$K229+SUM($S$5:AK$5)*$L229+SUM($S$6:AK$6)*$M229+SUM($S$7:AK$7)*$N229-SUM($O229:$Q229),0)</f>
        <v>0</v>
      </c>
      <c r="AI229" s="4">
        <f t="shared" si="690"/>
        <v>0</v>
      </c>
      <c r="AJ229" s="72">
        <f>IF(SUM($S$3:AM$3)*$J229+SUM($S$4:AQ$4)*$K229+SUM($S$5:AM$5)*$L229+SUM($S$6:AM$6)*$M229+SUM($S$7:AM$7)*$N229-SUM($O229:$Q229)&gt;0,SUM($S$3:AM$3)*$J229+SUM($S$4:AQ$4)*$K229+SUM($S$5:AM$5)*$L229+SUM($S$6:AM$6)*$M229+SUM($S$7:AM$7)*$N229-SUM($O229:$Q229),0)</f>
        <v>0</v>
      </c>
      <c r="AK229" s="4">
        <f t="shared" si="691"/>
        <v>0</v>
      </c>
      <c r="AL229" s="72">
        <f>IF(SUM($S$3:AO$3)*$J229+SUM($S$4:AS$4)*$K229+SUM($S$5:AO$5)*$L229+SUM($S$6:AO$6)*$M229+SUM($S$7:AO$7)*$N229-SUM($O229:$Q229)&gt;0,SUM($S$3:AO$3)*$J229+SUM($S$4:AS$4)*$K229+SUM($S$5:AO$5)*$L229+SUM($S$6:AO$6)*$M229+SUM($S$7:AO$7)*$N229-SUM($O229:$Q229),0)</f>
        <v>0</v>
      </c>
      <c r="AM229" s="4">
        <f t="shared" si="692"/>
        <v>0</v>
      </c>
      <c r="AN229" s="72">
        <f>IF(SUM($S$3:AQ$3)*$J229+SUM($S$4:AU$4)*$K229+SUM($S$5:AQ$5)*$L229+SUM($S$6:AQ$6)*$M229+SUM($S$7:AQ$7)*$N229-SUM($O229:$Q229)&gt;0,SUM($S$3:AQ$3)*$J229+SUM($S$4:AU$4)*$K229+SUM($S$5:AQ$5)*$L229+SUM($S$6:AQ$6)*$M229+SUM($S$7:AQ$7)*$N229-SUM($O229:$Q229),0)</f>
        <v>0</v>
      </c>
      <c r="AO229" s="4">
        <f t="shared" si="693"/>
        <v>0</v>
      </c>
      <c r="AP229" s="72">
        <f>IF(SUM($S$3:AS$3)*$J229+SUM($S$4:AW$4)*$K229+SUM($S$5:AS$5)*$L229+SUM($S$6:AS$6)*$M229+SUM($S$7:AS$7)*$N229-SUM($O229:$Q229)&gt;0,SUM($S$3:AS$3)*$J229+SUM($S$4:AW$4)*$K229+SUM($S$5:AS$5)*$L229+SUM($S$6:AS$6)*$M229+SUM($S$7:AS$7)*$N229-SUM($O229:$Q229),0)</f>
        <v>0</v>
      </c>
      <c r="AQ229" s="4">
        <f t="shared" si="694"/>
        <v>0</v>
      </c>
      <c r="AR229" s="72">
        <f>IF(SUM($S$3:AU$3)*$J229+SUM($S$4:AP$4)*$K229+SUM($S$5:AU$5)*$L229+SUM($S$6:AU$6)*$M229+SUM($S$7:AU$7)*$N229-SUM($O229:$Q229)&gt;0,SUM($S$3:AU$3)*$J229+SUM($S$4:AP$4)*$K229+SUM($S$5:AU$5)*$L229+SUM($S$6:AU$6)*$M229+SUM($S$7:AU$7)*$N229-SUM($O229:$Q229),0)</f>
        <v>0</v>
      </c>
      <c r="AS229" s="4">
        <f t="shared" si="695"/>
        <v>0</v>
      </c>
      <c r="AT229" s="72">
        <f>IF(SUM($S$3:AW$3)*$J229+SUM($S$4:AW$4)*$K229+SUM($S$5:AW$5)*$L229+SUM($S$6:AW$6)*$M229+SUM($S$7:AW$7)*$N229-SUM($O229:$Q229)&gt;0,SUM($S$3:AW$3)*$J229+SUM($S$4:AW$4)*$K229+SUM($S$5:AW$5)*$L229+SUM($S$6:AW$6)*$M229+SUM($S$7:AW$7)*$N229-SUM($O229:$Q229),0)</f>
        <v>0</v>
      </c>
      <c r="AU229" s="4">
        <f t="shared" si="696"/>
        <v>0</v>
      </c>
      <c r="AV229" s="72">
        <f>IF(SUM($S$3:AY$3)*$J229+SUM($S$4:AY$4)*$K229+SUM($S$5:AY$5)*$L229+SUM($S$6:AY$6)*$M229+SUM($S$7:AY$7)*$N229-SUM($O229:$Q229)&gt;0,SUM($S$3:AY$3)*$J229+SUM($S$4:AY$4)*$K229+SUM($S$5:AY$5)*$L229+SUM($S$6:AY$6)*$M229+SUM($S$7:AY$7)*$N229-SUM($O229:$Q229),0)</f>
        <v>80.064799999999991</v>
      </c>
      <c r="AW229" s="4">
        <f t="shared" si="697"/>
        <v>80.064799999999991</v>
      </c>
      <c r="AX229" s="72">
        <f>IF(SUM($S$3:BA$3)*$J229+SUM($S$4:BA$4)*$K229+SUM($S$5:BA$5)*$L229+SUM($S$6:BA$6)*$M229+SUM($S$7:BA$7)*$N229-SUM($O229:$Q229)&gt;0,SUM($S$3:BA$3)*$J229+SUM($S$4:BA$4)*$K229+SUM($S$5:BA$5)*$L229+SUM($S$6:BA$6)*$M229+SUM($S$7:BA$7)*$N229-SUM($O229:$Q229),0)</f>
        <v>193.46479999999997</v>
      </c>
      <c r="AY229" s="7">
        <f t="shared" si="698"/>
        <v>113.39999999999998</v>
      </c>
      <c r="AZ229" s="401">
        <f>IF(SUM($S$3:BC$3)*$J229+SUM($S$4:BC$4)*$K229+SUM($S$5:BC$5)*$L229+SUM($S$6:BC$6)*$M229+SUM($S$7:BC$7)*$N229-SUM($O229:$Q229)&gt;0,SUM($S$3:BC$3)*$J229+SUM($S$4:BC$4)*$K229+SUM($S$5:BC$5)*$L229+SUM($S$6:BC$6)*$M229+SUM($S$7:BC$7)*$N229-SUM($O229:$Q229),0)</f>
        <v>306.86479999999995</v>
      </c>
      <c r="BA229" s="87">
        <f t="shared" si="699"/>
        <v>113.39999999999998</v>
      </c>
      <c r="BB229" s="402">
        <f>IF(SUM($S$3:BD$3)*$J229+SUM($S$4:BD$4)*$K229+SUM($S$5:BD$5)*$L229+SUM($S$6:BD$6)*$M229+SUM($S$7:BD$7)*$N229-SUM($O229:$Q229)&gt;0,SUM($S$3:BD$3)*$J229+SUM($S$4:BD$4)*$K229+SUM($S$5:BD$5)*$L229+SUM($S$6:BD$6)*$M229+SUM($S$7:BD$7)*$N229-SUM($O229:$Q229),0)</f>
        <v>392.54480000000012</v>
      </c>
      <c r="BC229" s="87">
        <f t="shared" si="700"/>
        <v>85.680000000000177</v>
      </c>
      <c r="BG229" s="91">
        <f t="shared" si="804"/>
        <v>0</v>
      </c>
      <c r="BH229" s="91">
        <f t="shared" si="805"/>
        <v>0</v>
      </c>
      <c r="BI229" s="91">
        <f t="shared" si="806"/>
        <v>0</v>
      </c>
      <c r="BJ229" s="91">
        <f t="shared" si="807"/>
        <v>0</v>
      </c>
      <c r="BK229" s="91">
        <f t="shared" si="808"/>
        <v>0</v>
      </c>
      <c r="BL229" s="91">
        <f t="shared" si="809"/>
        <v>0</v>
      </c>
      <c r="BM229" s="91">
        <f t="shared" si="810"/>
        <v>0</v>
      </c>
      <c r="BN229" s="91">
        <f t="shared" si="811"/>
        <v>0</v>
      </c>
      <c r="BO229" s="91">
        <f t="shared" si="812"/>
        <v>0</v>
      </c>
      <c r="BP229" s="91">
        <f t="shared" si="813"/>
        <v>0</v>
      </c>
      <c r="BQ229" s="250">
        <f t="shared" si="814"/>
        <v>34170.855991999997</v>
      </c>
      <c r="BR229" s="157">
        <f t="shared" si="815"/>
        <v>48397.98599999999</v>
      </c>
      <c r="BS229" s="91">
        <f t="shared" si="816"/>
        <v>48397.98599999999</v>
      </c>
      <c r="BT229" s="91">
        <f t="shared" si="817"/>
        <v>36567.367200000081</v>
      </c>
      <c r="BU229" s="91"/>
      <c r="BV229" s="91"/>
      <c r="BW229" s="158"/>
      <c r="BX229" s="153" t="s">
        <v>607</v>
      </c>
    </row>
    <row r="230" spans="1:76" s="86" customFormat="1" ht="12.75" customHeight="1" x14ac:dyDescent="0.25">
      <c r="A230" s="15" t="s">
        <v>501</v>
      </c>
      <c r="B230" s="15" t="s">
        <v>128</v>
      </c>
      <c r="C230" s="98" t="s">
        <v>105</v>
      </c>
      <c r="D230" s="280">
        <v>1</v>
      </c>
      <c r="E230" s="334">
        <v>427.7</v>
      </c>
      <c r="F230" s="341" t="s">
        <v>912</v>
      </c>
      <c r="G230" s="369">
        <v>1</v>
      </c>
      <c r="H230" s="370">
        <v>427.7</v>
      </c>
      <c r="I230" s="378" t="s">
        <v>912</v>
      </c>
      <c r="J230" s="208"/>
      <c r="K230" s="225">
        <v>0.51</v>
      </c>
      <c r="L230" s="217"/>
      <c r="M230" s="217"/>
      <c r="N230" s="120"/>
      <c r="O230" s="87">
        <v>401</v>
      </c>
      <c r="P230" s="91"/>
      <c r="Q230" s="292">
        <v>240</v>
      </c>
      <c r="R230" s="72">
        <f>IF(SUM($S$3:U$3)*$J230+SUM($S$4:U$4)*$K230+SUM($S$5:U$5)*$L230+SUM($S$6:U$6)*$M230+SUM($S$7:U$7)*$N230-SUM($O230:$Q230)&gt;0,SUM($S$3:U$3)*$J230+SUM($S$4:U$4)*$K230+SUM($S$5:U$5)*$L230+SUM($S$6:U$6)*$M230+SUM($S$7:U$7)*$N230-SUM($O230:$Q230),0)</f>
        <v>0</v>
      </c>
      <c r="S230" s="73">
        <f t="shared" si="682"/>
        <v>0</v>
      </c>
      <c r="T230" s="72">
        <f>IF(SUM($S$3:W$3)*$J230+SUM($S$4:W$4)*$K230+SUM($S$5:W$5)*$L230+SUM($S$6:W$6)*$M230+SUM($S$7:W$7)*$N230-SUM($O230:$Q230)&gt;0,SUM($S$3:W$3)*$J230+SUM($S$4:W$4)*$K230+SUM($S$5:W$5)*$L230+SUM($S$6:W$6)*$M230+SUM($S$7:W$7)*$N230-SUM($O230:$Q230),0)</f>
        <v>0</v>
      </c>
      <c r="U230" s="4">
        <f t="shared" si="683"/>
        <v>0</v>
      </c>
      <c r="V230" s="72">
        <f>IF(SUM($S$3:Y$3)*$J230+SUM($S$4:Y$4)*$K230+SUM($S$5:Y$5)*$L230+SUM($S$6:Y$6)*$M230+SUM($S$7:Y$7)*$N230-SUM($O230:$Q230)&gt;0,SUM($S$3:Y$3)*$J230+SUM($S$4:Y$4)*$K230+SUM($S$5:Y$5)*$L230+SUM($S$6:Y$6)*$M230+SUM($S$7:Y$7)*$N230-SUM($O230:$Q230),0)</f>
        <v>0</v>
      </c>
      <c r="W230" s="4">
        <f t="shared" si="684"/>
        <v>0</v>
      </c>
      <c r="X230" s="72">
        <f>IF(SUM($S$3:AA$3)*$J230+SUM($S$4:AA$4)*$K230+SUM($S$5:AA$5)*$L230+SUM($S$6:AA$6)*$M230+SUM($S$7:AA$7)*$N230-SUM($O230:$Q230)&gt;0,SUM($S$3:AA$3)*$J230+SUM($S$4:AA$4)*$K230+SUM($S$5:AA$5)*$L230+SUM($S$6:AA$6)*$M230+SUM($S$7:AA$7)*$N230-SUM($O230:$Q230),0)</f>
        <v>0</v>
      </c>
      <c r="Y230" s="4">
        <f t="shared" si="685"/>
        <v>0</v>
      </c>
      <c r="Z230" s="72">
        <f>IF(SUM($S$3:AC$3)*$J230+SUM($S$4:AC$4)*$K230+SUM($S$5:AC$5)*$L230+SUM($S$6:AC$6)*$M230+SUM($S$7:AC$7)*$N230-SUM($O230:$Q230)&gt;0,SUM($S$3:AC$3)*$J230+SUM($S$4:AC$4)*$K230+SUM($S$5:AC$5)*$L230+SUM($S$6:AC$6)*$M230+SUM($S$7:AC$7)*$N230-SUM($O230:$Q230),0)</f>
        <v>0</v>
      </c>
      <c r="AA230" s="4">
        <f t="shared" si="686"/>
        <v>0</v>
      </c>
      <c r="AB230" s="72">
        <f>IF(SUM($S$3:AE$3)*$J230+SUM($S$4:AE$4)*$K230+SUM($S$5:AE$5)*$L230+SUM($S$6:AE$6)*$M230+SUM($S$7:AE$7)*$N230-SUM($O230:$Q230)&gt;0,SUM($S$3:AE$3)*$J230+SUM($S$4:AE$4)*$K230+SUM($S$5:AE$5)*$L230+SUM($S$6:AE$6)*$M230+SUM($S$7:AE$7)*$N230-SUM($O230:$Q230),0)</f>
        <v>0</v>
      </c>
      <c r="AC230" s="4">
        <f t="shared" si="687"/>
        <v>0</v>
      </c>
      <c r="AD230" s="72">
        <f>IF(SUM($S$3:AG$3)*$J230+SUM($S$4:AG$4)*$K230+SUM($S$5:AG$5)*$L230+SUM($S$6:AG$6)*$M230+SUM($S$7:AG$7)*$N230-SUM($O230:$Q230)&gt;0,SUM($S$3:AG$3)*$J230+SUM($S$4:AG$4)*$K230+SUM($S$5:AG$5)*$L230+SUM($S$6:AG$6)*$M230+SUM($S$7:AG$7)*$N230-SUM($O230:$Q230),0)</f>
        <v>0</v>
      </c>
      <c r="AE230" s="4">
        <f t="shared" si="688"/>
        <v>0</v>
      </c>
      <c r="AF230" s="72">
        <f>IF(SUM($S$3:AI$3)*$J230+SUM($S$4:AI$4)*$K230+SUM($S$5:AI$5)*$L230+SUM($S$6:AI$6)*$M230+SUM($S$7:AI$7)*$N230-SUM($O230:$Q230)&gt;0,SUM($S$3:AI$3)*$J230+SUM($S$4:AI$4)*$K230+SUM($S$5:AI$5)*$L230+SUM($S$6:AI$6)*$M230+SUM($S$7:AI$7)*$N230-SUM($O230:$Q230),0)</f>
        <v>0</v>
      </c>
      <c r="AG230" s="4">
        <f t="shared" si="689"/>
        <v>0</v>
      </c>
      <c r="AH230" s="72">
        <f>IF(SUM($S$3:AK$3)*$J230+SUM($S$4:AK$4)*$K230+SUM($S$5:AK$5)*$L230+SUM($S$6:AK$6)*$M230+SUM($S$7:AK$7)*$N230-SUM($O230:$Q230)&gt;0,SUM($S$3:AK$3)*$J230+SUM($S$4:AK$4)*$K230+SUM($S$5:AK$5)*$L230+SUM($S$6:AK$6)*$M230+SUM($S$7:AK$7)*$N230-SUM($O230:$Q230),0)</f>
        <v>0</v>
      </c>
      <c r="AI230" s="4">
        <f t="shared" si="690"/>
        <v>0</v>
      </c>
      <c r="AJ230" s="72">
        <f>IF(SUM($S$3:AM$3)*$J230+SUM($S$4:AQ$4)*$K230+SUM($S$5:AM$5)*$L230+SUM($S$6:AM$6)*$M230+SUM($S$7:AM$7)*$N230-SUM($O230:$Q230)&gt;0,SUM($S$3:AM$3)*$J230+SUM($S$4:AQ$4)*$K230+SUM($S$5:AM$5)*$L230+SUM($S$6:AM$6)*$M230+SUM($S$7:AM$7)*$N230-SUM($O230:$Q230),0)</f>
        <v>0</v>
      </c>
      <c r="AK230" s="4">
        <f t="shared" si="691"/>
        <v>0</v>
      </c>
      <c r="AL230" s="72">
        <f>IF(SUM($S$3:AO$3)*$J230+SUM($S$4:AS$4)*$K230+SUM($S$5:AO$5)*$L230+SUM($S$6:AO$6)*$M230+SUM($S$7:AO$7)*$N230-SUM($O230:$Q230)&gt;0,SUM($S$3:AO$3)*$J230+SUM($S$4:AS$4)*$K230+SUM($S$5:AO$5)*$L230+SUM($S$6:AO$6)*$M230+SUM($S$7:AO$7)*$N230-SUM($O230:$Q230),0)</f>
        <v>0</v>
      </c>
      <c r="AM230" s="4">
        <f t="shared" si="692"/>
        <v>0</v>
      </c>
      <c r="AN230" s="72">
        <f>IF(SUM($S$3:AQ$3)*$J230+SUM($S$4:AU$4)*$K230+SUM($S$5:AQ$5)*$L230+SUM($S$6:AQ$6)*$M230+SUM($S$7:AQ$7)*$N230-SUM($O230:$Q230)&gt;0,SUM($S$3:AQ$3)*$J230+SUM($S$4:AU$4)*$K230+SUM($S$5:AQ$5)*$L230+SUM($S$6:AQ$6)*$M230+SUM($S$7:AQ$7)*$N230-SUM($O230:$Q230),0)</f>
        <v>0</v>
      </c>
      <c r="AO230" s="4">
        <f t="shared" si="693"/>
        <v>0</v>
      </c>
      <c r="AP230" s="72">
        <f>IF(SUM($S$3:AS$3)*$J230+SUM($S$4:AW$4)*$K230+SUM($S$5:AS$5)*$L230+SUM($S$6:AS$6)*$M230+SUM($S$7:AS$7)*$N230-SUM($O230:$Q230)&gt;0,SUM($S$3:AS$3)*$J230+SUM($S$4:AW$4)*$K230+SUM($S$5:AS$5)*$L230+SUM($S$6:AS$6)*$M230+SUM($S$7:AS$7)*$N230-SUM($O230:$Q230),0)</f>
        <v>0</v>
      </c>
      <c r="AQ230" s="4">
        <f t="shared" si="694"/>
        <v>0</v>
      </c>
      <c r="AR230" s="72">
        <f>IF(SUM($S$3:AU$3)*$J230+SUM($S$4:AP$4)*$K230+SUM($S$5:AU$5)*$L230+SUM($S$6:AU$6)*$M230+SUM($S$7:AU$7)*$N230-SUM($O230:$Q230)&gt;0,SUM($S$3:AU$3)*$J230+SUM($S$4:AP$4)*$K230+SUM($S$5:AU$5)*$L230+SUM($S$6:AU$6)*$M230+SUM($S$7:AU$7)*$N230-SUM($O230:$Q230),0)</f>
        <v>0</v>
      </c>
      <c r="AS230" s="4">
        <f t="shared" si="695"/>
        <v>0</v>
      </c>
      <c r="AT230" s="72">
        <f>IF(SUM($S$3:AW$3)*$J230+SUM($S$4:AW$4)*$K230+SUM($S$5:AW$5)*$L230+SUM($S$6:AW$6)*$M230+SUM($S$7:AW$7)*$N230-SUM($O230:$Q230)&gt;0,SUM($S$3:AW$3)*$J230+SUM($S$4:AW$4)*$K230+SUM($S$5:AW$5)*$L230+SUM($S$6:AW$6)*$M230+SUM($S$7:AW$7)*$N230-SUM($O230:$Q230),0)</f>
        <v>0</v>
      </c>
      <c r="AU230" s="4">
        <f t="shared" si="696"/>
        <v>0</v>
      </c>
      <c r="AV230" s="72">
        <f>IF(SUM($S$3:AY$3)*$J230+SUM($S$4:AY$4)*$K230+SUM($S$5:AY$5)*$L230+SUM($S$6:AY$6)*$M230+SUM($S$7:AY$7)*$N230-SUM($O230:$Q230)&gt;0,SUM($S$3:AY$3)*$J230+SUM($S$4:AY$4)*$K230+SUM($S$5:AY$5)*$L230+SUM($S$6:AY$6)*$M230+SUM($S$7:AY$7)*$N230-SUM($O230:$Q230),0)</f>
        <v>55.659999999999968</v>
      </c>
      <c r="AW230" s="4">
        <f t="shared" si="697"/>
        <v>55.659999999999968</v>
      </c>
      <c r="AX230" s="72">
        <f>IF(SUM($S$3:BA$3)*$J230+SUM($S$4:BA$4)*$K230+SUM($S$5:BA$5)*$L230+SUM($S$6:BA$6)*$M230+SUM($S$7:BA$7)*$N230-SUM($O230:$Q230)&gt;0,SUM($S$3:BA$3)*$J230+SUM($S$4:BA$4)*$K230+SUM($S$5:BA$5)*$L230+SUM($S$6:BA$6)*$M230+SUM($S$7:BA$7)*$N230-SUM($O230:$Q230),0)</f>
        <v>132.15999999999997</v>
      </c>
      <c r="AY230" s="7">
        <f t="shared" si="698"/>
        <v>76.5</v>
      </c>
      <c r="AZ230" s="401">
        <f>IF(SUM($S$3:BC$3)*$J230+SUM($S$4:BC$4)*$K230+SUM($S$5:BC$5)*$L230+SUM($S$6:BC$6)*$M230+SUM($S$7:BC$7)*$N230-SUM($O230:$Q230)&gt;0,SUM($S$3:BC$3)*$J230+SUM($S$4:BC$4)*$K230+SUM($S$5:BC$5)*$L230+SUM($S$6:BC$6)*$M230+SUM($S$7:BC$7)*$N230-SUM($O230:$Q230),0)</f>
        <v>208.65999999999997</v>
      </c>
      <c r="BA230" s="87">
        <f t="shared" si="699"/>
        <v>76.5</v>
      </c>
      <c r="BB230" s="402">
        <f>IF(SUM($S$3:BD$3)*$J230+SUM($S$4:BD$4)*$K230+SUM($S$5:BD$5)*$L230+SUM($S$6:BD$6)*$M230+SUM($S$7:BD$7)*$N230-SUM($O230:$Q230)&gt;0,SUM($S$3:BD$3)*$J230+SUM($S$4:BD$4)*$K230+SUM($S$5:BD$5)*$L230+SUM($S$6:BD$6)*$M230+SUM($S$7:BD$7)*$N230-SUM($O230:$Q230),0)</f>
        <v>283.63</v>
      </c>
      <c r="BC230" s="87">
        <f t="shared" si="700"/>
        <v>74.970000000000027</v>
      </c>
      <c r="BG230" s="91">
        <f t="shared" si="804"/>
        <v>0</v>
      </c>
      <c r="BH230" s="91">
        <f t="shared" si="805"/>
        <v>0</v>
      </c>
      <c r="BI230" s="91">
        <f t="shared" si="806"/>
        <v>0</v>
      </c>
      <c r="BJ230" s="91">
        <f t="shared" si="807"/>
        <v>0</v>
      </c>
      <c r="BK230" s="91">
        <f t="shared" si="808"/>
        <v>0</v>
      </c>
      <c r="BL230" s="91">
        <f t="shared" si="809"/>
        <v>0</v>
      </c>
      <c r="BM230" s="91">
        <f t="shared" si="810"/>
        <v>0</v>
      </c>
      <c r="BN230" s="91">
        <f t="shared" si="811"/>
        <v>0</v>
      </c>
      <c r="BO230" s="91">
        <f t="shared" si="812"/>
        <v>0</v>
      </c>
      <c r="BP230" s="91">
        <f t="shared" si="813"/>
        <v>0</v>
      </c>
      <c r="BQ230" s="250">
        <f t="shared" si="814"/>
        <v>23805.781999999985</v>
      </c>
      <c r="BR230" s="157">
        <f t="shared" si="815"/>
        <v>32719.05</v>
      </c>
      <c r="BS230" s="91">
        <f t="shared" si="816"/>
        <v>32719.05</v>
      </c>
      <c r="BT230" s="91">
        <f t="shared" si="817"/>
        <v>32064.669000000013</v>
      </c>
      <c r="BU230" s="91"/>
      <c r="BV230" s="91"/>
      <c r="BW230" s="158"/>
      <c r="BX230" s="153" t="s">
        <v>607</v>
      </c>
    </row>
    <row r="231" spans="1:76" s="86" customFormat="1" ht="12.75" customHeight="1" x14ac:dyDescent="0.25">
      <c r="A231" s="15" t="s">
        <v>131</v>
      </c>
      <c r="B231" s="15" t="s">
        <v>128</v>
      </c>
      <c r="C231" s="98" t="s">
        <v>105</v>
      </c>
      <c r="D231" s="280">
        <v>1</v>
      </c>
      <c r="E231" s="334">
        <v>427.7</v>
      </c>
      <c r="F231" s="341" t="s">
        <v>912</v>
      </c>
      <c r="G231" s="369">
        <v>1</v>
      </c>
      <c r="H231" s="370">
        <v>427.7</v>
      </c>
      <c r="I231" s="378" t="s">
        <v>912</v>
      </c>
      <c r="J231" s="208"/>
      <c r="K231" s="225">
        <v>0.60399999999999998</v>
      </c>
      <c r="L231" s="217"/>
      <c r="M231" s="217"/>
      <c r="N231" s="120"/>
      <c r="O231" s="87">
        <v>278</v>
      </c>
      <c r="P231" s="91"/>
      <c r="Q231" s="292">
        <v>420</v>
      </c>
      <c r="R231" s="72">
        <f>IF(SUM($S$3:U$3)*$J231+SUM($S$4:U$4)*$K231+SUM($S$5:U$5)*$L231+SUM($S$6:U$6)*$M231+SUM($S$7:U$7)*$N231-SUM($O231:$Q231)&gt;0,SUM($S$3:U$3)*$J231+SUM($S$4:U$4)*$K231+SUM($S$5:U$5)*$L231+SUM($S$6:U$6)*$M231+SUM($S$7:U$7)*$N231-SUM($O231:$Q231),0)</f>
        <v>0</v>
      </c>
      <c r="S231" s="73">
        <f t="shared" si="682"/>
        <v>0</v>
      </c>
      <c r="T231" s="72">
        <f>IF(SUM($S$3:W$3)*$J231+SUM($S$4:W$4)*$K231+SUM($S$5:W$5)*$L231+SUM($S$6:W$6)*$M231+SUM($S$7:W$7)*$N231-SUM($O231:$Q231)&gt;0,SUM($S$3:W$3)*$J231+SUM($S$4:W$4)*$K231+SUM($S$5:W$5)*$L231+SUM($S$6:W$6)*$M231+SUM($S$7:W$7)*$N231-SUM($O231:$Q231),0)</f>
        <v>0</v>
      </c>
      <c r="U231" s="4">
        <f t="shared" si="683"/>
        <v>0</v>
      </c>
      <c r="V231" s="72">
        <f>IF(SUM($S$3:Y$3)*$J231+SUM($S$4:Y$4)*$K231+SUM($S$5:Y$5)*$L231+SUM($S$6:Y$6)*$M231+SUM($S$7:Y$7)*$N231-SUM($O231:$Q231)&gt;0,SUM($S$3:Y$3)*$J231+SUM($S$4:Y$4)*$K231+SUM($S$5:Y$5)*$L231+SUM($S$6:Y$6)*$M231+SUM($S$7:Y$7)*$N231-SUM($O231:$Q231),0)</f>
        <v>0</v>
      </c>
      <c r="W231" s="4">
        <f t="shared" si="684"/>
        <v>0</v>
      </c>
      <c r="X231" s="72">
        <f>IF(SUM($S$3:AA$3)*$J231+SUM($S$4:AA$4)*$K231+SUM($S$5:AA$5)*$L231+SUM($S$6:AA$6)*$M231+SUM($S$7:AA$7)*$N231-SUM($O231:$Q231)&gt;0,SUM($S$3:AA$3)*$J231+SUM($S$4:AA$4)*$K231+SUM($S$5:AA$5)*$L231+SUM($S$6:AA$6)*$M231+SUM($S$7:AA$7)*$N231-SUM($O231:$Q231),0)</f>
        <v>0</v>
      </c>
      <c r="Y231" s="4">
        <f t="shared" si="685"/>
        <v>0</v>
      </c>
      <c r="Z231" s="72">
        <f>IF(SUM($S$3:AC$3)*$J231+SUM($S$4:AC$4)*$K231+SUM($S$5:AC$5)*$L231+SUM($S$6:AC$6)*$M231+SUM($S$7:AC$7)*$N231-SUM($O231:$Q231)&gt;0,SUM($S$3:AC$3)*$J231+SUM($S$4:AC$4)*$K231+SUM($S$5:AC$5)*$L231+SUM($S$6:AC$6)*$M231+SUM($S$7:AC$7)*$N231-SUM($O231:$Q231),0)</f>
        <v>0</v>
      </c>
      <c r="AA231" s="4">
        <f t="shared" si="686"/>
        <v>0</v>
      </c>
      <c r="AB231" s="72">
        <f>IF(SUM($S$3:AE$3)*$J231+SUM($S$4:AE$4)*$K231+SUM($S$5:AE$5)*$L231+SUM($S$6:AE$6)*$M231+SUM($S$7:AE$7)*$N231-SUM($O231:$Q231)&gt;0,SUM($S$3:AE$3)*$J231+SUM($S$4:AE$4)*$K231+SUM($S$5:AE$5)*$L231+SUM($S$6:AE$6)*$M231+SUM($S$7:AE$7)*$N231-SUM($O231:$Q231),0)</f>
        <v>0</v>
      </c>
      <c r="AC231" s="4">
        <f t="shared" si="687"/>
        <v>0</v>
      </c>
      <c r="AD231" s="72">
        <f>IF(SUM($S$3:AG$3)*$J231+SUM($S$4:AG$4)*$K231+SUM($S$5:AG$5)*$L231+SUM($S$6:AG$6)*$M231+SUM($S$7:AG$7)*$N231-SUM($O231:$Q231)&gt;0,SUM($S$3:AG$3)*$J231+SUM($S$4:AG$4)*$K231+SUM($S$5:AG$5)*$L231+SUM($S$6:AG$6)*$M231+SUM($S$7:AG$7)*$N231-SUM($O231:$Q231),0)</f>
        <v>0</v>
      </c>
      <c r="AE231" s="4">
        <f t="shared" si="688"/>
        <v>0</v>
      </c>
      <c r="AF231" s="72">
        <f>IF(SUM($S$3:AI$3)*$J231+SUM($S$4:AI$4)*$K231+SUM($S$5:AI$5)*$L231+SUM($S$6:AI$6)*$M231+SUM($S$7:AI$7)*$N231-SUM($O231:$Q231)&gt;0,SUM($S$3:AI$3)*$J231+SUM($S$4:AI$4)*$K231+SUM($S$5:AI$5)*$L231+SUM($S$6:AI$6)*$M231+SUM($S$7:AI$7)*$N231-SUM($O231:$Q231),0)</f>
        <v>0</v>
      </c>
      <c r="AG231" s="4">
        <f t="shared" si="689"/>
        <v>0</v>
      </c>
      <c r="AH231" s="72">
        <f>IF(SUM($S$3:AK$3)*$J231+SUM($S$4:AK$4)*$K231+SUM($S$5:AK$5)*$L231+SUM($S$6:AK$6)*$M231+SUM($S$7:AK$7)*$N231-SUM($O231:$Q231)&gt;0,SUM($S$3:AK$3)*$J231+SUM($S$4:AK$4)*$K231+SUM($S$5:AK$5)*$L231+SUM($S$6:AK$6)*$M231+SUM($S$7:AK$7)*$N231-SUM($O231:$Q231),0)</f>
        <v>0</v>
      </c>
      <c r="AI231" s="4">
        <f t="shared" si="690"/>
        <v>0</v>
      </c>
      <c r="AJ231" s="72">
        <f>IF(SUM($S$3:AM$3)*$J231+SUM($S$4:AQ$4)*$K231+SUM($S$5:AM$5)*$L231+SUM($S$6:AM$6)*$M231+SUM($S$7:AM$7)*$N231-SUM($O231:$Q231)&gt;0,SUM($S$3:AM$3)*$J231+SUM($S$4:AQ$4)*$K231+SUM($S$5:AM$5)*$L231+SUM($S$6:AM$6)*$M231+SUM($S$7:AM$7)*$N231-SUM($O231:$Q231),0)</f>
        <v>0</v>
      </c>
      <c r="AK231" s="4">
        <f t="shared" si="691"/>
        <v>0</v>
      </c>
      <c r="AL231" s="72">
        <f>IF(SUM($S$3:AO$3)*$J231+SUM($S$4:AS$4)*$K231+SUM($S$5:AO$5)*$L231+SUM($S$6:AO$6)*$M231+SUM($S$7:AO$7)*$N231-SUM($O231:$Q231)&gt;0,SUM($S$3:AO$3)*$J231+SUM($S$4:AS$4)*$K231+SUM($S$5:AO$5)*$L231+SUM($S$6:AO$6)*$M231+SUM($S$7:AO$7)*$N231-SUM($O231:$Q231),0)</f>
        <v>0</v>
      </c>
      <c r="AM231" s="4">
        <f t="shared" si="692"/>
        <v>0</v>
      </c>
      <c r="AN231" s="72">
        <f>IF(SUM($S$3:AQ$3)*$J231+SUM($S$4:AU$4)*$K231+SUM($S$5:AQ$5)*$L231+SUM($S$6:AQ$6)*$M231+SUM($S$7:AQ$7)*$N231-SUM($O231:$Q231)&gt;0,SUM($S$3:AQ$3)*$J231+SUM($S$4:AU$4)*$K231+SUM($S$5:AQ$5)*$L231+SUM($S$6:AQ$6)*$M231+SUM($S$7:AQ$7)*$N231-SUM($O231:$Q231),0)</f>
        <v>0</v>
      </c>
      <c r="AO231" s="4">
        <f t="shared" si="693"/>
        <v>0</v>
      </c>
      <c r="AP231" s="72">
        <f>IF(SUM($S$3:AS$3)*$J231+SUM($S$4:AW$4)*$K231+SUM($S$5:AS$5)*$L231+SUM($S$6:AS$6)*$M231+SUM($S$7:AS$7)*$N231-SUM($O231:$Q231)&gt;0,SUM($S$3:AS$3)*$J231+SUM($S$4:AW$4)*$K231+SUM($S$5:AS$5)*$L231+SUM($S$6:AS$6)*$M231+SUM($S$7:AS$7)*$N231-SUM($O231:$Q231),0)</f>
        <v>36.463999999999942</v>
      </c>
      <c r="AQ231" s="4">
        <f t="shared" si="694"/>
        <v>36.463999999999942</v>
      </c>
      <c r="AR231" s="72">
        <f>IF(SUM($S$3:AU$3)*$J231+SUM($S$4:AP$4)*$K231+SUM($S$5:AU$5)*$L231+SUM($S$6:AU$6)*$M231+SUM($S$7:AU$7)*$N231-SUM($O231:$Q231)&gt;0,SUM($S$3:AU$3)*$J231+SUM($S$4:AP$4)*$K231+SUM($S$5:AU$5)*$L231+SUM($S$6:AU$6)*$M231+SUM($S$7:AU$7)*$N231-SUM($O231:$Q231),0)</f>
        <v>0</v>
      </c>
      <c r="AS231" s="4">
        <f t="shared" si="695"/>
        <v>0</v>
      </c>
      <c r="AT231" s="72">
        <f>IF(SUM($S$3:AW$3)*$J231+SUM($S$4:AW$4)*$K231+SUM($S$5:AW$5)*$L231+SUM($S$6:AW$6)*$M231+SUM($S$7:AW$7)*$N231-SUM($O231:$Q231)&gt;0,SUM($S$3:AW$3)*$J231+SUM($S$4:AW$4)*$K231+SUM($S$5:AW$5)*$L231+SUM($S$6:AW$6)*$M231+SUM($S$7:AW$7)*$N231-SUM($O231:$Q231),0)</f>
        <v>36.463999999999942</v>
      </c>
      <c r="AU231" s="4">
        <f t="shared" si="696"/>
        <v>36.463999999999942</v>
      </c>
      <c r="AV231" s="72">
        <f>IF(SUM($S$3:AY$3)*$J231+SUM($S$4:AY$4)*$K231+SUM($S$5:AY$5)*$L231+SUM($S$6:AY$6)*$M231+SUM($S$7:AY$7)*$N231-SUM($O231:$Q231)&gt;0,SUM($S$3:AY$3)*$J231+SUM($S$4:AY$4)*$K231+SUM($S$5:AY$5)*$L231+SUM($S$6:AY$6)*$M231+SUM($S$7:AY$7)*$N231-SUM($O231:$Q231),0)</f>
        <v>127.06399999999996</v>
      </c>
      <c r="AW231" s="4">
        <f t="shared" si="697"/>
        <v>90.600000000000023</v>
      </c>
      <c r="AX231" s="72">
        <f>IF(SUM($S$3:BA$3)*$J231+SUM($S$4:BA$4)*$K231+SUM($S$5:BA$5)*$L231+SUM($S$6:BA$6)*$M231+SUM($S$7:BA$7)*$N231-SUM($O231:$Q231)&gt;0,SUM($S$3:BA$3)*$J231+SUM($S$4:BA$4)*$K231+SUM($S$5:BA$5)*$L231+SUM($S$6:BA$6)*$M231+SUM($S$7:BA$7)*$N231-SUM($O231:$Q231),0)</f>
        <v>217.66399999999999</v>
      </c>
      <c r="AY231" s="7">
        <f t="shared" si="698"/>
        <v>90.600000000000023</v>
      </c>
      <c r="AZ231" s="401">
        <f>IF(SUM($S$3:BC$3)*$J231+SUM($S$4:BC$4)*$K231+SUM($S$5:BC$5)*$L231+SUM($S$6:BC$6)*$M231+SUM($S$7:BC$7)*$N231-SUM($O231:$Q231)&gt;0,SUM($S$3:BC$3)*$J231+SUM($S$4:BC$4)*$K231+SUM($S$5:BC$5)*$L231+SUM($S$6:BC$6)*$M231+SUM($S$7:BC$7)*$N231-SUM($O231:$Q231),0)</f>
        <v>308.26400000000001</v>
      </c>
      <c r="BA231" s="87">
        <f t="shared" si="699"/>
        <v>90.600000000000023</v>
      </c>
      <c r="BB231" s="402">
        <f>IF(SUM($S$3:BD$3)*$J231+SUM($S$4:BD$4)*$K231+SUM($S$5:BD$5)*$L231+SUM($S$6:BD$6)*$M231+SUM($S$7:BD$7)*$N231-SUM($O231:$Q231)&gt;0,SUM($S$3:BD$3)*$J231+SUM($S$4:BD$4)*$K231+SUM($S$5:BD$5)*$L231+SUM($S$6:BD$6)*$M231+SUM($S$7:BD$7)*$N231-SUM($O231:$Q231),0)</f>
        <v>397.05199999999991</v>
      </c>
      <c r="BC231" s="87">
        <f t="shared" si="700"/>
        <v>88.787999999999897</v>
      </c>
      <c r="BG231" s="91">
        <f t="shared" si="804"/>
        <v>0</v>
      </c>
      <c r="BH231" s="91">
        <f t="shared" si="805"/>
        <v>0</v>
      </c>
      <c r="BI231" s="91">
        <f t="shared" si="806"/>
        <v>0</v>
      </c>
      <c r="BJ231" s="91">
        <f t="shared" si="807"/>
        <v>0</v>
      </c>
      <c r="BK231" s="91">
        <f t="shared" si="808"/>
        <v>0</v>
      </c>
      <c r="BL231" s="91">
        <f t="shared" si="809"/>
        <v>0</v>
      </c>
      <c r="BM231" s="91">
        <f t="shared" si="810"/>
        <v>0</v>
      </c>
      <c r="BN231" s="91">
        <f t="shared" si="811"/>
        <v>15595.652799999974</v>
      </c>
      <c r="BO231" s="91">
        <f t="shared" si="812"/>
        <v>0</v>
      </c>
      <c r="BP231" s="91">
        <f t="shared" si="813"/>
        <v>15595.652799999974</v>
      </c>
      <c r="BQ231" s="250">
        <f t="shared" si="814"/>
        <v>38749.62000000001</v>
      </c>
      <c r="BR231" s="157">
        <f t="shared" si="815"/>
        <v>38749.62000000001</v>
      </c>
      <c r="BS231" s="91">
        <f t="shared" si="816"/>
        <v>38749.62000000001</v>
      </c>
      <c r="BT231" s="91">
        <f t="shared" si="817"/>
        <v>37974.627599999956</v>
      </c>
      <c r="BU231" s="91"/>
      <c r="BV231" s="91"/>
      <c r="BW231" s="158"/>
      <c r="BX231" s="153" t="s">
        <v>607</v>
      </c>
    </row>
    <row r="232" spans="1:76" s="86" customFormat="1" ht="12.75" customHeight="1" x14ac:dyDescent="0.25">
      <c r="A232" s="11" t="s">
        <v>824</v>
      </c>
      <c r="B232" s="12" t="s">
        <v>825</v>
      </c>
      <c r="C232" s="248" t="s">
        <v>455</v>
      </c>
      <c r="D232" s="276">
        <v>1</v>
      </c>
      <c r="E232" s="330">
        <v>537.5</v>
      </c>
      <c r="F232" s="341" t="s">
        <v>1043</v>
      </c>
      <c r="G232" s="369">
        <v>1</v>
      </c>
      <c r="H232" s="370">
        <v>537.5</v>
      </c>
      <c r="I232" s="378" t="s">
        <v>1043</v>
      </c>
      <c r="J232" s="309">
        <v>1.752</v>
      </c>
      <c r="K232" s="226"/>
      <c r="L232" s="217"/>
      <c r="M232" s="217"/>
      <c r="N232" s="120"/>
      <c r="O232" s="87"/>
      <c r="P232" s="91"/>
      <c r="Q232" s="292">
        <v>605</v>
      </c>
      <c r="R232" s="72">
        <f>IF(SUM($S$3:U$3)*$J232+SUM($S$4:U$4)*$K232+SUM($S$5:U$5)*$L232+SUM($S$6:U$6)*$M232+SUM($S$7:U$7)*$N232-SUM($O232:$Q232)&gt;0,SUM($S$3:U$3)*$J232+SUM($S$4:U$4)*$K232+SUM($S$5:U$5)*$L232+SUM($S$6:U$6)*$M232+SUM($S$7:U$7)*$N232-SUM($O232:$Q232),0)</f>
        <v>0</v>
      </c>
      <c r="S232" s="73">
        <f t="shared" si="682"/>
        <v>0</v>
      </c>
      <c r="T232" s="72">
        <f>IF(SUM($S$3:W$3)*$J232+SUM($S$4:W$4)*$K232+SUM($S$5:W$5)*$L232+SUM($S$6:W$6)*$M232+SUM($S$7:W$7)*$N232-SUM($O232:$Q232)&gt;0,SUM($S$3:W$3)*$J232+SUM($S$4:W$4)*$K232+SUM($S$5:W$5)*$L232+SUM($S$6:W$6)*$M232+SUM($S$7:W$7)*$N232-SUM($O232:$Q232),0)</f>
        <v>0</v>
      </c>
      <c r="U232" s="4">
        <f t="shared" si="683"/>
        <v>0</v>
      </c>
      <c r="V232" s="72">
        <f>IF(SUM($S$3:Y$3)*$J232+SUM($S$4:Y$4)*$K232+SUM($S$5:Y$5)*$L232+SUM($S$6:Y$6)*$M232+SUM($S$7:Y$7)*$N232-SUM($O232:$Q232)&gt;0,SUM($S$3:Y$3)*$J232+SUM($S$4:Y$4)*$K232+SUM($S$5:Y$5)*$L232+SUM($S$6:Y$6)*$M232+SUM($S$7:Y$7)*$N232-SUM($O232:$Q232),0)</f>
        <v>0</v>
      </c>
      <c r="W232" s="4">
        <f t="shared" si="684"/>
        <v>0</v>
      </c>
      <c r="X232" s="72">
        <f>IF(SUM($S$3:AA$3)*$J232+SUM($S$4:AA$4)*$K232+SUM($S$5:AA$5)*$L232+SUM($S$6:AA$6)*$M232+SUM($S$7:AA$7)*$N232-SUM($O232:$Q232)&gt;0,SUM($S$3:AA$3)*$J232+SUM($S$4:AA$4)*$K232+SUM($S$5:AA$5)*$L232+SUM($S$6:AA$6)*$M232+SUM($S$7:AA$7)*$N232-SUM($O232:$Q232),0)</f>
        <v>0</v>
      </c>
      <c r="Y232" s="4">
        <f t="shared" si="685"/>
        <v>0</v>
      </c>
      <c r="Z232" s="72">
        <f>IF(SUM($S$3:AC$3)*$J232+SUM($S$4:AC$4)*$K232+SUM($S$5:AC$5)*$L232+SUM($S$6:AC$6)*$M232+SUM($S$7:AC$7)*$N232-SUM($O232:$Q232)&gt;0,SUM($S$3:AC$3)*$J232+SUM($S$4:AC$4)*$K232+SUM($S$5:AC$5)*$L232+SUM($S$6:AC$6)*$M232+SUM($S$7:AC$7)*$N232-SUM($O232:$Q232),0)</f>
        <v>0</v>
      </c>
      <c r="AA232" s="4">
        <f t="shared" si="686"/>
        <v>0</v>
      </c>
      <c r="AB232" s="72">
        <f>IF(SUM($S$3:AE$3)*$J232+SUM($S$4:AE$4)*$K232+SUM($S$5:AE$5)*$L232+SUM($S$6:AE$6)*$M232+SUM($S$7:AE$7)*$N232-SUM($O232:$Q232)&gt;0,SUM($S$3:AE$3)*$J232+SUM($S$4:AE$4)*$K232+SUM($S$5:AE$5)*$L232+SUM($S$6:AE$6)*$M232+SUM($S$7:AE$7)*$N232-SUM($O232:$Q232),0)</f>
        <v>0</v>
      </c>
      <c r="AC232" s="4">
        <f t="shared" si="687"/>
        <v>0</v>
      </c>
      <c r="AD232" s="72">
        <f>IF(SUM($S$3:AG$3)*$J232+SUM($S$4:AG$4)*$K232+SUM($S$5:AG$5)*$L232+SUM($S$6:AG$6)*$M232+SUM($S$7:AG$7)*$N232-SUM($O232:$Q232)&gt;0,SUM($S$3:AG$3)*$J232+SUM($S$4:AG$4)*$K232+SUM($S$5:AG$5)*$L232+SUM($S$6:AG$6)*$M232+SUM($S$7:AG$7)*$N232-SUM($O232:$Q232),0)</f>
        <v>0</v>
      </c>
      <c r="AE232" s="4">
        <f t="shared" si="688"/>
        <v>0</v>
      </c>
      <c r="AF232" s="72">
        <f>IF(SUM($S$3:AI$3)*$J232+SUM($S$4:AI$4)*$K232+SUM($S$5:AI$5)*$L232+SUM($S$6:AI$6)*$M232+SUM($S$7:AI$7)*$N232-SUM($O232:$Q232)&gt;0,SUM($S$3:AI$3)*$J232+SUM($S$4:AI$4)*$K232+SUM($S$5:AI$5)*$L232+SUM($S$6:AI$6)*$M232+SUM($S$7:AI$7)*$N232-SUM($O232:$Q232),0)</f>
        <v>0</v>
      </c>
      <c r="AG232" s="4">
        <f t="shared" si="689"/>
        <v>0</v>
      </c>
      <c r="AH232" s="72">
        <f>IF(SUM($S$3:AK$3)*$J232+SUM($S$4:AK$4)*$K232+SUM($S$5:AK$5)*$L232+SUM($S$6:AK$6)*$M232+SUM($S$7:AK$7)*$N232-SUM($O232:$Q232)&gt;0,SUM($S$3:AK$3)*$J232+SUM($S$4:AK$4)*$K232+SUM($S$5:AK$5)*$L232+SUM($S$6:AK$6)*$M232+SUM($S$7:AK$7)*$N232-SUM($O232:$Q232),0)</f>
        <v>0</v>
      </c>
      <c r="AI232" s="4">
        <f t="shared" si="690"/>
        <v>0</v>
      </c>
      <c r="AJ232" s="72">
        <f>IF(SUM($S$3:AM$3)*$J232+SUM($S$4:AQ$4)*$K232+SUM($S$5:AM$5)*$L232+SUM($S$6:AM$6)*$M232+SUM($S$7:AM$7)*$N232-SUM($O232:$Q232)&gt;0,SUM($S$3:AM$3)*$J232+SUM($S$4:AQ$4)*$K232+SUM($S$5:AM$5)*$L232+SUM($S$6:AM$6)*$M232+SUM($S$7:AM$7)*$N232-SUM($O232:$Q232),0)</f>
        <v>0</v>
      </c>
      <c r="AK232" s="4">
        <f t="shared" si="691"/>
        <v>0</v>
      </c>
      <c r="AL232" s="72">
        <f>IF(SUM($S$3:AO$3)*$J232+SUM($S$4:AS$4)*$K232+SUM($S$5:AO$5)*$L232+SUM($S$6:AO$6)*$M232+SUM($S$7:AO$7)*$N232-SUM($O232:$Q232)&gt;0,SUM($S$3:AO$3)*$J232+SUM($S$4:AS$4)*$K232+SUM($S$5:AO$5)*$L232+SUM($S$6:AO$6)*$M232+SUM($S$7:AO$7)*$N232-SUM($O232:$Q232),0)</f>
        <v>0</v>
      </c>
      <c r="AM232" s="4">
        <f t="shared" si="692"/>
        <v>0</v>
      </c>
      <c r="AN232" s="72">
        <f>IF(SUM($S$3:AQ$3)*$J232+SUM($S$4:AU$4)*$K232+SUM($S$5:AQ$5)*$L232+SUM($S$6:AQ$6)*$M232+SUM($S$7:AQ$7)*$N232-SUM($O232:$Q232)&gt;0,SUM($S$3:AQ$3)*$J232+SUM($S$4:AU$4)*$K232+SUM($S$5:AQ$5)*$L232+SUM($S$6:AQ$6)*$M232+SUM($S$7:AQ$7)*$N232-SUM($O232:$Q232),0)</f>
        <v>0</v>
      </c>
      <c r="AO232" s="4">
        <f t="shared" si="693"/>
        <v>0</v>
      </c>
      <c r="AP232" s="72">
        <f>IF(SUM($S$3:AS$3)*$J232+SUM($S$4:AW$4)*$K232+SUM($S$5:AS$5)*$L232+SUM($S$6:AS$6)*$M232+SUM($S$7:AS$7)*$N232-SUM($O232:$Q232)&gt;0,SUM($S$3:AS$3)*$J232+SUM($S$4:AW$4)*$K232+SUM($S$5:AS$5)*$L232+SUM($S$6:AS$6)*$M232+SUM($S$7:AS$7)*$N232-SUM($O232:$Q232),0)</f>
        <v>0</v>
      </c>
      <c r="AQ232" s="4">
        <f t="shared" si="694"/>
        <v>0</v>
      </c>
      <c r="AR232" s="72">
        <f>IF(SUM($S$3:AU$3)*$J232+SUM($S$4:AP$4)*$K232+SUM($S$5:AU$5)*$L232+SUM($S$6:AU$6)*$M232+SUM($S$7:AU$7)*$N232-SUM($O232:$Q232)&gt;0,SUM($S$3:AU$3)*$J232+SUM($S$4:AP$4)*$K232+SUM($S$5:AU$5)*$L232+SUM($S$6:AU$6)*$M232+SUM($S$7:AU$7)*$N232-SUM($O232:$Q232),0)</f>
        <v>0</v>
      </c>
      <c r="AS232" s="4">
        <f t="shared" si="695"/>
        <v>0</v>
      </c>
      <c r="AT232" s="72">
        <f>IF(SUM($S$3:AW$3)*$J232+SUM($S$4:AW$4)*$K232+SUM($S$5:AW$5)*$L232+SUM($S$6:AW$6)*$M232+SUM($S$7:AW$7)*$N232-SUM($O232:$Q232)&gt;0,SUM($S$3:AW$3)*$J232+SUM($S$4:AW$4)*$K232+SUM($S$5:AW$5)*$L232+SUM($S$6:AW$6)*$M232+SUM($S$7:AW$7)*$N232-SUM($O232:$Q232),0)</f>
        <v>0</v>
      </c>
      <c r="AU232" s="4">
        <f t="shared" si="696"/>
        <v>0</v>
      </c>
      <c r="AV232" s="72">
        <f>IF(SUM($S$3:AY$3)*$J232+SUM($S$4:AY$4)*$K232+SUM($S$5:AY$5)*$L232+SUM($S$6:AY$6)*$M232+SUM($S$7:AY$7)*$N232-SUM($O232:$Q232)&gt;0,SUM($S$3:AY$3)*$J232+SUM($S$4:AY$4)*$K232+SUM($S$5:AY$5)*$L232+SUM($S$6:AY$6)*$M232+SUM($S$7:AY$7)*$N232-SUM($O232:$Q232),0)</f>
        <v>0</v>
      </c>
      <c r="AW232" s="4">
        <f t="shared" si="697"/>
        <v>0</v>
      </c>
      <c r="AX232" s="72">
        <f>IF(SUM($S$3:BA$3)*$J232+SUM($S$4:BA$4)*$K232+SUM($S$5:BA$5)*$L232+SUM($S$6:BA$6)*$M232+SUM($S$7:BA$7)*$N232-SUM($O232:$Q232)&gt;0,SUM($S$3:BA$3)*$J232+SUM($S$4:BA$4)*$K232+SUM($S$5:BA$5)*$L232+SUM($S$6:BA$6)*$M232+SUM($S$7:BA$7)*$N232-SUM($O232:$Q232),0)</f>
        <v>0</v>
      </c>
      <c r="AY232" s="7">
        <f t="shared" si="698"/>
        <v>0</v>
      </c>
      <c r="AZ232" s="401">
        <f>IF(SUM($S$3:BC$3)*$J232+SUM($S$4:BC$4)*$K232+SUM($S$5:BC$5)*$L232+SUM($S$6:BC$6)*$M232+SUM($S$7:BC$7)*$N232-SUM($O232:$Q232)&gt;0,SUM($S$3:BC$3)*$J232+SUM($S$4:BC$4)*$K232+SUM($S$5:BC$5)*$L232+SUM($S$6:BC$6)*$M232+SUM($S$7:BC$7)*$N232-SUM($O232:$Q232),0)</f>
        <v>0</v>
      </c>
      <c r="BA232" s="87">
        <f t="shared" si="699"/>
        <v>0</v>
      </c>
      <c r="BB232" s="402">
        <f>IF(SUM($S$3:BD$3)*$J232+SUM($S$4:BD$4)*$K232+SUM($S$5:BD$5)*$L232+SUM($S$6:BD$6)*$M232+SUM($S$7:BD$7)*$N232-SUM($O232:$Q232)&gt;0,SUM($S$3:BD$3)*$J232+SUM($S$4:BD$4)*$K232+SUM($S$5:BD$5)*$L232+SUM($S$6:BD$6)*$M232+SUM($S$7:BD$7)*$N232-SUM($O232:$Q232),0)</f>
        <v>0</v>
      </c>
      <c r="BC232" s="87">
        <f t="shared" si="700"/>
        <v>0</v>
      </c>
      <c r="BG232" s="23">
        <f>AA232*$H232</f>
        <v>0</v>
      </c>
      <c r="BH232" s="23">
        <f>AC232*$H232</f>
        <v>0</v>
      </c>
      <c r="BI232" s="23">
        <f>AE232*$H232</f>
        <v>0</v>
      </c>
      <c r="BJ232" s="23">
        <f>AG232*$H232</f>
        <v>0</v>
      </c>
      <c r="BK232" s="23">
        <f>AI232*$H232</f>
        <v>0</v>
      </c>
      <c r="BL232" s="23">
        <f>AK232*$H232</f>
        <v>0</v>
      </c>
      <c r="BM232" s="23">
        <f>AM232*$H232</f>
        <v>0</v>
      </c>
      <c r="BN232" s="23">
        <f>AO232*$H232</f>
        <v>0</v>
      </c>
      <c r="BO232" s="23">
        <f>AQ232*$H232</f>
        <v>0</v>
      </c>
      <c r="BP232" s="23">
        <f>AS232*$H232</f>
        <v>0</v>
      </c>
      <c r="BQ232" s="407">
        <f>AU232*$H232</f>
        <v>0</v>
      </c>
      <c r="BR232" s="22">
        <f>AW232*$H232</f>
        <v>0</v>
      </c>
      <c r="BS232" s="23">
        <f>AY232*$H232</f>
        <v>0</v>
      </c>
      <c r="BT232" s="23">
        <f t="shared" ref="BT232" si="818">BA232*$H232</f>
        <v>0</v>
      </c>
      <c r="BU232" s="23">
        <f>BC232*$H232</f>
        <v>0</v>
      </c>
      <c r="BV232" s="91"/>
      <c r="BW232" s="158"/>
      <c r="BX232" s="153" t="s">
        <v>615</v>
      </c>
    </row>
    <row r="233" spans="1:76" s="86" customFormat="1" ht="12.75" customHeight="1" x14ac:dyDescent="0.25">
      <c r="A233" s="15" t="s">
        <v>132</v>
      </c>
      <c r="B233" s="15" t="s">
        <v>128</v>
      </c>
      <c r="C233" s="98" t="s">
        <v>105</v>
      </c>
      <c r="D233" s="280">
        <v>1</v>
      </c>
      <c r="E233" s="334">
        <v>427.7</v>
      </c>
      <c r="F233" s="341" t="s">
        <v>912</v>
      </c>
      <c r="G233" s="369">
        <v>1</v>
      </c>
      <c r="H233" s="370">
        <v>427.7</v>
      </c>
      <c r="I233" s="378" t="s">
        <v>912</v>
      </c>
      <c r="J233" s="309">
        <v>7.9980000000000002</v>
      </c>
      <c r="K233" s="225">
        <v>7.8</v>
      </c>
      <c r="L233" s="213">
        <v>0.4</v>
      </c>
      <c r="M233" s="234">
        <v>0.186</v>
      </c>
      <c r="N233" s="120"/>
      <c r="O233" s="87">
        <v>6388.0119999999997</v>
      </c>
      <c r="P233" s="91">
        <v>1353.33</v>
      </c>
      <c r="Q233" s="292">
        <v>4102</v>
      </c>
      <c r="R233" s="72">
        <f>IF(SUM($S$3:U$3)*$J233+SUM($S$4:U$4)*$K233+SUM($S$5:U$5)*$L233+SUM($S$6:U$6)*$M233+SUM($S$7:U$7)*$N233-SUM($O233:$Q233)&gt;0,SUM($S$3:U$3)*$J233+SUM($S$4:U$4)*$K233+SUM($S$5:U$5)*$L233+SUM($S$6:U$6)*$M233+SUM($S$7:U$7)*$N233-SUM($O233:$Q233),0)</f>
        <v>0</v>
      </c>
      <c r="S233" s="73">
        <f t="shared" si="682"/>
        <v>0</v>
      </c>
      <c r="T233" s="72">
        <f>IF(SUM($S$3:W$3)*$J233+SUM($S$4:W$4)*$K233+SUM($S$5:W$5)*$L233+SUM($S$6:W$6)*$M233+SUM($S$7:W$7)*$N233-SUM($O233:$Q233)&gt;0,SUM($S$3:W$3)*$J233+SUM($S$4:W$4)*$K233+SUM($S$5:W$5)*$L233+SUM($S$6:W$6)*$M233+SUM($S$7:W$7)*$N233-SUM($O233:$Q233),0)</f>
        <v>0</v>
      </c>
      <c r="U233" s="4">
        <f t="shared" si="683"/>
        <v>0</v>
      </c>
      <c r="V233" s="72">
        <f>IF(SUM($S$3:Y$3)*$J233+SUM($S$4:Y$4)*$K233+SUM($S$5:Y$5)*$L233+SUM($S$6:Y$6)*$M233+SUM($S$7:Y$7)*$N233-SUM($O233:$Q233)&gt;0,SUM($S$3:Y$3)*$J233+SUM($S$4:Y$4)*$K233+SUM($S$5:Y$5)*$L233+SUM($S$6:Y$6)*$M233+SUM($S$7:Y$7)*$N233-SUM($O233:$Q233),0)</f>
        <v>0</v>
      </c>
      <c r="W233" s="4">
        <f t="shared" si="684"/>
        <v>0</v>
      </c>
      <c r="X233" s="72">
        <f>IF(SUM($S$3:AA$3)*$J233+SUM($S$4:AA$4)*$K233+SUM($S$5:AA$5)*$L233+SUM($S$6:AA$6)*$M233+SUM($S$7:AA$7)*$N233-SUM($O233:$Q233)&gt;0,SUM($S$3:AA$3)*$J233+SUM($S$4:AA$4)*$K233+SUM($S$5:AA$5)*$L233+SUM($S$6:AA$6)*$M233+SUM($S$7:AA$7)*$N233-SUM($O233:$Q233),0)</f>
        <v>0</v>
      </c>
      <c r="Y233" s="4">
        <f t="shared" si="685"/>
        <v>0</v>
      </c>
      <c r="Z233" s="72">
        <f>IF(SUM($S$3:AC$3)*$J233+SUM($S$4:AC$4)*$K233+SUM($S$5:AC$5)*$L233+SUM($S$6:AC$6)*$M233+SUM($S$7:AC$7)*$N233-SUM($O233:$Q233)&gt;0,SUM($S$3:AC$3)*$J233+SUM($S$4:AC$4)*$K233+SUM($S$5:AC$5)*$L233+SUM($S$6:AC$6)*$M233+SUM($S$7:AC$7)*$N233-SUM($O233:$Q233),0)</f>
        <v>0</v>
      </c>
      <c r="AA233" s="4">
        <f t="shared" si="686"/>
        <v>0</v>
      </c>
      <c r="AB233" s="72">
        <f>IF(SUM($S$3:AE$3)*$J233+SUM($S$4:AE$4)*$K233+SUM($S$5:AE$5)*$L233+SUM($S$6:AE$6)*$M233+SUM($S$7:AE$7)*$N233-SUM($O233:$Q233)&gt;0,SUM($S$3:AE$3)*$J233+SUM($S$4:AE$4)*$K233+SUM($S$5:AE$5)*$L233+SUM($S$6:AE$6)*$M233+SUM($S$7:AE$7)*$N233-SUM($O233:$Q233),0)</f>
        <v>0</v>
      </c>
      <c r="AC233" s="4">
        <f t="shared" si="687"/>
        <v>0</v>
      </c>
      <c r="AD233" s="72">
        <f>IF(SUM($S$3:AG$3)*$J233+SUM($S$4:AG$4)*$K233+SUM($S$5:AG$5)*$L233+SUM($S$6:AG$6)*$M233+SUM($S$7:AG$7)*$N233-SUM($O233:$Q233)&gt;0,SUM($S$3:AG$3)*$J233+SUM($S$4:AG$4)*$K233+SUM($S$5:AG$5)*$L233+SUM($S$6:AG$6)*$M233+SUM($S$7:AG$7)*$N233-SUM($O233:$Q233),0)</f>
        <v>0</v>
      </c>
      <c r="AE233" s="4">
        <f t="shared" si="688"/>
        <v>0</v>
      </c>
      <c r="AF233" s="72">
        <f>IF(SUM($S$3:AI$3)*$J233+SUM($S$4:AI$4)*$K233+SUM($S$5:AI$5)*$L233+SUM($S$6:AI$6)*$M233+SUM($S$7:AI$7)*$N233-SUM($O233:$Q233)&gt;0,SUM($S$3:AI$3)*$J233+SUM($S$4:AI$4)*$K233+SUM($S$5:AI$5)*$L233+SUM($S$6:AI$6)*$M233+SUM($S$7:AI$7)*$N233-SUM($O233:$Q233),0)</f>
        <v>0</v>
      </c>
      <c r="AG233" s="4">
        <f t="shared" si="689"/>
        <v>0</v>
      </c>
      <c r="AH233" s="72">
        <f>IF(SUM($S$3:AK$3)*$J233+SUM($S$4:AK$4)*$K233+SUM($S$5:AK$5)*$L233+SUM($S$6:AK$6)*$M233+SUM($S$7:AK$7)*$N233-SUM($O233:$Q233)&gt;0,SUM($S$3:AK$3)*$J233+SUM($S$4:AK$4)*$K233+SUM($S$5:AK$5)*$L233+SUM($S$6:AK$6)*$M233+SUM($S$7:AK$7)*$N233-SUM($O233:$Q233),0)</f>
        <v>0</v>
      </c>
      <c r="AI233" s="4">
        <f t="shared" si="690"/>
        <v>0</v>
      </c>
      <c r="AJ233" s="72">
        <f>IF(SUM($S$3:AM$3)*$J233+SUM($S$4:AQ$4)*$K233+SUM($S$5:AM$5)*$L233+SUM($S$6:AM$6)*$M233+SUM($S$7:AM$7)*$N233-SUM($O233:$Q233)&gt;0,SUM($S$3:AM$3)*$J233+SUM($S$4:AQ$4)*$K233+SUM($S$5:AM$5)*$L233+SUM($S$6:AM$6)*$M233+SUM($S$7:AM$7)*$N233-SUM($O233:$Q233),0)</f>
        <v>0</v>
      </c>
      <c r="AK233" s="4">
        <f t="shared" si="691"/>
        <v>0</v>
      </c>
      <c r="AL233" s="72">
        <f>IF(SUM($S$3:AO$3)*$J233+SUM($S$4:AS$4)*$K233+SUM($S$5:AO$5)*$L233+SUM($S$6:AO$6)*$M233+SUM($S$7:AO$7)*$N233-SUM($O233:$Q233)&gt;0,SUM($S$3:AO$3)*$J233+SUM($S$4:AS$4)*$K233+SUM($S$5:AO$5)*$L233+SUM($S$6:AO$6)*$M233+SUM($S$7:AO$7)*$N233-SUM($O233:$Q233),0)</f>
        <v>0</v>
      </c>
      <c r="AM233" s="4">
        <f t="shared" si="692"/>
        <v>0</v>
      </c>
      <c r="AN233" s="72">
        <f>IF(SUM($S$3:AQ$3)*$J233+SUM($S$4:AU$4)*$K233+SUM($S$5:AQ$5)*$L233+SUM($S$6:AQ$6)*$M233+SUM($S$7:AQ$7)*$N233-SUM($O233:$Q233)&gt;0,SUM($S$3:AQ$3)*$J233+SUM($S$4:AU$4)*$K233+SUM($S$5:AQ$5)*$L233+SUM($S$6:AQ$6)*$M233+SUM($S$7:AQ$7)*$N233-SUM($O233:$Q233),0)</f>
        <v>0</v>
      </c>
      <c r="AO233" s="4">
        <f t="shared" si="693"/>
        <v>0</v>
      </c>
      <c r="AP233" s="72">
        <f>IF(SUM($S$3:AS$3)*$J233+SUM($S$4:AW$4)*$K233+SUM($S$5:AS$5)*$L233+SUM($S$6:AS$6)*$M233+SUM($S$7:AS$7)*$N233-SUM($O233:$Q233)&gt;0,SUM($S$3:AS$3)*$J233+SUM($S$4:AW$4)*$K233+SUM($S$5:AS$5)*$L233+SUM($S$6:AS$6)*$M233+SUM($S$7:AS$7)*$N233-SUM($O233:$Q233),0)</f>
        <v>0</v>
      </c>
      <c r="AQ233" s="4">
        <f t="shared" si="694"/>
        <v>0</v>
      </c>
      <c r="AR233" s="72">
        <f>IF(SUM($S$3:AU$3)*$J233+SUM($S$4:AP$4)*$K233+SUM($S$5:AU$5)*$L233+SUM($S$6:AU$6)*$M233+SUM($S$7:AU$7)*$N233-SUM($O233:$Q233)&gt;0,SUM($S$3:AU$3)*$J233+SUM($S$4:AP$4)*$K233+SUM($S$5:AU$5)*$L233+SUM($S$6:AU$6)*$M233+SUM($S$7:AU$7)*$N233-SUM($O233:$Q233),0)</f>
        <v>0</v>
      </c>
      <c r="AS233" s="4">
        <f t="shared" si="695"/>
        <v>0</v>
      </c>
      <c r="AT233" s="72">
        <f>IF(SUM($S$3:AW$3)*$J233+SUM($S$4:AW$4)*$K233+SUM($S$5:AW$5)*$L233+SUM($S$6:AW$6)*$M233+SUM($S$7:AW$7)*$N233-SUM($O233:$Q233)&gt;0,SUM($S$3:AW$3)*$J233+SUM($S$4:AW$4)*$K233+SUM($S$5:AW$5)*$L233+SUM($S$6:AW$6)*$M233+SUM($S$7:AW$7)*$N233-SUM($O233:$Q233),0)</f>
        <v>0</v>
      </c>
      <c r="AU233" s="4">
        <f t="shared" si="696"/>
        <v>0</v>
      </c>
      <c r="AV233" s="72">
        <f>IF(SUM($S$3:AY$3)*$J233+SUM($S$4:AY$4)*$K233+SUM($S$5:AY$5)*$L233+SUM($S$6:AY$6)*$M233+SUM($S$7:AY$7)*$N233-SUM($O233:$Q233)&gt;0,SUM($S$3:AY$3)*$J233+SUM($S$4:AY$4)*$K233+SUM($S$5:AY$5)*$L233+SUM($S$6:AY$6)*$M233+SUM($S$7:AY$7)*$N233-SUM($O233:$Q233),0)</f>
        <v>606.53199999999742</v>
      </c>
      <c r="AW233" s="4">
        <f t="shared" si="697"/>
        <v>606.53199999999742</v>
      </c>
      <c r="AX233" s="72">
        <f>IF(SUM($S$3:BA$3)*$J233+SUM($S$4:BA$4)*$K233+SUM($S$5:BA$5)*$L233+SUM($S$6:BA$6)*$M233+SUM($S$7:BA$7)*$N233-SUM($O233:$Q233)&gt;0,SUM($S$3:BA$3)*$J233+SUM($S$4:BA$4)*$K233+SUM($S$5:BA$5)*$L233+SUM($S$6:BA$6)*$M233+SUM($S$7:BA$7)*$N233-SUM($O233:$Q233),0)</f>
        <v>1855.0419999999976</v>
      </c>
      <c r="AY233" s="7">
        <f t="shared" si="698"/>
        <v>1248.5100000000002</v>
      </c>
      <c r="AZ233" s="401">
        <f>IF(SUM($S$3:BC$3)*$J233+SUM($S$4:BC$4)*$K233+SUM($S$5:BC$5)*$L233+SUM($S$6:BC$6)*$M233+SUM($S$7:BC$7)*$N233-SUM($O233:$Q233)&gt;0,SUM($S$3:BC$3)*$J233+SUM($S$4:BC$4)*$K233+SUM($S$5:BC$5)*$L233+SUM($S$6:BC$6)*$M233+SUM($S$7:BC$7)*$N233-SUM($O233:$Q233),0)</f>
        <v>3097.0419999999976</v>
      </c>
      <c r="BA233" s="87">
        <f t="shared" si="699"/>
        <v>1242</v>
      </c>
      <c r="BB233" s="402">
        <f>IF(SUM($S$3:BD$3)*$J233+SUM($S$4:BD$4)*$K233+SUM($S$5:BD$5)*$L233+SUM($S$6:BD$6)*$M233+SUM($S$7:BD$7)*$N233-SUM($O233:$Q233)&gt;0,SUM($S$3:BD$3)*$J233+SUM($S$4:BD$4)*$K233+SUM($S$5:BD$5)*$L233+SUM($S$6:BD$6)*$M233+SUM($S$7:BD$7)*$N233-SUM($O233:$Q233),0)</f>
        <v>4298.0419999999976</v>
      </c>
      <c r="BC233" s="87">
        <f t="shared" si="700"/>
        <v>1201</v>
      </c>
      <c r="BG233" s="91">
        <f t="shared" ref="BG233:BG235" si="819">IF($G233=2,$H233*AC233*$I$2,$H233*AC233)</f>
        <v>0</v>
      </c>
      <c r="BH233" s="91">
        <f t="shared" ref="BH233:BH235" si="820">IF($G233=2,$H233*AE233*$I$2,$H233*AE233)</f>
        <v>0</v>
      </c>
      <c r="BI233" s="91">
        <f t="shared" ref="BI233:BI235" si="821">IF($G233=2,$H233*AG233*$I$2,$H233*AG233)</f>
        <v>0</v>
      </c>
      <c r="BJ233" s="91">
        <f t="shared" ref="BJ233:BJ235" si="822">IF($G233=2,$H233*AI233*$I$2,$H233*AI233)</f>
        <v>0</v>
      </c>
      <c r="BK233" s="91">
        <f t="shared" ref="BK233:BK235" si="823">IF($G233=2,$H233*AK233*$I$2,$H233*AK233)</f>
        <v>0</v>
      </c>
      <c r="BL233" s="91">
        <f t="shared" ref="BL233:BL235" si="824">IF($G233=2,$H233*AM233*$I$2,$H233*AM233)</f>
        <v>0</v>
      </c>
      <c r="BM233" s="91">
        <f t="shared" ref="BM233:BM235" si="825">IF($G233=2,$H233*AO233*$I$2,$H233*AO233)</f>
        <v>0</v>
      </c>
      <c r="BN233" s="91">
        <f t="shared" ref="BN233:BN235" si="826">IF($G233=2,$H233*AQ233*$I$2,$H233*AQ233)</f>
        <v>0</v>
      </c>
      <c r="BO233" s="91">
        <f t="shared" ref="BO233:BO235" si="827">IF($G233=2,$H233*AS233*$I$2,$H233*AS233)</f>
        <v>0</v>
      </c>
      <c r="BP233" s="91">
        <f t="shared" ref="BP233:BP235" si="828">IF($G233=2,$H233*AU233*$I$2,$H233*AU233)</f>
        <v>0</v>
      </c>
      <c r="BQ233" s="250">
        <f t="shared" ref="BQ233:BQ235" si="829">IF($G233=2,$H233*AW233*$I$2,$H233*AW233)</f>
        <v>259413.73639999889</v>
      </c>
      <c r="BR233" s="157">
        <f t="shared" ref="BR233:BR235" si="830">IF($G233=2,$H233*AY233*$I$2,$H233*AY233)</f>
        <v>533987.72700000007</v>
      </c>
      <c r="BS233" s="91">
        <f t="shared" ref="BS233:BS235" si="831">IF($G233=2,$H233*BA233*$I$2,$H233*BA233)</f>
        <v>531203.4</v>
      </c>
      <c r="BT233" s="91">
        <f t="shared" ref="BT233:BT235" si="832">IF($G233=2,$H233*BC233*$I$2,$H233*BC233)</f>
        <v>513667.7</v>
      </c>
      <c r="BU233" s="91"/>
      <c r="BV233" s="91"/>
      <c r="BW233" s="158"/>
      <c r="BX233" s="153" t="s">
        <v>607</v>
      </c>
    </row>
    <row r="234" spans="1:76" s="86" customFormat="1" ht="12.75" customHeight="1" x14ac:dyDescent="0.25">
      <c r="A234" s="15" t="s">
        <v>544</v>
      </c>
      <c r="B234" s="15" t="s">
        <v>543</v>
      </c>
      <c r="C234" s="98" t="s">
        <v>105</v>
      </c>
      <c r="D234" s="280">
        <v>1</v>
      </c>
      <c r="E234" s="334">
        <v>426.79</v>
      </c>
      <c r="F234" s="341" t="s">
        <v>912</v>
      </c>
      <c r="G234" s="369">
        <v>1</v>
      </c>
      <c r="H234" s="370">
        <v>426.79</v>
      </c>
      <c r="I234" s="378" t="s">
        <v>912</v>
      </c>
      <c r="J234" s="208"/>
      <c r="K234" s="226"/>
      <c r="L234" s="213">
        <v>1.86</v>
      </c>
      <c r="M234" s="217"/>
      <c r="N234" s="120"/>
      <c r="O234" s="87"/>
      <c r="P234" s="91"/>
      <c r="Q234" s="292">
        <v>9280</v>
      </c>
      <c r="R234" s="72">
        <f>IF(SUM($S$3:U$3)*$J234+SUM($S$4:U$4)*$K234+SUM($S$5:U$5)*$L234+SUM($S$6:U$6)*$M234+SUM($S$7:U$7)*$N234-SUM($O234:$Q234)&gt;0,SUM($S$3:U$3)*$J234+SUM($S$4:U$4)*$K234+SUM($S$5:U$5)*$L234+SUM($S$6:U$6)*$M234+SUM($S$7:U$7)*$N234-SUM($O234:$Q234),0)</f>
        <v>0</v>
      </c>
      <c r="S234" s="73">
        <f t="shared" si="682"/>
        <v>0</v>
      </c>
      <c r="T234" s="72">
        <f>IF(SUM($S$3:W$3)*$J234+SUM($S$4:W$4)*$K234+SUM($S$5:W$5)*$L234+SUM($S$6:W$6)*$M234+SUM($S$7:W$7)*$N234-SUM($O234:$Q234)&gt;0,SUM($S$3:W$3)*$J234+SUM($S$4:W$4)*$K234+SUM($S$5:W$5)*$L234+SUM($S$6:W$6)*$M234+SUM($S$7:W$7)*$N234-SUM($O234:$Q234),0)</f>
        <v>0</v>
      </c>
      <c r="U234" s="4">
        <f t="shared" si="683"/>
        <v>0</v>
      </c>
      <c r="V234" s="72">
        <f>IF(SUM($S$3:Y$3)*$J234+SUM($S$4:Y$4)*$K234+SUM($S$5:Y$5)*$L234+SUM($S$6:Y$6)*$M234+SUM($S$7:Y$7)*$N234-SUM($O234:$Q234)&gt;0,SUM($S$3:Y$3)*$J234+SUM($S$4:Y$4)*$K234+SUM($S$5:Y$5)*$L234+SUM($S$6:Y$6)*$M234+SUM($S$7:Y$7)*$N234-SUM($O234:$Q234),0)</f>
        <v>0</v>
      </c>
      <c r="W234" s="4">
        <f t="shared" si="684"/>
        <v>0</v>
      </c>
      <c r="X234" s="72">
        <f>IF(SUM($S$3:AA$3)*$J234+SUM($S$4:AA$4)*$K234+SUM($S$5:AA$5)*$L234+SUM($S$6:AA$6)*$M234+SUM($S$7:AA$7)*$N234-SUM($O234:$Q234)&gt;0,SUM($S$3:AA$3)*$J234+SUM($S$4:AA$4)*$K234+SUM($S$5:AA$5)*$L234+SUM($S$6:AA$6)*$M234+SUM($S$7:AA$7)*$N234-SUM($O234:$Q234),0)</f>
        <v>0</v>
      </c>
      <c r="Y234" s="4">
        <f t="shared" si="685"/>
        <v>0</v>
      </c>
      <c r="Z234" s="72">
        <f>IF(SUM($S$3:AC$3)*$J234+SUM($S$4:AC$4)*$K234+SUM($S$5:AC$5)*$L234+SUM($S$6:AC$6)*$M234+SUM($S$7:AC$7)*$N234-SUM($O234:$Q234)&gt;0,SUM($S$3:AC$3)*$J234+SUM($S$4:AC$4)*$K234+SUM($S$5:AC$5)*$L234+SUM($S$6:AC$6)*$M234+SUM($S$7:AC$7)*$N234-SUM($O234:$Q234),0)</f>
        <v>0</v>
      </c>
      <c r="AA234" s="4">
        <f t="shared" si="686"/>
        <v>0</v>
      </c>
      <c r="AB234" s="72">
        <f>IF(SUM($S$3:AE$3)*$J234+SUM($S$4:AE$4)*$K234+SUM($S$5:AE$5)*$L234+SUM($S$6:AE$6)*$M234+SUM($S$7:AE$7)*$N234-SUM($O234:$Q234)&gt;0,SUM($S$3:AE$3)*$J234+SUM($S$4:AE$4)*$K234+SUM($S$5:AE$5)*$L234+SUM($S$6:AE$6)*$M234+SUM($S$7:AE$7)*$N234-SUM($O234:$Q234),0)</f>
        <v>0</v>
      </c>
      <c r="AC234" s="4">
        <f t="shared" si="687"/>
        <v>0</v>
      </c>
      <c r="AD234" s="72">
        <f>IF(SUM($S$3:AG$3)*$J234+SUM($S$4:AG$4)*$K234+SUM($S$5:AG$5)*$L234+SUM($S$6:AG$6)*$M234+SUM($S$7:AG$7)*$N234-SUM($O234:$Q234)&gt;0,SUM($S$3:AG$3)*$J234+SUM($S$4:AG$4)*$K234+SUM($S$5:AG$5)*$L234+SUM($S$6:AG$6)*$M234+SUM($S$7:AG$7)*$N234-SUM($O234:$Q234),0)</f>
        <v>0</v>
      </c>
      <c r="AE234" s="4">
        <f t="shared" si="688"/>
        <v>0</v>
      </c>
      <c r="AF234" s="72">
        <f>IF(SUM($S$3:AI$3)*$J234+SUM($S$4:AI$4)*$K234+SUM($S$5:AI$5)*$L234+SUM($S$6:AI$6)*$M234+SUM($S$7:AI$7)*$N234-SUM($O234:$Q234)&gt;0,SUM($S$3:AI$3)*$J234+SUM($S$4:AI$4)*$K234+SUM($S$5:AI$5)*$L234+SUM($S$6:AI$6)*$M234+SUM($S$7:AI$7)*$N234-SUM($O234:$Q234),0)</f>
        <v>0</v>
      </c>
      <c r="AG234" s="4">
        <f t="shared" si="689"/>
        <v>0</v>
      </c>
      <c r="AH234" s="72">
        <f>IF(SUM($S$3:AK$3)*$J234+SUM($S$4:AK$4)*$K234+SUM($S$5:AK$5)*$L234+SUM($S$6:AK$6)*$M234+SUM($S$7:AK$7)*$N234-SUM($O234:$Q234)&gt;0,SUM($S$3:AK$3)*$J234+SUM($S$4:AK$4)*$K234+SUM($S$5:AK$5)*$L234+SUM($S$6:AK$6)*$M234+SUM($S$7:AK$7)*$N234-SUM($O234:$Q234),0)</f>
        <v>0</v>
      </c>
      <c r="AI234" s="4">
        <f t="shared" si="690"/>
        <v>0</v>
      </c>
      <c r="AJ234" s="72">
        <f>IF(SUM($S$3:AM$3)*$J234+SUM($S$4:AQ$4)*$K234+SUM($S$5:AM$5)*$L234+SUM($S$6:AM$6)*$M234+SUM($S$7:AM$7)*$N234-SUM($O234:$Q234)&gt;0,SUM($S$3:AM$3)*$J234+SUM($S$4:AQ$4)*$K234+SUM($S$5:AM$5)*$L234+SUM($S$6:AM$6)*$M234+SUM($S$7:AM$7)*$N234-SUM($O234:$Q234),0)</f>
        <v>0</v>
      </c>
      <c r="AK234" s="4">
        <f t="shared" si="691"/>
        <v>0</v>
      </c>
      <c r="AL234" s="72">
        <f>IF(SUM($S$3:AO$3)*$J234+SUM($S$4:AS$4)*$K234+SUM($S$5:AO$5)*$L234+SUM($S$6:AO$6)*$M234+SUM($S$7:AO$7)*$N234-SUM($O234:$Q234)&gt;0,SUM($S$3:AO$3)*$J234+SUM($S$4:AS$4)*$K234+SUM($S$5:AO$5)*$L234+SUM($S$6:AO$6)*$M234+SUM($S$7:AO$7)*$N234-SUM($O234:$Q234),0)</f>
        <v>0</v>
      </c>
      <c r="AM234" s="4">
        <f t="shared" si="692"/>
        <v>0</v>
      </c>
      <c r="AN234" s="72">
        <f>IF(SUM($S$3:AQ$3)*$J234+SUM($S$4:AU$4)*$K234+SUM($S$5:AQ$5)*$L234+SUM($S$6:AQ$6)*$M234+SUM($S$7:AQ$7)*$N234-SUM($O234:$Q234)&gt;0,SUM($S$3:AQ$3)*$J234+SUM($S$4:AU$4)*$K234+SUM($S$5:AQ$5)*$L234+SUM($S$6:AQ$6)*$M234+SUM($S$7:AQ$7)*$N234-SUM($O234:$Q234),0)</f>
        <v>0</v>
      </c>
      <c r="AO234" s="4">
        <f t="shared" si="693"/>
        <v>0</v>
      </c>
      <c r="AP234" s="72">
        <f>IF(SUM($S$3:AS$3)*$J234+SUM($S$4:AW$4)*$K234+SUM($S$5:AS$5)*$L234+SUM($S$6:AS$6)*$M234+SUM($S$7:AS$7)*$N234-SUM($O234:$Q234)&gt;0,SUM($S$3:AS$3)*$J234+SUM($S$4:AW$4)*$K234+SUM($S$5:AS$5)*$L234+SUM($S$6:AS$6)*$M234+SUM($S$7:AS$7)*$N234-SUM($O234:$Q234),0)</f>
        <v>0</v>
      </c>
      <c r="AQ234" s="4">
        <f t="shared" si="694"/>
        <v>0</v>
      </c>
      <c r="AR234" s="72">
        <f>IF(SUM($S$3:AU$3)*$J234+SUM($S$4:AP$4)*$K234+SUM($S$5:AU$5)*$L234+SUM($S$6:AU$6)*$M234+SUM($S$7:AU$7)*$N234-SUM($O234:$Q234)&gt;0,SUM($S$3:AU$3)*$J234+SUM($S$4:AP$4)*$K234+SUM($S$5:AU$5)*$L234+SUM($S$6:AU$6)*$M234+SUM($S$7:AU$7)*$N234-SUM($O234:$Q234),0)</f>
        <v>0</v>
      </c>
      <c r="AS234" s="4">
        <f t="shared" si="695"/>
        <v>0</v>
      </c>
      <c r="AT234" s="72">
        <f>IF(SUM($S$3:AW$3)*$J234+SUM($S$4:AW$4)*$K234+SUM($S$5:AW$5)*$L234+SUM($S$6:AW$6)*$M234+SUM($S$7:AW$7)*$N234-SUM($O234:$Q234)&gt;0,SUM($S$3:AW$3)*$J234+SUM($S$4:AW$4)*$K234+SUM($S$5:AW$5)*$L234+SUM($S$6:AW$6)*$M234+SUM($S$7:AW$7)*$N234-SUM($O234:$Q234),0)</f>
        <v>0</v>
      </c>
      <c r="AU234" s="4">
        <f t="shared" si="696"/>
        <v>0</v>
      </c>
      <c r="AV234" s="72">
        <f>IF(SUM($S$3:AY$3)*$J234+SUM($S$4:AY$4)*$K234+SUM($S$5:AY$5)*$L234+SUM($S$6:AY$6)*$M234+SUM($S$7:AY$7)*$N234-SUM($O234:$Q234)&gt;0,SUM($S$3:AY$3)*$J234+SUM($S$4:AY$4)*$K234+SUM($S$5:AY$5)*$L234+SUM($S$6:AY$6)*$M234+SUM($S$7:AY$7)*$N234-SUM($O234:$Q234),0)</f>
        <v>0</v>
      </c>
      <c r="AW234" s="4">
        <f t="shared" si="697"/>
        <v>0</v>
      </c>
      <c r="AX234" s="72">
        <f>IF(SUM($S$3:BA$3)*$J234+SUM($S$4:BA$4)*$K234+SUM($S$5:BA$5)*$L234+SUM($S$6:BA$6)*$M234+SUM($S$7:BA$7)*$N234-SUM($O234:$Q234)&gt;0,SUM($S$3:BA$3)*$J234+SUM($S$4:BA$4)*$K234+SUM($S$5:BA$5)*$L234+SUM($S$6:BA$6)*$M234+SUM($S$7:BA$7)*$N234-SUM($O234:$Q234),0)</f>
        <v>0</v>
      </c>
      <c r="AY234" s="7">
        <f t="shared" si="698"/>
        <v>0</v>
      </c>
      <c r="AZ234" s="401">
        <f>IF(SUM($S$3:BC$3)*$J234+SUM($S$4:BC$4)*$K234+SUM($S$5:BC$5)*$L234+SUM($S$6:BC$6)*$M234+SUM($S$7:BC$7)*$N234-SUM($O234:$Q234)&gt;0,SUM($S$3:BC$3)*$J234+SUM($S$4:BC$4)*$K234+SUM($S$5:BC$5)*$L234+SUM($S$6:BC$6)*$M234+SUM($S$7:BC$7)*$N234-SUM($O234:$Q234),0)</f>
        <v>0</v>
      </c>
      <c r="BA234" s="87">
        <f t="shared" si="699"/>
        <v>0</v>
      </c>
      <c r="BB234" s="402">
        <f>IF(SUM($S$3:BD$3)*$J234+SUM($S$4:BD$4)*$K234+SUM($S$5:BD$5)*$L234+SUM($S$6:BD$6)*$M234+SUM($S$7:BD$7)*$N234-SUM($O234:$Q234)&gt;0,SUM($S$3:BD$3)*$J234+SUM($S$4:BD$4)*$K234+SUM($S$5:BD$5)*$L234+SUM($S$6:BD$6)*$M234+SUM($S$7:BD$7)*$N234-SUM($O234:$Q234),0)</f>
        <v>0</v>
      </c>
      <c r="BC234" s="87">
        <f t="shared" si="700"/>
        <v>0</v>
      </c>
      <c r="BG234" s="91">
        <f t="shared" si="819"/>
        <v>0</v>
      </c>
      <c r="BH234" s="91">
        <f t="shared" si="820"/>
        <v>0</v>
      </c>
      <c r="BI234" s="91">
        <f t="shared" si="821"/>
        <v>0</v>
      </c>
      <c r="BJ234" s="91">
        <f t="shared" si="822"/>
        <v>0</v>
      </c>
      <c r="BK234" s="91">
        <f t="shared" si="823"/>
        <v>0</v>
      </c>
      <c r="BL234" s="91">
        <f t="shared" si="824"/>
        <v>0</v>
      </c>
      <c r="BM234" s="91">
        <f t="shared" si="825"/>
        <v>0</v>
      </c>
      <c r="BN234" s="91">
        <f t="shared" si="826"/>
        <v>0</v>
      </c>
      <c r="BO234" s="91">
        <f t="shared" si="827"/>
        <v>0</v>
      </c>
      <c r="BP234" s="91">
        <f t="shared" si="828"/>
        <v>0</v>
      </c>
      <c r="BQ234" s="250">
        <f t="shared" si="829"/>
        <v>0</v>
      </c>
      <c r="BR234" s="157">
        <f t="shared" si="830"/>
        <v>0</v>
      </c>
      <c r="BS234" s="91">
        <f t="shared" si="831"/>
        <v>0</v>
      </c>
      <c r="BT234" s="91">
        <f t="shared" si="832"/>
        <v>0</v>
      </c>
      <c r="BU234" s="91"/>
      <c r="BV234" s="91"/>
      <c r="BW234" s="158"/>
      <c r="BX234" s="153" t="s">
        <v>607</v>
      </c>
    </row>
    <row r="235" spans="1:76" s="86" customFormat="1" ht="12.75" customHeight="1" x14ac:dyDescent="0.25">
      <c r="A235" s="11" t="s">
        <v>826</v>
      </c>
      <c r="B235" s="12" t="s">
        <v>827</v>
      </c>
      <c r="C235" s="248" t="s">
        <v>455</v>
      </c>
      <c r="D235" s="280">
        <v>1</v>
      </c>
      <c r="E235" s="334">
        <v>427.7</v>
      </c>
      <c r="F235" s="341" t="s">
        <v>912</v>
      </c>
      <c r="G235" s="369">
        <v>1</v>
      </c>
      <c r="H235" s="370">
        <v>427.7</v>
      </c>
      <c r="I235" s="378" t="s">
        <v>912</v>
      </c>
      <c r="J235" s="312">
        <v>22.0185</v>
      </c>
      <c r="K235" s="226"/>
      <c r="L235" s="213">
        <v>1.0485</v>
      </c>
      <c r="M235" s="217"/>
      <c r="N235" s="120"/>
      <c r="O235" s="87"/>
      <c r="P235" s="91"/>
      <c r="Q235" s="292">
        <v>3745</v>
      </c>
      <c r="R235" s="72">
        <f>IF(SUM($S$3:U$3)*$J235+SUM($S$4:U$4)*$K235+SUM($S$5:U$5)*$L235+SUM($S$6:U$6)*$M235+SUM($S$7:U$7)*$N235-SUM($O235:$Q235)&gt;0,SUM($S$3:U$3)*$J235+SUM($S$4:U$4)*$K235+SUM($S$5:U$5)*$L235+SUM($S$6:U$6)*$M235+SUM($S$7:U$7)*$N235-SUM($O235:$Q235),0)</f>
        <v>0</v>
      </c>
      <c r="S235" s="73">
        <f t="shared" si="682"/>
        <v>0</v>
      </c>
      <c r="T235" s="72">
        <f>IF(SUM($S$3:W$3)*$J235+SUM($S$4:W$4)*$K235+SUM($S$5:W$5)*$L235+SUM($S$6:W$6)*$M235+SUM($S$7:W$7)*$N235-SUM($O235:$Q235)&gt;0,SUM($S$3:W$3)*$J235+SUM($S$4:W$4)*$K235+SUM($S$5:W$5)*$L235+SUM($S$6:W$6)*$M235+SUM($S$7:W$7)*$N235-SUM($O235:$Q235),0)</f>
        <v>0</v>
      </c>
      <c r="U235" s="4">
        <f t="shared" si="683"/>
        <v>0</v>
      </c>
      <c r="V235" s="72">
        <f>IF(SUM($S$3:Y$3)*$J235+SUM($S$4:Y$4)*$K235+SUM($S$5:Y$5)*$L235+SUM($S$6:Y$6)*$M235+SUM($S$7:Y$7)*$N235-SUM($O235:$Q235)&gt;0,SUM($S$3:Y$3)*$J235+SUM($S$4:Y$4)*$K235+SUM($S$5:Y$5)*$L235+SUM($S$6:Y$6)*$M235+SUM($S$7:Y$7)*$N235-SUM($O235:$Q235),0)</f>
        <v>0</v>
      </c>
      <c r="W235" s="4">
        <f t="shared" si="684"/>
        <v>0</v>
      </c>
      <c r="X235" s="72">
        <f>IF(SUM($S$3:AA$3)*$J235+SUM($S$4:AA$4)*$K235+SUM($S$5:AA$5)*$L235+SUM($S$6:AA$6)*$M235+SUM($S$7:AA$7)*$N235-SUM($O235:$Q235)&gt;0,SUM($S$3:AA$3)*$J235+SUM($S$4:AA$4)*$K235+SUM($S$5:AA$5)*$L235+SUM($S$6:AA$6)*$M235+SUM($S$7:AA$7)*$N235-SUM($O235:$Q235),0)</f>
        <v>0</v>
      </c>
      <c r="Y235" s="4">
        <f t="shared" si="685"/>
        <v>0</v>
      </c>
      <c r="Z235" s="72">
        <f>IF(SUM($S$3:AC$3)*$J235+SUM($S$4:AC$4)*$K235+SUM($S$5:AC$5)*$L235+SUM($S$6:AC$6)*$M235+SUM($S$7:AC$7)*$N235-SUM($O235:$Q235)&gt;0,SUM($S$3:AC$3)*$J235+SUM($S$4:AC$4)*$K235+SUM($S$5:AC$5)*$L235+SUM($S$6:AC$6)*$M235+SUM($S$7:AC$7)*$N235-SUM($O235:$Q235),0)</f>
        <v>155.42000000000007</v>
      </c>
      <c r="AA235" s="4">
        <f t="shared" si="686"/>
        <v>155.42000000000007</v>
      </c>
      <c r="AB235" s="72">
        <f>IF(SUM($S$3:AE$3)*$J235+SUM($S$4:AE$4)*$K235+SUM($S$5:AE$5)*$L235+SUM($S$6:AE$6)*$M235+SUM($S$7:AE$7)*$N235-SUM($O235:$Q235)&gt;0,SUM($S$3:AE$3)*$J235+SUM($S$4:AE$4)*$K235+SUM($S$5:AE$5)*$L235+SUM($S$6:AE$6)*$M235+SUM($S$7:AE$7)*$N235-SUM($O235:$Q235),0)</f>
        <v>155.42000000000007</v>
      </c>
      <c r="AC235" s="4">
        <f t="shared" si="687"/>
        <v>0</v>
      </c>
      <c r="AD235" s="72">
        <f>IF(SUM($S$3:AG$3)*$J235+SUM($S$4:AG$4)*$K235+SUM($S$5:AG$5)*$L235+SUM($S$6:AG$6)*$M235+SUM($S$7:AG$7)*$N235-SUM($O235:$Q235)&gt;0,SUM($S$3:AG$3)*$J235+SUM($S$4:AG$4)*$K235+SUM($S$5:AG$5)*$L235+SUM($S$6:AG$6)*$M235+SUM($S$7:AG$7)*$N235-SUM($O235:$Q235),0)</f>
        <v>208.89350000000013</v>
      </c>
      <c r="AE235" s="4">
        <f t="shared" si="688"/>
        <v>53.473500000000058</v>
      </c>
      <c r="AF235" s="72">
        <f>IF(SUM($S$3:AI$3)*$J235+SUM($S$4:AI$4)*$K235+SUM($S$5:AI$5)*$L235+SUM($S$6:AI$6)*$M235+SUM($S$7:AI$7)*$N235-SUM($O235:$Q235)&gt;0,SUM($S$3:AI$3)*$J235+SUM($S$4:AI$4)*$K235+SUM($S$5:AI$5)*$L235+SUM($S$6:AI$6)*$M235+SUM($S$7:AI$7)*$N235-SUM($O235:$Q235),0)</f>
        <v>261.31849999999986</v>
      </c>
      <c r="AG235" s="4">
        <f t="shared" si="689"/>
        <v>52.424999999999727</v>
      </c>
      <c r="AH235" s="72">
        <f>IF(SUM($S$3:AK$3)*$J235+SUM($S$4:AK$4)*$K235+SUM($S$5:AK$5)*$L235+SUM($S$6:AK$6)*$M235+SUM($S$7:AK$7)*$N235-SUM($O235:$Q235)&gt;0,SUM($S$3:AK$3)*$J235+SUM($S$4:AK$4)*$K235+SUM($S$5:AK$5)*$L235+SUM($S$6:AK$6)*$M235+SUM($S$7:AK$7)*$N235-SUM($O235:$Q235),0)</f>
        <v>318.98599999999988</v>
      </c>
      <c r="AI235" s="4">
        <f t="shared" si="690"/>
        <v>57.667500000000018</v>
      </c>
      <c r="AJ235" s="72">
        <f>IF(SUM($S$3:AM$3)*$J235+SUM($S$4:AQ$4)*$K235+SUM($S$5:AM$5)*$L235+SUM($S$6:AM$6)*$M235+SUM($S$7:AM$7)*$N235-SUM($O235:$Q235)&gt;0,SUM($S$3:AM$3)*$J235+SUM($S$4:AQ$4)*$K235+SUM($S$5:AM$5)*$L235+SUM($S$6:AM$6)*$M235+SUM($S$7:AM$7)*$N235-SUM($O235:$Q235),0)</f>
        <v>318.98599999999988</v>
      </c>
      <c r="AK235" s="4">
        <f t="shared" si="691"/>
        <v>0</v>
      </c>
      <c r="AL235" s="72">
        <f>IF(SUM($S$3:AO$3)*$J235+SUM($S$4:AS$4)*$K235+SUM($S$5:AO$5)*$L235+SUM($S$6:AO$6)*$M235+SUM($S$7:AO$7)*$N235-SUM($O235:$Q235)&gt;0,SUM($S$3:AO$3)*$J235+SUM($S$4:AS$4)*$K235+SUM($S$5:AO$5)*$L235+SUM($S$6:AO$6)*$M235+SUM($S$7:AO$7)*$N235-SUM($O235:$Q235),0)</f>
        <v>318.98599999999988</v>
      </c>
      <c r="AM235" s="4">
        <f t="shared" si="692"/>
        <v>0</v>
      </c>
      <c r="AN235" s="72">
        <f>IF(SUM($S$3:AQ$3)*$J235+SUM($S$4:AU$4)*$K235+SUM($S$5:AQ$5)*$L235+SUM($S$6:AQ$6)*$M235+SUM($S$7:AQ$7)*$N235-SUM($O235:$Q235)&gt;0,SUM($S$3:AQ$3)*$J235+SUM($S$4:AU$4)*$K235+SUM($S$5:AQ$5)*$L235+SUM($S$6:AQ$6)*$M235+SUM($S$7:AQ$7)*$N235-SUM($O235:$Q235),0)</f>
        <v>371.41100000000006</v>
      </c>
      <c r="AO235" s="4">
        <f t="shared" si="693"/>
        <v>52.425000000000182</v>
      </c>
      <c r="AP235" s="72">
        <f>IF(SUM($S$3:AS$3)*$J235+SUM($S$4:AW$4)*$K235+SUM($S$5:AS$5)*$L235+SUM($S$6:AS$6)*$M235+SUM($S$7:AS$7)*$N235-SUM($O235:$Q235)&gt;0,SUM($S$3:AS$3)*$J235+SUM($S$4:AW$4)*$K235+SUM($S$5:AS$5)*$L235+SUM($S$6:AS$6)*$M235+SUM($S$7:AS$7)*$N235-SUM($O235:$Q235),0)</f>
        <v>476.26100000000042</v>
      </c>
      <c r="AQ235" s="4">
        <f t="shared" si="694"/>
        <v>104.85000000000036</v>
      </c>
      <c r="AR235" s="72">
        <f>IF(SUM($S$3:AU$3)*$J235+SUM($S$4:AP$4)*$K235+SUM($S$5:AU$5)*$L235+SUM($S$6:AU$6)*$M235+SUM($S$7:AU$7)*$N235-SUM($O235:$Q235)&gt;0,SUM($S$3:AU$3)*$J235+SUM($S$4:AP$4)*$K235+SUM($S$5:AU$5)*$L235+SUM($S$6:AU$6)*$M235+SUM($S$7:AU$7)*$N235-SUM($O235:$Q235),0)</f>
        <v>664.99099999999999</v>
      </c>
      <c r="AS235" s="4">
        <f t="shared" si="695"/>
        <v>188.72999999999956</v>
      </c>
      <c r="AT235" s="72">
        <f>IF(SUM($S$3:AW$3)*$J235+SUM($S$4:AW$4)*$K235+SUM($S$5:AW$5)*$L235+SUM($S$6:AW$6)*$M235+SUM($S$7:AW$7)*$N235-SUM($O235:$Q235)&gt;0,SUM($S$3:AW$3)*$J235+SUM($S$4:AW$4)*$K235+SUM($S$5:AW$5)*$L235+SUM($S$6:AW$6)*$M235+SUM($S$7:AW$7)*$N235-SUM($O235:$Q235),0)</f>
        <v>853.72099999999955</v>
      </c>
      <c r="AU235" s="4">
        <f t="shared" si="696"/>
        <v>188.72999999999956</v>
      </c>
      <c r="AV235" s="72">
        <f>IF(SUM($S$3:AY$3)*$J235+SUM($S$4:AY$4)*$K235+SUM($S$5:AY$5)*$L235+SUM($S$6:AY$6)*$M235+SUM($S$7:AY$7)*$N235-SUM($O235:$Q235)&gt;0,SUM($S$3:AY$3)*$J235+SUM($S$4:AY$4)*$K235+SUM($S$5:AY$5)*$L235+SUM($S$6:AY$6)*$M235+SUM($S$7:AY$7)*$N235-SUM($O235:$Q235),0)</f>
        <v>1042.451</v>
      </c>
      <c r="AW235" s="4">
        <f t="shared" si="697"/>
        <v>188.73000000000047</v>
      </c>
      <c r="AX235" s="72">
        <f>IF(SUM($S$3:BA$3)*$J235+SUM($S$4:BA$4)*$K235+SUM($S$5:BA$5)*$L235+SUM($S$6:BA$6)*$M235+SUM($S$7:BA$7)*$N235-SUM($O235:$Q235)&gt;0,SUM($S$3:BA$3)*$J235+SUM($S$4:BA$4)*$K235+SUM($S$5:BA$5)*$L235+SUM($S$6:BA$6)*$M235+SUM($S$7:BA$7)*$N235-SUM($O235:$Q235),0)</f>
        <v>1231.1810000000005</v>
      </c>
      <c r="AY235" s="7">
        <f t="shared" si="698"/>
        <v>188.73000000000047</v>
      </c>
      <c r="AZ235" s="401">
        <f>IF(SUM($S$3:BC$3)*$J235+SUM($S$4:BC$4)*$K235+SUM($S$5:BC$5)*$L235+SUM($S$6:BC$6)*$M235+SUM($S$7:BC$7)*$N235-SUM($O235:$Q235)&gt;0,SUM($S$3:BC$3)*$J235+SUM($S$4:BC$4)*$K235+SUM($S$5:BC$5)*$L235+SUM($S$6:BC$6)*$M235+SUM($S$7:BC$7)*$N235-SUM($O235:$Q235),0)</f>
        <v>1419.9110000000001</v>
      </c>
      <c r="BA235" s="87">
        <f t="shared" si="699"/>
        <v>188.72999999999956</v>
      </c>
      <c r="BB235" s="402">
        <f>IF(SUM($S$3:BD$3)*$J235+SUM($S$4:BD$4)*$K235+SUM($S$5:BD$5)*$L235+SUM($S$6:BD$6)*$M235+SUM($S$7:BD$7)*$N235-SUM($O235:$Q235)&gt;0,SUM($S$3:BD$3)*$J235+SUM($S$4:BD$4)*$K235+SUM($S$5:BD$5)*$L235+SUM($S$6:BD$6)*$M235+SUM($S$7:BD$7)*$N235-SUM($O235:$Q235),0)</f>
        <v>1562.5069999999996</v>
      </c>
      <c r="BC235" s="87">
        <f t="shared" si="700"/>
        <v>142.59599999999955</v>
      </c>
      <c r="BG235" s="91">
        <f t="shared" si="819"/>
        <v>0</v>
      </c>
      <c r="BH235" s="91">
        <f t="shared" si="820"/>
        <v>22870.615950000025</v>
      </c>
      <c r="BI235" s="91">
        <f t="shared" si="821"/>
        <v>22422.172499999884</v>
      </c>
      <c r="BJ235" s="91">
        <f t="shared" si="822"/>
        <v>24664.389750000006</v>
      </c>
      <c r="BK235" s="91">
        <f t="shared" si="823"/>
        <v>0</v>
      </c>
      <c r="BL235" s="91">
        <f t="shared" si="824"/>
        <v>0</v>
      </c>
      <c r="BM235" s="91">
        <f t="shared" si="825"/>
        <v>22422.172500000077</v>
      </c>
      <c r="BN235" s="91">
        <f t="shared" si="826"/>
        <v>44844.345000000154</v>
      </c>
      <c r="BO235" s="91">
        <f t="shared" si="827"/>
        <v>80719.820999999807</v>
      </c>
      <c r="BP235" s="91">
        <f t="shared" si="828"/>
        <v>80719.820999999807</v>
      </c>
      <c r="BQ235" s="250">
        <f t="shared" si="829"/>
        <v>80719.8210000002</v>
      </c>
      <c r="BR235" s="157">
        <f t="shared" si="830"/>
        <v>80719.8210000002</v>
      </c>
      <c r="BS235" s="91">
        <f t="shared" si="831"/>
        <v>80719.820999999807</v>
      </c>
      <c r="BT235" s="91">
        <f t="shared" si="832"/>
        <v>60988.309199999807</v>
      </c>
      <c r="BU235" s="91"/>
      <c r="BV235" s="91"/>
      <c r="BW235" s="158"/>
      <c r="BX235" s="153" t="s">
        <v>607</v>
      </c>
    </row>
    <row r="236" spans="1:76" s="86" customFormat="1" ht="12.75" customHeight="1" x14ac:dyDescent="0.25">
      <c r="A236" s="51" t="s">
        <v>828</v>
      </c>
      <c r="B236" s="51" t="s">
        <v>829</v>
      </c>
      <c r="C236" s="257" t="s">
        <v>10</v>
      </c>
      <c r="D236" s="279">
        <v>1</v>
      </c>
      <c r="E236" s="333">
        <v>84</v>
      </c>
      <c r="F236" s="345" t="s">
        <v>1044</v>
      </c>
      <c r="G236" s="369">
        <v>1</v>
      </c>
      <c r="H236" s="370">
        <v>54</v>
      </c>
      <c r="I236" s="373" t="s">
        <v>1044</v>
      </c>
      <c r="J236" s="208"/>
      <c r="K236" s="225">
        <v>12</v>
      </c>
      <c r="L236" s="217"/>
      <c r="M236" s="233">
        <v>12</v>
      </c>
      <c r="N236" s="128"/>
      <c r="O236" s="87"/>
      <c r="P236" s="91"/>
      <c r="Q236" s="292">
        <v>16500</v>
      </c>
      <c r="R236" s="72">
        <f>IF(SUM($S$3:U$3)*$J236+SUM($S$4:U$4)*$K236+SUM($S$5:U$5)*$L236+SUM($S$6:U$6)*$M236+SUM($S$7:U$7)*$N236-SUM($O236:$Q236)&gt;0,SUM($S$3:U$3)*$J236+SUM($S$4:U$4)*$K236+SUM($S$5:U$5)*$L236+SUM($S$6:U$6)*$M236+SUM($S$7:U$7)*$N236-SUM($O236:$Q236),0)</f>
        <v>0</v>
      </c>
      <c r="S236" s="73">
        <f t="shared" si="682"/>
        <v>0</v>
      </c>
      <c r="T236" s="72">
        <f>IF(SUM($S$3:W$3)*$J236+SUM($S$4:W$4)*$K236+SUM($S$5:W$5)*$L236+SUM($S$6:W$6)*$M236+SUM($S$7:W$7)*$N236-SUM($O236:$Q236)&gt;0,SUM($S$3:W$3)*$J236+SUM($S$4:W$4)*$K236+SUM($S$5:W$5)*$L236+SUM($S$6:W$6)*$M236+SUM($S$7:W$7)*$N236-SUM($O236:$Q236),0)</f>
        <v>0</v>
      </c>
      <c r="U236" s="4">
        <f t="shared" si="683"/>
        <v>0</v>
      </c>
      <c r="V236" s="72">
        <f>IF(SUM($S$3:Y$3)*$J236+SUM($S$4:Y$4)*$K236+SUM($S$5:Y$5)*$L236+SUM($S$6:Y$6)*$M236+SUM($S$7:Y$7)*$N236-SUM($O236:$Q236)&gt;0,SUM($S$3:Y$3)*$J236+SUM($S$4:Y$4)*$K236+SUM($S$5:Y$5)*$L236+SUM($S$6:Y$6)*$M236+SUM($S$7:Y$7)*$N236-SUM($O236:$Q236),0)</f>
        <v>0</v>
      </c>
      <c r="W236" s="4">
        <f t="shared" si="684"/>
        <v>0</v>
      </c>
      <c r="X236" s="72">
        <f>IF(SUM($S$3:AA$3)*$J236+SUM($S$4:AA$4)*$K236+SUM($S$5:AA$5)*$L236+SUM($S$6:AA$6)*$M236+SUM($S$7:AA$7)*$N236-SUM($O236:$Q236)&gt;0,SUM($S$3:AA$3)*$J236+SUM($S$4:AA$4)*$K236+SUM($S$5:AA$5)*$L236+SUM($S$6:AA$6)*$M236+SUM($S$7:AA$7)*$N236-SUM($O236:$Q236),0)</f>
        <v>0</v>
      </c>
      <c r="Y236" s="4">
        <f t="shared" si="685"/>
        <v>0</v>
      </c>
      <c r="Z236" s="72">
        <f>IF(SUM($S$3:AC$3)*$J236+SUM($S$4:AC$4)*$K236+SUM($S$5:AC$5)*$L236+SUM($S$6:AC$6)*$M236+SUM($S$7:AC$7)*$N236-SUM($O236:$Q236)&gt;0,SUM($S$3:AC$3)*$J236+SUM($S$4:AC$4)*$K236+SUM($S$5:AC$5)*$L236+SUM($S$6:AC$6)*$M236+SUM($S$7:AC$7)*$N236-SUM($O236:$Q236),0)</f>
        <v>0</v>
      </c>
      <c r="AA236" s="4">
        <f t="shared" si="686"/>
        <v>0</v>
      </c>
      <c r="AB236" s="72">
        <f>IF(SUM($S$3:AE$3)*$J236+SUM($S$4:AE$4)*$K236+SUM($S$5:AE$5)*$L236+SUM($S$6:AE$6)*$M236+SUM($S$7:AE$7)*$N236-SUM($O236:$Q236)&gt;0,SUM($S$3:AE$3)*$J236+SUM($S$4:AE$4)*$K236+SUM($S$5:AE$5)*$L236+SUM($S$6:AE$6)*$M236+SUM($S$7:AE$7)*$N236-SUM($O236:$Q236),0)</f>
        <v>0</v>
      </c>
      <c r="AC236" s="4">
        <f t="shared" si="687"/>
        <v>0</v>
      </c>
      <c r="AD236" s="72">
        <f>IF(SUM($S$3:AG$3)*$J236+SUM($S$4:AG$4)*$K236+SUM($S$5:AG$5)*$L236+SUM($S$6:AG$6)*$M236+SUM($S$7:AG$7)*$N236-SUM($O236:$Q236)&gt;0,SUM($S$3:AG$3)*$J236+SUM($S$4:AG$4)*$K236+SUM($S$5:AG$5)*$L236+SUM($S$6:AG$6)*$M236+SUM($S$7:AG$7)*$N236-SUM($O236:$Q236),0)</f>
        <v>0</v>
      </c>
      <c r="AE236" s="4">
        <f t="shared" si="688"/>
        <v>0</v>
      </c>
      <c r="AF236" s="72">
        <f>IF(SUM($S$3:AI$3)*$J236+SUM($S$4:AI$4)*$K236+SUM($S$5:AI$5)*$L236+SUM($S$6:AI$6)*$M236+SUM($S$7:AI$7)*$N236-SUM($O236:$Q236)&gt;0,SUM($S$3:AI$3)*$J236+SUM($S$4:AI$4)*$K236+SUM($S$5:AI$5)*$L236+SUM($S$6:AI$6)*$M236+SUM($S$7:AI$7)*$N236-SUM($O236:$Q236),0)</f>
        <v>0</v>
      </c>
      <c r="AG236" s="4">
        <f t="shared" si="689"/>
        <v>0</v>
      </c>
      <c r="AH236" s="72">
        <f>IF(SUM($S$3:AK$3)*$J236+SUM($S$4:AK$4)*$K236+SUM($S$5:AK$5)*$L236+SUM($S$6:AK$6)*$M236+SUM($S$7:AK$7)*$N236-SUM($O236:$Q236)&gt;0,SUM($S$3:AK$3)*$J236+SUM($S$4:AK$4)*$K236+SUM($S$5:AK$5)*$L236+SUM($S$6:AK$6)*$M236+SUM($S$7:AK$7)*$N236-SUM($O236:$Q236),0)</f>
        <v>0</v>
      </c>
      <c r="AI236" s="4">
        <f t="shared" si="690"/>
        <v>0</v>
      </c>
      <c r="AJ236" s="72">
        <f>IF(SUM($S$3:AM$3)*$J236+SUM($S$4:AQ$4)*$K236+SUM($S$5:AM$5)*$L236+SUM($S$6:AM$6)*$M236+SUM($S$7:AM$7)*$N236-SUM($O236:$Q236)&gt;0,SUM($S$3:AM$3)*$J236+SUM($S$4:AQ$4)*$K236+SUM($S$5:AM$5)*$L236+SUM($S$6:AM$6)*$M236+SUM($S$7:AM$7)*$N236-SUM($O236:$Q236),0)</f>
        <v>0</v>
      </c>
      <c r="AK236" s="4">
        <f t="shared" si="691"/>
        <v>0</v>
      </c>
      <c r="AL236" s="72">
        <f>IF(SUM($S$3:AO$3)*$J236+SUM($S$4:AS$4)*$K236+SUM($S$5:AO$5)*$L236+SUM($S$6:AO$6)*$M236+SUM($S$7:AO$7)*$N236-SUM($O236:$Q236)&gt;0,SUM($S$3:AO$3)*$J236+SUM($S$4:AS$4)*$K236+SUM($S$5:AO$5)*$L236+SUM($S$6:AO$6)*$M236+SUM($S$7:AO$7)*$N236-SUM($O236:$Q236),0)</f>
        <v>0</v>
      </c>
      <c r="AM236" s="4">
        <f t="shared" si="692"/>
        <v>0</v>
      </c>
      <c r="AN236" s="72">
        <f>IF(SUM($S$3:AQ$3)*$J236+SUM($S$4:AU$4)*$K236+SUM($S$5:AQ$5)*$L236+SUM($S$6:AQ$6)*$M236+SUM($S$7:AQ$7)*$N236-SUM($O236:$Q236)&gt;0,SUM($S$3:AQ$3)*$J236+SUM($S$4:AU$4)*$K236+SUM($S$5:AQ$5)*$L236+SUM($S$6:AQ$6)*$M236+SUM($S$7:AQ$7)*$N236-SUM($O236:$Q236),0)</f>
        <v>0</v>
      </c>
      <c r="AO236" s="4">
        <f t="shared" si="693"/>
        <v>0</v>
      </c>
      <c r="AP236" s="72">
        <f>IF(SUM($S$3:AS$3)*$J236+SUM($S$4:AW$4)*$K236+SUM($S$5:AS$5)*$L236+SUM($S$6:AS$6)*$M236+SUM($S$7:AS$7)*$N236-SUM($O236:$Q236)&gt;0,SUM($S$3:AS$3)*$J236+SUM($S$4:AW$4)*$K236+SUM($S$5:AS$5)*$L236+SUM($S$6:AS$6)*$M236+SUM($S$7:AS$7)*$N236-SUM($O236:$Q236),0)</f>
        <v>0</v>
      </c>
      <c r="AQ236" s="4">
        <f t="shared" si="694"/>
        <v>0</v>
      </c>
      <c r="AR236" s="72">
        <f>IF(SUM($S$3:AU$3)*$J236+SUM($S$4:AP$4)*$K236+SUM($S$5:AU$5)*$L236+SUM($S$6:AU$6)*$M236+SUM($S$7:AU$7)*$N236-SUM($O236:$Q236)&gt;0,SUM($S$3:AU$3)*$J236+SUM($S$4:AP$4)*$K236+SUM($S$5:AU$5)*$L236+SUM($S$6:AU$6)*$M236+SUM($S$7:AU$7)*$N236-SUM($O236:$Q236),0)</f>
        <v>0</v>
      </c>
      <c r="AS236" s="4">
        <f t="shared" si="695"/>
        <v>0</v>
      </c>
      <c r="AT236" s="72">
        <f>IF(SUM($S$3:AW$3)*$J236+SUM($S$4:AW$4)*$K236+SUM($S$5:AW$5)*$L236+SUM($S$6:AW$6)*$M236+SUM($S$7:AW$7)*$N236-SUM($O236:$Q236)&gt;0,SUM($S$3:AW$3)*$J236+SUM($S$4:AW$4)*$K236+SUM($S$5:AW$5)*$L236+SUM($S$6:AW$6)*$M236+SUM($S$7:AW$7)*$N236-SUM($O236:$Q236),0)</f>
        <v>60</v>
      </c>
      <c r="AU236" s="4">
        <f t="shared" si="696"/>
        <v>60</v>
      </c>
      <c r="AV236" s="72">
        <f>IF(SUM($S$3:AY$3)*$J236+SUM($S$4:AY$4)*$K236+SUM($S$5:AY$5)*$L236+SUM($S$6:AY$6)*$M236+SUM($S$7:AY$7)*$N236-SUM($O236:$Q236)&gt;0,SUM($S$3:AY$3)*$J236+SUM($S$4:AY$4)*$K236+SUM($S$5:AY$5)*$L236+SUM($S$6:AY$6)*$M236+SUM($S$7:AY$7)*$N236-SUM($O236:$Q236),0)</f>
        <v>2280</v>
      </c>
      <c r="AW236" s="4">
        <f t="shared" si="697"/>
        <v>2220</v>
      </c>
      <c r="AX236" s="72">
        <f>IF(SUM($S$3:BA$3)*$J236+SUM($S$4:BA$4)*$K236+SUM($S$5:BA$5)*$L236+SUM($S$6:BA$6)*$M236+SUM($S$7:BA$7)*$N236-SUM($O236:$Q236)&gt;0,SUM($S$3:BA$3)*$J236+SUM($S$4:BA$4)*$K236+SUM($S$5:BA$5)*$L236+SUM($S$6:BA$6)*$M236+SUM($S$7:BA$7)*$N236-SUM($O236:$Q236),0)</f>
        <v>4500</v>
      </c>
      <c r="AY236" s="7">
        <f t="shared" si="698"/>
        <v>2220</v>
      </c>
      <c r="AZ236" s="401">
        <f>IF(SUM($S$3:BC$3)*$J236+SUM($S$4:BC$4)*$K236+SUM($S$5:BC$5)*$L236+SUM($S$6:BC$6)*$M236+SUM($S$7:BC$7)*$N236-SUM($O236:$Q236)&gt;0,SUM($S$3:BC$3)*$J236+SUM($S$4:BC$4)*$K236+SUM($S$5:BC$5)*$L236+SUM($S$6:BC$6)*$M236+SUM($S$7:BC$7)*$N236-SUM($O236:$Q236),0)</f>
        <v>6300</v>
      </c>
      <c r="BA236" s="87">
        <f t="shared" si="699"/>
        <v>1800</v>
      </c>
      <c r="BB236" s="402">
        <f>IF(SUM($S$3:BD$3)*$J236+SUM($S$4:BD$4)*$K236+SUM($S$5:BD$5)*$L236+SUM($S$6:BD$6)*$M236+SUM($S$7:BD$7)*$N236-SUM($O236:$Q236)&gt;0,SUM($S$3:BD$3)*$J236+SUM($S$4:BD$4)*$K236+SUM($S$5:BD$5)*$L236+SUM($S$6:BD$6)*$M236+SUM($S$7:BD$7)*$N236-SUM($O236:$Q236),0)</f>
        <v>8064</v>
      </c>
      <c r="BC236" s="87">
        <f t="shared" si="700"/>
        <v>1764</v>
      </c>
      <c r="BG236" s="91"/>
      <c r="BH236" s="91"/>
      <c r="BI236" s="91"/>
      <c r="BJ236" s="91"/>
      <c r="BK236" s="91">
        <f>AI236*$H236</f>
        <v>0</v>
      </c>
      <c r="BL236" s="91">
        <f>AK236*$H236</f>
        <v>0</v>
      </c>
      <c r="BM236" s="91">
        <f>AM236*$H236</f>
        <v>0</v>
      </c>
      <c r="BN236" s="91">
        <f>AO236*$H236</f>
        <v>0</v>
      </c>
      <c r="BO236" s="91">
        <f>AQ236*$H236</f>
        <v>0</v>
      </c>
      <c r="BP236" s="91">
        <f>AS236*$H236</f>
        <v>0</v>
      </c>
      <c r="BQ236" s="250">
        <f>AU236*$H236</f>
        <v>3240</v>
      </c>
      <c r="BR236" s="157">
        <f>AW236*$H236</f>
        <v>119880</v>
      </c>
      <c r="BS236" s="91">
        <f>AY236*$H236</f>
        <v>119880</v>
      </c>
      <c r="BT236" s="91">
        <f t="shared" ref="BT236:BT237" si="833">BA236*$H236</f>
        <v>97200</v>
      </c>
      <c r="BU236" s="91">
        <f>BC236*$H236</f>
        <v>95256</v>
      </c>
      <c r="BV236" s="91"/>
      <c r="BW236" s="158"/>
      <c r="BX236" s="153" t="s">
        <v>610</v>
      </c>
    </row>
    <row r="237" spans="1:76" s="86" customFormat="1" ht="12.75" customHeight="1" x14ac:dyDescent="0.25">
      <c r="A237" s="51" t="s">
        <v>830</v>
      </c>
      <c r="B237" s="51" t="s">
        <v>831</v>
      </c>
      <c r="C237" s="257" t="s">
        <v>10</v>
      </c>
      <c r="D237" s="279">
        <v>1</v>
      </c>
      <c r="E237" s="333">
        <v>83</v>
      </c>
      <c r="F237" s="345" t="s">
        <v>1044</v>
      </c>
      <c r="G237" s="369">
        <v>1</v>
      </c>
      <c r="H237" s="370">
        <v>83</v>
      </c>
      <c r="I237" s="373" t="s">
        <v>1044</v>
      </c>
      <c r="J237" s="208"/>
      <c r="K237" s="225">
        <v>16</v>
      </c>
      <c r="L237" s="217"/>
      <c r="M237" s="233">
        <v>16</v>
      </c>
      <c r="N237" s="128"/>
      <c r="O237" s="87"/>
      <c r="P237" s="91"/>
      <c r="Q237" s="292">
        <v>29500</v>
      </c>
      <c r="R237" s="72">
        <f>IF(SUM($S$3:U$3)*$J237+SUM($S$4:U$4)*$K237+SUM($S$5:U$5)*$L237+SUM($S$6:U$6)*$M237+SUM($S$7:U$7)*$N237-SUM($O237:$Q237)&gt;0,SUM($S$3:U$3)*$J237+SUM($S$4:U$4)*$K237+SUM($S$5:U$5)*$L237+SUM($S$6:U$6)*$M237+SUM($S$7:U$7)*$N237-SUM($O237:$Q237),0)</f>
        <v>0</v>
      </c>
      <c r="S237" s="73">
        <f t="shared" si="682"/>
        <v>0</v>
      </c>
      <c r="T237" s="72">
        <f>IF(SUM($S$3:W$3)*$J237+SUM($S$4:W$4)*$K237+SUM($S$5:W$5)*$L237+SUM($S$6:W$6)*$M237+SUM($S$7:W$7)*$N237-SUM($O237:$Q237)&gt;0,SUM($S$3:W$3)*$J237+SUM($S$4:W$4)*$K237+SUM($S$5:W$5)*$L237+SUM($S$6:W$6)*$M237+SUM($S$7:W$7)*$N237-SUM($O237:$Q237),0)</f>
        <v>0</v>
      </c>
      <c r="U237" s="4">
        <f t="shared" si="683"/>
        <v>0</v>
      </c>
      <c r="V237" s="72">
        <f>IF(SUM($S$3:Y$3)*$J237+SUM($S$4:Y$4)*$K237+SUM($S$5:Y$5)*$L237+SUM($S$6:Y$6)*$M237+SUM($S$7:Y$7)*$N237-SUM($O237:$Q237)&gt;0,SUM($S$3:Y$3)*$J237+SUM($S$4:Y$4)*$K237+SUM($S$5:Y$5)*$L237+SUM($S$6:Y$6)*$M237+SUM($S$7:Y$7)*$N237-SUM($O237:$Q237),0)</f>
        <v>0</v>
      </c>
      <c r="W237" s="4">
        <f t="shared" si="684"/>
        <v>0</v>
      </c>
      <c r="X237" s="72">
        <f>IF(SUM($S$3:AA$3)*$J237+SUM($S$4:AA$4)*$K237+SUM($S$5:AA$5)*$L237+SUM($S$6:AA$6)*$M237+SUM($S$7:AA$7)*$N237-SUM($O237:$Q237)&gt;0,SUM($S$3:AA$3)*$J237+SUM($S$4:AA$4)*$K237+SUM($S$5:AA$5)*$L237+SUM($S$6:AA$6)*$M237+SUM($S$7:AA$7)*$N237-SUM($O237:$Q237),0)</f>
        <v>0</v>
      </c>
      <c r="Y237" s="4">
        <f t="shared" si="685"/>
        <v>0</v>
      </c>
      <c r="Z237" s="72">
        <f>IF(SUM($S$3:AC$3)*$J237+SUM($S$4:AC$4)*$K237+SUM($S$5:AC$5)*$L237+SUM($S$6:AC$6)*$M237+SUM($S$7:AC$7)*$N237-SUM($O237:$Q237)&gt;0,SUM($S$3:AC$3)*$J237+SUM($S$4:AC$4)*$K237+SUM($S$5:AC$5)*$L237+SUM($S$6:AC$6)*$M237+SUM($S$7:AC$7)*$N237-SUM($O237:$Q237),0)</f>
        <v>0</v>
      </c>
      <c r="AA237" s="4">
        <f t="shared" si="686"/>
        <v>0</v>
      </c>
      <c r="AB237" s="72">
        <f>IF(SUM($S$3:AE$3)*$J237+SUM($S$4:AE$4)*$K237+SUM($S$5:AE$5)*$L237+SUM($S$6:AE$6)*$M237+SUM($S$7:AE$7)*$N237-SUM($O237:$Q237)&gt;0,SUM($S$3:AE$3)*$J237+SUM($S$4:AE$4)*$K237+SUM($S$5:AE$5)*$L237+SUM($S$6:AE$6)*$M237+SUM($S$7:AE$7)*$N237-SUM($O237:$Q237),0)</f>
        <v>0</v>
      </c>
      <c r="AC237" s="4">
        <f t="shared" si="687"/>
        <v>0</v>
      </c>
      <c r="AD237" s="72">
        <f>IF(SUM($S$3:AG$3)*$J237+SUM($S$4:AG$4)*$K237+SUM($S$5:AG$5)*$L237+SUM($S$6:AG$6)*$M237+SUM($S$7:AG$7)*$N237-SUM($O237:$Q237)&gt;0,SUM($S$3:AG$3)*$J237+SUM($S$4:AG$4)*$K237+SUM($S$5:AG$5)*$L237+SUM($S$6:AG$6)*$M237+SUM($S$7:AG$7)*$N237-SUM($O237:$Q237),0)</f>
        <v>0</v>
      </c>
      <c r="AE237" s="4">
        <f t="shared" si="688"/>
        <v>0</v>
      </c>
      <c r="AF237" s="72">
        <f>IF(SUM($S$3:AI$3)*$J237+SUM($S$4:AI$4)*$K237+SUM($S$5:AI$5)*$L237+SUM($S$6:AI$6)*$M237+SUM($S$7:AI$7)*$N237-SUM($O237:$Q237)&gt;0,SUM($S$3:AI$3)*$J237+SUM($S$4:AI$4)*$K237+SUM($S$5:AI$5)*$L237+SUM($S$6:AI$6)*$M237+SUM($S$7:AI$7)*$N237-SUM($O237:$Q237),0)</f>
        <v>0</v>
      </c>
      <c r="AG237" s="4">
        <f t="shared" si="689"/>
        <v>0</v>
      </c>
      <c r="AH237" s="72">
        <f>IF(SUM($S$3:AK$3)*$J237+SUM($S$4:AK$4)*$K237+SUM($S$5:AK$5)*$L237+SUM($S$6:AK$6)*$M237+SUM($S$7:AK$7)*$N237-SUM($O237:$Q237)&gt;0,SUM($S$3:AK$3)*$J237+SUM($S$4:AK$4)*$K237+SUM($S$5:AK$5)*$L237+SUM($S$6:AK$6)*$M237+SUM($S$7:AK$7)*$N237-SUM($O237:$Q237),0)</f>
        <v>0</v>
      </c>
      <c r="AI237" s="4">
        <f t="shared" si="690"/>
        <v>0</v>
      </c>
      <c r="AJ237" s="72">
        <f>IF(SUM($S$3:AM$3)*$J237+SUM($S$4:AQ$4)*$K237+SUM($S$5:AM$5)*$L237+SUM($S$6:AM$6)*$M237+SUM($S$7:AM$7)*$N237-SUM($O237:$Q237)&gt;0,SUM($S$3:AM$3)*$J237+SUM($S$4:AQ$4)*$K237+SUM($S$5:AM$5)*$L237+SUM($S$6:AM$6)*$M237+SUM($S$7:AM$7)*$N237-SUM($O237:$Q237),0)</f>
        <v>0</v>
      </c>
      <c r="AK237" s="4">
        <f t="shared" si="691"/>
        <v>0</v>
      </c>
      <c r="AL237" s="72">
        <f>IF(SUM($S$3:AO$3)*$J237+SUM($S$4:AS$4)*$K237+SUM($S$5:AO$5)*$L237+SUM($S$6:AO$6)*$M237+SUM($S$7:AO$7)*$N237-SUM($O237:$Q237)&gt;0,SUM($S$3:AO$3)*$J237+SUM($S$4:AS$4)*$K237+SUM($S$5:AO$5)*$L237+SUM($S$6:AO$6)*$M237+SUM($S$7:AO$7)*$N237-SUM($O237:$Q237),0)</f>
        <v>0</v>
      </c>
      <c r="AM237" s="4">
        <f t="shared" si="692"/>
        <v>0</v>
      </c>
      <c r="AN237" s="72">
        <f>IF(SUM($S$3:AQ$3)*$J237+SUM($S$4:AU$4)*$K237+SUM($S$5:AQ$5)*$L237+SUM($S$6:AQ$6)*$M237+SUM($S$7:AQ$7)*$N237-SUM($O237:$Q237)&gt;0,SUM($S$3:AQ$3)*$J237+SUM($S$4:AU$4)*$K237+SUM($S$5:AQ$5)*$L237+SUM($S$6:AQ$6)*$M237+SUM($S$7:AQ$7)*$N237-SUM($O237:$Q237),0)</f>
        <v>0</v>
      </c>
      <c r="AO237" s="4">
        <f t="shared" si="693"/>
        <v>0</v>
      </c>
      <c r="AP237" s="72">
        <f>IF(SUM($S$3:AS$3)*$J237+SUM($S$4:AW$4)*$K237+SUM($S$5:AS$5)*$L237+SUM($S$6:AS$6)*$M237+SUM($S$7:AS$7)*$N237-SUM($O237:$Q237)&gt;0,SUM($S$3:AS$3)*$J237+SUM($S$4:AW$4)*$K237+SUM($S$5:AS$5)*$L237+SUM($S$6:AS$6)*$M237+SUM($S$7:AS$7)*$N237-SUM($O237:$Q237),0)</f>
        <v>0</v>
      </c>
      <c r="AQ237" s="4">
        <f t="shared" si="694"/>
        <v>0</v>
      </c>
      <c r="AR237" s="72">
        <f>IF(SUM($S$3:AU$3)*$J237+SUM($S$4:AP$4)*$K237+SUM($S$5:AU$5)*$L237+SUM($S$6:AU$6)*$M237+SUM($S$7:AU$7)*$N237-SUM($O237:$Q237)&gt;0,SUM($S$3:AU$3)*$J237+SUM($S$4:AP$4)*$K237+SUM($S$5:AU$5)*$L237+SUM($S$6:AU$6)*$M237+SUM($S$7:AU$7)*$N237-SUM($O237:$Q237),0)</f>
        <v>0</v>
      </c>
      <c r="AS237" s="4">
        <f t="shared" si="695"/>
        <v>0</v>
      </c>
      <c r="AT237" s="72">
        <f>IF(SUM($S$3:AW$3)*$J237+SUM($S$4:AW$4)*$K237+SUM($S$5:AW$5)*$L237+SUM($S$6:AW$6)*$M237+SUM($S$7:AW$7)*$N237-SUM($O237:$Q237)&gt;0,SUM($S$3:AW$3)*$J237+SUM($S$4:AW$4)*$K237+SUM($S$5:AW$5)*$L237+SUM($S$6:AW$6)*$M237+SUM($S$7:AW$7)*$N237-SUM($O237:$Q237),0)</f>
        <v>0</v>
      </c>
      <c r="AU237" s="4">
        <f t="shared" si="696"/>
        <v>0</v>
      </c>
      <c r="AV237" s="72">
        <f>IF(SUM($S$3:AY$3)*$J237+SUM($S$4:AY$4)*$K237+SUM($S$5:AY$5)*$L237+SUM($S$6:AY$6)*$M237+SUM($S$7:AY$7)*$N237-SUM($O237:$Q237)&gt;0,SUM($S$3:AY$3)*$J237+SUM($S$4:AY$4)*$K237+SUM($S$5:AY$5)*$L237+SUM($S$6:AY$6)*$M237+SUM($S$7:AY$7)*$N237-SUM($O237:$Q237),0)</f>
        <v>0</v>
      </c>
      <c r="AW237" s="4">
        <f t="shared" si="697"/>
        <v>0</v>
      </c>
      <c r="AX237" s="72">
        <f>IF(SUM($S$3:BA$3)*$J237+SUM($S$4:BA$4)*$K237+SUM($S$5:BA$5)*$L237+SUM($S$6:BA$6)*$M237+SUM($S$7:BA$7)*$N237-SUM($O237:$Q237)&gt;0,SUM($S$3:BA$3)*$J237+SUM($S$4:BA$4)*$K237+SUM($S$5:BA$5)*$L237+SUM($S$6:BA$6)*$M237+SUM($S$7:BA$7)*$N237-SUM($O237:$Q237),0)</f>
        <v>0</v>
      </c>
      <c r="AY237" s="7">
        <f t="shared" si="698"/>
        <v>0</v>
      </c>
      <c r="AZ237" s="401">
        <f>IF(SUM($S$3:BC$3)*$J237+SUM($S$4:BC$4)*$K237+SUM($S$5:BC$5)*$L237+SUM($S$6:BC$6)*$M237+SUM($S$7:BC$7)*$N237-SUM($O237:$Q237)&gt;0,SUM($S$3:BC$3)*$J237+SUM($S$4:BC$4)*$K237+SUM($S$5:BC$5)*$L237+SUM($S$6:BC$6)*$M237+SUM($S$7:BC$7)*$N237-SUM($O237:$Q237),0)</f>
        <v>900</v>
      </c>
      <c r="BA237" s="87">
        <f t="shared" si="699"/>
        <v>900</v>
      </c>
      <c r="BB237" s="402">
        <f>IF(SUM($S$3:BD$3)*$J237+SUM($S$4:BD$4)*$K237+SUM($S$5:BD$5)*$L237+SUM($S$6:BD$6)*$M237+SUM($S$7:BD$7)*$N237-SUM($O237:$Q237)&gt;0,SUM($S$3:BD$3)*$J237+SUM($S$4:BD$4)*$K237+SUM($S$5:BD$5)*$L237+SUM($S$6:BD$6)*$M237+SUM($S$7:BD$7)*$N237-SUM($O237:$Q237),0)</f>
        <v>3252</v>
      </c>
      <c r="BC237" s="87">
        <f t="shared" si="700"/>
        <v>2352</v>
      </c>
      <c r="BG237" s="91"/>
      <c r="BH237" s="91"/>
      <c r="BI237" s="91"/>
      <c r="BJ237" s="91"/>
      <c r="BK237" s="91">
        <f>AI237*$H237</f>
        <v>0</v>
      </c>
      <c r="BL237" s="91">
        <f>AK237*$H237</f>
        <v>0</v>
      </c>
      <c r="BM237" s="91">
        <f>AM237*$H237</f>
        <v>0</v>
      </c>
      <c r="BN237" s="91">
        <f>AO237*$H237</f>
        <v>0</v>
      </c>
      <c r="BO237" s="91">
        <f>AQ237*$H237</f>
        <v>0</v>
      </c>
      <c r="BP237" s="91">
        <f>AS237*$H237</f>
        <v>0</v>
      </c>
      <c r="BQ237" s="250">
        <f>AU237*$H237</f>
        <v>0</v>
      </c>
      <c r="BR237" s="157">
        <f>AW237*$H237</f>
        <v>0</v>
      </c>
      <c r="BS237" s="91">
        <f>AY237*$H237</f>
        <v>0</v>
      </c>
      <c r="BT237" s="91">
        <f t="shared" si="833"/>
        <v>74700</v>
      </c>
      <c r="BU237" s="91">
        <f>BC237*$H237</f>
        <v>195216</v>
      </c>
      <c r="BV237" s="91"/>
      <c r="BW237" s="158"/>
      <c r="BX237" s="153" t="s">
        <v>610</v>
      </c>
    </row>
    <row r="238" spans="1:76" s="86" customFormat="1" ht="12.75" customHeight="1" x14ac:dyDescent="0.25">
      <c r="A238" s="51" t="s">
        <v>832</v>
      </c>
      <c r="B238" s="51" t="s">
        <v>231</v>
      </c>
      <c r="C238" s="257" t="s">
        <v>10</v>
      </c>
      <c r="D238" s="279">
        <v>1</v>
      </c>
      <c r="E238" s="333">
        <v>550.79999999999995</v>
      </c>
      <c r="F238" s="345" t="s">
        <v>912</v>
      </c>
      <c r="G238" s="379">
        <v>1</v>
      </c>
      <c r="H238" s="380">
        <v>687.32</v>
      </c>
      <c r="I238" s="373" t="s">
        <v>912</v>
      </c>
      <c r="J238" s="208"/>
      <c r="K238" s="225">
        <v>2.5999999999999999E-2</v>
      </c>
      <c r="L238" s="217"/>
      <c r="M238" s="234">
        <v>0.42799999999999999</v>
      </c>
      <c r="N238" s="120"/>
      <c r="O238" s="87"/>
      <c r="P238" s="91">
        <v>1610</v>
      </c>
      <c r="Q238" s="292">
        <v>135</v>
      </c>
      <c r="R238" s="72">
        <f>IF(SUM($S$3:U$3)*$J238+SUM($S$4:U$4)*$K238+SUM($S$5:U$5)*$L238+SUM($S$6:U$6)*$M238+SUM($S$7:U$7)*$N238-SUM($O238:$Q238)&gt;0,SUM($S$3:U$3)*$J238+SUM($S$4:U$4)*$K238+SUM($S$5:U$5)*$L238+SUM($S$6:U$6)*$M238+SUM($S$7:U$7)*$N238-SUM($O238:$Q238),0)</f>
        <v>0</v>
      </c>
      <c r="S238" s="73">
        <f t="shared" si="682"/>
        <v>0</v>
      </c>
      <c r="T238" s="72">
        <f>IF(SUM($S$3:W$3)*$J238+SUM($S$4:W$4)*$K238+SUM($S$5:W$5)*$L238+SUM($S$6:W$6)*$M238+SUM($S$7:W$7)*$N238-SUM($O238:$Q238)&gt;0,SUM($S$3:W$3)*$J238+SUM($S$4:W$4)*$K238+SUM($S$5:W$5)*$L238+SUM($S$6:W$6)*$M238+SUM($S$7:W$7)*$N238-SUM($O238:$Q238),0)</f>
        <v>0</v>
      </c>
      <c r="U238" s="4">
        <f t="shared" si="683"/>
        <v>0</v>
      </c>
      <c r="V238" s="72">
        <f>IF(SUM($S$3:Y$3)*$J238+SUM($S$4:Y$4)*$K238+SUM($S$5:Y$5)*$L238+SUM($S$6:Y$6)*$M238+SUM($S$7:Y$7)*$N238-SUM($O238:$Q238)&gt;0,SUM($S$3:Y$3)*$J238+SUM($S$4:Y$4)*$K238+SUM($S$5:Y$5)*$L238+SUM($S$6:Y$6)*$M238+SUM($S$7:Y$7)*$N238-SUM($O238:$Q238),0)</f>
        <v>0</v>
      </c>
      <c r="W238" s="4">
        <f t="shared" si="684"/>
        <v>0</v>
      </c>
      <c r="X238" s="72">
        <f>IF(SUM($S$3:AA$3)*$J238+SUM($S$4:AA$4)*$K238+SUM($S$5:AA$5)*$L238+SUM($S$6:AA$6)*$M238+SUM($S$7:AA$7)*$N238-SUM($O238:$Q238)&gt;0,SUM($S$3:AA$3)*$J238+SUM($S$4:AA$4)*$K238+SUM($S$5:AA$5)*$L238+SUM($S$6:AA$6)*$M238+SUM($S$7:AA$7)*$N238-SUM($O238:$Q238),0)</f>
        <v>0</v>
      </c>
      <c r="Y238" s="4">
        <f t="shared" si="685"/>
        <v>0</v>
      </c>
      <c r="Z238" s="72">
        <f>IF(SUM($S$3:AC$3)*$J238+SUM($S$4:AC$4)*$K238+SUM($S$5:AC$5)*$L238+SUM($S$6:AC$6)*$M238+SUM($S$7:AC$7)*$N238-SUM($O238:$Q238)&gt;0,SUM($S$3:AC$3)*$J238+SUM($S$4:AC$4)*$K238+SUM($S$5:AC$5)*$L238+SUM($S$6:AC$6)*$M238+SUM($S$7:AC$7)*$N238-SUM($O238:$Q238),0)</f>
        <v>0</v>
      </c>
      <c r="AA238" s="4">
        <f t="shared" si="686"/>
        <v>0</v>
      </c>
      <c r="AB238" s="72">
        <f>IF(SUM($S$3:AE$3)*$J238+SUM($S$4:AE$4)*$K238+SUM($S$5:AE$5)*$L238+SUM($S$6:AE$6)*$M238+SUM($S$7:AE$7)*$N238-SUM($O238:$Q238)&gt;0,SUM($S$3:AE$3)*$J238+SUM($S$4:AE$4)*$K238+SUM($S$5:AE$5)*$L238+SUM($S$6:AE$6)*$M238+SUM($S$7:AE$7)*$N238-SUM($O238:$Q238),0)</f>
        <v>0</v>
      </c>
      <c r="AC238" s="4">
        <f t="shared" si="687"/>
        <v>0</v>
      </c>
      <c r="AD238" s="72">
        <f>IF(SUM($S$3:AG$3)*$J238+SUM($S$4:AG$4)*$K238+SUM($S$5:AG$5)*$L238+SUM($S$6:AG$6)*$M238+SUM($S$7:AG$7)*$N238-SUM($O238:$Q238)&gt;0,SUM($S$3:AG$3)*$J238+SUM($S$4:AG$4)*$K238+SUM($S$5:AG$5)*$L238+SUM($S$6:AG$6)*$M238+SUM($S$7:AG$7)*$N238-SUM($O238:$Q238),0)</f>
        <v>0</v>
      </c>
      <c r="AE238" s="4">
        <f t="shared" si="688"/>
        <v>0</v>
      </c>
      <c r="AF238" s="72">
        <f>IF(SUM($S$3:AI$3)*$J238+SUM($S$4:AI$4)*$K238+SUM($S$5:AI$5)*$L238+SUM($S$6:AI$6)*$M238+SUM($S$7:AI$7)*$N238-SUM($O238:$Q238)&gt;0,SUM($S$3:AI$3)*$J238+SUM($S$4:AI$4)*$K238+SUM($S$5:AI$5)*$L238+SUM($S$6:AI$6)*$M238+SUM($S$7:AI$7)*$N238-SUM($O238:$Q238),0)</f>
        <v>0</v>
      </c>
      <c r="AG238" s="4">
        <f t="shared" si="689"/>
        <v>0</v>
      </c>
      <c r="AH238" s="72">
        <f>IF(SUM($S$3:AK$3)*$J238+SUM($S$4:AK$4)*$K238+SUM($S$5:AK$5)*$L238+SUM($S$6:AK$6)*$M238+SUM($S$7:AK$7)*$N238-SUM($O238:$Q238)&gt;0,SUM($S$3:AK$3)*$J238+SUM($S$4:AK$4)*$K238+SUM($S$5:AK$5)*$L238+SUM($S$6:AK$6)*$M238+SUM($S$7:AK$7)*$N238-SUM($O238:$Q238),0)</f>
        <v>0</v>
      </c>
      <c r="AI238" s="4">
        <f t="shared" si="690"/>
        <v>0</v>
      </c>
      <c r="AJ238" s="72">
        <f>IF(SUM($S$3:AM$3)*$J238+SUM($S$4:AQ$4)*$K238+SUM($S$5:AM$5)*$L238+SUM($S$6:AM$6)*$M238+SUM($S$7:AM$7)*$N238-SUM($O238:$Q238)&gt;0,SUM($S$3:AM$3)*$J238+SUM($S$4:AQ$4)*$K238+SUM($S$5:AM$5)*$L238+SUM($S$6:AM$6)*$M238+SUM($S$7:AM$7)*$N238-SUM($O238:$Q238),0)</f>
        <v>0</v>
      </c>
      <c r="AK238" s="4">
        <f t="shared" si="691"/>
        <v>0</v>
      </c>
      <c r="AL238" s="72">
        <f>IF(SUM($S$3:AO$3)*$J238+SUM($S$4:AS$4)*$K238+SUM($S$5:AO$5)*$L238+SUM($S$6:AO$6)*$M238+SUM($S$7:AO$7)*$N238-SUM($O238:$Q238)&gt;0,SUM($S$3:AO$3)*$J238+SUM($S$4:AS$4)*$K238+SUM($S$5:AO$5)*$L238+SUM($S$6:AO$6)*$M238+SUM($S$7:AO$7)*$N238-SUM($O238:$Q238),0)</f>
        <v>0</v>
      </c>
      <c r="AM238" s="4">
        <f t="shared" si="692"/>
        <v>0</v>
      </c>
      <c r="AN238" s="72">
        <f>IF(SUM($S$3:AQ$3)*$J238+SUM($S$4:AU$4)*$K238+SUM($S$5:AQ$5)*$L238+SUM($S$6:AQ$6)*$M238+SUM($S$7:AQ$7)*$N238-SUM($O238:$Q238)&gt;0,SUM($S$3:AQ$3)*$J238+SUM($S$4:AU$4)*$K238+SUM($S$5:AQ$5)*$L238+SUM($S$6:AQ$6)*$M238+SUM($S$7:AQ$7)*$N238-SUM($O238:$Q238),0)</f>
        <v>0</v>
      </c>
      <c r="AO238" s="4">
        <f t="shared" si="693"/>
        <v>0</v>
      </c>
      <c r="AP238" s="72">
        <f>IF(SUM($S$3:AS$3)*$J238+SUM($S$4:AW$4)*$K238+SUM($S$5:AS$5)*$L238+SUM($S$6:AS$6)*$M238+SUM($S$7:AS$7)*$N238-SUM($O238:$Q238)&gt;0,SUM($S$3:AS$3)*$J238+SUM($S$4:AW$4)*$K238+SUM($S$5:AS$5)*$L238+SUM($S$6:AS$6)*$M238+SUM($S$7:AS$7)*$N238-SUM($O238:$Q238),0)</f>
        <v>0</v>
      </c>
      <c r="AQ238" s="4">
        <f t="shared" si="694"/>
        <v>0</v>
      </c>
      <c r="AR238" s="72">
        <f>IF(SUM($S$3:AU$3)*$J238+SUM($S$4:AP$4)*$K238+SUM($S$5:AU$5)*$L238+SUM($S$6:AU$6)*$M238+SUM($S$7:AU$7)*$N238-SUM($O238:$Q238)&gt;0,SUM($S$3:AU$3)*$J238+SUM($S$4:AP$4)*$K238+SUM($S$5:AU$5)*$L238+SUM($S$6:AU$6)*$M238+SUM($S$7:AU$7)*$N238-SUM($O238:$Q238),0)</f>
        <v>0</v>
      </c>
      <c r="AS238" s="4">
        <f t="shared" si="695"/>
        <v>0</v>
      </c>
      <c r="AT238" s="72">
        <f>IF(SUM($S$3:AW$3)*$J238+SUM($S$4:AW$4)*$K238+SUM($S$5:AW$5)*$L238+SUM($S$6:AW$6)*$M238+SUM($S$7:AW$7)*$N238-SUM($O238:$Q238)&gt;0,SUM($S$3:AW$3)*$J238+SUM($S$4:AW$4)*$K238+SUM($S$5:AW$5)*$L238+SUM($S$6:AW$6)*$M238+SUM($S$7:AW$7)*$N238-SUM($O238:$Q238),0)</f>
        <v>0</v>
      </c>
      <c r="AU238" s="4">
        <f t="shared" si="696"/>
        <v>0</v>
      </c>
      <c r="AV238" s="72">
        <f>IF(SUM($S$3:AY$3)*$J238+SUM($S$4:AY$4)*$K238+SUM($S$5:AY$5)*$L238+SUM($S$6:AY$6)*$M238+SUM($S$7:AY$7)*$N238-SUM($O238:$Q238)&gt;0,SUM($S$3:AY$3)*$J238+SUM($S$4:AY$4)*$K238+SUM($S$5:AY$5)*$L238+SUM($S$6:AY$6)*$M238+SUM($S$7:AY$7)*$N238-SUM($O238:$Q238),0)</f>
        <v>0</v>
      </c>
      <c r="AW238" s="4">
        <f t="shared" si="697"/>
        <v>0</v>
      </c>
      <c r="AX238" s="72">
        <f>IF(SUM($S$3:BA$3)*$J238+SUM($S$4:BA$4)*$K238+SUM($S$5:BA$5)*$L238+SUM($S$6:BA$6)*$M238+SUM($S$7:BA$7)*$N238-SUM($O238:$Q238)&gt;0,SUM($S$3:BA$3)*$J238+SUM($S$4:BA$4)*$K238+SUM($S$5:BA$5)*$L238+SUM($S$6:BA$6)*$M238+SUM($S$7:BA$7)*$N238-SUM($O238:$Q238),0)</f>
        <v>0</v>
      </c>
      <c r="AY238" s="7">
        <f t="shared" si="698"/>
        <v>0</v>
      </c>
      <c r="AZ238" s="401">
        <f>IF(SUM($S$3:BC$3)*$J238+SUM($S$4:BC$4)*$K238+SUM($S$5:BC$5)*$L238+SUM($S$6:BC$6)*$M238+SUM($S$7:BC$7)*$N238-SUM($O238:$Q238)&gt;0,SUM($S$3:BC$3)*$J238+SUM($S$4:BC$4)*$K238+SUM($S$5:BC$5)*$L238+SUM($S$6:BC$6)*$M238+SUM($S$7:BC$7)*$N238-SUM($O238:$Q238),0)</f>
        <v>0</v>
      </c>
      <c r="BA238" s="87">
        <f t="shared" si="699"/>
        <v>0</v>
      </c>
      <c r="BB238" s="402">
        <f>IF(SUM($S$3:BD$3)*$J238+SUM($S$4:BD$4)*$K238+SUM($S$5:BD$5)*$L238+SUM($S$6:BD$6)*$M238+SUM($S$7:BD$7)*$N238-SUM($O238:$Q238)&gt;0,SUM($S$3:BD$3)*$J238+SUM($S$4:BD$4)*$K238+SUM($S$5:BD$5)*$L238+SUM($S$6:BD$6)*$M238+SUM($S$7:BD$7)*$N238-SUM($O238:$Q238),0)</f>
        <v>0</v>
      </c>
      <c r="BC238" s="87">
        <f t="shared" si="700"/>
        <v>0</v>
      </c>
      <c r="BG238" s="91">
        <f>IF($G238=2,$H238*AC238*$I$2,$H238*AC238)</f>
        <v>0</v>
      </c>
      <c r="BH238" s="91">
        <f>IF($G238=2,$H238*AE238*$I$2,$H238*AE238)</f>
        <v>0</v>
      </c>
      <c r="BI238" s="91">
        <f>IF($G238=2,$H238*AG238*$I$2,$H238*AG238)</f>
        <v>0</v>
      </c>
      <c r="BJ238" s="91">
        <f>IF($G238=2,$H238*AI238*$I$2,$H238*AI238)</f>
        <v>0</v>
      </c>
      <c r="BK238" s="91">
        <f>IF($G238=2,$H238*AK238*$I$2,$H238*AK238)</f>
        <v>0</v>
      </c>
      <c r="BL238" s="91">
        <f>IF($G238=2,$H238*AM238*$I$2,$H238*AM238)</f>
        <v>0</v>
      </c>
      <c r="BM238" s="91">
        <f>IF($G238=2,$H238*AO238*$I$2,$H238*AO238)</f>
        <v>0</v>
      </c>
      <c r="BN238" s="91">
        <f>IF($G238=2,$H238*AQ238*$I$2,$H238*AQ238)</f>
        <v>0</v>
      </c>
      <c r="BO238" s="91">
        <f>IF($G238=2,$H238*AS238*$I$2,$H238*AS238)</f>
        <v>0</v>
      </c>
      <c r="BP238" s="91">
        <f>IF($G238=2,$H238*AU238*$I$2,$H238*AU238)</f>
        <v>0</v>
      </c>
      <c r="BQ238" s="250">
        <f>IF($G238=2,$H238*AW238*$I$2,$H238*AW238)</f>
        <v>0</v>
      </c>
      <c r="BR238" s="157">
        <f>IF($G238=2,$H238*AY238*$I$2,$H238*AY238)</f>
        <v>0</v>
      </c>
      <c r="BS238" s="91">
        <f>IF($G238=2,$H238*BA238*$I$2,$H238*BA238)</f>
        <v>0</v>
      </c>
      <c r="BT238" s="91">
        <f>IF($G238=2,$H238*BC238*$I$2,$H238*BC238)</f>
        <v>0</v>
      </c>
      <c r="BU238" s="91"/>
      <c r="BV238" s="91"/>
      <c r="BW238" s="158"/>
      <c r="BX238" s="153" t="s">
        <v>607</v>
      </c>
    </row>
    <row r="239" spans="1:76" s="86" customFormat="1" ht="12.75" customHeight="1" x14ac:dyDescent="0.25">
      <c r="A239" s="51" t="s">
        <v>232</v>
      </c>
      <c r="B239" s="51" t="s">
        <v>833</v>
      </c>
      <c r="C239" s="257" t="s">
        <v>10</v>
      </c>
      <c r="D239" s="279">
        <v>1</v>
      </c>
      <c r="E239" s="333">
        <v>58</v>
      </c>
      <c r="F239" s="345" t="s">
        <v>1043</v>
      </c>
      <c r="G239" s="369">
        <v>1</v>
      </c>
      <c r="H239" s="370">
        <v>78</v>
      </c>
      <c r="I239" s="373" t="s">
        <v>1043</v>
      </c>
      <c r="J239" s="208"/>
      <c r="K239" s="225">
        <v>0.154</v>
      </c>
      <c r="L239" s="217"/>
      <c r="M239" s="234">
        <v>0.154</v>
      </c>
      <c r="N239" s="120"/>
      <c r="O239" s="87"/>
      <c r="P239" s="91"/>
      <c r="Q239" s="292">
        <v>99</v>
      </c>
      <c r="R239" s="72">
        <f>IF(SUM($S$3:U$3)*$J239+SUM($S$4:U$4)*$K239+SUM($S$5:U$5)*$L239+SUM($S$6:U$6)*$M239+SUM($S$7:U$7)*$N239-SUM($O239:$Q239)&gt;0,SUM($S$3:U$3)*$J239+SUM($S$4:U$4)*$K239+SUM($S$5:U$5)*$L239+SUM($S$6:U$6)*$M239+SUM($S$7:U$7)*$N239-SUM($O239:$Q239),0)</f>
        <v>0</v>
      </c>
      <c r="S239" s="73">
        <f t="shared" si="682"/>
        <v>0</v>
      </c>
      <c r="T239" s="72">
        <f>IF(SUM($S$3:W$3)*$J239+SUM($S$4:W$4)*$K239+SUM($S$5:W$5)*$L239+SUM($S$6:W$6)*$M239+SUM($S$7:W$7)*$N239-SUM($O239:$Q239)&gt;0,SUM($S$3:W$3)*$J239+SUM($S$4:W$4)*$K239+SUM($S$5:W$5)*$L239+SUM($S$6:W$6)*$M239+SUM($S$7:W$7)*$N239-SUM($O239:$Q239),0)</f>
        <v>0</v>
      </c>
      <c r="U239" s="4">
        <f t="shared" si="683"/>
        <v>0</v>
      </c>
      <c r="V239" s="72">
        <f>IF(SUM($S$3:Y$3)*$J239+SUM($S$4:Y$4)*$K239+SUM($S$5:Y$5)*$L239+SUM($S$6:Y$6)*$M239+SUM($S$7:Y$7)*$N239-SUM($O239:$Q239)&gt;0,SUM($S$3:Y$3)*$J239+SUM($S$4:Y$4)*$K239+SUM($S$5:Y$5)*$L239+SUM($S$6:Y$6)*$M239+SUM($S$7:Y$7)*$N239-SUM($O239:$Q239),0)</f>
        <v>0</v>
      </c>
      <c r="W239" s="4">
        <f t="shared" si="684"/>
        <v>0</v>
      </c>
      <c r="X239" s="72">
        <f>IF(SUM($S$3:AA$3)*$J239+SUM($S$4:AA$4)*$K239+SUM($S$5:AA$5)*$L239+SUM($S$6:AA$6)*$M239+SUM($S$7:AA$7)*$N239-SUM($O239:$Q239)&gt;0,SUM($S$3:AA$3)*$J239+SUM($S$4:AA$4)*$K239+SUM($S$5:AA$5)*$L239+SUM($S$6:AA$6)*$M239+SUM($S$7:AA$7)*$N239-SUM($O239:$Q239),0)</f>
        <v>0</v>
      </c>
      <c r="Y239" s="4">
        <f t="shared" si="685"/>
        <v>0</v>
      </c>
      <c r="Z239" s="72">
        <f>IF(SUM($S$3:AC$3)*$J239+SUM($S$4:AC$4)*$K239+SUM($S$5:AC$5)*$L239+SUM($S$6:AC$6)*$M239+SUM($S$7:AC$7)*$N239-SUM($O239:$Q239)&gt;0,SUM($S$3:AC$3)*$J239+SUM($S$4:AC$4)*$K239+SUM($S$5:AC$5)*$L239+SUM($S$6:AC$6)*$M239+SUM($S$7:AC$7)*$N239-SUM($O239:$Q239),0)</f>
        <v>0</v>
      </c>
      <c r="AA239" s="4">
        <f t="shared" si="686"/>
        <v>0</v>
      </c>
      <c r="AB239" s="72">
        <f>IF(SUM($S$3:AE$3)*$J239+SUM($S$4:AE$4)*$K239+SUM($S$5:AE$5)*$L239+SUM($S$6:AE$6)*$M239+SUM($S$7:AE$7)*$N239-SUM($O239:$Q239)&gt;0,SUM($S$3:AE$3)*$J239+SUM($S$4:AE$4)*$K239+SUM($S$5:AE$5)*$L239+SUM($S$6:AE$6)*$M239+SUM($S$7:AE$7)*$N239-SUM($O239:$Q239),0)</f>
        <v>0</v>
      </c>
      <c r="AC239" s="4">
        <f t="shared" si="687"/>
        <v>0</v>
      </c>
      <c r="AD239" s="72">
        <f>IF(SUM($S$3:AG$3)*$J239+SUM($S$4:AG$4)*$K239+SUM($S$5:AG$5)*$L239+SUM($S$6:AG$6)*$M239+SUM($S$7:AG$7)*$N239-SUM($O239:$Q239)&gt;0,SUM($S$3:AG$3)*$J239+SUM($S$4:AG$4)*$K239+SUM($S$5:AG$5)*$L239+SUM($S$6:AG$6)*$M239+SUM($S$7:AG$7)*$N239-SUM($O239:$Q239),0)</f>
        <v>0</v>
      </c>
      <c r="AE239" s="4">
        <f t="shared" si="688"/>
        <v>0</v>
      </c>
      <c r="AF239" s="72">
        <f>IF(SUM($S$3:AI$3)*$J239+SUM($S$4:AI$4)*$K239+SUM($S$5:AI$5)*$L239+SUM($S$6:AI$6)*$M239+SUM($S$7:AI$7)*$N239-SUM($O239:$Q239)&gt;0,SUM($S$3:AI$3)*$J239+SUM($S$4:AI$4)*$K239+SUM($S$5:AI$5)*$L239+SUM($S$6:AI$6)*$M239+SUM($S$7:AI$7)*$N239-SUM($O239:$Q239),0)</f>
        <v>0</v>
      </c>
      <c r="AG239" s="4">
        <f t="shared" si="689"/>
        <v>0</v>
      </c>
      <c r="AH239" s="72">
        <f>IF(SUM($S$3:AK$3)*$J239+SUM($S$4:AK$4)*$K239+SUM($S$5:AK$5)*$L239+SUM($S$6:AK$6)*$M239+SUM($S$7:AK$7)*$N239-SUM($O239:$Q239)&gt;0,SUM($S$3:AK$3)*$J239+SUM($S$4:AK$4)*$K239+SUM($S$5:AK$5)*$L239+SUM($S$6:AK$6)*$M239+SUM($S$7:AK$7)*$N239-SUM($O239:$Q239),0)</f>
        <v>7.2599999999999909</v>
      </c>
      <c r="AI239" s="4">
        <f t="shared" si="690"/>
        <v>7.2599999999999909</v>
      </c>
      <c r="AJ239" s="72">
        <f>IF(SUM($S$3:AM$3)*$J239+SUM($S$4:AQ$4)*$K239+SUM($S$5:AM$5)*$L239+SUM($S$6:AM$6)*$M239+SUM($S$7:AM$7)*$N239-SUM($O239:$Q239)&gt;0,SUM($S$3:AM$3)*$J239+SUM($S$4:AQ$4)*$K239+SUM($S$5:AM$5)*$L239+SUM($S$6:AM$6)*$M239+SUM($S$7:AM$7)*$N239-SUM($O239:$Q239),0)</f>
        <v>22.659999999999997</v>
      </c>
      <c r="AK239" s="4">
        <f t="shared" si="691"/>
        <v>15.400000000000006</v>
      </c>
      <c r="AL239" s="72">
        <f>IF(SUM($S$3:AO$3)*$J239+SUM($S$4:AS$4)*$K239+SUM($S$5:AO$5)*$L239+SUM($S$6:AO$6)*$M239+SUM($S$7:AO$7)*$N239-SUM($O239:$Q239)&gt;0,SUM($S$3:AO$3)*$J239+SUM($S$4:AS$4)*$K239+SUM($S$5:AO$5)*$L239+SUM($S$6:AO$6)*$M239+SUM($S$7:AO$7)*$N239-SUM($O239:$Q239),0)</f>
        <v>45.759999999999991</v>
      </c>
      <c r="AM239" s="4">
        <f t="shared" si="692"/>
        <v>23.099999999999994</v>
      </c>
      <c r="AN239" s="72">
        <f>IF(SUM($S$3:AQ$3)*$J239+SUM($S$4:AU$4)*$K239+SUM($S$5:AQ$5)*$L239+SUM($S$6:AQ$6)*$M239+SUM($S$7:AQ$7)*$N239-SUM($O239:$Q239)&gt;0,SUM($S$3:AQ$3)*$J239+SUM($S$4:AU$4)*$K239+SUM($S$5:AQ$5)*$L239+SUM($S$6:AQ$6)*$M239+SUM($S$7:AQ$7)*$N239-SUM($O239:$Q239),0)</f>
        <v>74.25</v>
      </c>
      <c r="AO239" s="4">
        <f t="shared" si="693"/>
        <v>28.490000000000009</v>
      </c>
      <c r="AP239" s="72">
        <f>IF(SUM($S$3:AS$3)*$J239+SUM($S$4:AW$4)*$K239+SUM($S$5:AS$5)*$L239+SUM($S$6:AS$6)*$M239+SUM($S$7:AS$7)*$N239-SUM($O239:$Q239)&gt;0,SUM($S$3:AS$3)*$J239+SUM($S$4:AW$4)*$K239+SUM($S$5:AS$5)*$L239+SUM($S$6:AS$6)*$M239+SUM($S$7:AS$7)*$N239-SUM($O239:$Q239),0)</f>
        <v>102.74000000000001</v>
      </c>
      <c r="AQ239" s="4">
        <f t="shared" si="694"/>
        <v>28.490000000000009</v>
      </c>
      <c r="AR239" s="72">
        <f>IF(SUM($S$3:AU$3)*$J239+SUM($S$4:AP$4)*$K239+SUM($S$5:AU$5)*$L239+SUM($S$6:AU$6)*$M239+SUM($S$7:AU$7)*$N239-SUM($O239:$Q239)&gt;0,SUM($S$3:AU$3)*$J239+SUM($S$4:AP$4)*$K239+SUM($S$5:AU$5)*$L239+SUM($S$6:AU$6)*$M239+SUM($S$7:AU$7)*$N239-SUM($O239:$Q239),0)</f>
        <v>23.429999999999993</v>
      </c>
      <c r="AS239" s="4">
        <f t="shared" si="695"/>
        <v>0</v>
      </c>
      <c r="AT239" s="72">
        <f>IF(SUM($S$3:AW$3)*$J239+SUM($S$4:AW$4)*$K239+SUM($S$5:AW$5)*$L239+SUM($S$6:AW$6)*$M239+SUM($S$7:AW$7)*$N239-SUM($O239:$Q239)&gt;0,SUM($S$3:AW$3)*$J239+SUM($S$4:AW$4)*$K239+SUM($S$5:AW$5)*$L239+SUM($S$6:AW$6)*$M239+SUM($S$7:AW$7)*$N239-SUM($O239:$Q239),0)</f>
        <v>113.52000000000001</v>
      </c>
      <c r="AU239" s="4">
        <f t="shared" si="696"/>
        <v>90.090000000000018</v>
      </c>
      <c r="AV239" s="72">
        <f>IF(SUM($S$3:AY$3)*$J239+SUM($S$4:AY$4)*$K239+SUM($S$5:AY$5)*$L239+SUM($S$6:AY$6)*$M239+SUM($S$7:AY$7)*$N239-SUM($O239:$Q239)&gt;0,SUM($S$3:AY$3)*$J239+SUM($S$4:AY$4)*$K239+SUM($S$5:AY$5)*$L239+SUM($S$6:AY$6)*$M239+SUM($S$7:AY$7)*$N239-SUM($O239:$Q239),0)</f>
        <v>142.01</v>
      </c>
      <c r="AW239" s="4">
        <f t="shared" si="697"/>
        <v>28.489999999999981</v>
      </c>
      <c r="AX239" s="72">
        <f>IF(SUM($S$3:BA$3)*$J239+SUM($S$4:BA$4)*$K239+SUM($S$5:BA$5)*$L239+SUM($S$6:BA$6)*$M239+SUM($S$7:BA$7)*$N239-SUM($O239:$Q239)&gt;0,SUM($S$3:BA$3)*$J239+SUM($S$4:BA$4)*$K239+SUM($S$5:BA$5)*$L239+SUM($S$6:BA$6)*$M239+SUM($S$7:BA$7)*$N239-SUM($O239:$Q239),0)</f>
        <v>170.5</v>
      </c>
      <c r="AY239" s="7">
        <f t="shared" si="698"/>
        <v>28.490000000000009</v>
      </c>
      <c r="AZ239" s="401">
        <f>IF(SUM($S$3:BC$3)*$J239+SUM($S$4:BC$4)*$K239+SUM($S$5:BC$5)*$L239+SUM($S$6:BC$6)*$M239+SUM($S$7:BC$7)*$N239-SUM($O239:$Q239)&gt;0,SUM($S$3:BC$3)*$J239+SUM($S$4:BC$4)*$K239+SUM($S$5:BC$5)*$L239+SUM($S$6:BC$6)*$M239+SUM($S$7:BC$7)*$N239-SUM($O239:$Q239),0)</f>
        <v>193.60000000000002</v>
      </c>
      <c r="BA239" s="87">
        <f t="shared" si="699"/>
        <v>23.100000000000023</v>
      </c>
      <c r="BB239" s="402">
        <f>IF(SUM($S$3:BD$3)*$J239+SUM($S$4:BD$4)*$K239+SUM($S$5:BD$5)*$L239+SUM($S$6:BD$6)*$M239+SUM($S$7:BD$7)*$N239-SUM($O239:$Q239)&gt;0,SUM($S$3:BD$3)*$J239+SUM($S$4:BD$4)*$K239+SUM($S$5:BD$5)*$L239+SUM($S$6:BD$6)*$M239+SUM($S$7:BD$7)*$N239-SUM($O239:$Q239),0)</f>
        <v>216.238</v>
      </c>
      <c r="BC239" s="87">
        <f t="shared" si="700"/>
        <v>22.637999999999977</v>
      </c>
      <c r="BG239" s="23">
        <f t="shared" ref="BG239:BG240" si="834">AA239*$H239</f>
        <v>0</v>
      </c>
      <c r="BH239" s="23">
        <f t="shared" ref="BH239:BH240" si="835">AC239*$H239</f>
        <v>0</v>
      </c>
      <c r="BI239" s="23">
        <f t="shared" ref="BI239:BI240" si="836">AE239*$H239</f>
        <v>0</v>
      </c>
      <c r="BJ239" s="23">
        <f t="shared" ref="BJ239:BJ240" si="837">AG239*$H239</f>
        <v>0</v>
      </c>
      <c r="BK239" s="23">
        <f t="shared" ref="BK239:BK240" si="838">AI239*$H239</f>
        <v>566.27999999999929</v>
      </c>
      <c r="BL239" s="23">
        <f t="shared" ref="BL239:BL240" si="839">AK239*$H239</f>
        <v>1201.2000000000005</v>
      </c>
      <c r="BM239" s="23">
        <f t="shared" ref="BM239:BM240" si="840">AM239*$H239</f>
        <v>1801.7999999999995</v>
      </c>
      <c r="BN239" s="23">
        <f t="shared" ref="BN239:BN240" si="841">AO239*$H239</f>
        <v>2222.2200000000007</v>
      </c>
      <c r="BO239" s="23">
        <f t="shared" ref="BO239:BO240" si="842">AQ239*$H239</f>
        <v>2222.2200000000007</v>
      </c>
      <c r="BP239" s="23">
        <f t="shared" ref="BP239:BP240" si="843">AS239*$H239</f>
        <v>0</v>
      </c>
      <c r="BQ239" s="407">
        <f t="shared" ref="BQ239:BQ240" si="844">AU239*$H239</f>
        <v>7027.0200000000013</v>
      </c>
      <c r="BR239" s="22">
        <f t="shared" ref="BR239:BR240" si="845">AW239*$H239</f>
        <v>2222.2199999999984</v>
      </c>
      <c r="BS239" s="23">
        <f t="shared" ref="BS239:BS240" si="846">AY239*$H239</f>
        <v>2222.2200000000007</v>
      </c>
      <c r="BT239" s="23">
        <f t="shared" ref="BT239:BT240" si="847">BA239*$H239</f>
        <v>1801.8000000000018</v>
      </c>
      <c r="BU239" s="23">
        <f t="shared" ref="BU239:BU240" si="848">BC239*$H239</f>
        <v>1765.7639999999983</v>
      </c>
      <c r="BV239" s="91"/>
      <c r="BW239" s="158"/>
      <c r="BX239" s="153" t="s">
        <v>615</v>
      </c>
    </row>
    <row r="240" spans="1:76" s="86" customFormat="1" ht="12.75" customHeight="1" x14ac:dyDescent="0.25">
      <c r="A240" s="51" t="s">
        <v>293</v>
      </c>
      <c r="B240" s="51" t="s">
        <v>138</v>
      </c>
      <c r="C240" s="98" t="s">
        <v>105</v>
      </c>
      <c r="D240" s="280">
        <v>1</v>
      </c>
      <c r="E240" s="334">
        <v>607.66999999999996</v>
      </c>
      <c r="F240" s="345" t="s">
        <v>1043</v>
      </c>
      <c r="G240" s="369">
        <v>1</v>
      </c>
      <c r="H240" s="370">
        <v>607.66999999999996</v>
      </c>
      <c r="I240" s="373" t="s">
        <v>1043</v>
      </c>
      <c r="J240" s="208"/>
      <c r="K240" s="227"/>
      <c r="L240" s="217"/>
      <c r="M240" s="234">
        <v>2.5000000000000001E-2</v>
      </c>
      <c r="N240" s="120"/>
      <c r="O240" s="87"/>
      <c r="P240" s="91"/>
      <c r="Q240" s="293">
        <v>0</v>
      </c>
      <c r="R240" s="72">
        <f>IF(SUM($S$3:U$3)*$J240+SUM($S$4:U$4)*$K240+SUM($S$5:U$5)*$L240+SUM($S$6:U$6)*$M240+SUM($S$7:U$7)*$N240-SUM($O240:$Q240)&gt;0,SUM($S$3:U$3)*$J240+SUM($S$4:U$4)*$K240+SUM($S$5:U$5)*$L240+SUM($S$6:U$6)*$M240+SUM($S$7:U$7)*$N240-SUM($O240:$Q240),0)</f>
        <v>0</v>
      </c>
      <c r="S240" s="73">
        <f t="shared" si="682"/>
        <v>0</v>
      </c>
      <c r="T240" s="72">
        <f>IF(SUM($S$3:W$3)*$J240+SUM($S$4:W$4)*$K240+SUM($S$5:W$5)*$L240+SUM($S$6:W$6)*$M240+SUM($S$7:W$7)*$N240-SUM($O240:$Q240)&gt;0,SUM($S$3:W$3)*$J240+SUM($S$4:W$4)*$K240+SUM($S$5:W$5)*$L240+SUM($S$6:W$6)*$M240+SUM($S$7:W$7)*$N240-SUM($O240:$Q240),0)</f>
        <v>0</v>
      </c>
      <c r="U240" s="4">
        <f t="shared" si="683"/>
        <v>0</v>
      </c>
      <c r="V240" s="72">
        <f>IF(SUM($S$3:Y$3)*$J240+SUM($S$4:Y$4)*$K240+SUM($S$5:Y$5)*$L240+SUM($S$6:Y$6)*$M240+SUM($S$7:Y$7)*$N240-SUM($O240:$Q240)&gt;0,SUM($S$3:Y$3)*$J240+SUM($S$4:Y$4)*$K240+SUM($S$5:Y$5)*$L240+SUM($S$6:Y$6)*$M240+SUM($S$7:Y$7)*$N240-SUM($O240:$Q240),0)</f>
        <v>0</v>
      </c>
      <c r="W240" s="4">
        <f t="shared" si="684"/>
        <v>0</v>
      </c>
      <c r="X240" s="72">
        <f>IF(SUM($S$3:AA$3)*$J240+SUM($S$4:AA$4)*$K240+SUM($S$5:AA$5)*$L240+SUM($S$6:AA$6)*$M240+SUM($S$7:AA$7)*$N240-SUM($O240:$Q240)&gt;0,SUM($S$3:AA$3)*$J240+SUM($S$4:AA$4)*$K240+SUM($S$5:AA$5)*$L240+SUM($S$6:AA$6)*$M240+SUM($S$7:AA$7)*$N240-SUM($O240:$Q240),0)</f>
        <v>0</v>
      </c>
      <c r="Y240" s="4">
        <f t="shared" si="685"/>
        <v>0</v>
      </c>
      <c r="Z240" s="72">
        <f>IF(SUM($S$3:AC$3)*$J240+SUM($S$4:AC$4)*$K240+SUM($S$5:AC$5)*$L240+SUM($S$6:AC$6)*$M240+SUM($S$7:AC$7)*$N240-SUM($O240:$Q240)&gt;0,SUM($S$3:AC$3)*$J240+SUM($S$4:AC$4)*$K240+SUM($S$5:AC$5)*$L240+SUM($S$6:AC$6)*$M240+SUM($S$7:AC$7)*$N240-SUM($O240:$Q240),0)</f>
        <v>0</v>
      </c>
      <c r="AA240" s="4">
        <f t="shared" si="686"/>
        <v>0</v>
      </c>
      <c r="AB240" s="72">
        <f>IF(SUM($S$3:AE$3)*$J240+SUM($S$4:AE$4)*$K240+SUM($S$5:AE$5)*$L240+SUM($S$6:AE$6)*$M240+SUM($S$7:AE$7)*$N240-SUM($O240:$Q240)&gt;0,SUM($S$3:AE$3)*$J240+SUM($S$4:AE$4)*$K240+SUM($S$5:AE$5)*$L240+SUM($S$6:AE$6)*$M240+SUM($S$7:AE$7)*$N240-SUM($O240:$Q240),0)</f>
        <v>0</v>
      </c>
      <c r="AC240" s="4">
        <f t="shared" si="687"/>
        <v>0</v>
      </c>
      <c r="AD240" s="72">
        <f>IF(SUM($S$3:AG$3)*$J240+SUM($S$4:AG$4)*$K240+SUM($S$5:AG$5)*$L240+SUM($S$6:AG$6)*$M240+SUM($S$7:AG$7)*$N240-SUM($O240:$Q240)&gt;0,SUM($S$3:AG$3)*$J240+SUM($S$4:AG$4)*$K240+SUM($S$5:AG$5)*$L240+SUM($S$6:AG$6)*$M240+SUM($S$7:AG$7)*$N240-SUM($O240:$Q240),0)</f>
        <v>0</v>
      </c>
      <c r="AE240" s="4">
        <f t="shared" si="688"/>
        <v>0</v>
      </c>
      <c r="AF240" s="72">
        <f>IF(SUM($S$3:AI$3)*$J240+SUM($S$4:AI$4)*$K240+SUM($S$5:AI$5)*$L240+SUM($S$6:AI$6)*$M240+SUM($S$7:AI$7)*$N240-SUM($O240:$Q240)&gt;0,SUM($S$3:AI$3)*$J240+SUM($S$4:AI$4)*$K240+SUM($S$5:AI$5)*$L240+SUM($S$6:AI$6)*$M240+SUM($S$7:AI$7)*$N240-SUM($O240:$Q240),0)</f>
        <v>0.25</v>
      </c>
      <c r="AG240" s="4">
        <f t="shared" si="689"/>
        <v>0.25</v>
      </c>
      <c r="AH240" s="72">
        <f>IF(SUM($S$3:AK$3)*$J240+SUM($S$4:AK$4)*$K240+SUM($S$5:AK$5)*$L240+SUM($S$6:AK$6)*$M240+SUM($S$7:AK$7)*$N240-SUM($O240:$Q240)&gt;0,SUM($S$3:AK$3)*$J240+SUM($S$4:AK$4)*$K240+SUM($S$5:AK$5)*$L240+SUM($S$6:AK$6)*$M240+SUM($S$7:AK$7)*$N240-SUM($O240:$Q240),0)</f>
        <v>0.60000000000000009</v>
      </c>
      <c r="AI240" s="4">
        <f t="shared" si="690"/>
        <v>0.35000000000000009</v>
      </c>
      <c r="AJ240" s="72">
        <f>IF(SUM($S$3:AM$3)*$J240+SUM($S$4:AQ$4)*$K240+SUM($S$5:AM$5)*$L240+SUM($S$6:AM$6)*$M240+SUM($S$7:AM$7)*$N240-SUM($O240:$Q240)&gt;0,SUM($S$3:AM$3)*$J240+SUM($S$4:AQ$4)*$K240+SUM($S$5:AM$5)*$L240+SUM($S$6:AM$6)*$M240+SUM($S$7:AM$7)*$N240-SUM($O240:$Q240),0)</f>
        <v>0.60000000000000009</v>
      </c>
      <c r="AK240" s="4">
        <f t="shared" si="691"/>
        <v>0</v>
      </c>
      <c r="AL240" s="72">
        <f>IF(SUM($S$3:AO$3)*$J240+SUM($S$4:AS$4)*$K240+SUM($S$5:AO$5)*$L240+SUM($S$6:AO$6)*$M240+SUM($S$7:AO$7)*$N240-SUM($O240:$Q240)&gt;0,SUM($S$3:AO$3)*$J240+SUM($S$4:AS$4)*$K240+SUM($S$5:AO$5)*$L240+SUM($S$6:AO$6)*$M240+SUM($S$7:AO$7)*$N240-SUM($O240:$Q240),0)</f>
        <v>0.60000000000000009</v>
      </c>
      <c r="AM240" s="4">
        <f t="shared" si="692"/>
        <v>0</v>
      </c>
      <c r="AN240" s="72">
        <f>IF(SUM($S$3:AQ$3)*$J240+SUM($S$4:AU$4)*$K240+SUM($S$5:AQ$5)*$L240+SUM($S$6:AQ$6)*$M240+SUM($S$7:AQ$7)*$N240-SUM($O240:$Q240)&gt;0,SUM($S$3:AQ$3)*$J240+SUM($S$4:AU$4)*$K240+SUM($S$5:AQ$5)*$L240+SUM($S$6:AQ$6)*$M240+SUM($S$7:AQ$7)*$N240-SUM($O240:$Q240),0)</f>
        <v>1.4750000000000001</v>
      </c>
      <c r="AO240" s="4">
        <f t="shared" si="693"/>
        <v>0.875</v>
      </c>
      <c r="AP240" s="72">
        <f>IF(SUM($S$3:AS$3)*$J240+SUM($S$4:AW$4)*$K240+SUM($S$5:AS$5)*$L240+SUM($S$6:AS$6)*$M240+SUM($S$7:AS$7)*$N240-SUM($O240:$Q240)&gt;0,SUM($S$3:AS$3)*$J240+SUM($S$4:AW$4)*$K240+SUM($S$5:AS$5)*$L240+SUM($S$6:AS$6)*$M240+SUM($S$7:AS$7)*$N240-SUM($O240:$Q240),0)</f>
        <v>2.35</v>
      </c>
      <c r="AQ240" s="4">
        <f t="shared" si="694"/>
        <v>0.875</v>
      </c>
      <c r="AR240" s="72">
        <f>IF(SUM($S$3:AU$3)*$J240+SUM($S$4:AP$4)*$K240+SUM($S$5:AU$5)*$L240+SUM($S$6:AU$6)*$M240+SUM($S$7:AU$7)*$N240-SUM($O240:$Q240)&gt;0,SUM($S$3:AU$3)*$J240+SUM($S$4:AP$4)*$K240+SUM($S$5:AU$5)*$L240+SUM($S$6:AU$6)*$M240+SUM($S$7:AU$7)*$N240-SUM($O240:$Q240),0)</f>
        <v>3.2250000000000001</v>
      </c>
      <c r="AS240" s="4">
        <f t="shared" si="695"/>
        <v>0.875</v>
      </c>
      <c r="AT240" s="72">
        <f>IF(SUM($S$3:AW$3)*$J240+SUM($S$4:AW$4)*$K240+SUM($S$5:AW$5)*$L240+SUM($S$6:AW$6)*$M240+SUM($S$7:AW$7)*$N240-SUM($O240:$Q240)&gt;0,SUM($S$3:AW$3)*$J240+SUM($S$4:AW$4)*$K240+SUM($S$5:AW$5)*$L240+SUM($S$6:AW$6)*$M240+SUM($S$7:AW$7)*$N240-SUM($O240:$Q240),0)</f>
        <v>4.1000000000000005</v>
      </c>
      <c r="AU240" s="4">
        <f t="shared" si="696"/>
        <v>0.87500000000000044</v>
      </c>
      <c r="AV240" s="72">
        <f>IF(SUM($S$3:AY$3)*$J240+SUM($S$4:AY$4)*$K240+SUM($S$5:AY$5)*$L240+SUM($S$6:AY$6)*$M240+SUM($S$7:AY$7)*$N240-SUM($O240:$Q240)&gt;0,SUM($S$3:AY$3)*$J240+SUM($S$4:AY$4)*$K240+SUM($S$5:AY$5)*$L240+SUM($S$6:AY$6)*$M240+SUM($S$7:AY$7)*$N240-SUM($O240:$Q240),0)</f>
        <v>4.9750000000000005</v>
      </c>
      <c r="AW240" s="4">
        <f t="shared" si="697"/>
        <v>0.875</v>
      </c>
      <c r="AX240" s="72">
        <f>IF(SUM($S$3:BA$3)*$J240+SUM($S$4:BA$4)*$K240+SUM($S$5:BA$5)*$L240+SUM($S$6:BA$6)*$M240+SUM($S$7:BA$7)*$N240-SUM($O240:$Q240)&gt;0,SUM($S$3:BA$3)*$J240+SUM($S$4:BA$4)*$K240+SUM($S$5:BA$5)*$L240+SUM($S$6:BA$6)*$M240+SUM($S$7:BA$7)*$N240-SUM($O240:$Q240),0)</f>
        <v>5.8500000000000005</v>
      </c>
      <c r="AY240" s="7">
        <f t="shared" si="698"/>
        <v>0.875</v>
      </c>
      <c r="AZ240" s="401">
        <f>IF(SUM($S$3:BC$3)*$J240+SUM($S$4:BC$4)*$K240+SUM($S$5:BC$5)*$L240+SUM($S$6:BC$6)*$M240+SUM($S$7:BC$7)*$N240-SUM($O240:$Q240)&gt;0,SUM($S$3:BC$3)*$J240+SUM($S$4:BC$4)*$K240+SUM($S$5:BC$5)*$L240+SUM($S$6:BC$6)*$M240+SUM($S$7:BC$7)*$N240-SUM($O240:$Q240),0)</f>
        <v>5.8500000000000005</v>
      </c>
      <c r="BA240" s="87">
        <f t="shared" si="699"/>
        <v>0</v>
      </c>
      <c r="BB240" s="402">
        <f>IF(SUM($S$3:BD$3)*$J240+SUM($S$4:BD$4)*$K240+SUM($S$5:BD$5)*$L240+SUM($S$6:BD$6)*$M240+SUM($S$7:BD$7)*$N240-SUM($O240:$Q240)&gt;0,SUM($S$3:BD$3)*$J240+SUM($S$4:BD$4)*$K240+SUM($S$5:BD$5)*$L240+SUM($S$6:BD$6)*$M240+SUM($S$7:BD$7)*$N240-SUM($O240:$Q240),0)</f>
        <v>5.8500000000000005</v>
      </c>
      <c r="BC240" s="87">
        <f t="shared" si="700"/>
        <v>0</v>
      </c>
      <c r="BG240" s="23">
        <f t="shared" si="834"/>
        <v>0</v>
      </c>
      <c r="BH240" s="23">
        <f t="shared" si="835"/>
        <v>0</v>
      </c>
      <c r="BI240" s="23">
        <f t="shared" si="836"/>
        <v>0</v>
      </c>
      <c r="BJ240" s="23">
        <f t="shared" si="837"/>
        <v>151.91749999999999</v>
      </c>
      <c r="BK240" s="23">
        <f t="shared" si="838"/>
        <v>212.68450000000004</v>
      </c>
      <c r="BL240" s="23">
        <f t="shared" si="839"/>
        <v>0</v>
      </c>
      <c r="BM240" s="23">
        <f t="shared" si="840"/>
        <v>0</v>
      </c>
      <c r="BN240" s="23">
        <f t="shared" si="841"/>
        <v>531.71124999999995</v>
      </c>
      <c r="BO240" s="23">
        <f t="shared" si="842"/>
        <v>531.71124999999995</v>
      </c>
      <c r="BP240" s="23">
        <f t="shared" si="843"/>
        <v>531.71124999999995</v>
      </c>
      <c r="BQ240" s="407">
        <f t="shared" si="844"/>
        <v>531.71125000000018</v>
      </c>
      <c r="BR240" s="22">
        <f t="shared" si="845"/>
        <v>531.71124999999995</v>
      </c>
      <c r="BS240" s="23">
        <f t="shared" si="846"/>
        <v>531.71124999999995</v>
      </c>
      <c r="BT240" s="23">
        <f t="shared" si="847"/>
        <v>0</v>
      </c>
      <c r="BU240" s="23">
        <f t="shared" si="848"/>
        <v>0</v>
      </c>
      <c r="BV240" s="91"/>
      <c r="BW240" s="158"/>
      <c r="BX240" s="153" t="s">
        <v>615</v>
      </c>
    </row>
    <row r="241" spans="1:76" s="97" customFormat="1" ht="12.75" customHeight="1" x14ac:dyDescent="0.25">
      <c r="A241" s="51" t="s">
        <v>294</v>
      </c>
      <c r="B241" s="51" t="s">
        <v>231</v>
      </c>
      <c r="C241" s="98" t="s">
        <v>105</v>
      </c>
      <c r="D241" s="280">
        <v>1</v>
      </c>
      <c r="E241" s="334">
        <v>550.89</v>
      </c>
      <c r="F241" s="345" t="s">
        <v>912</v>
      </c>
      <c r="G241" s="379">
        <v>1</v>
      </c>
      <c r="H241" s="380">
        <v>687.32</v>
      </c>
      <c r="I241" s="373" t="s">
        <v>912</v>
      </c>
      <c r="J241" s="313"/>
      <c r="K241" s="227"/>
      <c r="L241" s="217"/>
      <c r="M241" s="234">
        <v>0.11</v>
      </c>
      <c r="N241" s="138"/>
      <c r="O241" s="139"/>
      <c r="P241" s="139"/>
      <c r="Q241" s="293">
        <v>60</v>
      </c>
      <c r="R241" s="72">
        <f>IF(SUM($S$3:U$3)*$J241+SUM($S$4:U$4)*$K241+SUM($S$5:U$5)*$L241+SUM($S$6:U$6)*$M241+SUM($S$7:U$7)*$N241-SUM($O241:$Q241)&gt;0,SUM($S$3:U$3)*$J241+SUM($S$4:U$4)*$K241+SUM($S$5:U$5)*$L241+SUM($S$6:U$6)*$M241+SUM($S$7:U$7)*$N241-SUM($O241:$Q241),0)</f>
        <v>0</v>
      </c>
      <c r="S241" s="73">
        <f t="shared" si="682"/>
        <v>0</v>
      </c>
      <c r="T241" s="72">
        <f>IF(SUM($S$3:W$3)*$J241+SUM($S$4:W$4)*$K241+SUM($S$5:W$5)*$L241+SUM($S$6:W$6)*$M241+SUM($S$7:W$7)*$N241-SUM($O241:$Q241)&gt;0,SUM($S$3:W$3)*$J241+SUM($S$4:W$4)*$K241+SUM($S$5:W$5)*$L241+SUM($S$6:W$6)*$M241+SUM($S$7:W$7)*$N241-SUM($O241:$Q241),0)</f>
        <v>0</v>
      </c>
      <c r="U241" s="4">
        <f t="shared" si="683"/>
        <v>0</v>
      </c>
      <c r="V241" s="72">
        <f>IF(SUM($S$3:Y$3)*$J241+SUM($S$4:Y$4)*$K241+SUM($S$5:Y$5)*$L241+SUM($S$6:Y$6)*$M241+SUM($S$7:Y$7)*$N241-SUM($O241:$Q241)&gt;0,SUM($S$3:Y$3)*$J241+SUM($S$4:Y$4)*$K241+SUM($S$5:Y$5)*$L241+SUM($S$6:Y$6)*$M241+SUM($S$7:Y$7)*$N241-SUM($O241:$Q241),0)</f>
        <v>0</v>
      </c>
      <c r="W241" s="4">
        <f t="shared" si="684"/>
        <v>0</v>
      </c>
      <c r="X241" s="72">
        <f>IF(SUM($S$3:AA$3)*$J241+SUM($S$4:AA$4)*$K241+SUM($S$5:AA$5)*$L241+SUM($S$6:AA$6)*$M241+SUM($S$7:AA$7)*$N241-SUM($O241:$Q241)&gt;0,SUM($S$3:AA$3)*$J241+SUM($S$4:AA$4)*$K241+SUM($S$5:AA$5)*$L241+SUM($S$6:AA$6)*$M241+SUM($S$7:AA$7)*$N241-SUM($O241:$Q241),0)</f>
        <v>0</v>
      </c>
      <c r="Y241" s="4">
        <f t="shared" si="685"/>
        <v>0</v>
      </c>
      <c r="Z241" s="72">
        <f>IF(SUM($S$3:AC$3)*$J241+SUM($S$4:AC$4)*$K241+SUM($S$5:AC$5)*$L241+SUM($S$6:AC$6)*$M241+SUM($S$7:AC$7)*$N241-SUM($O241:$Q241)&gt;0,SUM($S$3:AC$3)*$J241+SUM($S$4:AC$4)*$K241+SUM($S$5:AC$5)*$L241+SUM($S$6:AC$6)*$M241+SUM($S$7:AC$7)*$N241-SUM($O241:$Q241),0)</f>
        <v>0</v>
      </c>
      <c r="AA241" s="4">
        <f t="shared" si="686"/>
        <v>0</v>
      </c>
      <c r="AB241" s="72">
        <f>IF(SUM($S$3:AE$3)*$J241+SUM($S$4:AE$4)*$K241+SUM($S$5:AE$5)*$L241+SUM($S$6:AE$6)*$M241+SUM($S$7:AE$7)*$N241-SUM($O241:$Q241)&gt;0,SUM($S$3:AE$3)*$J241+SUM($S$4:AE$4)*$K241+SUM($S$5:AE$5)*$L241+SUM($S$6:AE$6)*$M241+SUM($S$7:AE$7)*$N241-SUM($O241:$Q241),0)</f>
        <v>0</v>
      </c>
      <c r="AC241" s="4">
        <f t="shared" si="687"/>
        <v>0</v>
      </c>
      <c r="AD241" s="72">
        <f>IF(SUM($S$3:AG$3)*$J241+SUM($S$4:AG$4)*$K241+SUM($S$5:AG$5)*$L241+SUM($S$6:AG$6)*$M241+SUM($S$7:AG$7)*$N241-SUM($O241:$Q241)&gt;0,SUM($S$3:AG$3)*$J241+SUM($S$4:AG$4)*$K241+SUM($S$5:AG$5)*$L241+SUM($S$6:AG$6)*$M241+SUM($S$7:AG$7)*$N241-SUM($O241:$Q241),0)</f>
        <v>0</v>
      </c>
      <c r="AE241" s="4">
        <f t="shared" si="688"/>
        <v>0</v>
      </c>
      <c r="AF241" s="72">
        <f>IF(SUM($S$3:AI$3)*$J241+SUM($S$4:AI$4)*$K241+SUM($S$5:AI$5)*$L241+SUM($S$6:AI$6)*$M241+SUM($S$7:AI$7)*$N241-SUM($O241:$Q241)&gt;0,SUM($S$3:AI$3)*$J241+SUM($S$4:AI$4)*$K241+SUM($S$5:AI$5)*$L241+SUM($S$6:AI$6)*$M241+SUM($S$7:AI$7)*$N241-SUM($O241:$Q241),0)</f>
        <v>0</v>
      </c>
      <c r="AG241" s="4">
        <f t="shared" si="689"/>
        <v>0</v>
      </c>
      <c r="AH241" s="72">
        <f>IF(SUM($S$3:AK$3)*$J241+SUM($S$4:AK$4)*$K241+SUM($S$5:AK$5)*$L241+SUM($S$6:AK$6)*$M241+SUM($S$7:AK$7)*$N241-SUM($O241:$Q241)&gt;0,SUM($S$3:AK$3)*$J241+SUM($S$4:AK$4)*$K241+SUM($S$5:AK$5)*$L241+SUM($S$6:AK$6)*$M241+SUM($S$7:AK$7)*$N241-SUM($O241:$Q241),0)</f>
        <v>0</v>
      </c>
      <c r="AI241" s="4">
        <f t="shared" si="690"/>
        <v>0</v>
      </c>
      <c r="AJ241" s="72">
        <f>IF(SUM($S$3:AM$3)*$J241+SUM($S$4:AQ$4)*$K241+SUM($S$5:AM$5)*$L241+SUM($S$6:AM$6)*$M241+SUM($S$7:AM$7)*$N241-SUM($O241:$Q241)&gt;0,SUM($S$3:AM$3)*$J241+SUM($S$4:AQ$4)*$K241+SUM($S$5:AM$5)*$L241+SUM($S$6:AM$6)*$M241+SUM($S$7:AM$7)*$N241-SUM($O241:$Q241),0)</f>
        <v>0</v>
      </c>
      <c r="AK241" s="4">
        <f t="shared" si="691"/>
        <v>0</v>
      </c>
      <c r="AL241" s="72">
        <f>IF(SUM($S$3:AO$3)*$J241+SUM($S$4:AS$4)*$K241+SUM($S$5:AO$5)*$L241+SUM($S$6:AO$6)*$M241+SUM($S$7:AO$7)*$N241-SUM($O241:$Q241)&gt;0,SUM($S$3:AO$3)*$J241+SUM($S$4:AS$4)*$K241+SUM($S$5:AO$5)*$L241+SUM($S$6:AO$6)*$M241+SUM($S$7:AO$7)*$N241-SUM($O241:$Q241),0)</f>
        <v>0</v>
      </c>
      <c r="AM241" s="4">
        <f t="shared" si="692"/>
        <v>0</v>
      </c>
      <c r="AN241" s="72">
        <f>IF(SUM($S$3:AQ$3)*$J241+SUM($S$4:AU$4)*$K241+SUM($S$5:AQ$5)*$L241+SUM($S$6:AQ$6)*$M241+SUM($S$7:AQ$7)*$N241-SUM($O241:$Q241)&gt;0,SUM($S$3:AQ$3)*$J241+SUM($S$4:AU$4)*$K241+SUM($S$5:AQ$5)*$L241+SUM($S$6:AQ$6)*$M241+SUM($S$7:AQ$7)*$N241-SUM($O241:$Q241),0)</f>
        <v>0</v>
      </c>
      <c r="AO241" s="4">
        <f t="shared" si="693"/>
        <v>0</v>
      </c>
      <c r="AP241" s="72">
        <f>IF(SUM($S$3:AS$3)*$J241+SUM($S$4:AW$4)*$K241+SUM($S$5:AS$5)*$L241+SUM($S$6:AS$6)*$M241+SUM($S$7:AS$7)*$N241-SUM($O241:$Q241)&gt;0,SUM($S$3:AS$3)*$J241+SUM($S$4:AW$4)*$K241+SUM($S$5:AS$5)*$L241+SUM($S$6:AS$6)*$M241+SUM($S$7:AS$7)*$N241-SUM($O241:$Q241),0)</f>
        <v>0</v>
      </c>
      <c r="AQ241" s="4">
        <f t="shared" si="694"/>
        <v>0</v>
      </c>
      <c r="AR241" s="72">
        <f>IF(SUM($S$3:AU$3)*$J241+SUM($S$4:AP$4)*$K241+SUM($S$5:AU$5)*$L241+SUM($S$6:AU$6)*$M241+SUM($S$7:AU$7)*$N241-SUM($O241:$Q241)&gt;0,SUM($S$3:AU$3)*$J241+SUM($S$4:AP$4)*$K241+SUM($S$5:AU$5)*$L241+SUM($S$6:AU$6)*$M241+SUM($S$7:AU$7)*$N241-SUM($O241:$Q241),0)</f>
        <v>0</v>
      </c>
      <c r="AS241" s="4">
        <f t="shared" si="695"/>
        <v>0</v>
      </c>
      <c r="AT241" s="72">
        <f>IF(SUM($S$3:AW$3)*$J241+SUM($S$4:AW$4)*$K241+SUM($S$5:AW$5)*$L241+SUM($S$6:AW$6)*$M241+SUM($S$7:AW$7)*$N241-SUM($O241:$Q241)&gt;0,SUM($S$3:AW$3)*$J241+SUM($S$4:AW$4)*$K241+SUM($S$5:AW$5)*$L241+SUM($S$6:AW$6)*$M241+SUM($S$7:AW$7)*$N241-SUM($O241:$Q241),0)</f>
        <v>0</v>
      </c>
      <c r="AU241" s="4">
        <f t="shared" si="696"/>
        <v>0</v>
      </c>
      <c r="AV241" s="72">
        <f>IF(SUM($S$3:AY$3)*$J241+SUM($S$4:AY$4)*$K241+SUM($S$5:AY$5)*$L241+SUM($S$6:AY$6)*$M241+SUM($S$7:AY$7)*$N241-SUM($O241:$Q241)&gt;0,SUM($S$3:AY$3)*$J241+SUM($S$4:AY$4)*$K241+SUM($S$5:AY$5)*$L241+SUM($S$6:AY$6)*$M241+SUM($S$7:AY$7)*$N241-SUM($O241:$Q241),0)</f>
        <v>0</v>
      </c>
      <c r="AW241" s="4">
        <f t="shared" si="697"/>
        <v>0</v>
      </c>
      <c r="AX241" s="72">
        <f>IF(SUM($S$3:BA$3)*$J241+SUM($S$4:BA$4)*$K241+SUM($S$5:BA$5)*$L241+SUM($S$6:BA$6)*$M241+SUM($S$7:BA$7)*$N241-SUM($O241:$Q241)&gt;0,SUM($S$3:BA$3)*$J241+SUM($S$4:BA$4)*$K241+SUM($S$5:BA$5)*$L241+SUM($S$6:BA$6)*$M241+SUM($S$7:BA$7)*$N241-SUM($O241:$Q241),0)</f>
        <v>0</v>
      </c>
      <c r="AY241" s="7">
        <f t="shared" si="698"/>
        <v>0</v>
      </c>
      <c r="AZ241" s="401">
        <f>IF(SUM($S$3:BC$3)*$J241+SUM($S$4:BC$4)*$K241+SUM($S$5:BC$5)*$L241+SUM($S$6:BC$6)*$M241+SUM($S$7:BC$7)*$N241-SUM($O241:$Q241)&gt;0,SUM($S$3:BC$3)*$J241+SUM($S$4:BC$4)*$K241+SUM($S$5:BC$5)*$L241+SUM($S$6:BC$6)*$M241+SUM($S$7:BC$7)*$N241-SUM($O241:$Q241),0)</f>
        <v>0</v>
      </c>
      <c r="BA241" s="87">
        <f t="shared" si="699"/>
        <v>0</v>
      </c>
      <c r="BB241" s="402">
        <f>IF(SUM($S$3:BD$3)*$J241+SUM($S$4:BD$4)*$K241+SUM($S$5:BD$5)*$L241+SUM($S$6:BD$6)*$M241+SUM($S$7:BD$7)*$N241-SUM($O241:$Q241)&gt;0,SUM($S$3:BD$3)*$J241+SUM($S$4:BD$4)*$K241+SUM($S$5:BD$5)*$L241+SUM($S$6:BD$6)*$M241+SUM($S$7:BD$7)*$N241-SUM($O241:$Q241),0)</f>
        <v>0</v>
      </c>
      <c r="BC241" s="87">
        <f t="shared" si="700"/>
        <v>0</v>
      </c>
      <c r="BG241" s="91">
        <f t="shared" ref="BG241:BG242" si="849">IF($G241=2,$H241*AC241*$I$2,$H241*AC241)</f>
        <v>0</v>
      </c>
      <c r="BH241" s="91">
        <f t="shared" ref="BH241:BH242" si="850">IF($G241=2,$H241*AE241*$I$2,$H241*AE241)</f>
        <v>0</v>
      </c>
      <c r="BI241" s="91">
        <f t="shared" ref="BI241:BI242" si="851">IF($G241=2,$H241*AG241*$I$2,$H241*AG241)</f>
        <v>0</v>
      </c>
      <c r="BJ241" s="91">
        <f t="shared" ref="BJ241:BJ242" si="852">IF($G241=2,$H241*AI241*$I$2,$H241*AI241)</f>
        <v>0</v>
      </c>
      <c r="BK241" s="91">
        <f t="shared" ref="BK241:BK242" si="853">IF($G241=2,$H241*AK241*$I$2,$H241*AK241)</f>
        <v>0</v>
      </c>
      <c r="BL241" s="91">
        <f t="shared" ref="BL241:BL242" si="854">IF($G241=2,$H241*AM241*$I$2,$H241*AM241)</f>
        <v>0</v>
      </c>
      <c r="BM241" s="91">
        <f t="shared" ref="BM241:BM242" si="855">IF($G241=2,$H241*AO241*$I$2,$H241*AO241)</f>
        <v>0</v>
      </c>
      <c r="BN241" s="91">
        <f t="shared" ref="BN241:BN242" si="856">IF($G241=2,$H241*AQ241*$I$2,$H241*AQ241)</f>
        <v>0</v>
      </c>
      <c r="BO241" s="91">
        <f t="shared" ref="BO241:BO242" si="857">IF($G241=2,$H241*AS241*$I$2,$H241*AS241)</f>
        <v>0</v>
      </c>
      <c r="BP241" s="91">
        <f t="shared" ref="BP241:BP242" si="858">IF($G241=2,$H241*AU241*$I$2,$H241*AU241)</f>
        <v>0</v>
      </c>
      <c r="BQ241" s="250">
        <f t="shared" ref="BQ241:BQ242" si="859">IF($G241=2,$H241*AW241*$I$2,$H241*AW241)</f>
        <v>0</v>
      </c>
      <c r="BR241" s="157">
        <f t="shared" ref="BR241:BR242" si="860">IF($G241=2,$H241*AY241*$I$2,$H241*AY241)</f>
        <v>0</v>
      </c>
      <c r="BS241" s="91">
        <f t="shared" ref="BS241:BS242" si="861">IF($G241=2,$H241*BA241*$I$2,$H241*BA241)</f>
        <v>0</v>
      </c>
      <c r="BT241" s="91">
        <f t="shared" ref="BT241:BT242" si="862">IF($G241=2,$H241*BC241*$I$2,$H241*BC241)</f>
        <v>0</v>
      </c>
      <c r="BU241" s="96"/>
      <c r="BV241" s="96"/>
      <c r="BW241" s="160"/>
      <c r="BX241" s="153" t="s">
        <v>607</v>
      </c>
    </row>
    <row r="242" spans="1:76" s="86" customFormat="1" ht="12.75" customHeight="1" x14ac:dyDescent="0.25">
      <c r="A242" s="51" t="s">
        <v>834</v>
      </c>
      <c r="B242" s="51" t="s">
        <v>231</v>
      </c>
      <c r="C242" s="258" t="s">
        <v>105</v>
      </c>
      <c r="D242" s="281">
        <v>1</v>
      </c>
      <c r="E242" s="335">
        <v>550.89</v>
      </c>
      <c r="F242" s="345" t="s">
        <v>912</v>
      </c>
      <c r="G242" s="379">
        <v>1</v>
      </c>
      <c r="H242" s="380">
        <v>687.32</v>
      </c>
      <c r="I242" s="373" t="s">
        <v>912</v>
      </c>
      <c r="J242" s="314"/>
      <c r="K242" s="227"/>
      <c r="L242" s="217"/>
      <c r="M242" s="234">
        <v>9.6000000000000002E-2</v>
      </c>
      <c r="N242" s="120"/>
      <c r="O242" s="87"/>
      <c r="P242" s="91">
        <v>3784</v>
      </c>
      <c r="Q242" s="293">
        <v>120</v>
      </c>
      <c r="R242" s="72">
        <f>IF(SUM($S$3:U$3)*$J242+SUM($S$4:U$4)*$K242+SUM($S$5:U$5)*$L242+SUM($S$6:U$6)*$M242+SUM($S$7:U$7)*$N242-SUM($O242:$Q242)&gt;0,SUM($S$3:U$3)*$J242+SUM($S$4:U$4)*$K242+SUM($S$5:U$5)*$L242+SUM($S$6:U$6)*$M242+SUM($S$7:U$7)*$N242-SUM($O242:$Q242),0)</f>
        <v>0</v>
      </c>
      <c r="S242" s="73">
        <f t="shared" si="682"/>
        <v>0</v>
      </c>
      <c r="T242" s="72">
        <f>IF(SUM($S$3:W$3)*$J242+SUM($S$4:W$4)*$K242+SUM($S$5:W$5)*$L242+SUM($S$6:W$6)*$M242+SUM($S$7:W$7)*$N242-SUM($O242:$Q242)&gt;0,SUM($S$3:W$3)*$J242+SUM($S$4:W$4)*$K242+SUM($S$5:W$5)*$L242+SUM($S$6:W$6)*$M242+SUM($S$7:W$7)*$N242-SUM($O242:$Q242),0)</f>
        <v>0</v>
      </c>
      <c r="U242" s="4">
        <f t="shared" si="683"/>
        <v>0</v>
      </c>
      <c r="V242" s="72">
        <f>IF(SUM($S$3:Y$3)*$J242+SUM($S$4:Y$4)*$K242+SUM($S$5:Y$5)*$L242+SUM($S$6:Y$6)*$M242+SUM($S$7:Y$7)*$N242-SUM($O242:$Q242)&gt;0,SUM($S$3:Y$3)*$J242+SUM($S$4:Y$4)*$K242+SUM($S$5:Y$5)*$L242+SUM($S$6:Y$6)*$M242+SUM($S$7:Y$7)*$N242-SUM($O242:$Q242),0)</f>
        <v>0</v>
      </c>
      <c r="W242" s="4">
        <f t="shared" si="684"/>
        <v>0</v>
      </c>
      <c r="X242" s="72">
        <f>IF(SUM($S$3:AA$3)*$J242+SUM($S$4:AA$4)*$K242+SUM($S$5:AA$5)*$L242+SUM($S$6:AA$6)*$M242+SUM($S$7:AA$7)*$N242-SUM($O242:$Q242)&gt;0,SUM($S$3:AA$3)*$J242+SUM($S$4:AA$4)*$K242+SUM($S$5:AA$5)*$L242+SUM($S$6:AA$6)*$M242+SUM($S$7:AA$7)*$N242-SUM($O242:$Q242),0)</f>
        <v>0</v>
      </c>
      <c r="Y242" s="4">
        <f t="shared" si="685"/>
        <v>0</v>
      </c>
      <c r="Z242" s="72">
        <f>IF(SUM($S$3:AC$3)*$J242+SUM($S$4:AC$4)*$K242+SUM($S$5:AC$5)*$L242+SUM($S$6:AC$6)*$M242+SUM($S$7:AC$7)*$N242-SUM($O242:$Q242)&gt;0,SUM($S$3:AC$3)*$J242+SUM($S$4:AC$4)*$K242+SUM($S$5:AC$5)*$L242+SUM($S$6:AC$6)*$M242+SUM($S$7:AC$7)*$N242-SUM($O242:$Q242),0)</f>
        <v>0</v>
      </c>
      <c r="AA242" s="4">
        <f t="shared" si="686"/>
        <v>0</v>
      </c>
      <c r="AB242" s="72">
        <f>IF(SUM($S$3:AE$3)*$J242+SUM($S$4:AE$4)*$K242+SUM($S$5:AE$5)*$L242+SUM($S$6:AE$6)*$M242+SUM($S$7:AE$7)*$N242-SUM($O242:$Q242)&gt;0,SUM($S$3:AE$3)*$J242+SUM($S$4:AE$4)*$K242+SUM($S$5:AE$5)*$L242+SUM($S$6:AE$6)*$M242+SUM($S$7:AE$7)*$N242-SUM($O242:$Q242),0)</f>
        <v>0</v>
      </c>
      <c r="AC242" s="4">
        <f t="shared" si="687"/>
        <v>0</v>
      </c>
      <c r="AD242" s="72">
        <f>IF(SUM($S$3:AG$3)*$J242+SUM($S$4:AG$4)*$K242+SUM($S$5:AG$5)*$L242+SUM($S$6:AG$6)*$M242+SUM($S$7:AG$7)*$N242-SUM($O242:$Q242)&gt;0,SUM($S$3:AG$3)*$J242+SUM($S$4:AG$4)*$K242+SUM($S$5:AG$5)*$L242+SUM($S$6:AG$6)*$M242+SUM($S$7:AG$7)*$N242-SUM($O242:$Q242),0)</f>
        <v>0</v>
      </c>
      <c r="AE242" s="4">
        <f t="shared" si="688"/>
        <v>0</v>
      </c>
      <c r="AF242" s="72">
        <f>IF(SUM($S$3:AI$3)*$J242+SUM($S$4:AI$4)*$K242+SUM($S$5:AI$5)*$L242+SUM($S$6:AI$6)*$M242+SUM($S$7:AI$7)*$N242-SUM($O242:$Q242)&gt;0,SUM($S$3:AI$3)*$J242+SUM($S$4:AI$4)*$K242+SUM($S$5:AI$5)*$L242+SUM($S$6:AI$6)*$M242+SUM($S$7:AI$7)*$N242-SUM($O242:$Q242),0)</f>
        <v>0</v>
      </c>
      <c r="AG242" s="4">
        <f t="shared" si="689"/>
        <v>0</v>
      </c>
      <c r="AH242" s="72">
        <f>IF(SUM($S$3:AK$3)*$J242+SUM($S$4:AK$4)*$K242+SUM($S$5:AK$5)*$L242+SUM($S$6:AK$6)*$M242+SUM($S$7:AK$7)*$N242-SUM($O242:$Q242)&gt;0,SUM($S$3:AK$3)*$J242+SUM($S$4:AK$4)*$K242+SUM($S$5:AK$5)*$L242+SUM($S$6:AK$6)*$M242+SUM($S$7:AK$7)*$N242-SUM($O242:$Q242),0)</f>
        <v>0</v>
      </c>
      <c r="AI242" s="4">
        <f t="shared" si="690"/>
        <v>0</v>
      </c>
      <c r="AJ242" s="72">
        <f>IF(SUM($S$3:AM$3)*$J242+SUM($S$4:AQ$4)*$K242+SUM($S$5:AM$5)*$L242+SUM($S$6:AM$6)*$M242+SUM($S$7:AM$7)*$N242-SUM($O242:$Q242)&gt;0,SUM($S$3:AM$3)*$J242+SUM($S$4:AQ$4)*$K242+SUM($S$5:AM$5)*$L242+SUM($S$6:AM$6)*$M242+SUM($S$7:AM$7)*$N242-SUM($O242:$Q242),0)</f>
        <v>0</v>
      </c>
      <c r="AK242" s="4">
        <f t="shared" si="691"/>
        <v>0</v>
      </c>
      <c r="AL242" s="72">
        <f>IF(SUM($S$3:AO$3)*$J242+SUM($S$4:AS$4)*$K242+SUM($S$5:AO$5)*$L242+SUM($S$6:AO$6)*$M242+SUM($S$7:AO$7)*$N242-SUM($O242:$Q242)&gt;0,SUM($S$3:AO$3)*$J242+SUM($S$4:AS$4)*$K242+SUM($S$5:AO$5)*$L242+SUM($S$6:AO$6)*$M242+SUM($S$7:AO$7)*$N242-SUM($O242:$Q242),0)</f>
        <v>0</v>
      </c>
      <c r="AM242" s="4">
        <f t="shared" si="692"/>
        <v>0</v>
      </c>
      <c r="AN242" s="72">
        <f>IF(SUM($S$3:AQ$3)*$J242+SUM($S$4:AU$4)*$K242+SUM($S$5:AQ$5)*$L242+SUM($S$6:AQ$6)*$M242+SUM($S$7:AQ$7)*$N242-SUM($O242:$Q242)&gt;0,SUM($S$3:AQ$3)*$J242+SUM($S$4:AU$4)*$K242+SUM($S$5:AQ$5)*$L242+SUM($S$6:AQ$6)*$M242+SUM($S$7:AQ$7)*$N242-SUM($O242:$Q242),0)</f>
        <v>0</v>
      </c>
      <c r="AO242" s="4">
        <f t="shared" si="693"/>
        <v>0</v>
      </c>
      <c r="AP242" s="72">
        <f>IF(SUM($S$3:AS$3)*$J242+SUM($S$4:AW$4)*$K242+SUM($S$5:AS$5)*$L242+SUM($S$6:AS$6)*$M242+SUM($S$7:AS$7)*$N242-SUM($O242:$Q242)&gt;0,SUM($S$3:AS$3)*$J242+SUM($S$4:AW$4)*$K242+SUM($S$5:AS$5)*$L242+SUM($S$6:AS$6)*$M242+SUM($S$7:AS$7)*$N242-SUM($O242:$Q242),0)</f>
        <v>0</v>
      </c>
      <c r="AQ242" s="4">
        <f t="shared" si="694"/>
        <v>0</v>
      </c>
      <c r="AR242" s="72">
        <f>IF(SUM($S$3:AU$3)*$J242+SUM($S$4:AP$4)*$K242+SUM($S$5:AU$5)*$L242+SUM($S$6:AU$6)*$M242+SUM($S$7:AU$7)*$N242-SUM($O242:$Q242)&gt;0,SUM($S$3:AU$3)*$J242+SUM($S$4:AP$4)*$K242+SUM($S$5:AU$5)*$L242+SUM($S$6:AU$6)*$M242+SUM($S$7:AU$7)*$N242-SUM($O242:$Q242),0)</f>
        <v>0</v>
      </c>
      <c r="AS242" s="4">
        <f t="shared" si="695"/>
        <v>0</v>
      </c>
      <c r="AT242" s="72">
        <f>IF(SUM($S$3:AW$3)*$J242+SUM($S$4:AW$4)*$K242+SUM($S$5:AW$5)*$L242+SUM($S$6:AW$6)*$M242+SUM($S$7:AW$7)*$N242-SUM($O242:$Q242)&gt;0,SUM($S$3:AW$3)*$J242+SUM($S$4:AW$4)*$K242+SUM($S$5:AW$5)*$L242+SUM($S$6:AW$6)*$M242+SUM($S$7:AW$7)*$N242-SUM($O242:$Q242),0)</f>
        <v>0</v>
      </c>
      <c r="AU242" s="4">
        <f t="shared" si="696"/>
        <v>0</v>
      </c>
      <c r="AV242" s="72">
        <f>IF(SUM($S$3:AY$3)*$J242+SUM($S$4:AY$4)*$K242+SUM($S$5:AY$5)*$L242+SUM($S$6:AY$6)*$M242+SUM($S$7:AY$7)*$N242-SUM($O242:$Q242)&gt;0,SUM($S$3:AY$3)*$J242+SUM($S$4:AY$4)*$K242+SUM($S$5:AY$5)*$L242+SUM($S$6:AY$6)*$M242+SUM($S$7:AY$7)*$N242-SUM($O242:$Q242),0)</f>
        <v>0</v>
      </c>
      <c r="AW242" s="4">
        <f t="shared" si="697"/>
        <v>0</v>
      </c>
      <c r="AX242" s="72">
        <f>IF(SUM($S$3:BA$3)*$J242+SUM($S$4:BA$4)*$K242+SUM($S$5:BA$5)*$L242+SUM($S$6:BA$6)*$M242+SUM($S$7:BA$7)*$N242-SUM($O242:$Q242)&gt;0,SUM($S$3:BA$3)*$J242+SUM($S$4:BA$4)*$K242+SUM($S$5:BA$5)*$L242+SUM($S$6:BA$6)*$M242+SUM($S$7:BA$7)*$N242-SUM($O242:$Q242),0)</f>
        <v>0</v>
      </c>
      <c r="AY242" s="7">
        <f t="shared" si="698"/>
        <v>0</v>
      </c>
      <c r="AZ242" s="401">
        <f>IF(SUM($S$3:BC$3)*$J242+SUM($S$4:BC$4)*$K242+SUM($S$5:BC$5)*$L242+SUM($S$6:BC$6)*$M242+SUM($S$7:BC$7)*$N242-SUM($O242:$Q242)&gt;0,SUM($S$3:BC$3)*$J242+SUM($S$4:BC$4)*$K242+SUM($S$5:BC$5)*$L242+SUM($S$6:BC$6)*$M242+SUM($S$7:BC$7)*$N242-SUM($O242:$Q242),0)</f>
        <v>0</v>
      </c>
      <c r="BA242" s="87">
        <f t="shared" si="699"/>
        <v>0</v>
      </c>
      <c r="BB242" s="402">
        <f>IF(SUM($S$3:BD$3)*$J242+SUM($S$4:BD$4)*$K242+SUM($S$5:BD$5)*$L242+SUM($S$6:BD$6)*$M242+SUM($S$7:BD$7)*$N242-SUM($O242:$Q242)&gt;0,SUM($S$3:BD$3)*$J242+SUM($S$4:BD$4)*$K242+SUM($S$5:BD$5)*$L242+SUM($S$6:BD$6)*$M242+SUM($S$7:BD$7)*$N242-SUM($O242:$Q242),0)</f>
        <v>0</v>
      </c>
      <c r="BC242" s="87">
        <f t="shared" si="700"/>
        <v>0</v>
      </c>
      <c r="BG242" s="91">
        <f t="shared" si="849"/>
        <v>0</v>
      </c>
      <c r="BH242" s="91">
        <f t="shared" si="850"/>
        <v>0</v>
      </c>
      <c r="BI242" s="91">
        <f t="shared" si="851"/>
        <v>0</v>
      </c>
      <c r="BJ242" s="91">
        <f t="shared" si="852"/>
        <v>0</v>
      </c>
      <c r="BK242" s="91">
        <f t="shared" si="853"/>
        <v>0</v>
      </c>
      <c r="BL242" s="91">
        <f t="shared" si="854"/>
        <v>0</v>
      </c>
      <c r="BM242" s="91">
        <f t="shared" si="855"/>
        <v>0</v>
      </c>
      <c r="BN242" s="91">
        <f t="shared" si="856"/>
        <v>0</v>
      </c>
      <c r="BO242" s="91">
        <f t="shared" si="857"/>
        <v>0</v>
      </c>
      <c r="BP242" s="91">
        <f t="shared" si="858"/>
        <v>0</v>
      </c>
      <c r="BQ242" s="250">
        <f t="shared" si="859"/>
        <v>0</v>
      </c>
      <c r="BR242" s="157">
        <f t="shared" si="860"/>
        <v>0</v>
      </c>
      <c r="BS242" s="91">
        <f t="shared" si="861"/>
        <v>0</v>
      </c>
      <c r="BT242" s="91">
        <f t="shared" si="862"/>
        <v>0</v>
      </c>
      <c r="BU242" s="91"/>
      <c r="BV242" s="91"/>
      <c r="BW242" s="158"/>
      <c r="BX242" s="153" t="s">
        <v>607</v>
      </c>
    </row>
    <row r="243" spans="1:76" s="86" customFormat="1" ht="12.75" customHeight="1" x14ac:dyDescent="0.25">
      <c r="A243" s="51" t="s">
        <v>295</v>
      </c>
      <c r="B243" s="51" t="s">
        <v>135</v>
      </c>
      <c r="C243" s="258" t="s">
        <v>105</v>
      </c>
      <c r="D243" s="281">
        <v>1</v>
      </c>
      <c r="E243" s="335">
        <v>715.5</v>
      </c>
      <c r="F243" s="345" t="s">
        <v>1043</v>
      </c>
      <c r="G243" s="369">
        <v>1</v>
      </c>
      <c r="H243" s="370">
        <v>715.5</v>
      </c>
      <c r="I243" s="373" t="s">
        <v>1043</v>
      </c>
      <c r="J243" s="314"/>
      <c r="K243" s="225">
        <v>0.26</v>
      </c>
      <c r="L243" s="217"/>
      <c r="M243" s="234">
        <v>0.28999999999999998</v>
      </c>
      <c r="N243" s="120"/>
      <c r="O243" s="87"/>
      <c r="P243" s="91"/>
      <c r="Q243" s="292">
        <v>33</v>
      </c>
      <c r="R243" s="72">
        <f>IF(SUM($S$3:U$3)*$J243+SUM($S$4:U$4)*$K243+SUM($S$5:U$5)*$L243+SUM($S$6:U$6)*$M243+SUM($S$7:U$7)*$N243-SUM($O243:$Q243)&gt;0,SUM($S$3:U$3)*$J243+SUM($S$4:U$4)*$K243+SUM($S$5:U$5)*$L243+SUM($S$6:U$6)*$M243+SUM($S$7:U$7)*$N243-SUM($O243:$Q243),0)</f>
        <v>0</v>
      </c>
      <c r="S243" s="73">
        <f t="shared" si="682"/>
        <v>0</v>
      </c>
      <c r="T243" s="72">
        <f>IF(SUM($S$3:W$3)*$J243+SUM($S$4:W$4)*$K243+SUM($S$5:W$5)*$L243+SUM($S$6:W$6)*$M243+SUM($S$7:W$7)*$N243-SUM($O243:$Q243)&gt;0,SUM($S$3:W$3)*$J243+SUM($S$4:W$4)*$K243+SUM($S$5:W$5)*$L243+SUM($S$6:W$6)*$M243+SUM($S$7:W$7)*$N243-SUM($O243:$Q243),0)</f>
        <v>0</v>
      </c>
      <c r="U243" s="4">
        <f t="shared" si="683"/>
        <v>0</v>
      </c>
      <c r="V243" s="72">
        <f>IF(SUM($S$3:Y$3)*$J243+SUM($S$4:Y$4)*$K243+SUM($S$5:Y$5)*$L243+SUM($S$6:Y$6)*$M243+SUM($S$7:Y$7)*$N243-SUM($O243:$Q243)&gt;0,SUM($S$3:Y$3)*$J243+SUM($S$4:Y$4)*$K243+SUM($S$5:Y$5)*$L243+SUM($S$6:Y$6)*$M243+SUM($S$7:Y$7)*$N243-SUM($O243:$Q243),0)</f>
        <v>17.440000000000005</v>
      </c>
      <c r="W243" s="4">
        <f t="shared" si="684"/>
        <v>17.440000000000005</v>
      </c>
      <c r="X243" s="72">
        <f>IF(SUM($S$3:AA$3)*$J243+SUM($S$4:AA$4)*$K243+SUM($S$5:AA$5)*$L243+SUM($S$6:AA$6)*$M243+SUM($S$7:AA$7)*$N243-SUM($O243:$Q243)&gt;0,SUM($S$3:AA$3)*$J243+SUM($S$4:AA$4)*$K243+SUM($S$5:AA$5)*$L243+SUM($S$6:AA$6)*$M243+SUM($S$7:AA$7)*$N243-SUM($O243:$Q243),0)</f>
        <v>48.900000000000006</v>
      </c>
      <c r="Y243" s="4">
        <f t="shared" si="685"/>
        <v>31.46</v>
      </c>
      <c r="Z243" s="72">
        <f>IF(SUM($S$3:AC$3)*$J243+SUM($S$4:AC$4)*$K243+SUM($S$5:AC$5)*$L243+SUM($S$6:AC$6)*$M243+SUM($S$7:AC$7)*$N243-SUM($O243:$Q243)&gt;0,SUM($S$3:AC$3)*$J243+SUM($S$4:AC$4)*$K243+SUM($S$5:AC$5)*$L243+SUM($S$6:AC$6)*$M243+SUM($S$7:AC$7)*$N243-SUM($O243:$Q243),0)</f>
        <v>73.34</v>
      </c>
      <c r="AA243" s="4">
        <f t="shared" si="686"/>
        <v>24.439999999999998</v>
      </c>
      <c r="AB243" s="72">
        <f>IF(SUM($S$3:AE$3)*$J243+SUM($S$4:AE$4)*$K243+SUM($S$5:AE$5)*$L243+SUM($S$6:AE$6)*$M243+SUM($S$7:AE$7)*$N243-SUM($O243:$Q243)&gt;0,SUM($S$3:AE$3)*$J243+SUM($S$4:AE$4)*$K243+SUM($S$5:AE$5)*$L243+SUM($S$6:AE$6)*$M243+SUM($S$7:AE$7)*$N243-SUM($O243:$Q243),0)</f>
        <v>92.84</v>
      </c>
      <c r="AC243" s="4">
        <f t="shared" si="687"/>
        <v>19.5</v>
      </c>
      <c r="AD243" s="72">
        <f>IF(SUM($S$3:AG$3)*$J243+SUM($S$4:AG$4)*$K243+SUM($S$5:AG$5)*$L243+SUM($S$6:AG$6)*$M243+SUM($S$7:AG$7)*$N243-SUM($O243:$Q243)&gt;0,SUM($S$3:AG$3)*$J243+SUM($S$4:AG$4)*$K243+SUM($S$5:AG$5)*$L243+SUM($S$6:AG$6)*$M243+SUM($S$7:AG$7)*$N243-SUM($O243:$Q243),0)</f>
        <v>108.18</v>
      </c>
      <c r="AE243" s="4">
        <f t="shared" si="688"/>
        <v>15.340000000000003</v>
      </c>
      <c r="AF243" s="72">
        <f>IF(SUM($S$3:AI$3)*$J243+SUM($S$4:AI$4)*$K243+SUM($S$5:AI$5)*$L243+SUM($S$6:AI$6)*$M243+SUM($S$7:AI$7)*$N243-SUM($O243:$Q243)&gt;0,SUM($S$3:AI$3)*$J243+SUM($S$4:AI$4)*$K243+SUM($S$5:AI$5)*$L243+SUM($S$6:AI$6)*$M243+SUM($S$7:AI$7)*$N243-SUM($O243:$Q243),0)</f>
        <v>129.28</v>
      </c>
      <c r="AG243" s="4">
        <f t="shared" si="689"/>
        <v>21.099999999999994</v>
      </c>
      <c r="AH243" s="72">
        <f>IF(SUM($S$3:AK$3)*$J243+SUM($S$4:AK$4)*$K243+SUM($S$5:AK$5)*$L243+SUM($S$6:AK$6)*$M243+SUM($S$7:AK$7)*$N243-SUM($O243:$Q243)&gt;0,SUM($S$3:AK$3)*$J243+SUM($S$4:AK$4)*$K243+SUM($S$5:AK$5)*$L243+SUM($S$6:AK$6)*$M243+SUM($S$7:AK$7)*$N243-SUM($O243:$Q243),0)</f>
        <v>147.12</v>
      </c>
      <c r="AI243" s="4">
        <f t="shared" si="690"/>
        <v>17.840000000000003</v>
      </c>
      <c r="AJ243" s="72">
        <f>IF(SUM($S$3:AM$3)*$J243+SUM($S$4:AQ$4)*$K243+SUM($S$5:AM$5)*$L243+SUM($S$6:AM$6)*$M243+SUM($S$7:AM$7)*$N243-SUM($O243:$Q243)&gt;0,SUM($S$3:AM$3)*$J243+SUM($S$4:AQ$4)*$K243+SUM($S$5:AM$5)*$L243+SUM($S$6:AM$6)*$M243+SUM($S$7:AM$7)*$N243-SUM($O243:$Q243),0)</f>
        <v>173.12</v>
      </c>
      <c r="AK243" s="4">
        <f t="shared" si="691"/>
        <v>26</v>
      </c>
      <c r="AL243" s="72">
        <f>IF(SUM($S$3:AO$3)*$J243+SUM($S$4:AS$4)*$K243+SUM($S$5:AO$5)*$L243+SUM($S$6:AO$6)*$M243+SUM($S$7:AO$7)*$N243-SUM($O243:$Q243)&gt;0,SUM($S$3:AO$3)*$J243+SUM($S$4:AS$4)*$K243+SUM($S$5:AO$5)*$L243+SUM($S$6:AO$6)*$M243+SUM($S$7:AO$7)*$N243-SUM($O243:$Q243),0)</f>
        <v>212.12</v>
      </c>
      <c r="AM243" s="4">
        <f t="shared" si="692"/>
        <v>39</v>
      </c>
      <c r="AN243" s="72">
        <f>IF(SUM($S$3:AQ$3)*$J243+SUM($S$4:AU$4)*$K243+SUM($S$5:AQ$5)*$L243+SUM($S$6:AQ$6)*$M243+SUM($S$7:AQ$7)*$N243-SUM($O243:$Q243)&gt;0,SUM($S$3:AQ$3)*$J243+SUM($S$4:AU$4)*$K243+SUM($S$5:AQ$5)*$L243+SUM($S$6:AQ$6)*$M243+SUM($S$7:AQ$7)*$N243-SUM($O243:$Q243),0)</f>
        <v>261.27000000000004</v>
      </c>
      <c r="AO243" s="4">
        <f t="shared" si="693"/>
        <v>49.150000000000034</v>
      </c>
      <c r="AP243" s="72">
        <f>IF(SUM($S$3:AS$3)*$J243+SUM($S$4:AW$4)*$K243+SUM($S$5:AS$5)*$L243+SUM($S$6:AS$6)*$M243+SUM($S$7:AS$7)*$N243-SUM($O243:$Q243)&gt;0,SUM($S$3:AS$3)*$J243+SUM($S$4:AW$4)*$K243+SUM($S$5:AS$5)*$L243+SUM($S$6:AS$6)*$M243+SUM($S$7:AS$7)*$N243-SUM($O243:$Q243),0)</f>
        <v>310.42</v>
      </c>
      <c r="AQ243" s="4">
        <f t="shared" si="694"/>
        <v>49.149999999999977</v>
      </c>
      <c r="AR243" s="72">
        <f>IF(SUM($S$3:AU$3)*$J243+SUM($S$4:AP$4)*$K243+SUM($S$5:AU$5)*$L243+SUM($S$6:AU$6)*$M243+SUM($S$7:AU$7)*$N243-SUM($O243:$Q243)&gt;0,SUM($S$3:AU$3)*$J243+SUM($S$4:AP$4)*$K243+SUM($S$5:AU$5)*$L243+SUM($S$6:AU$6)*$M243+SUM($S$7:AU$7)*$N243-SUM($O243:$Q243),0)</f>
        <v>177.57</v>
      </c>
      <c r="AS243" s="4">
        <f t="shared" si="695"/>
        <v>0</v>
      </c>
      <c r="AT243" s="72">
        <f>IF(SUM($S$3:AW$3)*$J243+SUM($S$4:AW$4)*$K243+SUM($S$5:AW$5)*$L243+SUM($S$6:AW$6)*$M243+SUM($S$7:AW$7)*$N243-SUM($O243:$Q243)&gt;0,SUM($S$3:AW$3)*$J243+SUM($S$4:AW$4)*$K243+SUM($S$5:AW$5)*$L243+SUM($S$6:AW$6)*$M243+SUM($S$7:AW$7)*$N243-SUM($O243:$Q243),0)</f>
        <v>330.72</v>
      </c>
      <c r="AU243" s="4">
        <f t="shared" si="696"/>
        <v>153.15000000000003</v>
      </c>
      <c r="AV243" s="72">
        <f>IF(SUM($S$3:AY$3)*$J243+SUM($S$4:AY$4)*$K243+SUM($S$5:AY$5)*$L243+SUM($S$6:AY$6)*$M243+SUM($S$7:AY$7)*$N243-SUM($O243:$Q243)&gt;0,SUM($S$3:AY$3)*$J243+SUM($S$4:AY$4)*$K243+SUM($S$5:AY$5)*$L243+SUM($S$6:AY$6)*$M243+SUM($S$7:AY$7)*$N243-SUM($O243:$Q243),0)</f>
        <v>379.87</v>
      </c>
      <c r="AW243" s="4">
        <f t="shared" si="697"/>
        <v>49.149999999999977</v>
      </c>
      <c r="AX243" s="72">
        <f>IF(SUM($S$3:BA$3)*$J243+SUM($S$4:BA$4)*$K243+SUM($S$5:BA$5)*$L243+SUM($S$6:BA$6)*$M243+SUM($S$7:BA$7)*$N243-SUM($O243:$Q243)&gt;0,SUM($S$3:BA$3)*$J243+SUM($S$4:BA$4)*$K243+SUM($S$5:BA$5)*$L243+SUM($S$6:BA$6)*$M243+SUM($S$7:BA$7)*$N243-SUM($O243:$Q243),0)</f>
        <v>429.02000000000004</v>
      </c>
      <c r="AY243" s="7">
        <f t="shared" si="698"/>
        <v>49.150000000000034</v>
      </c>
      <c r="AZ243" s="401">
        <f>IF(SUM($S$3:BC$3)*$J243+SUM($S$4:BC$4)*$K243+SUM($S$5:BC$5)*$L243+SUM($S$6:BC$6)*$M243+SUM($S$7:BC$7)*$N243-SUM($O243:$Q243)&gt;0,SUM($S$3:BC$3)*$J243+SUM($S$4:BC$4)*$K243+SUM($S$5:BC$5)*$L243+SUM($S$6:BC$6)*$M243+SUM($S$7:BC$7)*$N243-SUM($O243:$Q243),0)</f>
        <v>468.02000000000004</v>
      </c>
      <c r="BA243" s="87">
        <f t="shared" si="699"/>
        <v>39</v>
      </c>
      <c r="BB243" s="402">
        <f>IF(SUM($S$3:BD$3)*$J243+SUM($S$4:BD$4)*$K243+SUM($S$5:BD$5)*$L243+SUM($S$6:BD$6)*$M243+SUM($S$7:BD$7)*$N243-SUM($O243:$Q243)&gt;0,SUM($S$3:BD$3)*$J243+SUM($S$4:BD$4)*$K243+SUM($S$5:BD$5)*$L243+SUM($S$6:BD$6)*$M243+SUM($S$7:BD$7)*$N243-SUM($O243:$Q243),0)</f>
        <v>506.24</v>
      </c>
      <c r="BC243" s="87">
        <f t="shared" si="700"/>
        <v>38.21999999999997</v>
      </c>
      <c r="BG243" s="23">
        <f>AA243*$H243</f>
        <v>17486.82</v>
      </c>
      <c r="BH243" s="23">
        <f>AC243*$H243</f>
        <v>13952.25</v>
      </c>
      <c r="BI243" s="23">
        <f>AE243*$H243</f>
        <v>10975.770000000002</v>
      </c>
      <c r="BJ243" s="23">
        <f>AG243*$H243</f>
        <v>15097.049999999996</v>
      </c>
      <c r="BK243" s="23">
        <f>AI243*$H243</f>
        <v>12764.520000000002</v>
      </c>
      <c r="BL243" s="23">
        <f>AK243*$H243</f>
        <v>18603</v>
      </c>
      <c r="BM243" s="23">
        <f>AM243*$H243</f>
        <v>27904.5</v>
      </c>
      <c r="BN243" s="23">
        <f>AO243*$H243</f>
        <v>35166.825000000026</v>
      </c>
      <c r="BO243" s="23">
        <f>AQ243*$H243</f>
        <v>35166.824999999983</v>
      </c>
      <c r="BP243" s="23">
        <f>AS243*$H243</f>
        <v>0</v>
      </c>
      <c r="BQ243" s="407">
        <f>AU243*$H243</f>
        <v>109578.82500000003</v>
      </c>
      <c r="BR243" s="22">
        <f>AW243*$H243</f>
        <v>35166.824999999983</v>
      </c>
      <c r="BS243" s="23">
        <f>AY243*$H243</f>
        <v>35166.825000000026</v>
      </c>
      <c r="BT243" s="23">
        <f t="shared" ref="BT243" si="863">BA243*$H243</f>
        <v>27904.5</v>
      </c>
      <c r="BU243" s="23">
        <f>BC243*$H243</f>
        <v>27346.409999999978</v>
      </c>
      <c r="BV243" s="91"/>
      <c r="BW243" s="158"/>
      <c r="BX243" s="153" t="s">
        <v>615</v>
      </c>
    </row>
    <row r="244" spans="1:76" s="86" customFormat="1" ht="12.75" customHeight="1" x14ac:dyDescent="0.2">
      <c r="A244" s="94" t="s">
        <v>665</v>
      </c>
      <c r="B244" s="37" t="s">
        <v>135</v>
      </c>
      <c r="C244" s="257" t="s">
        <v>10</v>
      </c>
      <c r="D244" s="279"/>
      <c r="E244" s="333"/>
      <c r="F244" s="349" t="s">
        <v>1081</v>
      </c>
      <c r="G244" s="369"/>
      <c r="H244" s="370"/>
      <c r="I244" s="373" t="s">
        <v>1081</v>
      </c>
      <c r="J244" s="314">
        <v>8</v>
      </c>
      <c r="K244" s="228">
        <v>0.4</v>
      </c>
      <c r="L244" s="217">
        <v>8</v>
      </c>
      <c r="M244" s="234">
        <v>0.4</v>
      </c>
      <c r="N244" s="120"/>
      <c r="O244" s="87"/>
      <c r="P244" s="91"/>
      <c r="Q244" s="292">
        <v>825</v>
      </c>
      <c r="R244" s="72">
        <f>IF(SUM($S$3:U$3)*$J244+SUM($S$4:U$4)*$K244+SUM($S$5:U$5)*$L244+SUM($S$6:U$6)*$M244+SUM($S$7:U$7)*$N244-SUM($O244:$Q244)&gt;0,SUM($S$3:U$3)*$J244+SUM($S$4:U$4)*$K244+SUM($S$5:U$5)*$L244+SUM($S$6:U$6)*$M244+SUM($S$7:U$7)*$N244-SUM($O244:$Q244),0)</f>
        <v>0</v>
      </c>
      <c r="S244" s="73">
        <f t="shared" si="682"/>
        <v>0</v>
      </c>
      <c r="T244" s="72">
        <f>IF(SUM($S$3:W$3)*$J244+SUM($S$4:W$4)*$K244+SUM($S$5:W$5)*$L244+SUM($S$6:W$6)*$M244+SUM($S$7:W$7)*$N244-SUM($O244:$Q244)&gt;0,SUM($S$3:W$3)*$J244+SUM($S$4:W$4)*$K244+SUM($S$5:W$5)*$L244+SUM($S$6:W$6)*$M244+SUM($S$7:W$7)*$N244-SUM($O244:$Q244),0)</f>
        <v>0</v>
      </c>
      <c r="U244" s="4">
        <f t="shared" si="683"/>
        <v>0</v>
      </c>
      <c r="V244" s="72">
        <f>IF(SUM($S$3:Y$3)*$J244+SUM($S$4:Y$4)*$K244+SUM($S$5:Y$5)*$L244+SUM($S$6:Y$6)*$M244+SUM($S$7:Y$7)*$N244-SUM($O244:$Q244)&gt;0,SUM($S$3:Y$3)*$J244+SUM($S$4:Y$4)*$K244+SUM($S$5:Y$5)*$L244+SUM($S$6:Y$6)*$M244+SUM($S$7:Y$7)*$N244-SUM($O244:$Q244),0)</f>
        <v>292.59999999999991</v>
      </c>
      <c r="W244" s="4">
        <f t="shared" si="684"/>
        <v>292.59999999999991</v>
      </c>
      <c r="X244" s="72">
        <f>IF(SUM($S$3:AA$3)*$J244+SUM($S$4:AA$4)*$K244+SUM($S$5:AA$5)*$L244+SUM($S$6:AA$6)*$M244+SUM($S$7:AA$7)*$N244-SUM($O244:$Q244)&gt;0,SUM($S$3:AA$3)*$J244+SUM($S$4:AA$4)*$K244+SUM($S$5:AA$5)*$L244+SUM($S$6:AA$6)*$M244+SUM($S$7:AA$7)*$N244-SUM($O244:$Q244),0)</f>
        <v>1221</v>
      </c>
      <c r="Y244" s="4">
        <f t="shared" si="685"/>
        <v>928.40000000000009</v>
      </c>
      <c r="Z244" s="72">
        <f>IF(SUM($S$3:AC$3)*$J244+SUM($S$4:AC$4)*$K244+SUM($S$5:AC$5)*$L244+SUM($S$6:AC$6)*$M244+SUM($S$7:AC$7)*$N244-SUM($O244:$Q244)&gt;0,SUM($S$3:AC$3)*$J244+SUM($S$4:AC$4)*$K244+SUM($S$5:AC$5)*$L244+SUM($S$6:AC$6)*$M244+SUM($S$7:AC$7)*$N244-SUM($O244:$Q244),0)</f>
        <v>1898.6</v>
      </c>
      <c r="AA244" s="4">
        <f t="shared" si="686"/>
        <v>677.59999999999991</v>
      </c>
      <c r="AB244" s="72">
        <f>IF(SUM($S$3:AE$3)*$J244+SUM($S$4:AE$4)*$K244+SUM($S$5:AE$5)*$L244+SUM($S$6:AE$6)*$M244+SUM($S$7:AE$7)*$N244-SUM($O244:$Q244)&gt;0,SUM($S$3:AE$3)*$J244+SUM($S$4:AE$4)*$K244+SUM($S$5:AE$5)*$L244+SUM($S$6:AE$6)*$M244+SUM($S$7:AE$7)*$N244-SUM($O244:$Q244),0)</f>
        <v>1928.6</v>
      </c>
      <c r="AC244" s="4">
        <f t="shared" si="687"/>
        <v>30</v>
      </c>
      <c r="AD244" s="72">
        <f>IF(SUM($S$3:AG$3)*$J244+SUM($S$4:AG$4)*$K244+SUM($S$5:AG$5)*$L244+SUM($S$6:AG$6)*$M244+SUM($S$7:AG$7)*$N244-SUM($O244:$Q244)&gt;0,SUM($S$3:AG$3)*$J244+SUM($S$4:AG$4)*$K244+SUM($S$5:AG$5)*$L244+SUM($S$6:AG$6)*$M244+SUM($S$7:AG$7)*$N244-SUM($O244:$Q244),0)</f>
        <v>2360.1999999999998</v>
      </c>
      <c r="AE244" s="4">
        <f t="shared" si="688"/>
        <v>431.59999999999991</v>
      </c>
      <c r="AF244" s="72">
        <f>IF(SUM($S$3:AI$3)*$J244+SUM($S$4:AI$4)*$K244+SUM($S$5:AI$5)*$L244+SUM($S$6:AI$6)*$M244+SUM($S$7:AI$7)*$N244-SUM($O244:$Q244)&gt;0,SUM($S$3:AI$3)*$J244+SUM($S$4:AI$4)*$K244+SUM($S$5:AI$5)*$L244+SUM($S$6:AI$6)*$M244+SUM($S$7:AI$7)*$N244-SUM($O244:$Q244),0)</f>
        <v>2792.2</v>
      </c>
      <c r="AG244" s="4">
        <f t="shared" si="689"/>
        <v>432</v>
      </c>
      <c r="AH244" s="72">
        <f>IF(SUM($S$3:AK$3)*$J244+SUM($S$4:AK$4)*$K244+SUM($S$5:AK$5)*$L244+SUM($S$6:AK$6)*$M244+SUM($S$7:AK$7)*$N244-SUM($O244:$Q244)&gt;0,SUM($S$3:AK$3)*$J244+SUM($S$4:AK$4)*$K244+SUM($S$5:AK$5)*$L244+SUM($S$6:AK$6)*$M244+SUM($S$7:AK$7)*$N244-SUM($O244:$Q244),0)</f>
        <v>3259</v>
      </c>
      <c r="AI244" s="4">
        <f t="shared" si="690"/>
        <v>466.80000000000018</v>
      </c>
      <c r="AJ244" s="72">
        <f>IF(SUM($S$3:AM$3)*$J244+SUM($S$4:AQ$4)*$K244+SUM($S$5:AM$5)*$L244+SUM($S$6:AM$6)*$M244+SUM($S$7:AM$7)*$N244-SUM($O244:$Q244)&gt;0,SUM($S$3:AM$3)*$J244+SUM($S$4:AQ$4)*$K244+SUM($S$5:AM$5)*$L244+SUM($S$6:AM$6)*$M244+SUM($S$7:AM$7)*$N244-SUM($O244:$Q244),0)</f>
        <v>3299</v>
      </c>
      <c r="AK244" s="4">
        <f t="shared" si="691"/>
        <v>40</v>
      </c>
      <c r="AL244" s="72">
        <f>IF(SUM($S$3:AO$3)*$J244+SUM($S$4:AS$4)*$K244+SUM($S$5:AO$5)*$L244+SUM($S$6:AO$6)*$M244+SUM($S$7:AO$7)*$N244-SUM($O244:$Q244)&gt;0,SUM($S$3:AO$3)*$J244+SUM($S$4:AS$4)*$K244+SUM($S$5:AO$5)*$L244+SUM($S$6:AO$6)*$M244+SUM($S$7:AO$7)*$N244-SUM($O244:$Q244),0)</f>
        <v>3359</v>
      </c>
      <c r="AM244" s="4">
        <f t="shared" si="692"/>
        <v>60</v>
      </c>
      <c r="AN244" s="72">
        <f>IF(SUM($S$3:AQ$3)*$J244+SUM($S$4:AU$4)*$K244+SUM($S$5:AQ$5)*$L244+SUM($S$6:AQ$6)*$M244+SUM($S$7:AQ$7)*$N244-SUM($O244:$Q244)&gt;0,SUM($S$3:AQ$3)*$J244+SUM($S$4:AU$4)*$K244+SUM($S$5:AQ$5)*$L244+SUM($S$6:AQ$6)*$M244+SUM($S$7:AQ$7)*$N244-SUM($O244:$Q244),0)</f>
        <v>3833</v>
      </c>
      <c r="AO244" s="4">
        <f t="shared" si="693"/>
        <v>474</v>
      </c>
      <c r="AP244" s="72">
        <f>IF(SUM($S$3:AS$3)*$J244+SUM($S$4:AW$4)*$K244+SUM($S$5:AS$5)*$L244+SUM($S$6:AS$6)*$M244+SUM($S$7:AS$7)*$N244-SUM($O244:$Q244)&gt;0,SUM($S$3:AS$3)*$J244+SUM($S$4:AW$4)*$K244+SUM($S$5:AS$5)*$L244+SUM($S$6:AS$6)*$M244+SUM($S$7:AS$7)*$N244-SUM($O244:$Q244),0)</f>
        <v>4707</v>
      </c>
      <c r="AQ244" s="4">
        <f t="shared" si="694"/>
        <v>874</v>
      </c>
      <c r="AR244" s="72">
        <f>IF(SUM($S$3:AU$3)*$J244+SUM($S$4:AP$4)*$K244+SUM($S$5:AU$5)*$L244+SUM($S$6:AU$6)*$M244+SUM($S$7:AU$7)*$N244-SUM($O244:$Q244)&gt;0,SUM($S$3:AU$3)*$J244+SUM($S$4:AP$4)*$K244+SUM($S$5:AU$5)*$L244+SUM($S$6:AU$6)*$M244+SUM($S$7:AU$7)*$N244-SUM($O244:$Q244),0)</f>
        <v>5941</v>
      </c>
      <c r="AS244" s="4">
        <f t="shared" si="695"/>
        <v>1234</v>
      </c>
      <c r="AT244" s="72">
        <f>IF(SUM($S$3:AW$3)*$J244+SUM($S$4:AW$4)*$K244+SUM($S$5:AW$5)*$L244+SUM($S$6:AW$6)*$M244+SUM($S$7:AW$7)*$N244-SUM($O244:$Q244)&gt;0,SUM($S$3:AW$3)*$J244+SUM($S$4:AW$4)*$K244+SUM($S$5:AW$5)*$L244+SUM($S$6:AW$6)*$M244+SUM($S$7:AW$7)*$N244-SUM($O244:$Q244),0)</f>
        <v>7615</v>
      </c>
      <c r="AU244" s="4">
        <f t="shared" si="696"/>
        <v>1674</v>
      </c>
      <c r="AV244" s="72">
        <f>IF(SUM($S$3:AY$3)*$J244+SUM($S$4:AY$4)*$K244+SUM($S$5:AY$5)*$L244+SUM($S$6:AY$6)*$M244+SUM($S$7:AY$7)*$N244-SUM($O244:$Q244)&gt;0,SUM($S$3:AY$3)*$J244+SUM($S$4:AY$4)*$K244+SUM($S$5:AY$5)*$L244+SUM($S$6:AY$6)*$M244+SUM($S$7:AY$7)*$N244-SUM($O244:$Q244),0)</f>
        <v>9129</v>
      </c>
      <c r="AW244" s="4">
        <f t="shared" si="697"/>
        <v>1514</v>
      </c>
      <c r="AX244" s="72">
        <f>IF(SUM($S$3:BA$3)*$J244+SUM($S$4:BA$4)*$K244+SUM($S$5:BA$5)*$L244+SUM($S$6:BA$6)*$M244+SUM($S$7:BA$7)*$N244-SUM($O244:$Q244)&gt;0,SUM($S$3:BA$3)*$J244+SUM($S$4:BA$4)*$K244+SUM($S$5:BA$5)*$L244+SUM($S$6:BA$6)*$M244+SUM($S$7:BA$7)*$N244-SUM($O244:$Q244),0)</f>
        <v>10643</v>
      </c>
      <c r="AY244" s="7">
        <f t="shared" si="698"/>
        <v>1514</v>
      </c>
      <c r="AZ244" s="401">
        <f>IF(SUM($S$3:BC$3)*$J244+SUM($S$4:BC$4)*$K244+SUM($S$5:BC$5)*$L244+SUM($S$6:BC$6)*$M244+SUM($S$7:BC$7)*$N244-SUM($O244:$Q244)&gt;0,SUM($S$3:BC$3)*$J244+SUM($S$4:BC$4)*$K244+SUM($S$5:BC$5)*$L244+SUM($S$6:BC$6)*$M244+SUM($S$7:BC$7)*$N244-SUM($O244:$Q244),0)</f>
        <v>12143</v>
      </c>
      <c r="BA244" s="87">
        <f t="shared" si="699"/>
        <v>1500</v>
      </c>
      <c r="BB244" s="402">
        <f>IF(SUM($S$3:BD$3)*$J244+SUM($S$4:BD$4)*$K244+SUM($S$5:BD$5)*$L244+SUM($S$6:BD$6)*$M244+SUM($S$7:BD$7)*$N244-SUM($O244:$Q244)&gt;0,SUM($S$3:BD$3)*$J244+SUM($S$4:BD$4)*$K244+SUM($S$5:BD$5)*$L244+SUM($S$6:BD$6)*$M244+SUM($S$7:BD$7)*$N244-SUM($O244:$Q244),0)</f>
        <v>13289.800000000001</v>
      </c>
      <c r="BC244" s="87">
        <f t="shared" si="700"/>
        <v>1146.8000000000011</v>
      </c>
      <c r="BG244" s="91"/>
      <c r="BH244" s="91"/>
      <c r="BI244" s="91"/>
      <c r="BJ244" s="91"/>
      <c r="BK244" s="91"/>
      <c r="BL244" s="91"/>
      <c r="BM244" s="91"/>
      <c r="BN244" s="91"/>
      <c r="BO244" s="91"/>
      <c r="BP244" s="91"/>
      <c r="BQ244" s="250"/>
      <c r="BR244" s="157"/>
      <c r="BS244" s="91"/>
      <c r="BT244" s="91"/>
      <c r="BU244" s="91"/>
      <c r="BV244" s="91"/>
      <c r="BW244" s="158"/>
      <c r="BX244" s="153"/>
    </row>
    <row r="245" spans="1:76" s="88" customFormat="1" ht="12.75" customHeight="1" x14ac:dyDescent="0.25">
      <c r="A245" s="13" t="s">
        <v>296</v>
      </c>
      <c r="B245" s="13" t="s">
        <v>135</v>
      </c>
      <c r="C245" s="258" t="s">
        <v>105</v>
      </c>
      <c r="D245" s="281">
        <v>1</v>
      </c>
      <c r="E245" s="335">
        <v>715.5</v>
      </c>
      <c r="F245" s="345" t="s">
        <v>1043</v>
      </c>
      <c r="G245" s="379">
        <v>1</v>
      </c>
      <c r="H245" s="380">
        <v>718.75</v>
      </c>
      <c r="I245" s="373" t="s">
        <v>1043</v>
      </c>
      <c r="J245" s="314"/>
      <c r="K245" s="229"/>
      <c r="L245" s="217"/>
      <c r="M245" s="234">
        <v>0.44</v>
      </c>
      <c r="N245" s="120"/>
      <c r="O245" s="87"/>
      <c r="P245" s="91"/>
      <c r="Q245" s="292">
        <v>0</v>
      </c>
      <c r="R245" s="72">
        <f>IF(SUM($S$3:U$3)*$J245+SUM($S$4:U$4)*$K245+SUM($S$5:U$5)*$L245+SUM($S$6:U$6)*$M245+SUM($S$7:U$7)*$N245-SUM($O245:$Q245)&gt;0,SUM($S$3:U$3)*$J245+SUM($S$4:U$4)*$K245+SUM($S$5:U$5)*$L245+SUM($S$6:U$6)*$M245+SUM($S$7:U$7)*$N245-SUM($O245:$Q245),0)</f>
        <v>0</v>
      </c>
      <c r="S245" s="73">
        <f t="shared" si="682"/>
        <v>0</v>
      </c>
      <c r="T245" s="72">
        <f>IF(SUM($S$3:W$3)*$J245+SUM($S$4:W$4)*$K245+SUM($S$5:W$5)*$L245+SUM($S$6:W$6)*$M245+SUM($S$7:W$7)*$N245-SUM($O245:$Q245)&gt;0,SUM($S$3:W$3)*$J245+SUM($S$4:W$4)*$K245+SUM($S$5:W$5)*$L245+SUM($S$6:W$6)*$M245+SUM($S$7:W$7)*$N245-SUM($O245:$Q245),0)</f>
        <v>0</v>
      </c>
      <c r="U245" s="4">
        <f t="shared" si="683"/>
        <v>0</v>
      </c>
      <c r="V245" s="72">
        <f>IF(SUM($S$3:Y$3)*$J245+SUM($S$4:Y$4)*$K245+SUM($S$5:Y$5)*$L245+SUM($S$6:Y$6)*$M245+SUM($S$7:Y$7)*$N245-SUM($O245:$Q245)&gt;0,SUM($S$3:Y$3)*$J245+SUM($S$4:Y$4)*$K245+SUM($S$5:Y$5)*$L245+SUM($S$6:Y$6)*$M245+SUM($S$7:Y$7)*$N245-SUM($O245:$Q245),0)</f>
        <v>0</v>
      </c>
      <c r="W245" s="4">
        <f t="shared" si="684"/>
        <v>0</v>
      </c>
      <c r="X245" s="72">
        <f>IF(SUM($S$3:AA$3)*$J245+SUM($S$4:AA$4)*$K245+SUM($S$5:AA$5)*$L245+SUM($S$6:AA$6)*$M245+SUM($S$7:AA$7)*$N245-SUM($O245:$Q245)&gt;0,SUM($S$3:AA$3)*$J245+SUM($S$4:AA$4)*$K245+SUM($S$5:AA$5)*$L245+SUM($S$6:AA$6)*$M245+SUM($S$7:AA$7)*$N245-SUM($O245:$Q245),0)</f>
        <v>0</v>
      </c>
      <c r="Y245" s="4">
        <f t="shared" si="685"/>
        <v>0</v>
      </c>
      <c r="Z245" s="72">
        <f>IF(SUM($S$3:AC$3)*$J245+SUM($S$4:AC$4)*$K245+SUM($S$5:AC$5)*$L245+SUM($S$6:AC$6)*$M245+SUM($S$7:AC$7)*$N245-SUM($O245:$Q245)&gt;0,SUM($S$3:AC$3)*$J245+SUM($S$4:AC$4)*$K245+SUM($S$5:AC$5)*$L245+SUM($S$6:AC$6)*$M245+SUM($S$7:AC$7)*$N245-SUM($O245:$Q245),0)</f>
        <v>0</v>
      </c>
      <c r="AA245" s="4">
        <f t="shared" si="686"/>
        <v>0</v>
      </c>
      <c r="AB245" s="72">
        <f>IF(SUM($S$3:AE$3)*$J245+SUM($S$4:AE$4)*$K245+SUM($S$5:AE$5)*$L245+SUM($S$6:AE$6)*$M245+SUM($S$7:AE$7)*$N245-SUM($O245:$Q245)&gt;0,SUM($S$3:AE$3)*$J245+SUM($S$4:AE$4)*$K245+SUM($S$5:AE$5)*$L245+SUM($S$6:AE$6)*$M245+SUM($S$7:AE$7)*$N245-SUM($O245:$Q245),0)</f>
        <v>0</v>
      </c>
      <c r="AC245" s="4">
        <f t="shared" si="687"/>
        <v>0</v>
      </c>
      <c r="AD245" s="72">
        <f>IF(SUM($S$3:AG$3)*$J245+SUM($S$4:AG$4)*$K245+SUM($S$5:AG$5)*$L245+SUM($S$6:AG$6)*$M245+SUM($S$7:AG$7)*$N245-SUM($O245:$Q245)&gt;0,SUM($S$3:AG$3)*$J245+SUM($S$4:AG$4)*$K245+SUM($S$5:AG$5)*$L245+SUM($S$6:AG$6)*$M245+SUM($S$7:AG$7)*$N245-SUM($O245:$Q245),0)</f>
        <v>0</v>
      </c>
      <c r="AE245" s="4">
        <f t="shared" si="688"/>
        <v>0</v>
      </c>
      <c r="AF245" s="72">
        <f>IF(SUM($S$3:AI$3)*$J245+SUM($S$4:AI$4)*$K245+SUM($S$5:AI$5)*$L245+SUM($S$6:AI$6)*$M245+SUM($S$7:AI$7)*$N245-SUM($O245:$Q245)&gt;0,SUM($S$3:AI$3)*$J245+SUM($S$4:AI$4)*$K245+SUM($S$5:AI$5)*$L245+SUM($S$6:AI$6)*$M245+SUM($S$7:AI$7)*$N245-SUM($O245:$Q245),0)</f>
        <v>4.4000000000000004</v>
      </c>
      <c r="AG245" s="4">
        <f t="shared" si="689"/>
        <v>4.4000000000000004</v>
      </c>
      <c r="AH245" s="72">
        <f>IF(SUM($S$3:AK$3)*$J245+SUM($S$4:AK$4)*$K245+SUM($S$5:AK$5)*$L245+SUM($S$6:AK$6)*$M245+SUM($S$7:AK$7)*$N245-SUM($O245:$Q245)&gt;0,SUM($S$3:AK$3)*$J245+SUM($S$4:AK$4)*$K245+SUM($S$5:AK$5)*$L245+SUM($S$6:AK$6)*$M245+SUM($S$7:AK$7)*$N245-SUM($O245:$Q245),0)</f>
        <v>10.56</v>
      </c>
      <c r="AI245" s="4">
        <f t="shared" si="690"/>
        <v>6.16</v>
      </c>
      <c r="AJ245" s="72">
        <f>IF(SUM($S$3:AM$3)*$J245+SUM($S$4:AQ$4)*$K245+SUM($S$5:AM$5)*$L245+SUM($S$6:AM$6)*$M245+SUM($S$7:AM$7)*$N245-SUM($O245:$Q245)&gt;0,SUM($S$3:AM$3)*$J245+SUM($S$4:AQ$4)*$K245+SUM($S$5:AM$5)*$L245+SUM($S$6:AM$6)*$M245+SUM($S$7:AM$7)*$N245-SUM($O245:$Q245),0)</f>
        <v>10.56</v>
      </c>
      <c r="AK245" s="4">
        <f t="shared" si="691"/>
        <v>0</v>
      </c>
      <c r="AL245" s="72">
        <f>IF(SUM($S$3:AO$3)*$J245+SUM($S$4:AS$4)*$K245+SUM($S$5:AO$5)*$L245+SUM($S$6:AO$6)*$M245+SUM($S$7:AO$7)*$N245-SUM($O245:$Q245)&gt;0,SUM($S$3:AO$3)*$J245+SUM($S$4:AS$4)*$K245+SUM($S$5:AO$5)*$L245+SUM($S$6:AO$6)*$M245+SUM($S$7:AO$7)*$N245-SUM($O245:$Q245),0)</f>
        <v>10.56</v>
      </c>
      <c r="AM245" s="4">
        <f t="shared" si="692"/>
        <v>0</v>
      </c>
      <c r="AN245" s="72">
        <f>IF(SUM($S$3:AQ$3)*$J245+SUM($S$4:AU$4)*$K245+SUM($S$5:AQ$5)*$L245+SUM($S$6:AQ$6)*$M245+SUM($S$7:AQ$7)*$N245-SUM($O245:$Q245)&gt;0,SUM($S$3:AQ$3)*$J245+SUM($S$4:AU$4)*$K245+SUM($S$5:AQ$5)*$L245+SUM($S$6:AQ$6)*$M245+SUM($S$7:AQ$7)*$N245-SUM($O245:$Q245),0)</f>
        <v>25.96</v>
      </c>
      <c r="AO245" s="4">
        <f t="shared" si="693"/>
        <v>15.4</v>
      </c>
      <c r="AP245" s="72">
        <f>IF(SUM($S$3:AS$3)*$J245+SUM($S$4:AW$4)*$K245+SUM($S$5:AS$5)*$L245+SUM($S$6:AS$6)*$M245+SUM($S$7:AS$7)*$N245-SUM($O245:$Q245)&gt;0,SUM($S$3:AS$3)*$J245+SUM($S$4:AW$4)*$K245+SUM($S$5:AS$5)*$L245+SUM($S$6:AS$6)*$M245+SUM($S$7:AS$7)*$N245-SUM($O245:$Q245),0)</f>
        <v>41.36</v>
      </c>
      <c r="AQ245" s="4">
        <f t="shared" si="694"/>
        <v>15.399999999999999</v>
      </c>
      <c r="AR245" s="72">
        <f>IF(SUM($S$3:AU$3)*$J245+SUM($S$4:AP$4)*$K245+SUM($S$5:AU$5)*$L245+SUM($S$6:AU$6)*$M245+SUM($S$7:AU$7)*$N245-SUM($O245:$Q245)&gt;0,SUM($S$3:AU$3)*$J245+SUM($S$4:AP$4)*$K245+SUM($S$5:AU$5)*$L245+SUM($S$6:AU$6)*$M245+SUM($S$7:AU$7)*$N245-SUM($O245:$Q245),0)</f>
        <v>56.76</v>
      </c>
      <c r="AS245" s="4">
        <f t="shared" si="695"/>
        <v>15.399999999999999</v>
      </c>
      <c r="AT245" s="72">
        <f>IF(SUM($S$3:AW$3)*$J245+SUM($S$4:AW$4)*$K245+SUM($S$5:AW$5)*$L245+SUM($S$6:AW$6)*$M245+SUM($S$7:AW$7)*$N245-SUM($O245:$Q245)&gt;0,SUM($S$3:AW$3)*$J245+SUM($S$4:AW$4)*$K245+SUM($S$5:AW$5)*$L245+SUM($S$6:AW$6)*$M245+SUM($S$7:AW$7)*$N245-SUM($O245:$Q245),0)</f>
        <v>72.16</v>
      </c>
      <c r="AU245" s="4">
        <f t="shared" si="696"/>
        <v>15.399999999999999</v>
      </c>
      <c r="AV245" s="72">
        <f>IF(SUM($S$3:AY$3)*$J245+SUM($S$4:AY$4)*$K245+SUM($S$5:AY$5)*$L245+SUM($S$6:AY$6)*$M245+SUM($S$7:AY$7)*$N245-SUM($O245:$Q245)&gt;0,SUM($S$3:AY$3)*$J245+SUM($S$4:AY$4)*$K245+SUM($S$5:AY$5)*$L245+SUM($S$6:AY$6)*$M245+SUM($S$7:AY$7)*$N245-SUM($O245:$Q245),0)</f>
        <v>87.56</v>
      </c>
      <c r="AW245" s="4">
        <f t="shared" si="697"/>
        <v>15.400000000000006</v>
      </c>
      <c r="AX245" s="72">
        <f>IF(SUM($S$3:BA$3)*$J245+SUM($S$4:BA$4)*$K245+SUM($S$5:BA$5)*$L245+SUM($S$6:BA$6)*$M245+SUM($S$7:BA$7)*$N245-SUM($O245:$Q245)&gt;0,SUM($S$3:BA$3)*$J245+SUM($S$4:BA$4)*$K245+SUM($S$5:BA$5)*$L245+SUM($S$6:BA$6)*$M245+SUM($S$7:BA$7)*$N245-SUM($O245:$Q245),0)</f>
        <v>102.96</v>
      </c>
      <c r="AY245" s="7">
        <f t="shared" si="698"/>
        <v>15.399999999999991</v>
      </c>
      <c r="AZ245" s="401">
        <f>IF(SUM($S$3:BC$3)*$J245+SUM($S$4:BC$4)*$K245+SUM($S$5:BC$5)*$L245+SUM($S$6:BC$6)*$M245+SUM($S$7:BC$7)*$N245-SUM($O245:$Q245)&gt;0,SUM($S$3:BC$3)*$J245+SUM($S$4:BC$4)*$K245+SUM($S$5:BC$5)*$L245+SUM($S$6:BC$6)*$M245+SUM($S$7:BC$7)*$N245-SUM($O245:$Q245),0)</f>
        <v>102.96</v>
      </c>
      <c r="BA245" s="87">
        <f t="shared" si="699"/>
        <v>0</v>
      </c>
      <c r="BB245" s="402">
        <f>IF(SUM($S$3:BD$3)*$J245+SUM($S$4:BD$4)*$K245+SUM($S$5:BD$5)*$L245+SUM($S$6:BD$6)*$M245+SUM($S$7:BD$7)*$N245-SUM($O245:$Q245)&gt;0,SUM($S$3:BD$3)*$J245+SUM($S$4:BD$4)*$K245+SUM($S$5:BD$5)*$L245+SUM($S$6:BD$6)*$M245+SUM($S$7:BD$7)*$N245-SUM($O245:$Q245),0)</f>
        <v>102.96</v>
      </c>
      <c r="BC245" s="87">
        <f t="shared" si="700"/>
        <v>0</v>
      </c>
      <c r="BG245" s="23">
        <f>AA245*$H245</f>
        <v>0</v>
      </c>
      <c r="BH245" s="23">
        <f>AC245*$H245</f>
        <v>0</v>
      </c>
      <c r="BI245" s="23">
        <f>AE245*$H245</f>
        <v>0</v>
      </c>
      <c r="BJ245" s="23">
        <f>AG245*$H245</f>
        <v>3162.5000000000005</v>
      </c>
      <c r="BK245" s="23">
        <f>AI245*$H245</f>
        <v>4427.5</v>
      </c>
      <c r="BL245" s="23">
        <f>AK245*$H245</f>
        <v>0</v>
      </c>
      <c r="BM245" s="23">
        <f>AM245*$H245</f>
        <v>0</v>
      </c>
      <c r="BN245" s="23">
        <f>AO245*$H245</f>
        <v>11068.75</v>
      </c>
      <c r="BO245" s="23">
        <f>AQ245*$H245</f>
        <v>11068.749999999998</v>
      </c>
      <c r="BP245" s="23">
        <f>AS245*$H245</f>
        <v>11068.749999999998</v>
      </c>
      <c r="BQ245" s="407">
        <f>AU245*$H245</f>
        <v>11068.749999999998</v>
      </c>
      <c r="BR245" s="22">
        <f>AW245*$H245</f>
        <v>11068.750000000004</v>
      </c>
      <c r="BS245" s="23">
        <f>AY245*$H245</f>
        <v>11068.749999999995</v>
      </c>
      <c r="BT245" s="23">
        <f t="shared" ref="BT245" si="864">BA245*$H245</f>
        <v>0</v>
      </c>
      <c r="BU245" s="23">
        <f>BC245*$H245</f>
        <v>0</v>
      </c>
      <c r="BV245" s="87"/>
      <c r="BW245" s="159"/>
      <c r="BX245" s="153" t="s">
        <v>615</v>
      </c>
    </row>
    <row r="246" spans="1:76" s="86" customFormat="1" ht="12.75" customHeight="1" x14ac:dyDescent="0.25">
      <c r="A246" s="15" t="s">
        <v>133</v>
      </c>
      <c r="B246" s="15" t="s">
        <v>134</v>
      </c>
      <c r="C246" s="98" t="s">
        <v>105</v>
      </c>
      <c r="D246" s="280">
        <v>1</v>
      </c>
      <c r="E246" s="335">
        <v>550.89</v>
      </c>
      <c r="F246" s="345" t="s">
        <v>912</v>
      </c>
      <c r="G246" s="379">
        <v>1</v>
      </c>
      <c r="H246" s="380">
        <v>687.32</v>
      </c>
      <c r="I246" s="373" t="s">
        <v>912</v>
      </c>
      <c r="J246" s="208"/>
      <c r="K246" s="225">
        <v>7.6999999999999999E-2</v>
      </c>
      <c r="L246" s="217"/>
      <c r="M246" s="217"/>
      <c r="N246" s="120"/>
      <c r="O246" s="87">
        <v>23.344000000000001</v>
      </c>
      <c r="P246" s="91"/>
      <c r="Q246" s="292">
        <v>120</v>
      </c>
      <c r="R246" s="72">
        <f>IF(SUM($S$3:U$3)*$J246+SUM($S$4:U$4)*$K246+SUM($S$5:U$5)*$L246+SUM($S$6:U$6)*$M246+SUM($S$7:U$7)*$N246-SUM($O246:$Q246)&gt;0,SUM($S$3:U$3)*$J246+SUM($S$4:U$4)*$K246+SUM($S$5:U$5)*$L246+SUM($S$6:U$6)*$M246+SUM($S$7:U$7)*$N246-SUM($O246:$Q246),0)</f>
        <v>0</v>
      </c>
      <c r="S246" s="73">
        <f t="shared" si="682"/>
        <v>0</v>
      </c>
      <c r="T246" s="72">
        <f>IF(SUM($S$3:W$3)*$J246+SUM($S$4:W$4)*$K246+SUM($S$5:W$5)*$L246+SUM($S$6:W$6)*$M246+SUM($S$7:W$7)*$N246-SUM($O246:$Q246)&gt;0,SUM($S$3:W$3)*$J246+SUM($S$4:W$4)*$K246+SUM($S$5:W$5)*$L246+SUM($S$6:W$6)*$M246+SUM($S$7:W$7)*$N246-SUM($O246:$Q246),0)</f>
        <v>0</v>
      </c>
      <c r="U246" s="4">
        <f t="shared" si="683"/>
        <v>0</v>
      </c>
      <c r="V246" s="72">
        <f>IF(SUM($S$3:Y$3)*$J246+SUM($S$4:Y$4)*$K246+SUM($S$5:Y$5)*$L246+SUM($S$6:Y$6)*$M246+SUM($S$7:Y$7)*$N246-SUM($O246:$Q246)&gt;0,SUM($S$3:Y$3)*$J246+SUM($S$4:Y$4)*$K246+SUM($S$5:Y$5)*$L246+SUM($S$6:Y$6)*$M246+SUM($S$7:Y$7)*$N246-SUM($O246:$Q246),0)</f>
        <v>0</v>
      </c>
      <c r="W246" s="4">
        <f t="shared" si="684"/>
        <v>0</v>
      </c>
      <c r="X246" s="72">
        <f>IF(SUM($S$3:AA$3)*$J246+SUM($S$4:AA$4)*$K246+SUM($S$5:AA$5)*$L246+SUM($S$6:AA$6)*$M246+SUM($S$7:AA$7)*$N246-SUM($O246:$Q246)&gt;0,SUM($S$3:AA$3)*$J246+SUM($S$4:AA$4)*$K246+SUM($S$5:AA$5)*$L246+SUM($S$6:AA$6)*$M246+SUM($S$7:AA$7)*$N246-SUM($O246:$Q246),0)</f>
        <v>0</v>
      </c>
      <c r="Y246" s="4">
        <f t="shared" si="685"/>
        <v>0</v>
      </c>
      <c r="Z246" s="72">
        <f>IF(SUM($S$3:AC$3)*$J246+SUM($S$4:AC$4)*$K246+SUM($S$5:AC$5)*$L246+SUM($S$6:AC$6)*$M246+SUM($S$7:AC$7)*$N246-SUM($O246:$Q246)&gt;0,SUM($S$3:AC$3)*$J246+SUM($S$4:AC$4)*$K246+SUM($S$5:AC$5)*$L246+SUM($S$6:AC$6)*$M246+SUM($S$7:AC$7)*$N246-SUM($O246:$Q246),0)</f>
        <v>0</v>
      </c>
      <c r="AA246" s="4">
        <f t="shared" si="686"/>
        <v>0</v>
      </c>
      <c r="AB246" s="72">
        <f>IF(SUM($S$3:AE$3)*$J246+SUM($S$4:AE$4)*$K246+SUM($S$5:AE$5)*$L246+SUM($S$6:AE$6)*$M246+SUM($S$7:AE$7)*$N246-SUM($O246:$Q246)&gt;0,SUM($S$3:AE$3)*$J246+SUM($S$4:AE$4)*$K246+SUM($S$5:AE$5)*$L246+SUM($S$6:AE$6)*$M246+SUM($S$7:AE$7)*$N246-SUM($O246:$Q246),0)</f>
        <v>0</v>
      </c>
      <c r="AC246" s="4">
        <f t="shared" si="687"/>
        <v>0</v>
      </c>
      <c r="AD246" s="72">
        <f>IF(SUM($S$3:AG$3)*$J246+SUM($S$4:AG$4)*$K246+SUM($S$5:AG$5)*$L246+SUM($S$6:AG$6)*$M246+SUM($S$7:AG$7)*$N246-SUM($O246:$Q246)&gt;0,SUM($S$3:AG$3)*$J246+SUM($S$4:AG$4)*$K246+SUM($S$5:AG$5)*$L246+SUM($S$6:AG$6)*$M246+SUM($S$7:AG$7)*$N246-SUM($O246:$Q246),0)</f>
        <v>0</v>
      </c>
      <c r="AE246" s="4">
        <f t="shared" si="688"/>
        <v>0</v>
      </c>
      <c r="AF246" s="72">
        <f>IF(SUM($S$3:AI$3)*$J246+SUM($S$4:AI$4)*$K246+SUM($S$5:AI$5)*$L246+SUM($S$6:AI$6)*$M246+SUM($S$7:AI$7)*$N246-SUM($O246:$Q246)&gt;0,SUM($S$3:AI$3)*$J246+SUM($S$4:AI$4)*$K246+SUM($S$5:AI$5)*$L246+SUM($S$6:AI$6)*$M246+SUM($S$7:AI$7)*$N246-SUM($O246:$Q246),0)</f>
        <v>0</v>
      </c>
      <c r="AG246" s="4">
        <f t="shared" si="689"/>
        <v>0</v>
      </c>
      <c r="AH246" s="72">
        <f>IF(SUM($S$3:AK$3)*$J246+SUM($S$4:AK$4)*$K246+SUM($S$5:AK$5)*$L246+SUM($S$6:AK$6)*$M246+SUM($S$7:AK$7)*$N246-SUM($O246:$Q246)&gt;0,SUM($S$3:AK$3)*$J246+SUM($S$4:AK$4)*$K246+SUM($S$5:AK$5)*$L246+SUM($S$6:AK$6)*$M246+SUM($S$7:AK$7)*$N246-SUM($O246:$Q246),0)</f>
        <v>0</v>
      </c>
      <c r="AI246" s="4">
        <f t="shared" si="690"/>
        <v>0</v>
      </c>
      <c r="AJ246" s="72">
        <f>IF(SUM($S$3:AM$3)*$J246+SUM($S$4:AQ$4)*$K246+SUM($S$5:AM$5)*$L246+SUM($S$6:AM$6)*$M246+SUM($S$7:AM$7)*$N246-SUM($O246:$Q246)&gt;0,SUM($S$3:AM$3)*$J246+SUM($S$4:AQ$4)*$K246+SUM($S$5:AM$5)*$L246+SUM($S$6:AM$6)*$M246+SUM($S$7:AM$7)*$N246-SUM($O246:$Q246),0)</f>
        <v>0</v>
      </c>
      <c r="AK246" s="4">
        <f t="shared" si="691"/>
        <v>0</v>
      </c>
      <c r="AL246" s="72">
        <f>IF(SUM($S$3:AO$3)*$J246+SUM($S$4:AS$4)*$K246+SUM($S$5:AO$5)*$L246+SUM($S$6:AO$6)*$M246+SUM($S$7:AO$7)*$N246-SUM($O246:$Q246)&gt;0,SUM($S$3:AO$3)*$J246+SUM($S$4:AS$4)*$K246+SUM($S$5:AO$5)*$L246+SUM($S$6:AO$6)*$M246+SUM($S$7:AO$7)*$N246-SUM($O246:$Q246),0)</f>
        <v>0</v>
      </c>
      <c r="AM246" s="4">
        <f t="shared" si="692"/>
        <v>0</v>
      </c>
      <c r="AN246" s="72">
        <f>IF(SUM($S$3:AQ$3)*$J246+SUM($S$4:AU$4)*$K246+SUM($S$5:AQ$5)*$L246+SUM($S$6:AQ$6)*$M246+SUM($S$7:AQ$7)*$N246-SUM($O246:$Q246)&gt;0,SUM($S$3:AQ$3)*$J246+SUM($S$4:AU$4)*$K246+SUM($S$5:AQ$5)*$L246+SUM($S$6:AQ$6)*$M246+SUM($S$7:AQ$7)*$N246-SUM($O246:$Q246),0)</f>
        <v>0</v>
      </c>
      <c r="AO246" s="4">
        <f t="shared" si="693"/>
        <v>0</v>
      </c>
      <c r="AP246" s="72">
        <f>IF(SUM($S$3:AS$3)*$J246+SUM($S$4:AW$4)*$K246+SUM($S$5:AS$5)*$L246+SUM($S$6:AS$6)*$M246+SUM($S$7:AS$7)*$N246-SUM($O246:$Q246)&gt;0,SUM($S$3:AS$3)*$J246+SUM($S$4:AW$4)*$K246+SUM($S$5:AS$5)*$L246+SUM($S$6:AS$6)*$M246+SUM($S$7:AS$7)*$N246-SUM($O246:$Q246),0)</f>
        <v>0</v>
      </c>
      <c r="AQ246" s="4">
        <f t="shared" si="694"/>
        <v>0</v>
      </c>
      <c r="AR246" s="72">
        <f>IF(SUM($S$3:AU$3)*$J246+SUM($S$4:AP$4)*$K246+SUM($S$5:AU$5)*$L246+SUM($S$6:AU$6)*$M246+SUM($S$7:AU$7)*$N246-SUM($O246:$Q246)&gt;0,SUM($S$3:AU$3)*$J246+SUM($S$4:AP$4)*$K246+SUM($S$5:AU$5)*$L246+SUM($S$6:AU$6)*$M246+SUM($S$7:AU$7)*$N246-SUM($O246:$Q246),0)</f>
        <v>0</v>
      </c>
      <c r="AS246" s="4">
        <f t="shared" si="695"/>
        <v>0</v>
      </c>
      <c r="AT246" s="72">
        <f>IF(SUM($S$3:AW$3)*$J246+SUM($S$4:AW$4)*$K246+SUM($S$5:AW$5)*$L246+SUM($S$6:AW$6)*$M246+SUM($S$7:AW$7)*$N246-SUM($O246:$Q246)&gt;0,SUM($S$3:AW$3)*$J246+SUM($S$4:AW$4)*$K246+SUM($S$5:AW$5)*$L246+SUM($S$6:AW$6)*$M246+SUM($S$7:AW$7)*$N246-SUM($O246:$Q246),0)</f>
        <v>0</v>
      </c>
      <c r="AU246" s="4">
        <f t="shared" si="696"/>
        <v>0</v>
      </c>
      <c r="AV246" s="72">
        <f>IF(SUM($S$3:AY$3)*$J246+SUM($S$4:AY$4)*$K246+SUM($S$5:AY$5)*$L246+SUM($S$6:AY$6)*$M246+SUM($S$7:AY$7)*$N246-SUM($O246:$Q246)&gt;0,SUM($S$3:AY$3)*$J246+SUM($S$4:AY$4)*$K246+SUM($S$5:AY$5)*$L246+SUM($S$6:AY$6)*$M246+SUM($S$7:AY$7)*$N246-SUM($O246:$Q246),0)</f>
        <v>0</v>
      </c>
      <c r="AW246" s="4">
        <f t="shared" si="697"/>
        <v>0</v>
      </c>
      <c r="AX246" s="72">
        <f>IF(SUM($S$3:BA$3)*$J246+SUM($S$4:BA$4)*$K246+SUM($S$5:BA$5)*$L246+SUM($S$6:BA$6)*$M246+SUM($S$7:BA$7)*$N246-SUM($O246:$Q246)&gt;0,SUM($S$3:BA$3)*$J246+SUM($S$4:BA$4)*$K246+SUM($S$5:BA$5)*$L246+SUM($S$6:BA$6)*$M246+SUM($S$7:BA$7)*$N246-SUM($O246:$Q246),0)</f>
        <v>0</v>
      </c>
      <c r="AY246" s="7">
        <f t="shared" si="698"/>
        <v>0</v>
      </c>
      <c r="AZ246" s="401">
        <f>IF(SUM($S$3:BC$3)*$J246+SUM($S$4:BC$4)*$K246+SUM($S$5:BC$5)*$L246+SUM($S$6:BC$6)*$M246+SUM($S$7:BC$7)*$N246-SUM($O246:$Q246)&gt;0,SUM($S$3:BC$3)*$J246+SUM($S$4:BC$4)*$K246+SUM($S$5:BC$5)*$L246+SUM($S$6:BC$6)*$M246+SUM($S$7:BC$7)*$N246-SUM($O246:$Q246),0)</f>
        <v>0</v>
      </c>
      <c r="BA246" s="87">
        <f t="shared" si="699"/>
        <v>0</v>
      </c>
      <c r="BB246" s="402">
        <f>IF(SUM($S$3:BD$3)*$J246+SUM($S$4:BD$4)*$K246+SUM($S$5:BD$5)*$L246+SUM($S$6:BD$6)*$M246+SUM($S$7:BD$7)*$N246-SUM($O246:$Q246)&gt;0,SUM($S$3:BD$3)*$J246+SUM($S$4:BD$4)*$K246+SUM($S$5:BD$5)*$L246+SUM($S$6:BD$6)*$M246+SUM($S$7:BD$7)*$N246-SUM($O246:$Q246),0)</f>
        <v>0</v>
      </c>
      <c r="BC246" s="87">
        <f t="shared" si="700"/>
        <v>0</v>
      </c>
      <c r="BG246" s="91">
        <f>IF($G246=2,$H246*AC246*$I$2,$H246*AC246)</f>
        <v>0</v>
      </c>
      <c r="BH246" s="91">
        <f>IF($G246=2,$H246*AE246*$I$2,$H246*AE246)</f>
        <v>0</v>
      </c>
      <c r="BI246" s="91">
        <f>IF($G246=2,$H246*AG246*$I$2,$H246*AG246)</f>
        <v>0</v>
      </c>
      <c r="BJ246" s="91">
        <f>IF($G246=2,$H246*AI246*$I$2,$H246*AI246)</f>
        <v>0</v>
      </c>
      <c r="BK246" s="91">
        <f>IF($G246=2,$H246*AK246*$I$2,$H246*AK246)</f>
        <v>0</v>
      </c>
      <c r="BL246" s="91">
        <f>IF($G246=2,$H246*AM246*$I$2,$H246*AM246)</f>
        <v>0</v>
      </c>
      <c r="BM246" s="91">
        <f>IF($G246=2,$H246*AO246*$I$2,$H246*AO246)</f>
        <v>0</v>
      </c>
      <c r="BN246" s="91">
        <f>IF($G246=2,$H246*AQ246*$I$2,$H246*AQ246)</f>
        <v>0</v>
      </c>
      <c r="BO246" s="91">
        <f>IF($G246=2,$H246*AS246*$I$2,$H246*AS246)</f>
        <v>0</v>
      </c>
      <c r="BP246" s="91">
        <f>IF($G246=2,$H246*AU246*$I$2,$H246*AU246)</f>
        <v>0</v>
      </c>
      <c r="BQ246" s="250">
        <f>IF($G246=2,$H246*AW246*$I$2,$H246*AW246)</f>
        <v>0</v>
      </c>
      <c r="BR246" s="157">
        <f>IF($G246=2,$H246*AY246*$I$2,$H246*AY246)</f>
        <v>0</v>
      </c>
      <c r="BS246" s="91">
        <f>IF($G246=2,$H246*BA246*$I$2,$H246*BA246)</f>
        <v>0</v>
      </c>
      <c r="BT246" s="91">
        <f>IF($G246=2,$H246*BC246*$I$2,$H246*BC246)</f>
        <v>0</v>
      </c>
      <c r="BU246" s="87"/>
      <c r="BV246" s="87"/>
      <c r="BW246" s="159"/>
      <c r="BX246" s="153" t="s">
        <v>607</v>
      </c>
    </row>
    <row r="247" spans="1:76" s="86" customFormat="1" ht="12.75" customHeight="1" x14ac:dyDescent="0.25">
      <c r="A247" s="15" t="s">
        <v>835</v>
      </c>
      <c r="B247" s="15" t="s">
        <v>135</v>
      </c>
      <c r="C247" s="98" t="s">
        <v>105</v>
      </c>
      <c r="D247" s="280">
        <v>1</v>
      </c>
      <c r="E247" s="334">
        <v>715.5</v>
      </c>
      <c r="F247" s="345" t="s">
        <v>1043</v>
      </c>
      <c r="G247" s="369">
        <v>1</v>
      </c>
      <c r="H247" s="370">
        <v>715.5</v>
      </c>
      <c r="I247" s="373" t="s">
        <v>1043</v>
      </c>
      <c r="J247" s="308"/>
      <c r="K247" s="225">
        <v>0.02</v>
      </c>
      <c r="L247" s="217"/>
      <c r="M247" s="217"/>
      <c r="N247" s="120"/>
      <c r="O247" s="87">
        <v>26</v>
      </c>
      <c r="P247" s="91"/>
      <c r="Q247" s="292">
        <v>0</v>
      </c>
      <c r="R247" s="72">
        <f>IF(SUM($S$3:U$3)*$J247+SUM($S$4:U$4)*$K247+SUM($S$5:U$5)*$L247+SUM($S$6:U$6)*$M247+SUM($S$7:U$7)*$N247-SUM($O247:$Q247)&gt;0,SUM($S$3:U$3)*$J247+SUM($S$4:U$4)*$K247+SUM($S$5:U$5)*$L247+SUM($S$6:U$6)*$M247+SUM($S$7:U$7)*$N247-SUM($O247:$Q247),0)</f>
        <v>0</v>
      </c>
      <c r="S247" s="73">
        <f t="shared" si="682"/>
        <v>0</v>
      </c>
      <c r="T247" s="72">
        <f>IF(SUM($S$3:W$3)*$J247+SUM($S$4:W$4)*$K247+SUM($S$5:W$5)*$L247+SUM($S$6:W$6)*$M247+SUM($S$7:W$7)*$N247-SUM($O247:$Q247)&gt;0,SUM($S$3:W$3)*$J247+SUM($S$4:W$4)*$K247+SUM($S$5:W$5)*$L247+SUM($S$6:W$6)*$M247+SUM($S$7:W$7)*$N247-SUM($O247:$Q247),0)</f>
        <v>0</v>
      </c>
      <c r="U247" s="4">
        <f t="shared" si="683"/>
        <v>0</v>
      </c>
      <c r="V247" s="72">
        <f>IF(SUM($S$3:Y$3)*$J247+SUM($S$4:Y$4)*$K247+SUM($S$5:Y$5)*$L247+SUM($S$6:Y$6)*$M247+SUM($S$7:Y$7)*$N247-SUM($O247:$Q247)&gt;0,SUM($S$3:Y$3)*$J247+SUM($S$4:Y$4)*$K247+SUM($S$5:Y$5)*$L247+SUM($S$6:Y$6)*$M247+SUM($S$7:Y$7)*$N247-SUM($O247:$Q247),0)</f>
        <v>0</v>
      </c>
      <c r="W247" s="4">
        <f t="shared" si="684"/>
        <v>0</v>
      </c>
      <c r="X247" s="72">
        <f>IF(SUM($S$3:AA$3)*$J247+SUM($S$4:AA$4)*$K247+SUM($S$5:AA$5)*$L247+SUM($S$6:AA$6)*$M247+SUM($S$7:AA$7)*$N247-SUM($O247:$Q247)&gt;0,SUM($S$3:AA$3)*$J247+SUM($S$4:AA$4)*$K247+SUM($S$5:AA$5)*$L247+SUM($S$6:AA$6)*$M247+SUM($S$7:AA$7)*$N247-SUM($O247:$Q247),0)</f>
        <v>0</v>
      </c>
      <c r="Y247" s="4">
        <f t="shared" si="685"/>
        <v>0</v>
      </c>
      <c r="Z247" s="72">
        <f>IF(SUM($S$3:AC$3)*$J247+SUM($S$4:AC$4)*$K247+SUM($S$5:AC$5)*$L247+SUM($S$6:AC$6)*$M247+SUM($S$7:AC$7)*$N247-SUM($O247:$Q247)&gt;0,SUM($S$3:AC$3)*$J247+SUM($S$4:AC$4)*$K247+SUM($S$5:AC$5)*$L247+SUM($S$6:AC$6)*$M247+SUM($S$7:AC$7)*$N247-SUM($O247:$Q247),0)</f>
        <v>0</v>
      </c>
      <c r="AA247" s="4">
        <f t="shared" si="686"/>
        <v>0</v>
      </c>
      <c r="AB247" s="72">
        <f>IF(SUM($S$3:AE$3)*$J247+SUM($S$4:AE$4)*$K247+SUM($S$5:AE$5)*$L247+SUM($S$6:AE$6)*$M247+SUM($S$7:AE$7)*$N247-SUM($O247:$Q247)&gt;0,SUM($S$3:AE$3)*$J247+SUM($S$4:AE$4)*$K247+SUM($S$5:AE$5)*$L247+SUM($S$6:AE$6)*$M247+SUM($S$7:AE$7)*$N247-SUM($O247:$Q247),0)</f>
        <v>0</v>
      </c>
      <c r="AC247" s="4">
        <f t="shared" si="687"/>
        <v>0</v>
      </c>
      <c r="AD247" s="72">
        <f>IF(SUM($S$3:AG$3)*$J247+SUM($S$4:AG$4)*$K247+SUM($S$5:AG$5)*$L247+SUM($S$6:AG$6)*$M247+SUM($S$7:AG$7)*$N247-SUM($O247:$Q247)&gt;0,SUM($S$3:AG$3)*$J247+SUM($S$4:AG$4)*$K247+SUM($S$5:AG$5)*$L247+SUM($S$6:AG$6)*$M247+SUM($S$7:AG$7)*$N247-SUM($O247:$Q247),0)</f>
        <v>0</v>
      </c>
      <c r="AE247" s="4">
        <f t="shared" si="688"/>
        <v>0</v>
      </c>
      <c r="AF247" s="72">
        <f>IF(SUM($S$3:AI$3)*$J247+SUM($S$4:AI$4)*$K247+SUM($S$5:AI$5)*$L247+SUM($S$6:AI$6)*$M247+SUM($S$7:AI$7)*$N247-SUM($O247:$Q247)&gt;0,SUM($S$3:AI$3)*$J247+SUM($S$4:AI$4)*$K247+SUM($S$5:AI$5)*$L247+SUM($S$6:AI$6)*$M247+SUM($S$7:AI$7)*$N247-SUM($O247:$Q247),0)</f>
        <v>0</v>
      </c>
      <c r="AG247" s="4">
        <f t="shared" si="689"/>
        <v>0</v>
      </c>
      <c r="AH247" s="72">
        <f>IF(SUM($S$3:AK$3)*$J247+SUM($S$4:AK$4)*$K247+SUM($S$5:AK$5)*$L247+SUM($S$6:AK$6)*$M247+SUM($S$7:AK$7)*$N247-SUM($O247:$Q247)&gt;0,SUM($S$3:AK$3)*$J247+SUM($S$4:AK$4)*$K247+SUM($S$5:AK$5)*$L247+SUM($S$6:AK$6)*$M247+SUM($S$7:AK$7)*$N247-SUM($O247:$Q247),0)</f>
        <v>0</v>
      </c>
      <c r="AI247" s="4">
        <f t="shared" si="690"/>
        <v>0</v>
      </c>
      <c r="AJ247" s="72">
        <f>IF(SUM($S$3:AM$3)*$J247+SUM($S$4:AQ$4)*$K247+SUM($S$5:AM$5)*$L247+SUM($S$6:AM$6)*$M247+SUM($S$7:AM$7)*$N247-SUM($O247:$Q247)&gt;0,SUM($S$3:AM$3)*$J247+SUM($S$4:AQ$4)*$K247+SUM($S$5:AM$5)*$L247+SUM($S$6:AM$6)*$M247+SUM($S$7:AM$7)*$N247-SUM($O247:$Q247),0)</f>
        <v>0</v>
      </c>
      <c r="AK247" s="4">
        <f t="shared" si="691"/>
        <v>0</v>
      </c>
      <c r="AL247" s="72">
        <f>IF(SUM($S$3:AO$3)*$J247+SUM($S$4:AS$4)*$K247+SUM($S$5:AO$5)*$L247+SUM($S$6:AO$6)*$M247+SUM($S$7:AO$7)*$N247-SUM($O247:$Q247)&gt;0,SUM($S$3:AO$3)*$J247+SUM($S$4:AS$4)*$K247+SUM($S$5:AO$5)*$L247+SUM($S$6:AO$6)*$M247+SUM($S$7:AO$7)*$N247-SUM($O247:$Q247),0)</f>
        <v>0</v>
      </c>
      <c r="AM247" s="4">
        <f t="shared" si="692"/>
        <v>0</v>
      </c>
      <c r="AN247" s="72">
        <f>IF(SUM($S$3:AQ$3)*$J247+SUM($S$4:AU$4)*$K247+SUM($S$5:AQ$5)*$L247+SUM($S$6:AQ$6)*$M247+SUM($S$7:AQ$7)*$N247-SUM($O247:$Q247)&gt;0,SUM($S$3:AQ$3)*$J247+SUM($S$4:AU$4)*$K247+SUM($S$5:AQ$5)*$L247+SUM($S$6:AQ$6)*$M247+SUM($S$7:AQ$7)*$N247-SUM($O247:$Q247),0)</f>
        <v>0</v>
      </c>
      <c r="AO247" s="4">
        <f t="shared" si="693"/>
        <v>0</v>
      </c>
      <c r="AP247" s="72">
        <f>IF(SUM($S$3:AS$3)*$J247+SUM($S$4:AW$4)*$K247+SUM($S$5:AS$5)*$L247+SUM($S$6:AS$6)*$M247+SUM($S$7:AS$7)*$N247-SUM($O247:$Q247)&gt;0,SUM($S$3:AS$3)*$J247+SUM($S$4:AW$4)*$K247+SUM($S$5:AS$5)*$L247+SUM($S$6:AS$6)*$M247+SUM($S$7:AS$7)*$N247-SUM($O247:$Q247),0)</f>
        <v>0</v>
      </c>
      <c r="AQ247" s="4">
        <f t="shared" si="694"/>
        <v>0</v>
      </c>
      <c r="AR247" s="72">
        <f>IF(SUM($S$3:AU$3)*$J247+SUM($S$4:AP$4)*$K247+SUM($S$5:AU$5)*$L247+SUM($S$6:AU$6)*$M247+SUM($S$7:AU$7)*$N247-SUM($O247:$Q247)&gt;0,SUM($S$3:AU$3)*$J247+SUM($S$4:AP$4)*$K247+SUM($S$5:AU$5)*$L247+SUM($S$6:AU$6)*$M247+SUM($S$7:AU$7)*$N247-SUM($O247:$Q247),0)</f>
        <v>0</v>
      </c>
      <c r="AS247" s="4">
        <f t="shared" si="695"/>
        <v>0</v>
      </c>
      <c r="AT247" s="72">
        <f>IF(SUM($S$3:AW$3)*$J247+SUM($S$4:AW$4)*$K247+SUM($S$5:AW$5)*$L247+SUM($S$6:AW$6)*$M247+SUM($S$7:AW$7)*$N247-SUM($O247:$Q247)&gt;0,SUM($S$3:AW$3)*$J247+SUM($S$4:AW$4)*$K247+SUM($S$5:AW$5)*$L247+SUM($S$6:AW$6)*$M247+SUM($S$7:AW$7)*$N247-SUM($O247:$Q247),0)</f>
        <v>0</v>
      </c>
      <c r="AU247" s="4">
        <f t="shared" si="696"/>
        <v>0</v>
      </c>
      <c r="AV247" s="72">
        <f>IF(SUM($S$3:AY$3)*$J247+SUM($S$4:AY$4)*$K247+SUM($S$5:AY$5)*$L247+SUM($S$6:AY$6)*$M247+SUM($S$7:AY$7)*$N247-SUM($O247:$Q247)&gt;0,SUM($S$3:AY$3)*$J247+SUM($S$4:AY$4)*$K247+SUM($S$5:AY$5)*$L247+SUM($S$6:AY$6)*$M247+SUM($S$7:AY$7)*$N247-SUM($O247:$Q247),0)</f>
        <v>1.3200000000000003</v>
      </c>
      <c r="AW247" s="4">
        <f t="shared" si="697"/>
        <v>1.3200000000000003</v>
      </c>
      <c r="AX247" s="72">
        <f>IF(SUM($S$3:BA$3)*$J247+SUM($S$4:BA$4)*$K247+SUM($S$5:BA$5)*$L247+SUM($S$6:BA$6)*$M247+SUM($S$7:BA$7)*$N247-SUM($O247:$Q247)&gt;0,SUM($S$3:BA$3)*$J247+SUM($S$4:BA$4)*$K247+SUM($S$5:BA$5)*$L247+SUM($S$6:BA$6)*$M247+SUM($S$7:BA$7)*$N247-SUM($O247:$Q247),0)</f>
        <v>4.32</v>
      </c>
      <c r="AY247" s="7">
        <f t="shared" si="698"/>
        <v>3</v>
      </c>
      <c r="AZ247" s="401">
        <f>IF(SUM($S$3:BC$3)*$J247+SUM($S$4:BC$4)*$K247+SUM($S$5:BC$5)*$L247+SUM($S$6:BC$6)*$M247+SUM($S$7:BC$7)*$N247-SUM($O247:$Q247)&gt;0,SUM($S$3:BC$3)*$J247+SUM($S$4:BC$4)*$K247+SUM($S$5:BC$5)*$L247+SUM($S$6:BC$6)*$M247+SUM($S$7:BC$7)*$N247-SUM($O247:$Q247),0)</f>
        <v>7.32</v>
      </c>
      <c r="BA247" s="87">
        <f t="shared" si="699"/>
        <v>3</v>
      </c>
      <c r="BB247" s="402">
        <f>IF(SUM($S$3:BD$3)*$J247+SUM($S$4:BD$4)*$K247+SUM($S$5:BD$5)*$L247+SUM($S$6:BD$6)*$M247+SUM($S$7:BD$7)*$N247-SUM($O247:$Q247)&gt;0,SUM($S$3:BD$3)*$J247+SUM($S$4:BD$4)*$K247+SUM($S$5:BD$5)*$L247+SUM($S$6:BD$6)*$M247+SUM($S$7:BD$7)*$N247-SUM($O247:$Q247),0)</f>
        <v>10.259999999999998</v>
      </c>
      <c r="BC247" s="87">
        <f t="shared" si="700"/>
        <v>2.9399999999999977</v>
      </c>
      <c r="BG247" s="23">
        <f t="shared" ref="BG247:BG248" si="865">AA247*$H247</f>
        <v>0</v>
      </c>
      <c r="BH247" s="23">
        <f t="shared" ref="BH247:BH248" si="866">AC247*$H247</f>
        <v>0</v>
      </c>
      <c r="BI247" s="23">
        <f t="shared" ref="BI247:BI248" si="867">AE247*$H247</f>
        <v>0</v>
      </c>
      <c r="BJ247" s="23">
        <f t="shared" ref="BJ247:BJ248" si="868">AG247*$H247</f>
        <v>0</v>
      </c>
      <c r="BK247" s="23">
        <f t="shared" ref="BK247:BK248" si="869">AI247*$H247</f>
        <v>0</v>
      </c>
      <c r="BL247" s="23">
        <f t="shared" ref="BL247:BL248" si="870">AK247*$H247</f>
        <v>0</v>
      </c>
      <c r="BM247" s="23">
        <f t="shared" ref="BM247:BM248" si="871">AM247*$H247</f>
        <v>0</v>
      </c>
      <c r="BN247" s="23">
        <f t="shared" ref="BN247:BN248" si="872">AO247*$H247</f>
        <v>0</v>
      </c>
      <c r="BO247" s="23">
        <f t="shared" ref="BO247:BO248" si="873">AQ247*$H247</f>
        <v>0</v>
      </c>
      <c r="BP247" s="23">
        <f t="shared" ref="BP247:BP248" si="874">AS247*$H247</f>
        <v>0</v>
      </c>
      <c r="BQ247" s="407">
        <f t="shared" ref="BQ247:BQ248" si="875">AU247*$H247</f>
        <v>0</v>
      </c>
      <c r="BR247" s="22">
        <f t="shared" ref="BR247:BR248" si="876">AW247*$H247</f>
        <v>944.46000000000015</v>
      </c>
      <c r="BS247" s="23">
        <f t="shared" ref="BS247:BS248" si="877">AY247*$H247</f>
        <v>2146.5</v>
      </c>
      <c r="BT247" s="23">
        <f t="shared" ref="BT247:BT248" si="878">BA247*$H247</f>
        <v>2146.5</v>
      </c>
      <c r="BU247" s="23">
        <f t="shared" ref="BU247:BU248" si="879">BC247*$H247</f>
        <v>2103.5699999999983</v>
      </c>
      <c r="BV247" s="87"/>
      <c r="BW247" s="159"/>
      <c r="BX247" s="153" t="s">
        <v>615</v>
      </c>
    </row>
    <row r="248" spans="1:76" s="86" customFormat="1" ht="12.75" customHeight="1" x14ac:dyDescent="0.25">
      <c r="A248" s="15" t="s">
        <v>136</v>
      </c>
      <c r="B248" s="15" t="s">
        <v>135</v>
      </c>
      <c r="C248" s="98" t="s">
        <v>105</v>
      </c>
      <c r="D248" s="280">
        <v>1</v>
      </c>
      <c r="E248" s="334">
        <v>715.5</v>
      </c>
      <c r="F248" s="345" t="s">
        <v>1043</v>
      </c>
      <c r="G248" s="369">
        <v>1</v>
      </c>
      <c r="H248" s="370">
        <v>715.5</v>
      </c>
      <c r="I248" s="373" t="s">
        <v>1043</v>
      </c>
      <c r="J248" s="308"/>
      <c r="K248" s="225">
        <v>0.03</v>
      </c>
      <c r="L248" s="217"/>
      <c r="M248" s="234">
        <v>0.15</v>
      </c>
      <c r="N248" s="120"/>
      <c r="O248" s="87">
        <v>3.96</v>
      </c>
      <c r="P248" s="91"/>
      <c r="Q248" s="292">
        <v>0</v>
      </c>
      <c r="R248" s="72">
        <f>IF(SUM($S$3:U$3)*$J248+SUM($S$4:U$4)*$K248+SUM($S$5:U$5)*$L248+SUM($S$6:U$6)*$M248+SUM($S$7:U$7)*$N248-SUM($O248:$Q248)&gt;0,SUM($S$3:U$3)*$J248+SUM($S$4:U$4)*$K248+SUM($S$5:U$5)*$L248+SUM($S$6:U$6)*$M248+SUM($S$7:U$7)*$N248-SUM($O248:$Q248),0)</f>
        <v>0</v>
      </c>
      <c r="S248" s="73">
        <f t="shared" si="682"/>
        <v>0</v>
      </c>
      <c r="T248" s="72">
        <f>IF(SUM($S$3:W$3)*$J248+SUM($S$4:W$4)*$K248+SUM($S$5:W$5)*$L248+SUM($S$6:W$6)*$M248+SUM($S$7:W$7)*$N248-SUM($O248:$Q248)&gt;0,SUM($S$3:W$3)*$J248+SUM($S$4:W$4)*$K248+SUM($S$5:W$5)*$L248+SUM($S$6:W$6)*$M248+SUM($S$7:W$7)*$N248-SUM($O248:$Q248),0)</f>
        <v>0</v>
      </c>
      <c r="U248" s="4">
        <f t="shared" si="683"/>
        <v>0</v>
      </c>
      <c r="V248" s="72">
        <f>IF(SUM($S$3:Y$3)*$J248+SUM($S$4:Y$4)*$K248+SUM($S$5:Y$5)*$L248+SUM($S$6:Y$6)*$M248+SUM($S$7:Y$7)*$N248-SUM($O248:$Q248)&gt;0,SUM($S$3:Y$3)*$J248+SUM($S$4:Y$4)*$K248+SUM($S$5:Y$5)*$L248+SUM($S$6:Y$6)*$M248+SUM($S$7:Y$7)*$N248-SUM($O248:$Q248),0)</f>
        <v>1.8599999999999994</v>
      </c>
      <c r="W248" s="4">
        <f t="shared" si="684"/>
        <v>1.8599999999999994</v>
      </c>
      <c r="X248" s="72">
        <f>IF(SUM($S$3:AA$3)*$J248+SUM($S$4:AA$4)*$K248+SUM($S$5:AA$5)*$L248+SUM($S$6:AA$6)*$M248+SUM($S$7:AA$7)*$N248-SUM($O248:$Q248)&gt;0,SUM($S$3:AA$3)*$J248+SUM($S$4:AA$4)*$K248+SUM($S$5:AA$5)*$L248+SUM($S$6:AA$6)*$M248+SUM($S$7:AA$7)*$N248-SUM($O248:$Q248),0)</f>
        <v>5.4899999999999993</v>
      </c>
      <c r="Y248" s="4">
        <f t="shared" si="685"/>
        <v>3.63</v>
      </c>
      <c r="Z248" s="72">
        <f>IF(SUM($S$3:AC$3)*$J248+SUM($S$4:AC$4)*$K248+SUM($S$5:AC$5)*$L248+SUM($S$6:AC$6)*$M248+SUM($S$7:AC$7)*$N248-SUM($O248:$Q248)&gt;0,SUM($S$3:AC$3)*$J248+SUM($S$4:AC$4)*$K248+SUM($S$5:AC$5)*$L248+SUM($S$6:AC$6)*$M248+SUM($S$7:AC$7)*$N248-SUM($O248:$Q248),0)</f>
        <v>8.3099999999999987</v>
      </c>
      <c r="AA248" s="4">
        <f t="shared" si="686"/>
        <v>2.8199999999999994</v>
      </c>
      <c r="AB248" s="72">
        <f>IF(SUM($S$3:AE$3)*$J248+SUM($S$4:AE$4)*$K248+SUM($S$5:AE$5)*$L248+SUM($S$6:AE$6)*$M248+SUM($S$7:AE$7)*$N248-SUM($O248:$Q248)&gt;0,SUM($S$3:AE$3)*$J248+SUM($S$4:AE$4)*$K248+SUM($S$5:AE$5)*$L248+SUM($S$6:AE$6)*$M248+SUM($S$7:AE$7)*$N248-SUM($O248:$Q248),0)</f>
        <v>10.559999999999999</v>
      </c>
      <c r="AC248" s="4">
        <f t="shared" si="687"/>
        <v>2.25</v>
      </c>
      <c r="AD248" s="72">
        <f>IF(SUM($S$3:AG$3)*$J248+SUM($S$4:AG$4)*$K248+SUM($S$5:AG$5)*$L248+SUM($S$6:AG$6)*$M248+SUM($S$7:AG$7)*$N248-SUM($O248:$Q248)&gt;0,SUM($S$3:AG$3)*$J248+SUM($S$4:AG$4)*$K248+SUM($S$5:AG$5)*$L248+SUM($S$6:AG$6)*$M248+SUM($S$7:AG$7)*$N248-SUM($O248:$Q248),0)</f>
        <v>12.329999999999998</v>
      </c>
      <c r="AE248" s="4">
        <f t="shared" si="688"/>
        <v>1.7699999999999996</v>
      </c>
      <c r="AF248" s="72">
        <f>IF(SUM($S$3:AI$3)*$J248+SUM($S$4:AI$4)*$K248+SUM($S$5:AI$5)*$L248+SUM($S$6:AI$6)*$M248+SUM($S$7:AI$7)*$N248-SUM($O248:$Q248)&gt;0,SUM($S$3:AI$3)*$J248+SUM($S$4:AI$4)*$K248+SUM($S$5:AI$5)*$L248+SUM($S$6:AI$6)*$M248+SUM($S$7:AI$7)*$N248-SUM($O248:$Q248),0)</f>
        <v>15.93</v>
      </c>
      <c r="AG248" s="4">
        <f t="shared" si="689"/>
        <v>3.6000000000000014</v>
      </c>
      <c r="AH248" s="72">
        <f>IF(SUM($S$3:AK$3)*$J248+SUM($S$4:AK$4)*$K248+SUM($S$5:AK$5)*$L248+SUM($S$6:AK$6)*$M248+SUM($S$7:AK$7)*$N248-SUM($O248:$Q248)&gt;0,SUM($S$3:AK$3)*$J248+SUM($S$4:AK$4)*$K248+SUM($S$5:AK$5)*$L248+SUM($S$6:AK$6)*$M248+SUM($S$7:AK$7)*$N248-SUM($O248:$Q248),0)</f>
        <v>19.619999999999997</v>
      </c>
      <c r="AI248" s="4">
        <f t="shared" si="690"/>
        <v>3.6899999999999977</v>
      </c>
      <c r="AJ248" s="72">
        <f>IF(SUM($S$3:AM$3)*$J248+SUM($S$4:AQ$4)*$K248+SUM($S$5:AM$5)*$L248+SUM($S$6:AM$6)*$M248+SUM($S$7:AM$7)*$N248-SUM($O248:$Q248)&gt;0,SUM($S$3:AM$3)*$J248+SUM($S$4:AQ$4)*$K248+SUM($S$5:AM$5)*$L248+SUM($S$6:AM$6)*$M248+SUM($S$7:AM$7)*$N248-SUM($O248:$Q248),0)</f>
        <v>22.619999999999997</v>
      </c>
      <c r="AK248" s="4">
        <f t="shared" si="691"/>
        <v>3</v>
      </c>
      <c r="AL248" s="72">
        <f>IF(SUM($S$3:AO$3)*$J248+SUM($S$4:AS$4)*$K248+SUM($S$5:AO$5)*$L248+SUM($S$6:AO$6)*$M248+SUM($S$7:AO$7)*$N248-SUM($O248:$Q248)&gt;0,SUM($S$3:AO$3)*$J248+SUM($S$4:AS$4)*$K248+SUM($S$5:AO$5)*$L248+SUM($S$6:AO$6)*$M248+SUM($S$7:AO$7)*$N248-SUM($O248:$Q248),0)</f>
        <v>27.119999999999997</v>
      </c>
      <c r="AM248" s="4">
        <f t="shared" si="692"/>
        <v>4.5</v>
      </c>
      <c r="AN248" s="72">
        <f>IF(SUM($S$3:AQ$3)*$J248+SUM($S$4:AU$4)*$K248+SUM($S$5:AQ$5)*$L248+SUM($S$6:AQ$6)*$M248+SUM($S$7:AQ$7)*$N248-SUM($O248:$Q248)&gt;0,SUM($S$3:AQ$3)*$J248+SUM($S$4:AU$4)*$K248+SUM($S$5:AQ$5)*$L248+SUM($S$6:AQ$6)*$M248+SUM($S$7:AQ$7)*$N248-SUM($O248:$Q248),0)</f>
        <v>36.869999999999997</v>
      </c>
      <c r="AO248" s="4">
        <f t="shared" si="693"/>
        <v>9.75</v>
      </c>
      <c r="AP248" s="72">
        <f>IF(SUM($S$3:AS$3)*$J248+SUM($S$4:AW$4)*$K248+SUM($S$5:AS$5)*$L248+SUM($S$6:AS$6)*$M248+SUM($S$7:AS$7)*$N248-SUM($O248:$Q248)&gt;0,SUM($S$3:AS$3)*$J248+SUM($S$4:AW$4)*$K248+SUM($S$5:AS$5)*$L248+SUM($S$6:AS$6)*$M248+SUM($S$7:AS$7)*$N248-SUM($O248:$Q248),0)</f>
        <v>46.62</v>
      </c>
      <c r="AQ248" s="4">
        <f t="shared" si="694"/>
        <v>9.75</v>
      </c>
      <c r="AR248" s="72">
        <f>IF(SUM($S$3:AU$3)*$J248+SUM($S$4:AP$4)*$K248+SUM($S$5:AU$5)*$L248+SUM($S$6:AU$6)*$M248+SUM($S$7:AU$7)*$N248-SUM($O248:$Q248)&gt;0,SUM($S$3:AU$3)*$J248+SUM($S$4:AP$4)*$K248+SUM($S$5:AU$5)*$L248+SUM($S$6:AU$6)*$M248+SUM($S$7:AU$7)*$N248-SUM($O248:$Q248),0)</f>
        <v>35.369999999999997</v>
      </c>
      <c r="AS248" s="4">
        <f t="shared" si="695"/>
        <v>0</v>
      </c>
      <c r="AT248" s="72">
        <f>IF(SUM($S$3:AW$3)*$J248+SUM($S$4:AW$4)*$K248+SUM($S$5:AW$5)*$L248+SUM($S$6:AW$6)*$M248+SUM($S$7:AW$7)*$N248-SUM($O248:$Q248)&gt;0,SUM($S$3:AW$3)*$J248+SUM($S$4:AW$4)*$K248+SUM($S$5:AW$5)*$L248+SUM($S$6:AW$6)*$M248+SUM($S$7:AW$7)*$N248-SUM($O248:$Q248),0)</f>
        <v>57.12</v>
      </c>
      <c r="AU248" s="4">
        <f t="shared" si="696"/>
        <v>21.75</v>
      </c>
      <c r="AV248" s="72">
        <f>IF(SUM($S$3:AY$3)*$J248+SUM($S$4:AY$4)*$K248+SUM($S$5:AY$5)*$L248+SUM($S$6:AY$6)*$M248+SUM($S$7:AY$7)*$N248-SUM($O248:$Q248)&gt;0,SUM($S$3:AY$3)*$J248+SUM($S$4:AY$4)*$K248+SUM($S$5:AY$5)*$L248+SUM($S$6:AY$6)*$M248+SUM($S$7:AY$7)*$N248-SUM($O248:$Q248),0)</f>
        <v>66.87</v>
      </c>
      <c r="AW248" s="4">
        <f t="shared" si="697"/>
        <v>9.7500000000000071</v>
      </c>
      <c r="AX248" s="72">
        <f>IF(SUM($S$3:BA$3)*$J248+SUM($S$4:BA$4)*$K248+SUM($S$5:BA$5)*$L248+SUM($S$6:BA$6)*$M248+SUM($S$7:BA$7)*$N248-SUM($O248:$Q248)&gt;0,SUM($S$3:BA$3)*$J248+SUM($S$4:BA$4)*$K248+SUM($S$5:BA$5)*$L248+SUM($S$6:BA$6)*$M248+SUM($S$7:BA$7)*$N248-SUM($O248:$Q248),0)</f>
        <v>76.62</v>
      </c>
      <c r="AY248" s="7">
        <f t="shared" si="698"/>
        <v>9.75</v>
      </c>
      <c r="AZ248" s="401">
        <f>IF(SUM($S$3:BC$3)*$J248+SUM($S$4:BC$4)*$K248+SUM($S$5:BC$5)*$L248+SUM($S$6:BC$6)*$M248+SUM($S$7:BC$7)*$N248-SUM($O248:$Q248)&gt;0,SUM($S$3:BC$3)*$J248+SUM($S$4:BC$4)*$K248+SUM($S$5:BC$5)*$L248+SUM($S$6:BC$6)*$M248+SUM($S$7:BC$7)*$N248-SUM($O248:$Q248),0)</f>
        <v>81.12</v>
      </c>
      <c r="BA248" s="87">
        <f t="shared" si="699"/>
        <v>4.5</v>
      </c>
      <c r="BB248" s="402">
        <f>IF(SUM($S$3:BD$3)*$J248+SUM($S$4:BD$4)*$K248+SUM($S$5:BD$5)*$L248+SUM($S$6:BD$6)*$M248+SUM($S$7:BD$7)*$N248-SUM($O248:$Q248)&gt;0,SUM($S$3:BD$3)*$J248+SUM($S$4:BD$4)*$K248+SUM($S$5:BD$5)*$L248+SUM($S$6:BD$6)*$M248+SUM($S$7:BD$7)*$N248-SUM($O248:$Q248),0)</f>
        <v>85.530000000000015</v>
      </c>
      <c r="BC248" s="87">
        <f t="shared" si="700"/>
        <v>4.4100000000000108</v>
      </c>
      <c r="BG248" s="23">
        <f t="shared" si="865"/>
        <v>2017.7099999999996</v>
      </c>
      <c r="BH248" s="23">
        <f t="shared" si="866"/>
        <v>1609.875</v>
      </c>
      <c r="BI248" s="23">
        <f t="shared" si="867"/>
        <v>1266.4349999999997</v>
      </c>
      <c r="BJ248" s="23">
        <f t="shared" si="868"/>
        <v>2575.8000000000011</v>
      </c>
      <c r="BK248" s="23">
        <f t="shared" si="869"/>
        <v>2640.1949999999983</v>
      </c>
      <c r="BL248" s="23">
        <f t="shared" si="870"/>
        <v>2146.5</v>
      </c>
      <c r="BM248" s="23">
        <f t="shared" si="871"/>
        <v>3219.75</v>
      </c>
      <c r="BN248" s="23">
        <f t="shared" si="872"/>
        <v>6976.125</v>
      </c>
      <c r="BO248" s="23">
        <f t="shared" si="873"/>
        <v>6976.125</v>
      </c>
      <c r="BP248" s="23">
        <f t="shared" si="874"/>
        <v>0</v>
      </c>
      <c r="BQ248" s="407">
        <f t="shared" si="875"/>
        <v>15562.125</v>
      </c>
      <c r="BR248" s="22">
        <f t="shared" si="876"/>
        <v>6976.1250000000055</v>
      </c>
      <c r="BS248" s="23">
        <f t="shared" si="877"/>
        <v>6976.125</v>
      </c>
      <c r="BT248" s="23">
        <f t="shared" si="878"/>
        <v>3219.75</v>
      </c>
      <c r="BU248" s="23">
        <f t="shared" si="879"/>
        <v>3155.3550000000077</v>
      </c>
      <c r="BV248" s="87"/>
      <c r="BW248" s="159"/>
      <c r="BX248" s="153" t="s">
        <v>615</v>
      </c>
    </row>
    <row r="249" spans="1:76" s="86" customFormat="1" ht="12.75" customHeight="1" x14ac:dyDescent="0.25">
      <c r="A249" s="15" t="s">
        <v>137</v>
      </c>
      <c r="B249" s="15" t="s">
        <v>138</v>
      </c>
      <c r="C249" s="98" t="s">
        <v>105</v>
      </c>
      <c r="D249" s="280">
        <v>1</v>
      </c>
      <c r="E249" s="334">
        <v>607.66999999999996</v>
      </c>
      <c r="F249" s="345" t="s">
        <v>912</v>
      </c>
      <c r="G249" s="379">
        <v>1</v>
      </c>
      <c r="H249" s="380">
        <v>912.5</v>
      </c>
      <c r="I249" s="373" t="s">
        <v>912</v>
      </c>
      <c r="J249" s="308"/>
      <c r="K249" s="225">
        <v>1.95</v>
      </c>
      <c r="L249" s="217"/>
      <c r="M249" s="217"/>
      <c r="N249" s="120"/>
      <c r="O249" s="87">
        <v>439.57</v>
      </c>
      <c r="P249" s="91"/>
      <c r="Q249" s="292">
        <v>2000</v>
      </c>
      <c r="R249" s="72">
        <f>IF(SUM($S$3:U$3)*$J249+SUM($S$4:U$4)*$K249+SUM($S$5:U$5)*$L249+SUM($S$6:U$6)*$M249+SUM($S$7:U$7)*$N249-SUM($O249:$Q249)&gt;0,SUM($S$3:U$3)*$J249+SUM($S$4:U$4)*$K249+SUM($S$5:U$5)*$L249+SUM($S$6:U$6)*$M249+SUM($S$7:U$7)*$N249-SUM($O249:$Q249),0)</f>
        <v>0</v>
      </c>
      <c r="S249" s="73">
        <f t="shared" si="682"/>
        <v>0</v>
      </c>
      <c r="T249" s="72">
        <f>IF(SUM($S$3:W$3)*$J249+SUM($S$4:W$4)*$K249+SUM($S$5:W$5)*$L249+SUM($S$6:W$6)*$M249+SUM($S$7:W$7)*$N249-SUM($O249:$Q249)&gt;0,SUM($S$3:W$3)*$J249+SUM($S$4:W$4)*$K249+SUM($S$5:W$5)*$L249+SUM($S$6:W$6)*$M249+SUM($S$7:W$7)*$N249-SUM($O249:$Q249),0)</f>
        <v>0</v>
      </c>
      <c r="U249" s="4">
        <f t="shared" si="683"/>
        <v>0</v>
      </c>
      <c r="V249" s="72">
        <f>IF(SUM($S$3:Y$3)*$J249+SUM($S$4:Y$4)*$K249+SUM($S$5:Y$5)*$L249+SUM($S$6:Y$6)*$M249+SUM($S$7:Y$7)*$N249-SUM($O249:$Q249)&gt;0,SUM($S$3:Y$3)*$J249+SUM($S$4:Y$4)*$K249+SUM($S$5:Y$5)*$L249+SUM($S$6:Y$6)*$M249+SUM($S$7:Y$7)*$N249-SUM($O249:$Q249),0)</f>
        <v>0</v>
      </c>
      <c r="W249" s="4">
        <f t="shared" si="684"/>
        <v>0</v>
      </c>
      <c r="X249" s="72">
        <f>IF(SUM($S$3:AA$3)*$J249+SUM($S$4:AA$4)*$K249+SUM($S$5:AA$5)*$L249+SUM($S$6:AA$6)*$M249+SUM($S$7:AA$7)*$N249-SUM($O249:$Q249)&gt;0,SUM($S$3:AA$3)*$J249+SUM($S$4:AA$4)*$K249+SUM($S$5:AA$5)*$L249+SUM($S$6:AA$6)*$M249+SUM($S$7:AA$7)*$N249-SUM($O249:$Q249),0)</f>
        <v>0</v>
      </c>
      <c r="Y249" s="4">
        <f t="shared" si="685"/>
        <v>0</v>
      </c>
      <c r="Z249" s="72">
        <f>IF(SUM($S$3:AC$3)*$J249+SUM($S$4:AC$4)*$K249+SUM($S$5:AC$5)*$L249+SUM($S$6:AC$6)*$M249+SUM($S$7:AC$7)*$N249-SUM($O249:$Q249)&gt;0,SUM($S$3:AC$3)*$J249+SUM($S$4:AC$4)*$K249+SUM($S$5:AC$5)*$L249+SUM($S$6:AC$6)*$M249+SUM($S$7:AC$7)*$N249-SUM($O249:$Q249),0)</f>
        <v>0</v>
      </c>
      <c r="AA249" s="4">
        <f t="shared" si="686"/>
        <v>0</v>
      </c>
      <c r="AB249" s="72">
        <f>IF(SUM($S$3:AE$3)*$J249+SUM($S$4:AE$4)*$K249+SUM($S$5:AE$5)*$L249+SUM($S$6:AE$6)*$M249+SUM($S$7:AE$7)*$N249-SUM($O249:$Q249)&gt;0,SUM($S$3:AE$3)*$J249+SUM($S$4:AE$4)*$K249+SUM($S$5:AE$5)*$L249+SUM($S$6:AE$6)*$M249+SUM($S$7:AE$7)*$N249-SUM($O249:$Q249),0)</f>
        <v>0</v>
      </c>
      <c r="AC249" s="4">
        <f t="shared" si="687"/>
        <v>0</v>
      </c>
      <c r="AD249" s="72">
        <f>IF(SUM($S$3:AG$3)*$J249+SUM($S$4:AG$4)*$K249+SUM($S$5:AG$5)*$L249+SUM($S$6:AG$6)*$M249+SUM($S$7:AG$7)*$N249-SUM($O249:$Q249)&gt;0,SUM($S$3:AG$3)*$J249+SUM($S$4:AG$4)*$K249+SUM($S$5:AG$5)*$L249+SUM($S$6:AG$6)*$M249+SUM($S$7:AG$7)*$N249-SUM($O249:$Q249),0)</f>
        <v>0</v>
      </c>
      <c r="AE249" s="4">
        <f t="shared" si="688"/>
        <v>0</v>
      </c>
      <c r="AF249" s="72">
        <f>IF(SUM($S$3:AI$3)*$J249+SUM($S$4:AI$4)*$K249+SUM($S$5:AI$5)*$L249+SUM($S$6:AI$6)*$M249+SUM($S$7:AI$7)*$N249-SUM($O249:$Q249)&gt;0,SUM($S$3:AI$3)*$J249+SUM($S$4:AI$4)*$K249+SUM($S$5:AI$5)*$L249+SUM($S$6:AI$6)*$M249+SUM($S$7:AI$7)*$N249-SUM($O249:$Q249),0)</f>
        <v>0</v>
      </c>
      <c r="AG249" s="4">
        <f t="shared" si="689"/>
        <v>0</v>
      </c>
      <c r="AH249" s="72">
        <f>IF(SUM($S$3:AK$3)*$J249+SUM($S$4:AK$4)*$K249+SUM($S$5:AK$5)*$L249+SUM($S$6:AK$6)*$M249+SUM($S$7:AK$7)*$N249-SUM($O249:$Q249)&gt;0,SUM($S$3:AK$3)*$J249+SUM($S$4:AK$4)*$K249+SUM($S$5:AK$5)*$L249+SUM($S$6:AK$6)*$M249+SUM($S$7:AK$7)*$N249-SUM($O249:$Q249),0)</f>
        <v>0</v>
      </c>
      <c r="AI249" s="4">
        <f t="shared" si="690"/>
        <v>0</v>
      </c>
      <c r="AJ249" s="72">
        <f>IF(SUM($S$3:AM$3)*$J249+SUM($S$4:AQ$4)*$K249+SUM($S$5:AM$5)*$L249+SUM($S$6:AM$6)*$M249+SUM($S$7:AM$7)*$N249-SUM($O249:$Q249)&gt;0,SUM($S$3:AM$3)*$J249+SUM($S$4:AQ$4)*$K249+SUM($S$5:AM$5)*$L249+SUM($S$6:AM$6)*$M249+SUM($S$7:AM$7)*$N249-SUM($O249:$Q249),0)</f>
        <v>0</v>
      </c>
      <c r="AK249" s="4">
        <f t="shared" si="691"/>
        <v>0</v>
      </c>
      <c r="AL249" s="72">
        <f>IF(SUM($S$3:AO$3)*$J249+SUM($S$4:AS$4)*$K249+SUM($S$5:AO$5)*$L249+SUM($S$6:AO$6)*$M249+SUM($S$7:AO$7)*$N249-SUM($O249:$Q249)&gt;0,SUM($S$3:AO$3)*$J249+SUM($S$4:AS$4)*$K249+SUM($S$5:AO$5)*$L249+SUM($S$6:AO$6)*$M249+SUM($S$7:AO$7)*$N249-SUM($O249:$Q249),0)</f>
        <v>0</v>
      </c>
      <c r="AM249" s="4">
        <f t="shared" si="692"/>
        <v>0</v>
      </c>
      <c r="AN249" s="72">
        <f>IF(SUM($S$3:AQ$3)*$J249+SUM($S$4:AU$4)*$K249+SUM($S$5:AQ$5)*$L249+SUM($S$6:AQ$6)*$M249+SUM($S$7:AQ$7)*$N249-SUM($O249:$Q249)&gt;0,SUM($S$3:AQ$3)*$J249+SUM($S$4:AU$4)*$K249+SUM($S$5:AQ$5)*$L249+SUM($S$6:AQ$6)*$M249+SUM($S$7:AQ$7)*$N249-SUM($O249:$Q249),0)</f>
        <v>0</v>
      </c>
      <c r="AO249" s="4">
        <f t="shared" si="693"/>
        <v>0</v>
      </c>
      <c r="AP249" s="72">
        <f>IF(SUM($S$3:AS$3)*$J249+SUM($S$4:AW$4)*$K249+SUM($S$5:AS$5)*$L249+SUM($S$6:AS$6)*$M249+SUM($S$7:AS$7)*$N249-SUM($O249:$Q249)&gt;0,SUM($S$3:AS$3)*$J249+SUM($S$4:AW$4)*$K249+SUM($S$5:AS$5)*$L249+SUM($S$6:AS$6)*$M249+SUM($S$7:AS$7)*$N249-SUM($O249:$Q249),0)</f>
        <v>0</v>
      </c>
      <c r="AQ249" s="4">
        <f t="shared" si="694"/>
        <v>0</v>
      </c>
      <c r="AR249" s="72">
        <f>IF(SUM($S$3:AU$3)*$J249+SUM($S$4:AP$4)*$K249+SUM($S$5:AU$5)*$L249+SUM($S$6:AU$6)*$M249+SUM($S$7:AU$7)*$N249-SUM($O249:$Q249)&gt;0,SUM($S$3:AU$3)*$J249+SUM($S$4:AP$4)*$K249+SUM($S$5:AU$5)*$L249+SUM($S$6:AU$6)*$M249+SUM($S$7:AU$7)*$N249-SUM($O249:$Q249),0)</f>
        <v>0</v>
      </c>
      <c r="AS249" s="4">
        <f t="shared" si="695"/>
        <v>0</v>
      </c>
      <c r="AT249" s="72">
        <f>IF(SUM($S$3:AW$3)*$J249+SUM($S$4:AW$4)*$K249+SUM($S$5:AW$5)*$L249+SUM($S$6:AW$6)*$M249+SUM($S$7:AW$7)*$N249-SUM($O249:$Q249)&gt;0,SUM($S$3:AW$3)*$J249+SUM($S$4:AW$4)*$K249+SUM($S$5:AW$5)*$L249+SUM($S$6:AW$6)*$M249+SUM($S$7:AW$7)*$N249-SUM($O249:$Q249),0)</f>
        <v>0</v>
      </c>
      <c r="AU249" s="4">
        <f t="shared" si="696"/>
        <v>0</v>
      </c>
      <c r="AV249" s="72">
        <f>IF(SUM($S$3:AY$3)*$J249+SUM($S$4:AY$4)*$K249+SUM($S$5:AY$5)*$L249+SUM($S$6:AY$6)*$M249+SUM($S$7:AY$7)*$N249-SUM($O249:$Q249)&gt;0,SUM($S$3:AY$3)*$J249+SUM($S$4:AY$4)*$K249+SUM($S$5:AY$5)*$L249+SUM($S$6:AY$6)*$M249+SUM($S$7:AY$7)*$N249-SUM($O249:$Q249),0)</f>
        <v>224.12999999999965</v>
      </c>
      <c r="AW249" s="4">
        <f t="shared" si="697"/>
        <v>224.12999999999965</v>
      </c>
      <c r="AX249" s="72">
        <f>IF(SUM($S$3:BA$3)*$J249+SUM($S$4:BA$4)*$K249+SUM($S$5:BA$5)*$L249+SUM($S$6:BA$6)*$M249+SUM($S$7:BA$7)*$N249-SUM($O249:$Q249)&gt;0,SUM($S$3:BA$3)*$J249+SUM($S$4:BA$4)*$K249+SUM($S$5:BA$5)*$L249+SUM($S$6:BA$6)*$M249+SUM($S$7:BA$7)*$N249-SUM($O249:$Q249),0)</f>
        <v>516.62999999999965</v>
      </c>
      <c r="AY249" s="7">
        <f t="shared" si="698"/>
        <v>292.5</v>
      </c>
      <c r="AZ249" s="401">
        <f>IF(SUM($S$3:BC$3)*$J249+SUM($S$4:BC$4)*$K249+SUM($S$5:BC$5)*$L249+SUM($S$6:BC$6)*$M249+SUM($S$7:BC$7)*$N249-SUM($O249:$Q249)&gt;0,SUM($S$3:BC$3)*$J249+SUM($S$4:BC$4)*$K249+SUM($S$5:BC$5)*$L249+SUM($S$6:BC$6)*$M249+SUM($S$7:BC$7)*$N249-SUM($O249:$Q249),0)</f>
        <v>809.12999999999965</v>
      </c>
      <c r="BA249" s="87">
        <f t="shared" si="699"/>
        <v>292.5</v>
      </c>
      <c r="BB249" s="402">
        <f>IF(SUM($S$3:BD$3)*$J249+SUM($S$4:BD$4)*$K249+SUM($S$5:BD$5)*$L249+SUM($S$6:BD$6)*$M249+SUM($S$7:BD$7)*$N249-SUM($O249:$Q249)&gt;0,SUM($S$3:BD$3)*$J249+SUM($S$4:BD$4)*$K249+SUM($S$5:BD$5)*$L249+SUM($S$6:BD$6)*$M249+SUM($S$7:BD$7)*$N249-SUM($O249:$Q249),0)</f>
        <v>1095.7799999999997</v>
      </c>
      <c r="BC249" s="87">
        <f t="shared" si="700"/>
        <v>286.65000000000009</v>
      </c>
      <c r="BG249" s="91">
        <f>IF($G249=2,$H249*AC249*$I$2,$H249*AC249)</f>
        <v>0</v>
      </c>
      <c r="BH249" s="91">
        <f>IF($G249=2,$H249*AE249*$I$2,$H249*AE249)</f>
        <v>0</v>
      </c>
      <c r="BI249" s="91">
        <f>IF($G249=2,$H249*AG249*$I$2,$H249*AG249)</f>
        <v>0</v>
      </c>
      <c r="BJ249" s="91">
        <f>IF($G249=2,$H249*AI249*$I$2,$H249*AI249)</f>
        <v>0</v>
      </c>
      <c r="BK249" s="91">
        <f>IF($G249=2,$H249*AK249*$I$2,$H249*AK249)</f>
        <v>0</v>
      </c>
      <c r="BL249" s="91">
        <f>IF($G249=2,$H249*AM249*$I$2,$H249*AM249)</f>
        <v>0</v>
      </c>
      <c r="BM249" s="91">
        <f>IF($G249=2,$H249*AO249*$I$2,$H249*AO249)</f>
        <v>0</v>
      </c>
      <c r="BN249" s="91">
        <f>IF($G249=2,$H249*AQ249*$I$2,$H249*AQ249)</f>
        <v>0</v>
      </c>
      <c r="BO249" s="91">
        <f>IF($G249=2,$H249*AS249*$I$2,$H249*AS249)</f>
        <v>0</v>
      </c>
      <c r="BP249" s="91">
        <f>IF($G249=2,$H249*AU249*$I$2,$H249*AU249)</f>
        <v>0</v>
      </c>
      <c r="BQ249" s="250">
        <f>IF($G249=2,$H249*AW249*$I$2,$H249*AW249)</f>
        <v>204518.62499999968</v>
      </c>
      <c r="BR249" s="157">
        <f>IF($G249=2,$H249*AY249*$I$2,$H249*AY249)</f>
        <v>266906.25</v>
      </c>
      <c r="BS249" s="91">
        <f>IF($G249=2,$H249*BA249*$I$2,$H249*BA249)</f>
        <v>266906.25</v>
      </c>
      <c r="BT249" s="91">
        <f>IF($G249=2,$H249*BC249*$I$2,$H249*BC249)</f>
        <v>261568.12500000009</v>
      </c>
      <c r="BU249" s="87"/>
      <c r="BV249" s="87"/>
      <c r="BW249" s="159"/>
      <c r="BX249" s="153" t="s">
        <v>607</v>
      </c>
    </row>
    <row r="250" spans="1:76" s="86" customFormat="1" ht="12.75" customHeight="1" x14ac:dyDescent="0.25">
      <c r="A250" s="15" t="s">
        <v>139</v>
      </c>
      <c r="B250" s="15" t="s">
        <v>135</v>
      </c>
      <c r="C250" s="98" t="s">
        <v>105</v>
      </c>
      <c r="D250" s="280">
        <v>1</v>
      </c>
      <c r="E250" s="334">
        <v>715.5</v>
      </c>
      <c r="F250" s="345" t="s">
        <v>1043</v>
      </c>
      <c r="G250" s="369">
        <v>1</v>
      </c>
      <c r="H250" s="370">
        <v>715.5</v>
      </c>
      <c r="I250" s="373" t="s">
        <v>1043</v>
      </c>
      <c r="J250" s="208"/>
      <c r="K250" s="225">
        <v>0.22500000000000001</v>
      </c>
      <c r="L250" s="217"/>
      <c r="M250" s="234">
        <v>0.26</v>
      </c>
      <c r="N250" s="120"/>
      <c r="O250" s="87">
        <v>44.28</v>
      </c>
      <c r="P250" s="91"/>
      <c r="Q250" s="292">
        <v>951.54</v>
      </c>
      <c r="R250" s="72">
        <f>IF(SUM($S$3:U$3)*$J250+SUM($S$4:U$4)*$K250+SUM($S$5:U$5)*$L250+SUM($S$6:U$6)*$M250+SUM($S$7:U$7)*$N250-SUM($O250:$Q250)&gt;0,SUM($S$3:U$3)*$J250+SUM($S$4:U$4)*$K250+SUM($S$5:U$5)*$L250+SUM($S$6:U$6)*$M250+SUM($S$7:U$7)*$N250-SUM($O250:$Q250),0)</f>
        <v>0</v>
      </c>
      <c r="S250" s="73">
        <f t="shared" si="682"/>
        <v>0</v>
      </c>
      <c r="T250" s="72">
        <f>IF(SUM($S$3:W$3)*$J250+SUM($S$4:W$4)*$K250+SUM($S$5:W$5)*$L250+SUM($S$6:W$6)*$M250+SUM($S$7:W$7)*$N250-SUM($O250:$Q250)&gt;0,SUM($S$3:W$3)*$J250+SUM($S$4:W$4)*$K250+SUM($S$5:W$5)*$L250+SUM($S$6:W$6)*$M250+SUM($S$7:W$7)*$N250-SUM($O250:$Q250),0)</f>
        <v>0</v>
      </c>
      <c r="U250" s="4">
        <f t="shared" si="683"/>
        <v>0</v>
      </c>
      <c r="V250" s="72">
        <f>IF(SUM($S$3:Y$3)*$J250+SUM($S$4:Y$4)*$K250+SUM($S$5:Y$5)*$L250+SUM($S$6:Y$6)*$M250+SUM($S$7:Y$7)*$N250-SUM($O250:$Q250)&gt;0,SUM($S$3:Y$3)*$J250+SUM($S$4:Y$4)*$K250+SUM($S$5:Y$5)*$L250+SUM($S$6:Y$6)*$M250+SUM($S$7:Y$7)*$N250-SUM($O250:$Q250),0)</f>
        <v>0</v>
      </c>
      <c r="W250" s="4">
        <f t="shared" si="684"/>
        <v>0</v>
      </c>
      <c r="X250" s="72">
        <f>IF(SUM($S$3:AA$3)*$J250+SUM($S$4:AA$4)*$K250+SUM($S$5:AA$5)*$L250+SUM($S$6:AA$6)*$M250+SUM($S$7:AA$7)*$N250-SUM($O250:$Q250)&gt;0,SUM($S$3:AA$3)*$J250+SUM($S$4:AA$4)*$K250+SUM($S$5:AA$5)*$L250+SUM($S$6:AA$6)*$M250+SUM($S$7:AA$7)*$N250-SUM($O250:$Q250),0)</f>
        <v>0</v>
      </c>
      <c r="Y250" s="4">
        <f t="shared" si="685"/>
        <v>0</v>
      </c>
      <c r="Z250" s="72">
        <f>IF(SUM($S$3:AC$3)*$J250+SUM($S$4:AC$4)*$K250+SUM($S$5:AC$5)*$L250+SUM($S$6:AC$6)*$M250+SUM($S$7:AC$7)*$N250-SUM($O250:$Q250)&gt;0,SUM($S$3:AC$3)*$J250+SUM($S$4:AC$4)*$K250+SUM($S$5:AC$5)*$L250+SUM($S$6:AC$6)*$M250+SUM($S$7:AC$7)*$N250-SUM($O250:$Q250),0)</f>
        <v>0</v>
      </c>
      <c r="AA250" s="4">
        <f t="shared" si="686"/>
        <v>0</v>
      </c>
      <c r="AB250" s="72">
        <f>IF(SUM($S$3:AE$3)*$J250+SUM($S$4:AE$4)*$K250+SUM($S$5:AE$5)*$L250+SUM($S$6:AE$6)*$M250+SUM($S$7:AE$7)*$N250-SUM($O250:$Q250)&gt;0,SUM($S$3:AE$3)*$J250+SUM($S$4:AE$4)*$K250+SUM($S$5:AE$5)*$L250+SUM($S$6:AE$6)*$M250+SUM($S$7:AE$7)*$N250-SUM($O250:$Q250),0)</f>
        <v>0</v>
      </c>
      <c r="AC250" s="4">
        <f t="shared" si="687"/>
        <v>0</v>
      </c>
      <c r="AD250" s="72">
        <f>IF(SUM($S$3:AG$3)*$J250+SUM($S$4:AG$4)*$K250+SUM($S$5:AG$5)*$L250+SUM($S$6:AG$6)*$M250+SUM($S$7:AG$7)*$N250-SUM($O250:$Q250)&gt;0,SUM($S$3:AG$3)*$J250+SUM($S$4:AG$4)*$K250+SUM($S$5:AG$5)*$L250+SUM($S$6:AG$6)*$M250+SUM($S$7:AG$7)*$N250-SUM($O250:$Q250),0)</f>
        <v>0</v>
      </c>
      <c r="AE250" s="4">
        <f t="shared" si="688"/>
        <v>0</v>
      </c>
      <c r="AF250" s="72">
        <f>IF(SUM($S$3:AI$3)*$J250+SUM($S$4:AI$4)*$K250+SUM($S$5:AI$5)*$L250+SUM($S$6:AI$6)*$M250+SUM($S$7:AI$7)*$N250-SUM($O250:$Q250)&gt;0,SUM($S$3:AI$3)*$J250+SUM($S$4:AI$4)*$K250+SUM($S$5:AI$5)*$L250+SUM($S$6:AI$6)*$M250+SUM($S$7:AI$7)*$N250-SUM($O250:$Q250),0)</f>
        <v>0</v>
      </c>
      <c r="AG250" s="4">
        <f t="shared" si="689"/>
        <v>0</v>
      </c>
      <c r="AH250" s="72">
        <f>IF(SUM($S$3:AK$3)*$J250+SUM($S$4:AK$4)*$K250+SUM($S$5:AK$5)*$L250+SUM($S$6:AK$6)*$M250+SUM($S$7:AK$7)*$N250-SUM($O250:$Q250)&gt;0,SUM($S$3:AK$3)*$J250+SUM($S$4:AK$4)*$K250+SUM($S$5:AK$5)*$L250+SUM($S$6:AK$6)*$M250+SUM($S$7:AK$7)*$N250-SUM($O250:$Q250),0)</f>
        <v>0</v>
      </c>
      <c r="AI250" s="4">
        <f t="shared" si="690"/>
        <v>0</v>
      </c>
      <c r="AJ250" s="72">
        <f>IF(SUM($S$3:AM$3)*$J250+SUM($S$4:AQ$4)*$K250+SUM($S$5:AM$5)*$L250+SUM($S$6:AM$6)*$M250+SUM($S$7:AM$7)*$N250-SUM($O250:$Q250)&gt;0,SUM($S$3:AM$3)*$J250+SUM($S$4:AQ$4)*$K250+SUM($S$5:AM$5)*$L250+SUM($S$6:AM$6)*$M250+SUM($S$7:AM$7)*$N250-SUM($O250:$Q250),0)</f>
        <v>0</v>
      </c>
      <c r="AK250" s="4">
        <f t="shared" si="691"/>
        <v>0</v>
      </c>
      <c r="AL250" s="72">
        <f>IF(SUM($S$3:AO$3)*$J250+SUM($S$4:AS$4)*$K250+SUM($S$5:AO$5)*$L250+SUM($S$6:AO$6)*$M250+SUM($S$7:AO$7)*$N250-SUM($O250:$Q250)&gt;0,SUM($S$3:AO$3)*$J250+SUM($S$4:AS$4)*$K250+SUM($S$5:AO$5)*$L250+SUM($S$6:AO$6)*$M250+SUM($S$7:AO$7)*$N250-SUM($O250:$Q250),0)</f>
        <v>0</v>
      </c>
      <c r="AM250" s="4">
        <f t="shared" si="692"/>
        <v>0</v>
      </c>
      <c r="AN250" s="72">
        <f>IF(SUM($S$3:AQ$3)*$J250+SUM($S$4:AU$4)*$K250+SUM($S$5:AQ$5)*$L250+SUM($S$6:AQ$6)*$M250+SUM($S$7:AQ$7)*$N250-SUM($O250:$Q250)&gt;0,SUM($S$3:AQ$3)*$J250+SUM($S$4:AU$4)*$K250+SUM($S$5:AQ$5)*$L250+SUM($S$6:AQ$6)*$M250+SUM($S$7:AQ$7)*$N250-SUM($O250:$Q250),0)</f>
        <v>0</v>
      </c>
      <c r="AO250" s="4">
        <f t="shared" si="693"/>
        <v>0</v>
      </c>
      <c r="AP250" s="72">
        <f>IF(SUM($S$3:AS$3)*$J250+SUM($S$4:AW$4)*$K250+SUM($S$5:AS$5)*$L250+SUM($S$6:AS$6)*$M250+SUM($S$7:AS$7)*$N250-SUM($O250:$Q250)&gt;0,SUM($S$3:AS$3)*$J250+SUM($S$4:AW$4)*$K250+SUM($S$5:AS$5)*$L250+SUM($S$6:AS$6)*$M250+SUM($S$7:AS$7)*$N250-SUM($O250:$Q250),0)</f>
        <v>0</v>
      </c>
      <c r="AQ250" s="4">
        <f t="shared" si="694"/>
        <v>0</v>
      </c>
      <c r="AR250" s="72">
        <f>IF(SUM($S$3:AU$3)*$J250+SUM($S$4:AP$4)*$K250+SUM($S$5:AU$5)*$L250+SUM($S$6:AU$6)*$M250+SUM($S$7:AU$7)*$N250-SUM($O250:$Q250)&gt;0,SUM($S$3:AU$3)*$J250+SUM($S$4:AP$4)*$K250+SUM($S$5:AU$5)*$L250+SUM($S$6:AU$6)*$M250+SUM($S$7:AU$7)*$N250-SUM($O250:$Q250),0)</f>
        <v>0</v>
      </c>
      <c r="AS250" s="4">
        <f t="shared" si="695"/>
        <v>0</v>
      </c>
      <c r="AT250" s="72">
        <f>IF(SUM($S$3:AW$3)*$J250+SUM($S$4:AW$4)*$K250+SUM($S$5:AW$5)*$L250+SUM($S$6:AW$6)*$M250+SUM($S$7:AW$7)*$N250-SUM($O250:$Q250)&gt;0,SUM($S$3:AW$3)*$J250+SUM($S$4:AW$4)*$K250+SUM($S$5:AW$5)*$L250+SUM($S$6:AW$6)*$M250+SUM($S$7:AW$7)*$N250-SUM($O250:$Q250),0)</f>
        <v>0</v>
      </c>
      <c r="AU250" s="4">
        <f t="shared" si="696"/>
        <v>0</v>
      </c>
      <c r="AV250" s="72">
        <f>IF(SUM($S$3:AY$3)*$J250+SUM($S$4:AY$4)*$K250+SUM($S$5:AY$5)*$L250+SUM($S$6:AY$6)*$M250+SUM($S$7:AY$7)*$N250-SUM($O250:$Q250)&gt;0,SUM($S$3:AY$3)*$J250+SUM($S$4:AY$4)*$K250+SUM($S$5:AY$5)*$L250+SUM($S$6:AY$6)*$M250+SUM($S$7:AY$7)*$N250-SUM($O250:$Q250),0)</f>
        <v>0</v>
      </c>
      <c r="AW250" s="4">
        <f t="shared" si="697"/>
        <v>0</v>
      </c>
      <c r="AX250" s="72">
        <f>IF(SUM($S$3:BA$3)*$J250+SUM($S$4:BA$4)*$K250+SUM($S$5:BA$5)*$L250+SUM($S$6:BA$6)*$M250+SUM($S$7:BA$7)*$N250-SUM($O250:$Q250)&gt;0,SUM($S$3:BA$3)*$J250+SUM($S$4:BA$4)*$K250+SUM($S$5:BA$5)*$L250+SUM($S$6:BA$6)*$M250+SUM($S$7:BA$7)*$N250-SUM($O250:$Q250),0)</f>
        <v>0</v>
      </c>
      <c r="AY250" s="7">
        <f t="shared" si="698"/>
        <v>0</v>
      </c>
      <c r="AZ250" s="401">
        <f>IF(SUM($S$3:BC$3)*$J250+SUM($S$4:BC$4)*$K250+SUM($S$5:BC$5)*$L250+SUM($S$6:BC$6)*$M250+SUM($S$7:BC$7)*$N250-SUM($O250:$Q250)&gt;0,SUM($S$3:BC$3)*$J250+SUM($S$4:BC$4)*$K250+SUM($S$5:BC$5)*$L250+SUM($S$6:BC$6)*$M250+SUM($S$7:BC$7)*$N250-SUM($O250:$Q250),0)</f>
        <v>0</v>
      </c>
      <c r="BA250" s="87">
        <f t="shared" si="699"/>
        <v>0</v>
      </c>
      <c r="BB250" s="402">
        <f>IF(SUM($S$3:BD$3)*$J250+SUM($S$4:BD$4)*$K250+SUM($S$5:BD$5)*$L250+SUM($S$6:BD$6)*$M250+SUM($S$7:BD$7)*$N250-SUM($O250:$Q250)&gt;0,SUM($S$3:BD$3)*$J250+SUM($S$4:BD$4)*$K250+SUM($S$5:BD$5)*$L250+SUM($S$6:BD$6)*$M250+SUM($S$7:BD$7)*$N250-SUM($O250:$Q250),0)</f>
        <v>0</v>
      </c>
      <c r="BC250" s="87">
        <f t="shared" si="700"/>
        <v>0</v>
      </c>
      <c r="BG250" s="23">
        <f t="shared" ref="BG250:BG252" si="880">AA250*$H250</f>
        <v>0</v>
      </c>
      <c r="BH250" s="23">
        <f t="shared" ref="BH250:BH252" si="881">AC250*$H250</f>
        <v>0</v>
      </c>
      <c r="BI250" s="23">
        <f t="shared" ref="BI250:BI252" si="882">AE250*$H250</f>
        <v>0</v>
      </c>
      <c r="BJ250" s="23">
        <f t="shared" ref="BJ250:BJ252" si="883">AG250*$H250</f>
        <v>0</v>
      </c>
      <c r="BK250" s="23">
        <f t="shared" ref="BK250:BK252" si="884">AI250*$H250</f>
        <v>0</v>
      </c>
      <c r="BL250" s="23">
        <f t="shared" ref="BL250:BL252" si="885">AK250*$H250</f>
        <v>0</v>
      </c>
      <c r="BM250" s="23">
        <f t="shared" ref="BM250:BM252" si="886">AM250*$H250</f>
        <v>0</v>
      </c>
      <c r="BN250" s="23">
        <f t="shared" ref="BN250:BN252" si="887">AO250*$H250</f>
        <v>0</v>
      </c>
      <c r="BO250" s="23">
        <f t="shared" ref="BO250:BO252" si="888">AQ250*$H250</f>
        <v>0</v>
      </c>
      <c r="BP250" s="23">
        <f t="shared" ref="BP250:BP252" si="889">AS250*$H250</f>
        <v>0</v>
      </c>
      <c r="BQ250" s="407">
        <f t="shared" ref="BQ250:BQ252" si="890">AU250*$H250</f>
        <v>0</v>
      </c>
      <c r="BR250" s="22">
        <f t="shared" ref="BR250:BR252" si="891">AW250*$H250</f>
        <v>0</v>
      </c>
      <c r="BS250" s="23">
        <f t="shared" ref="BS250:BS252" si="892">AY250*$H250</f>
        <v>0</v>
      </c>
      <c r="BT250" s="23">
        <f t="shared" ref="BT250:BT252" si="893">BA250*$H250</f>
        <v>0</v>
      </c>
      <c r="BU250" s="23">
        <f t="shared" ref="BU250:BU252" si="894">BC250*$H250</f>
        <v>0</v>
      </c>
      <c r="BV250" s="87"/>
      <c r="BW250" s="159"/>
      <c r="BX250" s="153" t="s">
        <v>615</v>
      </c>
    </row>
    <row r="251" spans="1:76" s="86" customFormat="1" ht="12.75" customHeight="1" x14ac:dyDescent="0.25">
      <c r="A251" s="15" t="s">
        <v>140</v>
      </c>
      <c r="B251" s="15" t="s">
        <v>135</v>
      </c>
      <c r="C251" s="98" t="s">
        <v>105</v>
      </c>
      <c r="D251" s="280">
        <v>1</v>
      </c>
      <c r="E251" s="334">
        <v>715.5</v>
      </c>
      <c r="F251" s="345" t="s">
        <v>1043</v>
      </c>
      <c r="G251" s="369">
        <v>1</v>
      </c>
      <c r="H251" s="370">
        <v>715.5</v>
      </c>
      <c r="I251" s="373" t="s">
        <v>1043</v>
      </c>
      <c r="J251" s="308"/>
      <c r="K251" s="225">
        <v>0.09</v>
      </c>
      <c r="L251" s="217"/>
      <c r="M251" s="217"/>
      <c r="N251" s="120"/>
      <c r="O251" s="87"/>
      <c r="P251" s="91"/>
      <c r="Q251" s="292">
        <v>438.9</v>
      </c>
      <c r="R251" s="72">
        <f>IF(SUM($S$3:U$3)*$J251+SUM($S$4:U$4)*$K251+SUM($S$5:U$5)*$L251+SUM($S$6:U$6)*$M251+SUM($S$7:U$7)*$N251-SUM($O251:$Q251)&gt;0,SUM($S$3:U$3)*$J251+SUM($S$4:U$4)*$K251+SUM($S$5:U$5)*$L251+SUM($S$6:U$6)*$M251+SUM($S$7:U$7)*$N251-SUM($O251:$Q251),0)</f>
        <v>0</v>
      </c>
      <c r="S251" s="73">
        <f t="shared" si="682"/>
        <v>0</v>
      </c>
      <c r="T251" s="72">
        <f>IF(SUM($S$3:W$3)*$J251+SUM($S$4:W$4)*$K251+SUM($S$5:W$5)*$L251+SUM($S$6:W$6)*$M251+SUM($S$7:W$7)*$N251-SUM($O251:$Q251)&gt;0,SUM($S$3:W$3)*$J251+SUM($S$4:W$4)*$K251+SUM($S$5:W$5)*$L251+SUM($S$6:W$6)*$M251+SUM($S$7:W$7)*$N251-SUM($O251:$Q251),0)</f>
        <v>0</v>
      </c>
      <c r="U251" s="4">
        <f t="shared" si="683"/>
        <v>0</v>
      </c>
      <c r="V251" s="72">
        <f>IF(SUM($S$3:Y$3)*$J251+SUM($S$4:Y$4)*$K251+SUM($S$5:Y$5)*$L251+SUM($S$6:Y$6)*$M251+SUM($S$7:Y$7)*$N251-SUM($O251:$Q251)&gt;0,SUM($S$3:Y$3)*$J251+SUM($S$4:Y$4)*$K251+SUM($S$5:Y$5)*$L251+SUM($S$6:Y$6)*$M251+SUM($S$7:Y$7)*$N251-SUM($O251:$Q251),0)</f>
        <v>0</v>
      </c>
      <c r="W251" s="4">
        <f t="shared" si="684"/>
        <v>0</v>
      </c>
      <c r="X251" s="72">
        <f>IF(SUM($S$3:AA$3)*$J251+SUM($S$4:AA$4)*$K251+SUM($S$5:AA$5)*$L251+SUM($S$6:AA$6)*$M251+SUM($S$7:AA$7)*$N251-SUM($O251:$Q251)&gt;0,SUM($S$3:AA$3)*$J251+SUM($S$4:AA$4)*$K251+SUM($S$5:AA$5)*$L251+SUM($S$6:AA$6)*$M251+SUM($S$7:AA$7)*$N251-SUM($O251:$Q251),0)</f>
        <v>0</v>
      </c>
      <c r="Y251" s="4">
        <f t="shared" si="685"/>
        <v>0</v>
      </c>
      <c r="Z251" s="72">
        <f>IF(SUM($S$3:AC$3)*$J251+SUM($S$4:AC$4)*$K251+SUM($S$5:AC$5)*$L251+SUM($S$6:AC$6)*$M251+SUM($S$7:AC$7)*$N251-SUM($O251:$Q251)&gt;0,SUM($S$3:AC$3)*$J251+SUM($S$4:AC$4)*$K251+SUM($S$5:AC$5)*$L251+SUM($S$6:AC$6)*$M251+SUM($S$7:AC$7)*$N251-SUM($O251:$Q251),0)</f>
        <v>0</v>
      </c>
      <c r="AA251" s="4">
        <f t="shared" si="686"/>
        <v>0</v>
      </c>
      <c r="AB251" s="72">
        <f>IF(SUM($S$3:AE$3)*$J251+SUM($S$4:AE$4)*$K251+SUM($S$5:AE$5)*$L251+SUM($S$6:AE$6)*$M251+SUM($S$7:AE$7)*$N251-SUM($O251:$Q251)&gt;0,SUM($S$3:AE$3)*$J251+SUM($S$4:AE$4)*$K251+SUM($S$5:AE$5)*$L251+SUM($S$6:AE$6)*$M251+SUM($S$7:AE$7)*$N251-SUM($O251:$Q251),0)</f>
        <v>0</v>
      </c>
      <c r="AC251" s="4">
        <f t="shared" si="687"/>
        <v>0</v>
      </c>
      <c r="AD251" s="72">
        <f>IF(SUM($S$3:AG$3)*$J251+SUM($S$4:AG$4)*$K251+SUM($S$5:AG$5)*$L251+SUM($S$6:AG$6)*$M251+SUM($S$7:AG$7)*$N251-SUM($O251:$Q251)&gt;0,SUM($S$3:AG$3)*$J251+SUM($S$4:AG$4)*$K251+SUM($S$5:AG$5)*$L251+SUM($S$6:AG$6)*$M251+SUM($S$7:AG$7)*$N251-SUM($O251:$Q251),0)</f>
        <v>0</v>
      </c>
      <c r="AE251" s="4">
        <f t="shared" si="688"/>
        <v>0</v>
      </c>
      <c r="AF251" s="72">
        <f>IF(SUM($S$3:AI$3)*$J251+SUM($S$4:AI$4)*$K251+SUM($S$5:AI$5)*$L251+SUM($S$6:AI$6)*$M251+SUM($S$7:AI$7)*$N251-SUM($O251:$Q251)&gt;0,SUM($S$3:AI$3)*$J251+SUM($S$4:AI$4)*$K251+SUM($S$5:AI$5)*$L251+SUM($S$6:AI$6)*$M251+SUM($S$7:AI$7)*$N251-SUM($O251:$Q251),0)</f>
        <v>0</v>
      </c>
      <c r="AG251" s="4">
        <f t="shared" si="689"/>
        <v>0</v>
      </c>
      <c r="AH251" s="72">
        <f>IF(SUM($S$3:AK$3)*$J251+SUM($S$4:AK$4)*$K251+SUM($S$5:AK$5)*$L251+SUM($S$6:AK$6)*$M251+SUM($S$7:AK$7)*$N251-SUM($O251:$Q251)&gt;0,SUM($S$3:AK$3)*$J251+SUM($S$4:AK$4)*$K251+SUM($S$5:AK$5)*$L251+SUM($S$6:AK$6)*$M251+SUM($S$7:AK$7)*$N251-SUM($O251:$Q251),0)</f>
        <v>0</v>
      </c>
      <c r="AI251" s="4">
        <f t="shared" si="690"/>
        <v>0</v>
      </c>
      <c r="AJ251" s="72">
        <f>IF(SUM($S$3:AM$3)*$J251+SUM($S$4:AQ$4)*$K251+SUM($S$5:AM$5)*$L251+SUM($S$6:AM$6)*$M251+SUM($S$7:AM$7)*$N251-SUM($O251:$Q251)&gt;0,SUM($S$3:AM$3)*$J251+SUM($S$4:AQ$4)*$K251+SUM($S$5:AM$5)*$L251+SUM($S$6:AM$6)*$M251+SUM($S$7:AM$7)*$N251-SUM($O251:$Q251),0)</f>
        <v>0</v>
      </c>
      <c r="AK251" s="4">
        <f t="shared" si="691"/>
        <v>0</v>
      </c>
      <c r="AL251" s="72">
        <f>IF(SUM($S$3:AO$3)*$J251+SUM($S$4:AS$4)*$K251+SUM($S$5:AO$5)*$L251+SUM($S$6:AO$6)*$M251+SUM($S$7:AO$7)*$N251-SUM($O251:$Q251)&gt;0,SUM($S$3:AO$3)*$J251+SUM($S$4:AS$4)*$K251+SUM($S$5:AO$5)*$L251+SUM($S$6:AO$6)*$M251+SUM($S$7:AO$7)*$N251-SUM($O251:$Q251),0)</f>
        <v>0</v>
      </c>
      <c r="AM251" s="4">
        <f t="shared" si="692"/>
        <v>0</v>
      </c>
      <c r="AN251" s="72">
        <f>IF(SUM($S$3:AQ$3)*$J251+SUM($S$4:AU$4)*$K251+SUM($S$5:AQ$5)*$L251+SUM($S$6:AQ$6)*$M251+SUM($S$7:AQ$7)*$N251-SUM($O251:$Q251)&gt;0,SUM($S$3:AQ$3)*$J251+SUM($S$4:AU$4)*$K251+SUM($S$5:AQ$5)*$L251+SUM($S$6:AQ$6)*$M251+SUM($S$7:AQ$7)*$N251-SUM($O251:$Q251),0)</f>
        <v>0</v>
      </c>
      <c r="AO251" s="4">
        <f t="shared" si="693"/>
        <v>0</v>
      </c>
      <c r="AP251" s="72">
        <f>IF(SUM($S$3:AS$3)*$J251+SUM($S$4:AW$4)*$K251+SUM($S$5:AS$5)*$L251+SUM($S$6:AS$6)*$M251+SUM($S$7:AS$7)*$N251-SUM($O251:$Q251)&gt;0,SUM($S$3:AS$3)*$J251+SUM($S$4:AW$4)*$K251+SUM($S$5:AS$5)*$L251+SUM($S$6:AS$6)*$M251+SUM($S$7:AS$7)*$N251-SUM($O251:$Q251),0)</f>
        <v>0</v>
      </c>
      <c r="AQ251" s="4">
        <f t="shared" si="694"/>
        <v>0</v>
      </c>
      <c r="AR251" s="72">
        <f>IF(SUM($S$3:AU$3)*$J251+SUM($S$4:AP$4)*$K251+SUM($S$5:AU$5)*$L251+SUM($S$6:AU$6)*$M251+SUM($S$7:AU$7)*$N251-SUM($O251:$Q251)&gt;0,SUM($S$3:AU$3)*$J251+SUM($S$4:AP$4)*$K251+SUM($S$5:AU$5)*$L251+SUM($S$6:AU$6)*$M251+SUM($S$7:AU$7)*$N251-SUM($O251:$Q251),0)</f>
        <v>0</v>
      </c>
      <c r="AS251" s="4">
        <f t="shared" si="695"/>
        <v>0</v>
      </c>
      <c r="AT251" s="72">
        <f>IF(SUM($S$3:AW$3)*$J251+SUM($S$4:AW$4)*$K251+SUM($S$5:AW$5)*$L251+SUM($S$6:AW$6)*$M251+SUM($S$7:AW$7)*$N251-SUM($O251:$Q251)&gt;0,SUM($S$3:AW$3)*$J251+SUM($S$4:AW$4)*$K251+SUM($S$5:AW$5)*$L251+SUM($S$6:AW$6)*$M251+SUM($S$7:AW$7)*$N251-SUM($O251:$Q251),0)</f>
        <v>0</v>
      </c>
      <c r="AU251" s="4">
        <f t="shared" si="696"/>
        <v>0</v>
      </c>
      <c r="AV251" s="72">
        <f>IF(SUM($S$3:AY$3)*$J251+SUM($S$4:AY$4)*$K251+SUM($S$5:AY$5)*$L251+SUM($S$6:AY$6)*$M251+SUM($S$7:AY$7)*$N251-SUM($O251:$Q251)&gt;0,SUM($S$3:AY$3)*$J251+SUM($S$4:AY$4)*$K251+SUM($S$5:AY$5)*$L251+SUM($S$6:AY$6)*$M251+SUM($S$7:AY$7)*$N251-SUM($O251:$Q251),0)</f>
        <v>0</v>
      </c>
      <c r="AW251" s="4">
        <f t="shared" si="697"/>
        <v>0</v>
      </c>
      <c r="AX251" s="72">
        <f>IF(SUM($S$3:BA$3)*$J251+SUM($S$4:BA$4)*$K251+SUM($S$5:BA$5)*$L251+SUM($S$6:BA$6)*$M251+SUM($S$7:BA$7)*$N251-SUM($O251:$Q251)&gt;0,SUM($S$3:BA$3)*$J251+SUM($S$4:BA$4)*$K251+SUM($S$5:BA$5)*$L251+SUM($S$6:BA$6)*$M251+SUM($S$7:BA$7)*$N251-SUM($O251:$Q251),0)</f>
        <v>0</v>
      </c>
      <c r="AY251" s="7">
        <f t="shared" si="698"/>
        <v>0</v>
      </c>
      <c r="AZ251" s="401">
        <f>IF(SUM($S$3:BC$3)*$J251+SUM($S$4:BC$4)*$K251+SUM($S$5:BC$5)*$L251+SUM($S$6:BC$6)*$M251+SUM($S$7:BC$7)*$N251-SUM($O251:$Q251)&gt;0,SUM($S$3:BC$3)*$J251+SUM($S$4:BC$4)*$K251+SUM($S$5:BC$5)*$L251+SUM($S$6:BC$6)*$M251+SUM($S$7:BC$7)*$N251-SUM($O251:$Q251),0)</f>
        <v>0</v>
      </c>
      <c r="BA251" s="87">
        <f t="shared" si="699"/>
        <v>0</v>
      </c>
      <c r="BB251" s="402">
        <f>IF(SUM($S$3:BD$3)*$J251+SUM($S$4:BD$4)*$K251+SUM($S$5:BD$5)*$L251+SUM($S$6:BD$6)*$M251+SUM($S$7:BD$7)*$N251-SUM($O251:$Q251)&gt;0,SUM($S$3:BD$3)*$J251+SUM($S$4:BD$4)*$K251+SUM($S$5:BD$5)*$L251+SUM($S$6:BD$6)*$M251+SUM($S$7:BD$7)*$N251-SUM($O251:$Q251),0)</f>
        <v>0</v>
      </c>
      <c r="BC251" s="87">
        <f t="shared" si="700"/>
        <v>0</v>
      </c>
      <c r="BG251" s="23">
        <f t="shared" si="880"/>
        <v>0</v>
      </c>
      <c r="BH251" s="23">
        <f t="shared" si="881"/>
        <v>0</v>
      </c>
      <c r="BI251" s="23">
        <f t="shared" si="882"/>
        <v>0</v>
      </c>
      <c r="BJ251" s="23">
        <f t="shared" si="883"/>
        <v>0</v>
      </c>
      <c r="BK251" s="23">
        <f t="shared" si="884"/>
        <v>0</v>
      </c>
      <c r="BL251" s="23">
        <f t="shared" si="885"/>
        <v>0</v>
      </c>
      <c r="BM251" s="23">
        <f t="shared" si="886"/>
        <v>0</v>
      </c>
      <c r="BN251" s="23">
        <f t="shared" si="887"/>
        <v>0</v>
      </c>
      <c r="BO251" s="23">
        <f t="shared" si="888"/>
        <v>0</v>
      </c>
      <c r="BP251" s="23">
        <f t="shared" si="889"/>
        <v>0</v>
      </c>
      <c r="BQ251" s="407">
        <f t="shared" si="890"/>
        <v>0</v>
      </c>
      <c r="BR251" s="22">
        <f t="shared" si="891"/>
        <v>0</v>
      </c>
      <c r="BS251" s="23">
        <f t="shared" si="892"/>
        <v>0</v>
      </c>
      <c r="BT251" s="23">
        <f t="shared" si="893"/>
        <v>0</v>
      </c>
      <c r="BU251" s="23">
        <f t="shared" si="894"/>
        <v>0</v>
      </c>
      <c r="BV251" s="87"/>
      <c r="BW251" s="159"/>
      <c r="BX251" s="153" t="s">
        <v>615</v>
      </c>
    </row>
    <row r="252" spans="1:76" s="86" customFormat="1" ht="12.75" customHeight="1" x14ac:dyDescent="0.25">
      <c r="A252" s="15" t="s">
        <v>141</v>
      </c>
      <c r="B252" s="15" t="s">
        <v>138</v>
      </c>
      <c r="C252" s="98" t="s">
        <v>105</v>
      </c>
      <c r="D252" s="280">
        <v>1</v>
      </c>
      <c r="E252" s="334">
        <v>607.66999999999996</v>
      </c>
      <c r="F252" s="345" t="s">
        <v>1043</v>
      </c>
      <c r="G252" s="379">
        <v>1</v>
      </c>
      <c r="H252" s="380">
        <v>758.9</v>
      </c>
      <c r="I252" s="373" t="s">
        <v>1043</v>
      </c>
      <c r="J252" s="308"/>
      <c r="K252" s="225">
        <v>0.46100000000000002</v>
      </c>
      <c r="L252" s="217"/>
      <c r="M252" s="234">
        <v>8.7999999999999995E-2</v>
      </c>
      <c r="N252" s="120"/>
      <c r="O252" s="87">
        <v>135.15199999999999</v>
      </c>
      <c r="P252" s="91"/>
      <c r="Q252" s="292">
        <v>368.55</v>
      </c>
      <c r="R252" s="72">
        <f>IF(SUM($S$3:U$3)*$J252+SUM($S$4:U$4)*$K252+SUM($S$5:U$5)*$L252+SUM($S$6:U$6)*$M252+SUM($S$7:U$7)*$N252-SUM($O252:$Q252)&gt;0,SUM($S$3:U$3)*$J252+SUM($S$4:U$4)*$K252+SUM($S$5:U$5)*$L252+SUM($S$6:U$6)*$M252+SUM($S$7:U$7)*$N252-SUM($O252:$Q252),0)</f>
        <v>0</v>
      </c>
      <c r="S252" s="73">
        <f t="shared" si="682"/>
        <v>0</v>
      </c>
      <c r="T252" s="72">
        <f>IF(SUM($S$3:W$3)*$J252+SUM($S$4:W$4)*$K252+SUM($S$5:W$5)*$L252+SUM($S$6:W$6)*$M252+SUM($S$7:W$7)*$N252-SUM($O252:$Q252)&gt;0,SUM($S$3:W$3)*$J252+SUM($S$4:W$4)*$K252+SUM($S$5:W$5)*$L252+SUM($S$6:W$6)*$M252+SUM($S$7:W$7)*$N252-SUM($O252:$Q252),0)</f>
        <v>0</v>
      </c>
      <c r="U252" s="4">
        <f t="shared" si="683"/>
        <v>0</v>
      </c>
      <c r="V252" s="72">
        <f>IF(SUM($S$3:Y$3)*$J252+SUM($S$4:Y$4)*$K252+SUM($S$5:Y$5)*$L252+SUM($S$6:Y$6)*$M252+SUM($S$7:Y$7)*$N252-SUM($O252:$Q252)&gt;0,SUM($S$3:Y$3)*$J252+SUM($S$4:Y$4)*$K252+SUM($S$5:Y$5)*$L252+SUM($S$6:Y$6)*$M252+SUM($S$7:Y$7)*$N252-SUM($O252:$Q252),0)</f>
        <v>0</v>
      </c>
      <c r="W252" s="4">
        <f t="shared" si="684"/>
        <v>0</v>
      </c>
      <c r="X252" s="72">
        <f>IF(SUM($S$3:AA$3)*$J252+SUM($S$4:AA$4)*$K252+SUM($S$5:AA$5)*$L252+SUM($S$6:AA$6)*$M252+SUM($S$7:AA$7)*$N252-SUM($O252:$Q252)&gt;0,SUM($S$3:AA$3)*$J252+SUM($S$4:AA$4)*$K252+SUM($S$5:AA$5)*$L252+SUM($S$6:AA$6)*$M252+SUM($S$7:AA$7)*$N252-SUM($O252:$Q252),0)</f>
        <v>0</v>
      </c>
      <c r="Y252" s="4">
        <f t="shared" si="685"/>
        <v>0</v>
      </c>
      <c r="Z252" s="72">
        <f>IF(SUM($S$3:AC$3)*$J252+SUM($S$4:AC$4)*$K252+SUM($S$5:AC$5)*$L252+SUM($S$6:AC$6)*$M252+SUM($S$7:AC$7)*$N252-SUM($O252:$Q252)&gt;0,SUM($S$3:AC$3)*$J252+SUM($S$4:AC$4)*$K252+SUM($S$5:AC$5)*$L252+SUM($S$6:AC$6)*$M252+SUM($S$7:AC$7)*$N252-SUM($O252:$Q252),0)</f>
        <v>0</v>
      </c>
      <c r="AA252" s="4">
        <f t="shared" si="686"/>
        <v>0</v>
      </c>
      <c r="AB252" s="72">
        <f>IF(SUM($S$3:AE$3)*$J252+SUM($S$4:AE$4)*$K252+SUM($S$5:AE$5)*$L252+SUM($S$6:AE$6)*$M252+SUM($S$7:AE$7)*$N252-SUM($O252:$Q252)&gt;0,SUM($S$3:AE$3)*$J252+SUM($S$4:AE$4)*$K252+SUM($S$5:AE$5)*$L252+SUM($S$6:AE$6)*$M252+SUM($S$7:AE$7)*$N252-SUM($O252:$Q252),0)</f>
        <v>0</v>
      </c>
      <c r="AC252" s="4">
        <f t="shared" si="687"/>
        <v>0</v>
      </c>
      <c r="AD252" s="72">
        <f>IF(SUM($S$3:AG$3)*$J252+SUM($S$4:AG$4)*$K252+SUM($S$5:AG$5)*$L252+SUM($S$6:AG$6)*$M252+SUM($S$7:AG$7)*$N252-SUM($O252:$Q252)&gt;0,SUM($S$3:AG$3)*$J252+SUM($S$4:AG$4)*$K252+SUM($S$5:AG$5)*$L252+SUM($S$6:AG$6)*$M252+SUM($S$7:AG$7)*$N252-SUM($O252:$Q252),0)</f>
        <v>0</v>
      </c>
      <c r="AE252" s="4">
        <f t="shared" si="688"/>
        <v>0</v>
      </c>
      <c r="AF252" s="72">
        <f>IF(SUM($S$3:AI$3)*$J252+SUM($S$4:AI$4)*$K252+SUM($S$5:AI$5)*$L252+SUM($S$6:AI$6)*$M252+SUM($S$7:AI$7)*$N252-SUM($O252:$Q252)&gt;0,SUM($S$3:AI$3)*$J252+SUM($S$4:AI$4)*$K252+SUM($S$5:AI$5)*$L252+SUM($S$6:AI$6)*$M252+SUM($S$7:AI$7)*$N252-SUM($O252:$Q252),0)</f>
        <v>0</v>
      </c>
      <c r="AG252" s="4">
        <f t="shared" si="689"/>
        <v>0</v>
      </c>
      <c r="AH252" s="72">
        <f>IF(SUM($S$3:AK$3)*$J252+SUM($S$4:AK$4)*$K252+SUM($S$5:AK$5)*$L252+SUM($S$6:AK$6)*$M252+SUM($S$7:AK$7)*$N252-SUM($O252:$Q252)&gt;0,SUM($S$3:AK$3)*$J252+SUM($S$4:AK$4)*$K252+SUM($S$5:AK$5)*$L252+SUM($S$6:AK$6)*$M252+SUM($S$7:AK$7)*$N252-SUM($O252:$Q252),0)</f>
        <v>0</v>
      </c>
      <c r="AI252" s="4">
        <f t="shared" si="690"/>
        <v>0</v>
      </c>
      <c r="AJ252" s="72">
        <f>IF(SUM($S$3:AM$3)*$J252+SUM($S$4:AQ$4)*$K252+SUM($S$5:AM$5)*$L252+SUM($S$6:AM$6)*$M252+SUM($S$7:AM$7)*$N252-SUM($O252:$Q252)&gt;0,SUM($S$3:AM$3)*$J252+SUM($S$4:AQ$4)*$K252+SUM($S$5:AM$5)*$L252+SUM($S$6:AM$6)*$M252+SUM($S$7:AM$7)*$N252-SUM($O252:$Q252),0)</f>
        <v>0</v>
      </c>
      <c r="AK252" s="4">
        <f t="shared" si="691"/>
        <v>0</v>
      </c>
      <c r="AL252" s="72">
        <f>IF(SUM($S$3:AO$3)*$J252+SUM($S$4:AS$4)*$K252+SUM($S$5:AO$5)*$L252+SUM($S$6:AO$6)*$M252+SUM($S$7:AO$7)*$N252-SUM($O252:$Q252)&gt;0,SUM($S$3:AO$3)*$J252+SUM($S$4:AS$4)*$K252+SUM($S$5:AO$5)*$L252+SUM($S$6:AO$6)*$M252+SUM($S$7:AO$7)*$N252-SUM($O252:$Q252),0)</f>
        <v>0</v>
      </c>
      <c r="AM252" s="4">
        <f t="shared" si="692"/>
        <v>0</v>
      </c>
      <c r="AN252" s="72">
        <f>IF(SUM($S$3:AQ$3)*$J252+SUM($S$4:AU$4)*$K252+SUM($S$5:AQ$5)*$L252+SUM($S$6:AQ$6)*$M252+SUM($S$7:AQ$7)*$N252-SUM($O252:$Q252)&gt;0,SUM($S$3:AQ$3)*$J252+SUM($S$4:AU$4)*$K252+SUM($S$5:AQ$5)*$L252+SUM($S$6:AQ$6)*$M252+SUM($S$7:AQ$7)*$N252-SUM($O252:$Q252),0)</f>
        <v>0</v>
      </c>
      <c r="AO252" s="4">
        <f t="shared" si="693"/>
        <v>0</v>
      </c>
      <c r="AP252" s="72">
        <f>IF(SUM($S$3:AS$3)*$J252+SUM($S$4:AW$4)*$K252+SUM($S$5:AS$5)*$L252+SUM($S$6:AS$6)*$M252+SUM($S$7:AS$7)*$N252-SUM($O252:$Q252)&gt;0,SUM($S$3:AS$3)*$J252+SUM($S$4:AW$4)*$K252+SUM($S$5:AS$5)*$L252+SUM($S$6:AS$6)*$M252+SUM($S$7:AS$7)*$N252-SUM($O252:$Q252),0)</f>
        <v>65.146000000000072</v>
      </c>
      <c r="AQ252" s="4">
        <f t="shared" si="694"/>
        <v>65.146000000000072</v>
      </c>
      <c r="AR252" s="72">
        <f>IF(SUM($S$3:AU$3)*$J252+SUM($S$4:AP$4)*$K252+SUM($S$5:AU$5)*$L252+SUM($S$6:AU$6)*$M252+SUM($S$7:AU$7)*$N252-SUM($O252:$Q252)&gt;0,SUM($S$3:AU$3)*$J252+SUM($S$4:AP$4)*$K252+SUM($S$5:AU$5)*$L252+SUM($S$6:AU$6)*$M252+SUM($S$7:AU$7)*$N252-SUM($O252:$Q252),0)</f>
        <v>0</v>
      </c>
      <c r="AS252" s="4">
        <f t="shared" si="695"/>
        <v>0</v>
      </c>
      <c r="AT252" s="72">
        <f>IF(SUM($S$3:AW$3)*$J252+SUM($S$4:AW$4)*$K252+SUM($S$5:AW$5)*$L252+SUM($S$6:AW$6)*$M252+SUM($S$7:AW$7)*$N252-SUM($O252:$Q252)&gt;0,SUM($S$3:AW$3)*$J252+SUM($S$4:AW$4)*$K252+SUM($S$5:AW$5)*$L252+SUM($S$6:AW$6)*$M252+SUM($S$7:AW$7)*$N252-SUM($O252:$Q252),0)</f>
        <v>71.30600000000004</v>
      </c>
      <c r="AU252" s="4">
        <f t="shared" si="696"/>
        <v>71.30600000000004</v>
      </c>
      <c r="AV252" s="72">
        <f>IF(SUM($S$3:AY$3)*$J252+SUM($S$4:AY$4)*$K252+SUM($S$5:AY$5)*$L252+SUM($S$6:AY$6)*$M252+SUM($S$7:AY$7)*$N252-SUM($O252:$Q252)&gt;0,SUM($S$3:AY$3)*$J252+SUM($S$4:AY$4)*$K252+SUM($S$5:AY$5)*$L252+SUM($S$6:AY$6)*$M252+SUM($S$7:AY$7)*$N252-SUM($O252:$Q252),0)</f>
        <v>143.53600000000006</v>
      </c>
      <c r="AW252" s="4">
        <f t="shared" si="697"/>
        <v>72.230000000000018</v>
      </c>
      <c r="AX252" s="72">
        <f>IF(SUM($S$3:BA$3)*$J252+SUM($S$4:BA$4)*$K252+SUM($S$5:BA$5)*$L252+SUM($S$6:BA$6)*$M252+SUM($S$7:BA$7)*$N252-SUM($O252:$Q252)&gt;0,SUM($S$3:BA$3)*$J252+SUM($S$4:BA$4)*$K252+SUM($S$5:BA$5)*$L252+SUM($S$6:BA$6)*$M252+SUM($S$7:BA$7)*$N252-SUM($O252:$Q252),0)</f>
        <v>215.76599999999996</v>
      </c>
      <c r="AY252" s="7">
        <f t="shared" si="698"/>
        <v>72.229999999999905</v>
      </c>
      <c r="AZ252" s="401">
        <f>IF(SUM($S$3:BC$3)*$J252+SUM($S$4:BC$4)*$K252+SUM($S$5:BC$5)*$L252+SUM($S$6:BC$6)*$M252+SUM($S$7:BC$7)*$N252-SUM($O252:$Q252)&gt;0,SUM($S$3:BC$3)*$J252+SUM($S$4:BC$4)*$K252+SUM($S$5:BC$5)*$L252+SUM($S$6:BC$6)*$M252+SUM($S$7:BC$7)*$N252-SUM($O252:$Q252),0)</f>
        <v>284.91600000000005</v>
      </c>
      <c r="BA252" s="87">
        <f t="shared" si="699"/>
        <v>69.150000000000091</v>
      </c>
      <c r="BB252" s="402">
        <f>IF(SUM($S$3:BD$3)*$J252+SUM($S$4:BD$4)*$K252+SUM($S$5:BD$5)*$L252+SUM($S$6:BD$6)*$M252+SUM($S$7:BD$7)*$N252-SUM($O252:$Q252)&gt;0,SUM($S$3:BD$3)*$J252+SUM($S$4:BD$4)*$K252+SUM($S$5:BD$5)*$L252+SUM($S$6:BD$6)*$M252+SUM($S$7:BD$7)*$N252-SUM($O252:$Q252),0)</f>
        <v>352.68299999999999</v>
      </c>
      <c r="BC252" s="87">
        <f t="shared" si="700"/>
        <v>67.766999999999939</v>
      </c>
      <c r="BG252" s="23">
        <f t="shared" si="880"/>
        <v>0</v>
      </c>
      <c r="BH252" s="23">
        <f t="shared" si="881"/>
        <v>0</v>
      </c>
      <c r="BI252" s="23">
        <f t="shared" si="882"/>
        <v>0</v>
      </c>
      <c r="BJ252" s="23">
        <f t="shared" si="883"/>
        <v>0</v>
      </c>
      <c r="BK252" s="23">
        <f t="shared" si="884"/>
        <v>0</v>
      </c>
      <c r="BL252" s="23">
        <f t="shared" si="885"/>
        <v>0</v>
      </c>
      <c r="BM252" s="23">
        <f t="shared" si="886"/>
        <v>0</v>
      </c>
      <c r="BN252" s="23">
        <f t="shared" si="887"/>
        <v>0</v>
      </c>
      <c r="BO252" s="23">
        <f t="shared" si="888"/>
        <v>49439.299400000054</v>
      </c>
      <c r="BP252" s="23">
        <f t="shared" si="889"/>
        <v>0</v>
      </c>
      <c r="BQ252" s="407">
        <f t="shared" si="890"/>
        <v>54114.123400000026</v>
      </c>
      <c r="BR252" s="22">
        <f t="shared" si="891"/>
        <v>54815.347000000009</v>
      </c>
      <c r="BS252" s="23">
        <f t="shared" si="892"/>
        <v>54815.346999999929</v>
      </c>
      <c r="BT252" s="23">
        <f t="shared" si="893"/>
        <v>52477.93500000007</v>
      </c>
      <c r="BU252" s="23">
        <f t="shared" si="894"/>
        <v>51428.376299999953</v>
      </c>
      <c r="BV252" s="87"/>
      <c r="BW252" s="159"/>
      <c r="BX252" s="153" t="s">
        <v>615</v>
      </c>
    </row>
    <row r="253" spans="1:76" s="86" customFormat="1" ht="12.75" customHeight="1" x14ac:dyDescent="0.25">
      <c r="A253" s="15" t="s">
        <v>836</v>
      </c>
      <c r="B253" s="15" t="s">
        <v>134</v>
      </c>
      <c r="C253" s="98" t="s">
        <v>105</v>
      </c>
      <c r="D253" s="280">
        <v>1</v>
      </c>
      <c r="E253" s="335">
        <v>550.89</v>
      </c>
      <c r="F253" s="345" t="s">
        <v>912</v>
      </c>
      <c r="G253" s="379">
        <v>1</v>
      </c>
      <c r="H253" s="380">
        <v>687.32</v>
      </c>
      <c r="I253" s="373" t="s">
        <v>912</v>
      </c>
      <c r="J253" s="312">
        <v>7.9000000000000001E-2</v>
      </c>
      <c r="K253" s="225">
        <v>0.13</v>
      </c>
      <c r="L253" s="213">
        <v>8.448E-2</v>
      </c>
      <c r="M253" s="217"/>
      <c r="N253" s="120"/>
      <c r="O253" s="87">
        <v>169</v>
      </c>
      <c r="P253" s="91">
        <v>9418</v>
      </c>
      <c r="Q253" s="292">
        <v>196</v>
      </c>
      <c r="R253" s="72">
        <f>IF(SUM($S$3:U$3)*$J253+SUM($S$4:U$4)*$K253+SUM($S$5:U$5)*$L253+SUM($S$6:U$6)*$M253+SUM($S$7:U$7)*$N253-SUM($O253:$Q253)&gt;0,SUM($S$3:U$3)*$J253+SUM($S$4:U$4)*$K253+SUM($S$5:U$5)*$L253+SUM($S$6:U$6)*$M253+SUM($S$7:U$7)*$N253-SUM($O253:$Q253),0)</f>
        <v>0</v>
      </c>
      <c r="S253" s="73">
        <f t="shared" si="682"/>
        <v>0</v>
      </c>
      <c r="T253" s="72">
        <f>IF(SUM($S$3:W$3)*$J253+SUM($S$4:W$4)*$K253+SUM($S$5:W$5)*$L253+SUM($S$6:W$6)*$M253+SUM($S$7:W$7)*$N253-SUM($O253:$Q253)&gt;0,SUM($S$3:W$3)*$J253+SUM($S$4:W$4)*$K253+SUM($S$5:W$5)*$L253+SUM($S$6:W$6)*$M253+SUM($S$7:W$7)*$N253-SUM($O253:$Q253),0)</f>
        <v>0</v>
      </c>
      <c r="U253" s="4">
        <f t="shared" si="683"/>
        <v>0</v>
      </c>
      <c r="V253" s="72">
        <f>IF(SUM($S$3:Y$3)*$J253+SUM($S$4:Y$4)*$K253+SUM($S$5:Y$5)*$L253+SUM($S$6:Y$6)*$M253+SUM($S$7:Y$7)*$N253-SUM($O253:$Q253)&gt;0,SUM($S$3:Y$3)*$J253+SUM($S$4:Y$4)*$K253+SUM($S$5:Y$5)*$L253+SUM($S$6:Y$6)*$M253+SUM($S$7:Y$7)*$N253-SUM($O253:$Q253),0)</f>
        <v>0</v>
      </c>
      <c r="W253" s="4">
        <f t="shared" si="684"/>
        <v>0</v>
      </c>
      <c r="X253" s="72">
        <f>IF(SUM($S$3:AA$3)*$J253+SUM($S$4:AA$4)*$K253+SUM($S$5:AA$5)*$L253+SUM($S$6:AA$6)*$M253+SUM($S$7:AA$7)*$N253-SUM($O253:$Q253)&gt;0,SUM($S$3:AA$3)*$J253+SUM($S$4:AA$4)*$K253+SUM($S$5:AA$5)*$L253+SUM($S$6:AA$6)*$M253+SUM($S$7:AA$7)*$N253-SUM($O253:$Q253),0)</f>
        <v>0</v>
      </c>
      <c r="Y253" s="4">
        <f t="shared" si="685"/>
        <v>0</v>
      </c>
      <c r="Z253" s="72">
        <f>IF(SUM($S$3:AC$3)*$J253+SUM($S$4:AC$4)*$K253+SUM($S$5:AC$5)*$L253+SUM($S$6:AC$6)*$M253+SUM($S$7:AC$7)*$N253-SUM($O253:$Q253)&gt;0,SUM($S$3:AC$3)*$J253+SUM($S$4:AC$4)*$K253+SUM($S$5:AC$5)*$L253+SUM($S$6:AC$6)*$M253+SUM($S$7:AC$7)*$N253-SUM($O253:$Q253),0)</f>
        <v>0</v>
      </c>
      <c r="AA253" s="4">
        <f t="shared" si="686"/>
        <v>0</v>
      </c>
      <c r="AB253" s="72">
        <f>IF(SUM($S$3:AE$3)*$J253+SUM($S$4:AE$4)*$K253+SUM($S$5:AE$5)*$L253+SUM($S$6:AE$6)*$M253+SUM($S$7:AE$7)*$N253-SUM($O253:$Q253)&gt;0,SUM($S$3:AE$3)*$J253+SUM($S$4:AE$4)*$K253+SUM($S$5:AE$5)*$L253+SUM($S$6:AE$6)*$M253+SUM($S$7:AE$7)*$N253-SUM($O253:$Q253),0)</f>
        <v>0</v>
      </c>
      <c r="AC253" s="4">
        <f t="shared" si="687"/>
        <v>0</v>
      </c>
      <c r="AD253" s="72">
        <f>IF(SUM($S$3:AG$3)*$J253+SUM($S$4:AG$4)*$K253+SUM($S$5:AG$5)*$L253+SUM($S$6:AG$6)*$M253+SUM($S$7:AG$7)*$N253-SUM($O253:$Q253)&gt;0,SUM($S$3:AG$3)*$J253+SUM($S$4:AG$4)*$K253+SUM($S$5:AG$5)*$L253+SUM($S$6:AG$6)*$M253+SUM($S$7:AG$7)*$N253-SUM($O253:$Q253),0)</f>
        <v>0</v>
      </c>
      <c r="AE253" s="4">
        <f t="shared" si="688"/>
        <v>0</v>
      </c>
      <c r="AF253" s="72">
        <f>IF(SUM($S$3:AI$3)*$J253+SUM($S$4:AI$4)*$K253+SUM($S$5:AI$5)*$L253+SUM($S$6:AI$6)*$M253+SUM($S$7:AI$7)*$N253-SUM($O253:$Q253)&gt;0,SUM($S$3:AI$3)*$J253+SUM($S$4:AI$4)*$K253+SUM($S$5:AI$5)*$L253+SUM($S$6:AI$6)*$M253+SUM($S$7:AI$7)*$N253-SUM($O253:$Q253),0)</f>
        <v>0</v>
      </c>
      <c r="AG253" s="4">
        <f t="shared" si="689"/>
        <v>0</v>
      </c>
      <c r="AH253" s="72">
        <f>IF(SUM($S$3:AK$3)*$J253+SUM($S$4:AK$4)*$K253+SUM($S$5:AK$5)*$L253+SUM($S$6:AK$6)*$M253+SUM($S$7:AK$7)*$N253-SUM($O253:$Q253)&gt;0,SUM($S$3:AK$3)*$J253+SUM($S$4:AK$4)*$K253+SUM($S$5:AK$5)*$L253+SUM($S$6:AK$6)*$M253+SUM($S$7:AK$7)*$N253-SUM($O253:$Q253),0)</f>
        <v>0</v>
      </c>
      <c r="AI253" s="4">
        <f t="shared" si="690"/>
        <v>0</v>
      </c>
      <c r="AJ253" s="72">
        <f>IF(SUM($S$3:AM$3)*$J253+SUM($S$4:AQ$4)*$K253+SUM($S$5:AM$5)*$L253+SUM($S$6:AM$6)*$M253+SUM($S$7:AM$7)*$N253-SUM($O253:$Q253)&gt;0,SUM($S$3:AM$3)*$J253+SUM($S$4:AQ$4)*$K253+SUM($S$5:AM$5)*$L253+SUM($S$6:AM$6)*$M253+SUM($S$7:AM$7)*$N253-SUM($O253:$Q253),0)</f>
        <v>0</v>
      </c>
      <c r="AK253" s="4">
        <f t="shared" si="691"/>
        <v>0</v>
      </c>
      <c r="AL253" s="72">
        <f>IF(SUM($S$3:AO$3)*$J253+SUM($S$4:AS$4)*$K253+SUM($S$5:AO$5)*$L253+SUM($S$6:AO$6)*$M253+SUM($S$7:AO$7)*$N253-SUM($O253:$Q253)&gt;0,SUM($S$3:AO$3)*$J253+SUM($S$4:AS$4)*$K253+SUM($S$5:AO$5)*$L253+SUM($S$6:AO$6)*$M253+SUM($S$7:AO$7)*$N253-SUM($O253:$Q253),0)</f>
        <v>0</v>
      </c>
      <c r="AM253" s="4">
        <f t="shared" si="692"/>
        <v>0</v>
      </c>
      <c r="AN253" s="72">
        <f>IF(SUM($S$3:AQ$3)*$J253+SUM($S$4:AU$4)*$K253+SUM($S$5:AQ$5)*$L253+SUM($S$6:AQ$6)*$M253+SUM($S$7:AQ$7)*$N253-SUM($O253:$Q253)&gt;0,SUM($S$3:AQ$3)*$J253+SUM($S$4:AU$4)*$K253+SUM($S$5:AQ$5)*$L253+SUM($S$6:AQ$6)*$M253+SUM($S$7:AQ$7)*$N253-SUM($O253:$Q253),0)</f>
        <v>0</v>
      </c>
      <c r="AO253" s="4">
        <f t="shared" si="693"/>
        <v>0</v>
      </c>
      <c r="AP253" s="72">
        <f>IF(SUM($S$3:AS$3)*$J253+SUM($S$4:AW$4)*$K253+SUM($S$5:AS$5)*$L253+SUM($S$6:AS$6)*$M253+SUM($S$7:AS$7)*$N253-SUM($O253:$Q253)&gt;0,SUM($S$3:AS$3)*$J253+SUM($S$4:AW$4)*$K253+SUM($S$5:AS$5)*$L253+SUM($S$6:AS$6)*$M253+SUM($S$7:AS$7)*$N253-SUM($O253:$Q253),0)</f>
        <v>0</v>
      </c>
      <c r="AQ253" s="4">
        <f t="shared" si="694"/>
        <v>0</v>
      </c>
      <c r="AR253" s="72">
        <f>IF(SUM($S$3:AU$3)*$J253+SUM($S$4:AP$4)*$K253+SUM($S$5:AU$5)*$L253+SUM($S$6:AU$6)*$M253+SUM($S$7:AU$7)*$N253-SUM($O253:$Q253)&gt;0,SUM($S$3:AU$3)*$J253+SUM($S$4:AP$4)*$K253+SUM($S$5:AU$5)*$L253+SUM($S$6:AU$6)*$M253+SUM($S$7:AU$7)*$N253-SUM($O253:$Q253),0)</f>
        <v>0</v>
      </c>
      <c r="AS253" s="4">
        <f t="shared" si="695"/>
        <v>0</v>
      </c>
      <c r="AT253" s="72">
        <f>IF(SUM($S$3:AW$3)*$J253+SUM($S$4:AW$4)*$K253+SUM($S$5:AW$5)*$L253+SUM($S$6:AW$6)*$M253+SUM($S$7:AW$7)*$N253-SUM($O253:$Q253)&gt;0,SUM($S$3:AW$3)*$J253+SUM($S$4:AW$4)*$K253+SUM($S$5:AW$5)*$L253+SUM($S$6:AW$6)*$M253+SUM($S$7:AW$7)*$N253-SUM($O253:$Q253),0)</f>
        <v>0</v>
      </c>
      <c r="AU253" s="4">
        <f t="shared" si="696"/>
        <v>0</v>
      </c>
      <c r="AV253" s="72">
        <f>IF(SUM($S$3:AY$3)*$J253+SUM($S$4:AY$4)*$K253+SUM($S$5:AY$5)*$L253+SUM($S$6:AY$6)*$M253+SUM($S$7:AY$7)*$N253-SUM($O253:$Q253)&gt;0,SUM($S$3:AY$3)*$J253+SUM($S$4:AY$4)*$K253+SUM($S$5:AY$5)*$L253+SUM($S$6:AY$6)*$M253+SUM($S$7:AY$7)*$N253-SUM($O253:$Q253),0)</f>
        <v>0</v>
      </c>
      <c r="AW253" s="4">
        <f t="shared" si="697"/>
        <v>0</v>
      </c>
      <c r="AX253" s="72">
        <f>IF(SUM($S$3:BA$3)*$J253+SUM($S$4:BA$4)*$K253+SUM($S$5:BA$5)*$L253+SUM($S$6:BA$6)*$M253+SUM($S$7:BA$7)*$N253-SUM($O253:$Q253)&gt;0,SUM($S$3:BA$3)*$J253+SUM($S$4:BA$4)*$K253+SUM($S$5:BA$5)*$L253+SUM($S$6:BA$6)*$M253+SUM($S$7:BA$7)*$N253-SUM($O253:$Q253),0)</f>
        <v>0</v>
      </c>
      <c r="AY253" s="7">
        <f t="shared" si="698"/>
        <v>0</v>
      </c>
      <c r="AZ253" s="401">
        <f>IF(SUM($S$3:BC$3)*$J253+SUM($S$4:BC$4)*$K253+SUM($S$5:BC$5)*$L253+SUM($S$6:BC$6)*$M253+SUM($S$7:BC$7)*$N253-SUM($O253:$Q253)&gt;0,SUM($S$3:BC$3)*$J253+SUM($S$4:BC$4)*$K253+SUM($S$5:BC$5)*$L253+SUM($S$6:BC$6)*$M253+SUM($S$7:BC$7)*$N253-SUM($O253:$Q253),0)</f>
        <v>0</v>
      </c>
      <c r="BA253" s="87">
        <f t="shared" si="699"/>
        <v>0</v>
      </c>
      <c r="BB253" s="402">
        <f>IF(SUM($S$3:BD$3)*$J253+SUM($S$4:BD$4)*$K253+SUM($S$5:BD$5)*$L253+SUM($S$6:BD$6)*$M253+SUM($S$7:BD$7)*$N253-SUM($O253:$Q253)&gt;0,SUM($S$3:BD$3)*$J253+SUM($S$4:BD$4)*$K253+SUM($S$5:BD$5)*$L253+SUM($S$6:BD$6)*$M253+SUM($S$7:BD$7)*$N253-SUM($O253:$Q253),0)</f>
        <v>0</v>
      </c>
      <c r="BC253" s="87">
        <f t="shared" si="700"/>
        <v>0</v>
      </c>
      <c r="BG253" s="91">
        <f>IF($G253=2,$H253*AC253*$I$2,$H253*AC253)</f>
        <v>0</v>
      </c>
      <c r="BH253" s="91">
        <f>IF($G253=2,$H253*AE253*$I$2,$H253*AE253)</f>
        <v>0</v>
      </c>
      <c r="BI253" s="91">
        <f>IF($G253=2,$H253*AG253*$I$2,$H253*AG253)</f>
        <v>0</v>
      </c>
      <c r="BJ253" s="91">
        <f>IF($G253=2,$H253*AI253*$I$2,$H253*AI253)</f>
        <v>0</v>
      </c>
      <c r="BK253" s="91">
        <f>IF($G253=2,$H253*AK253*$I$2,$H253*AK253)</f>
        <v>0</v>
      </c>
      <c r="BL253" s="91">
        <f>IF($G253=2,$H253*AM253*$I$2,$H253*AM253)</f>
        <v>0</v>
      </c>
      <c r="BM253" s="91">
        <f>IF($G253=2,$H253*AO253*$I$2,$H253*AO253)</f>
        <v>0</v>
      </c>
      <c r="BN253" s="91">
        <f>IF($G253=2,$H253*AQ253*$I$2,$H253*AQ253)</f>
        <v>0</v>
      </c>
      <c r="BO253" s="91">
        <f>IF($G253=2,$H253*AS253*$I$2,$H253*AS253)</f>
        <v>0</v>
      </c>
      <c r="BP253" s="91">
        <f>IF($G253=2,$H253*AU253*$I$2,$H253*AU253)</f>
        <v>0</v>
      </c>
      <c r="BQ253" s="250">
        <f>IF($G253=2,$H253*AW253*$I$2,$H253*AW253)</f>
        <v>0</v>
      </c>
      <c r="BR253" s="157">
        <f>IF($G253=2,$H253*AY253*$I$2,$H253*AY253)</f>
        <v>0</v>
      </c>
      <c r="BS253" s="91">
        <f>IF($G253=2,$H253*BA253*$I$2,$H253*BA253)</f>
        <v>0</v>
      </c>
      <c r="BT253" s="91">
        <f>IF($G253=2,$H253*BC253*$I$2,$H253*BC253)</f>
        <v>0</v>
      </c>
      <c r="BU253" s="87"/>
      <c r="BV253" s="87"/>
      <c r="BW253" s="159"/>
      <c r="BX253" s="153" t="s">
        <v>607</v>
      </c>
    </row>
    <row r="254" spans="1:76" s="86" customFormat="1" ht="12.75" customHeight="1" x14ac:dyDescent="0.25">
      <c r="A254" s="13" t="s">
        <v>297</v>
      </c>
      <c r="B254" s="13" t="s">
        <v>138</v>
      </c>
      <c r="C254" s="98" t="s">
        <v>105</v>
      </c>
      <c r="D254" s="280">
        <v>1</v>
      </c>
      <c r="E254" s="334">
        <v>607.66999999999996</v>
      </c>
      <c r="F254" s="345" t="s">
        <v>1043</v>
      </c>
      <c r="G254" s="379">
        <v>1</v>
      </c>
      <c r="H254" s="380">
        <v>662.5</v>
      </c>
      <c r="I254" s="373" t="s">
        <v>1043</v>
      </c>
      <c r="J254" s="208"/>
      <c r="K254" s="226"/>
      <c r="L254" s="217"/>
      <c r="M254" s="234">
        <v>0.36399999999999999</v>
      </c>
      <c r="N254" s="120"/>
      <c r="O254" s="87"/>
      <c r="P254" s="91"/>
      <c r="Q254" s="292">
        <v>0</v>
      </c>
      <c r="R254" s="72">
        <f>IF(SUM($S$3:U$3)*$J254+SUM($S$4:U$4)*$K254+SUM($S$5:U$5)*$L254+SUM($S$6:U$6)*$M254+SUM($S$7:U$7)*$N254-SUM($O254:$Q254)&gt;0,SUM($S$3:U$3)*$J254+SUM($S$4:U$4)*$K254+SUM($S$5:U$5)*$L254+SUM($S$6:U$6)*$M254+SUM($S$7:U$7)*$N254-SUM($O254:$Q254),0)</f>
        <v>0</v>
      </c>
      <c r="S254" s="73">
        <f t="shared" si="682"/>
        <v>0</v>
      </c>
      <c r="T254" s="72">
        <f>IF(SUM($S$3:W$3)*$J254+SUM($S$4:W$4)*$K254+SUM($S$5:W$5)*$L254+SUM($S$6:W$6)*$M254+SUM($S$7:W$7)*$N254-SUM($O254:$Q254)&gt;0,SUM($S$3:W$3)*$J254+SUM($S$4:W$4)*$K254+SUM($S$5:W$5)*$L254+SUM($S$6:W$6)*$M254+SUM($S$7:W$7)*$N254-SUM($O254:$Q254),0)</f>
        <v>0</v>
      </c>
      <c r="U254" s="4">
        <f t="shared" si="683"/>
        <v>0</v>
      </c>
      <c r="V254" s="72">
        <f>IF(SUM($S$3:Y$3)*$J254+SUM($S$4:Y$4)*$K254+SUM($S$5:Y$5)*$L254+SUM($S$6:Y$6)*$M254+SUM($S$7:Y$7)*$N254-SUM($O254:$Q254)&gt;0,SUM($S$3:Y$3)*$J254+SUM($S$4:Y$4)*$K254+SUM($S$5:Y$5)*$L254+SUM($S$6:Y$6)*$M254+SUM($S$7:Y$7)*$N254-SUM($O254:$Q254),0)</f>
        <v>0</v>
      </c>
      <c r="W254" s="4">
        <f t="shared" si="684"/>
        <v>0</v>
      </c>
      <c r="X254" s="72">
        <f>IF(SUM($S$3:AA$3)*$J254+SUM($S$4:AA$4)*$K254+SUM($S$5:AA$5)*$L254+SUM($S$6:AA$6)*$M254+SUM($S$7:AA$7)*$N254-SUM($O254:$Q254)&gt;0,SUM($S$3:AA$3)*$J254+SUM($S$4:AA$4)*$K254+SUM($S$5:AA$5)*$L254+SUM($S$6:AA$6)*$M254+SUM($S$7:AA$7)*$N254-SUM($O254:$Q254),0)</f>
        <v>0</v>
      </c>
      <c r="Y254" s="4">
        <f t="shared" si="685"/>
        <v>0</v>
      </c>
      <c r="Z254" s="72">
        <f>IF(SUM($S$3:AC$3)*$J254+SUM($S$4:AC$4)*$K254+SUM($S$5:AC$5)*$L254+SUM($S$6:AC$6)*$M254+SUM($S$7:AC$7)*$N254-SUM($O254:$Q254)&gt;0,SUM($S$3:AC$3)*$J254+SUM($S$4:AC$4)*$K254+SUM($S$5:AC$5)*$L254+SUM($S$6:AC$6)*$M254+SUM($S$7:AC$7)*$N254-SUM($O254:$Q254),0)</f>
        <v>0</v>
      </c>
      <c r="AA254" s="4">
        <f t="shared" si="686"/>
        <v>0</v>
      </c>
      <c r="AB254" s="72">
        <f>IF(SUM($S$3:AE$3)*$J254+SUM($S$4:AE$4)*$K254+SUM($S$5:AE$5)*$L254+SUM($S$6:AE$6)*$M254+SUM($S$7:AE$7)*$N254-SUM($O254:$Q254)&gt;0,SUM($S$3:AE$3)*$J254+SUM($S$4:AE$4)*$K254+SUM($S$5:AE$5)*$L254+SUM($S$6:AE$6)*$M254+SUM($S$7:AE$7)*$N254-SUM($O254:$Q254),0)</f>
        <v>0</v>
      </c>
      <c r="AC254" s="4">
        <f t="shared" si="687"/>
        <v>0</v>
      </c>
      <c r="AD254" s="72">
        <f>IF(SUM($S$3:AG$3)*$J254+SUM($S$4:AG$4)*$K254+SUM($S$5:AG$5)*$L254+SUM($S$6:AG$6)*$M254+SUM($S$7:AG$7)*$N254-SUM($O254:$Q254)&gt;0,SUM($S$3:AG$3)*$J254+SUM($S$4:AG$4)*$K254+SUM($S$5:AG$5)*$L254+SUM($S$6:AG$6)*$M254+SUM($S$7:AG$7)*$N254-SUM($O254:$Q254),0)</f>
        <v>0</v>
      </c>
      <c r="AE254" s="4">
        <f t="shared" si="688"/>
        <v>0</v>
      </c>
      <c r="AF254" s="72">
        <f>IF(SUM($S$3:AI$3)*$J254+SUM($S$4:AI$4)*$K254+SUM($S$5:AI$5)*$L254+SUM($S$6:AI$6)*$M254+SUM($S$7:AI$7)*$N254-SUM($O254:$Q254)&gt;0,SUM($S$3:AI$3)*$J254+SUM($S$4:AI$4)*$K254+SUM($S$5:AI$5)*$L254+SUM($S$6:AI$6)*$M254+SUM($S$7:AI$7)*$N254-SUM($O254:$Q254),0)</f>
        <v>3.6399999999999997</v>
      </c>
      <c r="AG254" s="4">
        <f t="shared" si="689"/>
        <v>3.6399999999999997</v>
      </c>
      <c r="AH254" s="72">
        <f>IF(SUM($S$3:AK$3)*$J254+SUM($S$4:AK$4)*$K254+SUM($S$5:AK$5)*$L254+SUM($S$6:AK$6)*$M254+SUM($S$7:AK$7)*$N254-SUM($O254:$Q254)&gt;0,SUM($S$3:AK$3)*$J254+SUM($S$4:AK$4)*$K254+SUM($S$5:AK$5)*$L254+SUM($S$6:AK$6)*$M254+SUM($S$7:AK$7)*$N254-SUM($O254:$Q254),0)</f>
        <v>8.7360000000000007</v>
      </c>
      <c r="AI254" s="4">
        <f t="shared" si="690"/>
        <v>5.096000000000001</v>
      </c>
      <c r="AJ254" s="72">
        <f>IF(SUM($S$3:AM$3)*$J254+SUM($S$4:AQ$4)*$K254+SUM($S$5:AM$5)*$L254+SUM($S$6:AM$6)*$M254+SUM($S$7:AM$7)*$N254-SUM($O254:$Q254)&gt;0,SUM($S$3:AM$3)*$J254+SUM($S$4:AQ$4)*$K254+SUM($S$5:AM$5)*$L254+SUM($S$6:AM$6)*$M254+SUM($S$7:AM$7)*$N254-SUM($O254:$Q254),0)</f>
        <v>8.7360000000000007</v>
      </c>
      <c r="AK254" s="4">
        <f t="shared" si="691"/>
        <v>0</v>
      </c>
      <c r="AL254" s="72">
        <f>IF(SUM($S$3:AO$3)*$J254+SUM($S$4:AS$4)*$K254+SUM($S$5:AO$5)*$L254+SUM($S$6:AO$6)*$M254+SUM($S$7:AO$7)*$N254-SUM($O254:$Q254)&gt;0,SUM($S$3:AO$3)*$J254+SUM($S$4:AS$4)*$K254+SUM($S$5:AO$5)*$L254+SUM($S$6:AO$6)*$M254+SUM($S$7:AO$7)*$N254-SUM($O254:$Q254),0)</f>
        <v>8.7360000000000007</v>
      </c>
      <c r="AM254" s="4">
        <f t="shared" si="692"/>
        <v>0</v>
      </c>
      <c r="AN254" s="72">
        <f>IF(SUM($S$3:AQ$3)*$J254+SUM($S$4:AU$4)*$K254+SUM($S$5:AQ$5)*$L254+SUM($S$6:AQ$6)*$M254+SUM($S$7:AQ$7)*$N254-SUM($O254:$Q254)&gt;0,SUM($S$3:AQ$3)*$J254+SUM($S$4:AU$4)*$K254+SUM($S$5:AQ$5)*$L254+SUM($S$6:AQ$6)*$M254+SUM($S$7:AQ$7)*$N254-SUM($O254:$Q254),0)</f>
        <v>21.475999999999999</v>
      </c>
      <c r="AO254" s="4">
        <f t="shared" si="693"/>
        <v>12.739999999999998</v>
      </c>
      <c r="AP254" s="72">
        <f>IF(SUM($S$3:AS$3)*$J254+SUM($S$4:AW$4)*$K254+SUM($S$5:AS$5)*$L254+SUM($S$6:AS$6)*$M254+SUM($S$7:AS$7)*$N254-SUM($O254:$Q254)&gt;0,SUM($S$3:AS$3)*$J254+SUM($S$4:AW$4)*$K254+SUM($S$5:AS$5)*$L254+SUM($S$6:AS$6)*$M254+SUM($S$7:AS$7)*$N254-SUM($O254:$Q254),0)</f>
        <v>34.216000000000001</v>
      </c>
      <c r="AQ254" s="4">
        <f t="shared" si="694"/>
        <v>12.740000000000002</v>
      </c>
      <c r="AR254" s="72">
        <f>IF(SUM($S$3:AU$3)*$J254+SUM($S$4:AP$4)*$K254+SUM($S$5:AU$5)*$L254+SUM($S$6:AU$6)*$M254+SUM($S$7:AU$7)*$N254-SUM($O254:$Q254)&gt;0,SUM($S$3:AU$3)*$J254+SUM($S$4:AP$4)*$K254+SUM($S$5:AU$5)*$L254+SUM($S$6:AU$6)*$M254+SUM($S$7:AU$7)*$N254-SUM($O254:$Q254),0)</f>
        <v>46.955999999999996</v>
      </c>
      <c r="AS254" s="4">
        <f t="shared" si="695"/>
        <v>12.739999999999995</v>
      </c>
      <c r="AT254" s="72">
        <f>IF(SUM($S$3:AW$3)*$J254+SUM($S$4:AW$4)*$K254+SUM($S$5:AW$5)*$L254+SUM($S$6:AW$6)*$M254+SUM($S$7:AW$7)*$N254-SUM($O254:$Q254)&gt;0,SUM($S$3:AW$3)*$J254+SUM($S$4:AW$4)*$K254+SUM($S$5:AW$5)*$L254+SUM($S$6:AW$6)*$M254+SUM($S$7:AW$7)*$N254-SUM($O254:$Q254),0)</f>
        <v>59.695999999999998</v>
      </c>
      <c r="AU254" s="4">
        <f t="shared" si="696"/>
        <v>12.740000000000002</v>
      </c>
      <c r="AV254" s="72">
        <f>IF(SUM($S$3:AY$3)*$J254+SUM($S$4:AY$4)*$K254+SUM($S$5:AY$5)*$L254+SUM($S$6:AY$6)*$M254+SUM($S$7:AY$7)*$N254-SUM($O254:$Q254)&gt;0,SUM($S$3:AY$3)*$J254+SUM($S$4:AY$4)*$K254+SUM($S$5:AY$5)*$L254+SUM($S$6:AY$6)*$M254+SUM($S$7:AY$7)*$N254-SUM($O254:$Q254),0)</f>
        <v>72.435999999999993</v>
      </c>
      <c r="AW254" s="4">
        <f t="shared" si="697"/>
        <v>12.739999999999995</v>
      </c>
      <c r="AX254" s="72">
        <f>IF(SUM($S$3:BA$3)*$J254+SUM($S$4:BA$4)*$K254+SUM($S$5:BA$5)*$L254+SUM($S$6:BA$6)*$M254+SUM($S$7:BA$7)*$N254-SUM($O254:$Q254)&gt;0,SUM($S$3:BA$3)*$J254+SUM($S$4:BA$4)*$K254+SUM($S$5:BA$5)*$L254+SUM($S$6:BA$6)*$M254+SUM($S$7:BA$7)*$N254-SUM($O254:$Q254),0)</f>
        <v>85.176000000000002</v>
      </c>
      <c r="AY254" s="7">
        <f t="shared" si="698"/>
        <v>12.740000000000009</v>
      </c>
      <c r="AZ254" s="401">
        <f>IF(SUM($S$3:BC$3)*$J254+SUM($S$4:BC$4)*$K254+SUM($S$5:BC$5)*$L254+SUM($S$6:BC$6)*$M254+SUM($S$7:BC$7)*$N254-SUM($O254:$Q254)&gt;0,SUM($S$3:BC$3)*$J254+SUM($S$4:BC$4)*$K254+SUM($S$5:BC$5)*$L254+SUM($S$6:BC$6)*$M254+SUM($S$7:BC$7)*$N254-SUM($O254:$Q254),0)</f>
        <v>85.176000000000002</v>
      </c>
      <c r="BA254" s="87">
        <f t="shared" si="699"/>
        <v>0</v>
      </c>
      <c r="BB254" s="402">
        <f>IF(SUM($S$3:BD$3)*$J254+SUM($S$4:BD$4)*$K254+SUM($S$5:BD$5)*$L254+SUM($S$6:BD$6)*$M254+SUM($S$7:BD$7)*$N254-SUM($O254:$Q254)&gt;0,SUM($S$3:BD$3)*$J254+SUM($S$4:BD$4)*$K254+SUM($S$5:BD$5)*$L254+SUM($S$6:BD$6)*$M254+SUM($S$7:BD$7)*$N254-SUM($O254:$Q254),0)</f>
        <v>85.176000000000002</v>
      </c>
      <c r="BC254" s="87">
        <f t="shared" si="700"/>
        <v>0</v>
      </c>
      <c r="BG254" s="23">
        <f>AA254*$H254</f>
        <v>0</v>
      </c>
      <c r="BH254" s="23">
        <f>AC254*$H254</f>
        <v>0</v>
      </c>
      <c r="BI254" s="23">
        <f>AE254*$H254</f>
        <v>0</v>
      </c>
      <c r="BJ254" s="23">
        <f>AG254*$H254</f>
        <v>2411.5</v>
      </c>
      <c r="BK254" s="23">
        <f>AI254*$H254</f>
        <v>3376.1000000000008</v>
      </c>
      <c r="BL254" s="23">
        <f>AK254*$H254</f>
        <v>0</v>
      </c>
      <c r="BM254" s="23">
        <f>AM254*$H254</f>
        <v>0</v>
      </c>
      <c r="BN254" s="23">
        <f>AO254*$H254</f>
        <v>8440.2499999999982</v>
      </c>
      <c r="BO254" s="23">
        <f>AQ254*$H254</f>
        <v>8440.2500000000018</v>
      </c>
      <c r="BP254" s="23">
        <f>AS254*$H254</f>
        <v>8440.2499999999964</v>
      </c>
      <c r="BQ254" s="407">
        <f>AU254*$H254</f>
        <v>8440.2500000000018</v>
      </c>
      <c r="BR254" s="22">
        <f>AW254*$H254</f>
        <v>8440.2499999999964</v>
      </c>
      <c r="BS254" s="23">
        <f>AY254*$H254</f>
        <v>8440.2500000000055</v>
      </c>
      <c r="BT254" s="23">
        <f t="shared" ref="BT254" si="895">BA254*$H254</f>
        <v>0</v>
      </c>
      <c r="BU254" s="23">
        <f>BC254*$H254</f>
        <v>0</v>
      </c>
      <c r="BV254" s="87"/>
      <c r="BW254" s="159"/>
      <c r="BX254" s="153" t="s">
        <v>615</v>
      </c>
    </row>
    <row r="255" spans="1:76" s="86" customFormat="1" ht="12.75" customHeight="1" x14ac:dyDescent="0.25">
      <c r="A255" s="51" t="s">
        <v>298</v>
      </c>
      <c r="B255" s="51" t="s">
        <v>138</v>
      </c>
      <c r="C255" s="98" t="s">
        <v>105</v>
      </c>
      <c r="D255" s="280">
        <v>1</v>
      </c>
      <c r="E255" s="334">
        <v>687.32</v>
      </c>
      <c r="F255" s="341" t="s">
        <v>912</v>
      </c>
      <c r="G255" s="369">
        <v>1</v>
      </c>
      <c r="H255" s="370">
        <v>687.32</v>
      </c>
      <c r="I255" s="378" t="s">
        <v>912</v>
      </c>
      <c r="J255" s="208"/>
      <c r="K255" s="226"/>
      <c r="L255" s="217"/>
      <c r="M255" s="234">
        <v>6.5000000000000002E-2</v>
      </c>
      <c r="N255" s="120"/>
      <c r="O255" s="87"/>
      <c r="P255" s="91"/>
      <c r="Q255" s="292">
        <v>110</v>
      </c>
      <c r="R255" s="72">
        <f>IF(SUM($S$3:U$3)*$J255+SUM($S$4:U$4)*$K255+SUM($S$5:U$5)*$L255+SUM($S$6:U$6)*$M255+SUM($S$7:U$7)*$N255-SUM($O255:$Q255)&gt;0,SUM($S$3:U$3)*$J255+SUM($S$4:U$4)*$K255+SUM($S$5:U$5)*$L255+SUM($S$6:U$6)*$M255+SUM($S$7:U$7)*$N255-SUM($O255:$Q255),0)</f>
        <v>0</v>
      </c>
      <c r="S255" s="73">
        <f t="shared" si="682"/>
        <v>0</v>
      </c>
      <c r="T255" s="72">
        <f>IF(SUM($S$3:W$3)*$J255+SUM($S$4:W$4)*$K255+SUM($S$5:W$5)*$L255+SUM($S$6:W$6)*$M255+SUM($S$7:W$7)*$N255-SUM($O255:$Q255)&gt;0,SUM($S$3:W$3)*$J255+SUM($S$4:W$4)*$K255+SUM($S$5:W$5)*$L255+SUM($S$6:W$6)*$M255+SUM($S$7:W$7)*$N255-SUM($O255:$Q255),0)</f>
        <v>0</v>
      </c>
      <c r="U255" s="4">
        <f t="shared" si="683"/>
        <v>0</v>
      </c>
      <c r="V255" s="72">
        <f>IF(SUM($S$3:Y$3)*$J255+SUM($S$4:Y$4)*$K255+SUM($S$5:Y$5)*$L255+SUM($S$6:Y$6)*$M255+SUM($S$7:Y$7)*$N255-SUM($O255:$Q255)&gt;0,SUM($S$3:Y$3)*$J255+SUM($S$4:Y$4)*$K255+SUM($S$5:Y$5)*$L255+SUM($S$6:Y$6)*$M255+SUM($S$7:Y$7)*$N255-SUM($O255:$Q255),0)</f>
        <v>0</v>
      </c>
      <c r="W255" s="4">
        <f t="shared" si="684"/>
        <v>0</v>
      </c>
      <c r="X255" s="72">
        <f>IF(SUM($S$3:AA$3)*$J255+SUM($S$4:AA$4)*$K255+SUM($S$5:AA$5)*$L255+SUM($S$6:AA$6)*$M255+SUM($S$7:AA$7)*$N255-SUM($O255:$Q255)&gt;0,SUM($S$3:AA$3)*$J255+SUM($S$4:AA$4)*$K255+SUM($S$5:AA$5)*$L255+SUM($S$6:AA$6)*$M255+SUM($S$7:AA$7)*$N255-SUM($O255:$Q255),0)</f>
        <v>0</v>
      </c>
      <c r="Y255" s="4">
        <f t="shared" si="685"/>
        <v>0</v>
      </c>
      <c r="Z255" s="72">
        <f>IF(SUM($S$3:AC$3)*$J255+SUM($S$4:AC$4)*$K255+SUM($S$5:AC$5)*$L255+SUM($S$6:AC$6)*$M255+SUM($S$7:AC$7)*$N255-SUM($O255:$Q255)&gt;0,SUM($S$3:AC$3)*$J255+SUM($S$4:AC$4)*$K255+SUM($S$5:AC$5)*$L255+SUM($S$6:AC$6)*$M255+SUM($S$7:AC$7)*$N255-SUM($O255:$Q255),0)</f>
        <v>0</v>
      </c>
      <c r="AA255" s="4">
        <f t="shared" si="686"/>
        <v>0</v>
      </c>
      <c r="AB255" s="72">
        <f>IF(SUM($S$3:AE$3)*$J255+SUM($S$4:AE$4)*$K255+SUM($S$5:AE$5)*$L255+SUM($S$6:AE$6)*$M255+SUM($S$7:AE$7)*$N255-SUM($O255:$Q255)&gt;0,SUM($S$3:AE$3)*$J255+SUM($S$4:AE$4)*$K255+SUM($S$5:AE$5)*$L255+SUM($S$6:AE$6)*$M255+SUM($S$7:AE$7)*$N255-SUM($O255:$Q255),0)</f>
        <v>0</v>
      </c>
      <c r="AC255" s="4">
        <f t="shared" si="687"/>
        <v>0</v>
      </c>
      <c r="AD255" s="72">
        <f>IF(SUM($S$3:AG$3)*$J255+SUM($S$4:AG$4)*$K255+SUM($S$5:AG$5)*$L255+SUM($S$6:AG$6)*$M255+SUM($S$7:AG$7)*$N255-SUM($O255:$Q255)&gt;0,SUM($S$3:AG$3)*$J255+SUM($S$4:AG$4)*$K255+SUM($S$5:AG$5)*$L255+SUM($S$6:AG$6)*$M255+SUM($S$7:AG$7)*$N255-SUM($O255:$Q255),0)</f>
        <v>0</v>
      </c>
      <c r="AE255" s="4">
        <f t="shared" si="688"/>
        <v>0</v>
      </c>
      <c r="AF255" s="72">
        <f>IF(SUM($S$3:AI$3)*$J255+SUM($S$4:AI$4)*$K255+SUM($S$5:AI$5)*$L255+SUM($S$6:AI$6)*$M255+SUM($S$7:AI$7)*$N255-SUM($O255:$Q255)&gt;0,SUM($S$3:AI$3)*$J255+SUM($S$4:AI$4)*$K255+SUM($S$5:AI$5)*$L255+SUM($S$6:AI$6)*$M255+SUM($S$7:AI$7)*$N255-SUM($O255:$Q255),0)</f>
        <v>0</v>
      </c>
      <c r="AG255" s="4">
        <f t="shared" si="689"/>
        <v>0</v>
      </c>
      <c r="AH255" s="72">
        <f>IF(SUM($S$3:AK$3)*$J255+SUM($S$4:AK$4)*$K255+SUM($S$5:AK$5)*$L255+SUM($S$6:AK$6)*$M255+SUM($S$7:AK$7)*$N255-SUM($O255:$Q255)&gt;0,SUM($S$3:AK$3)*$J255+SUM($S$4:AK$4)*$K255+SUM($S$5:AK$5)*$L255+SUM($S$6:AK$6)*$M255+SUM($S$7:AK$7)*$N255-SUM($O255:$Q255),0)</f>
        <v>0</v>
      </c>
      <c r="AI255" s="4">
        <f t="shared" si="690"/>
        <v>0</v>
      </c>
      <c r="AJ255" s="72">
        <f>IF(SUM($S$3:AM$3)*$J255+SUM($S$4:AQ$4)*$K255+SUM($S$5:AM$5)*$L255+SUM($S$6:AM$6)*$M255+SUM($S$7:AM$7)*$N255-SUM($O255:$Q255)&gt;0,SUM($S$3:AM$3)*$J255+SUM($S$4:AQ$4)*$K255+SUM($S$5:AM$5)*$L255+SUM($S$6:AM$6)*$M255+SUM($S$7:AM$7)*$N255-SUM($O255:$Q255),0)</f>
        <v>0</v>
      </c>
      <c r="AK255" s="4">
        <f t="shared" si="691"/>
        <v>0</v>
      </c>
      <c r="AL255" s="72">
        <f>IF(SUM($S$3:AO$3)*$J255+SUM($S$4:AS$4)*$K255+SUM($S$5:AO$5)*$L255+SUM($S$6:AO$6)*$M255+SUM($S$7:AO$7)*$N255-SUM($O255:$Q255)&gt;0,SUM($S$3:AO$3)*$J255+SUM($S$4:AS$4)*$K255+SUM($S$5:AO$5)*$L255+SUM($S$6:AO$6)*$M255+SUM($S$7:AO$7)*$N255-SUM($O255:$Q255),0)</f>
        <v>0</v>
      </c>
      <c r="AM255" s="4">
        <f t="shared" si="692"/>
        <v>0</v>
      </c>
      <c r="AN255" s="72">
        <f>IF(SUM($S$3:AQ$3)*$J255+SUM($S$4:AU$4)*$K255+SUM($S$5:AQ$5)*$L255+SUM($S$6:AQ$6)*$M255+SUM($S$7:AQ$7)*$N255-SUM($O255:$Q255)&gt;0,SUM($S$3:AQ$3)*$J255+SUM($S$4:AU$4)*$K255+SUM($S$5:AQ$5)*$L255+SUM($S$6:AQ$6)*$M255+SUM($S$7:AQ$7)*$N255-SUM($O255:$Q255),0)</f>
        <v>0</v>
      </c>
      <c r="AO255" s="4">
        <f t="shared" si="693"/>
        <v>0</v>
      </c>
      <c r="AP255" s="72">
        <f>IF(SUM($S$3:AS$3)*$J255+SUM($S$4:AW$4)*$K255+SUM($S$5:AS$5)*$L255+SUM($S$6:AS$6)*$M255+SUM($S$7:AS$7)*$N255-SUM($O255:$Q255)&gt;0,SUM($S$3:AS$3)*$J255+SUM($S$4:AW$4)*$K255+SUM($S$5:AS$5)*$L255+SUM($S$6:AS$6)*$M255+SUM($S$7:AS$7)*$N255-SUM($O255:$Q255),0)</f>
        <v>0</v>
      </c>
      <c r="AQ255" s="4">
        <f t="shared" si="694"/>
        <v>0</v>
      </c>
      <c r="AR255" s="72">
        <f>IF(SUM($S$3:AU$3)*$J255+SUM($S$4:AP$4)*$K255+SUM($S$5:AU$5)*$L255+SUM($S$6:AU$6)*$M255+SUM($S$7:AU$7)*$N255-SUM($O255:$Q255)&gt;0,SUM($S$3:AU$3)*$J255+SUM($S$4:AP$4)*$K255+SUM($S$5:AU$5)*$L255+SUM($S$6:AU$6)*$M255+SUM($S$7:AU$7)*$N255-SUM($O255:$Q255),0)</f>
        <v>0</v>
      </c>
      <c r="AS255" s="4">
        <f t="shared" si="695"/>
        <v>0</v>
      </c>
      <c r="AT255" s="72">
        <f>IF(SUM($S$3:AW$3)*$J255+SUM($S$4:AW$4)*$K255+SUM($S$5:AW$5)*$L255+SUM($S$6:AW$6)*$M255+SUM($S$7:AW$7)*$N255-SUM($O255:$Q255)&gt;0,SUM($S$3:AW$3)*$J255+SUM($S$4:AW$4)*$K255+SUM($S$5:AW$5)*$L255+SUM($S$6:AW$6)*$M255+SUM($S$7:AW$7)*$N255-SUM($O255:$Q255),0)</f>
        <v>0</v>
      </c>
      <c r="AU255" s="4">
        <f t="shared" si="696"/>
        <v>0</v>
      </c>
      <c r="AV255" s="72">
        <f>IF(SUM($S$3:AY$3)*$J255+SUM($S$4:AY$4)*$K255+SUM($S$5:AY$5)*$L255+SUM($S$6:AY$6)*$M255+SUM($S$7:AY$7)*$N255-SUM($O255:$Q255)&gt;0,SUM($S$3:AY$3)*$J255+SUM($S$4:AY$4)*$K255+SUM($S$5:AY$5)*$L255+SUM($S$6:AY$6)*$M255+SUM($S$7:AY$7)*$N255-SUM($O255:$Q255),0)</f>
        <v>0</v>
      </c>
      <c r="AW255" s="4">
        <f t="shared" si="697"/>
        <v>0</v>
      </c>
      <c r="AX255" s="72">
        <f>IF(SUM($S$3:BA$3)*$J255+SUM($S$4:BA$4)*$K255+SUM($S$5:BA$5)*$L255+SUM($S$6:BA$6)*$M255+SUM($S$7:BA$7)*$N255-SUM($O255:$Q255)&gt;0,SUM($S$3:BA$3)*$J255+SUM($S$4:BA$4)*$K255+SUM($S$5:BA$5)*$L255+SUM($S$6:BA$6)*$M255+SUM($S$7:BA$7)*$N255-SUM($O255:$Q255),0)</f>
        <v>0</v>
      </c>
      <c r="AY255" s="7">
        <f t="shared" si="698"/>
        <v>0</v>
      </c>
      <c r="AZ255" s="401">
        <f>IF(SUM($S$3:BC$3)*$J255+SUM($S$4:BC$4)*$K255+SUM($S$5:BC$5)*$L255+SUM($S$6:BC$6)*$M255+SUM($S$7:BC$7)*$N255-SUM($O255:$Q255)&gt;0,SUM($S$3:BC$3)*$J255+SUM($S$4:BC$4)*$K255+SUM($S$5:BC$5)*$L255+SUM($S$6:BC$6)*$M255+SUM($S$7:BC$7)*$N255-SUM($O255:$Q255),0)</f>
        <v>0</v>
      </c>
      <c r="BA255" s="87">
        <f t="shared" si="699"/>
        <v>0</v>
      </c>
      <c r="BB255" s="402">
        <f>IF(SUM($S$3:BD$3)*$J255+SUM($S$4:BD$4)*$K255+SUM($S$5:BD$5)*$L255+SUM($S$6:BD$6)*$M255+SUM($S$7:BD$7)*$N255-SUM($O255:$Q255)&gt;0,SUM($S$3:BD$3)*$J255+SUM($S$4:BD$4)*$K255+SUM($S$5:BD$5)*$L255+SUM($S$6:BD$6)*$M255+SUM($S$7:BD$7)*$N255-SUM($O255:$Q255),0)</f>
        <v>0</v>
      </c>
      <c r="BC255" s="87">
        <f t="shared" si="700"/>
        <v>0</v>
      </c>
      <c r="BG255" s="91">
        <f>IF($G255=2,$H255*AC255*$I$2,$H255*AC255)</f>
        <v>0</v>
      </c>
      <c r="BH255" s="91">
        <f>IF($G255=2,$H255*AE255*$I$2,$H255*AE255)</f>
        <v>0</v>
      </c>
      <c r="BI255" s="91">
        <f>IF($G255=2,$H255*AG255*$I$2,$H255*AG255)</f>
        <v>0</v>
      </c>
      <c r="BJ255" s="91">
        <f>IF($G255=2,$H255*AI255*$I$2,$H255*AI255)</f>
        <v>0</v>
      </c>
      <c r="BK255" s="91">
        <f>IF($G255=2,$H255*AK255*$I$2,$H255*AK255)</f>
        <v>0</v>
      </c>
      <c r="BL255" s="91">
        <f>IF($G255=2,$H255*AM255*$I$2,$H255*AM255)</f>
        <v>0</v>
      </c>
      <c r="BM255" s="91">
        <f>IF($G255=2,$H255*AO255*$I$2,$H255*AO255)</f>
        <v>0</v>
      </c>
      <c r="BN255" s="91">
        <f>IF($G255=2,$H255*AQ255*$I$2,$H255*AQ255)</f>
        <v>0</v>
      </c>
      <c r="BO255" s="91">
        <f>IF($G255=2,$H255*AS255*$I$2,$H255*AS255)</f>
        <v>0</v>
      </c>
      <c r="BP255" s="91">
        <f>IF($G255=2,$H255*AU255*$I$2,$H255*AU255)</f>
        <v>0</v>
      </c>
      <c r="BQ255" s="250">
        <f>IF($G255=2,$H255*AW255*$I$2,$H255*AW255)</f>
        <v>0</v>
      </c>
      <c r="BR255" s="157">
        <f>IF($G255=2,$H255*AY255*$I$2,$H255*AY255)</f>
        <v>0</v>
      </c>
      <c r="BS255" s="91">
        <f>IF($G255=2,$H255*BA255*$I$2,$H255*BA255)</f>
        <v>0</v>
      </c>
      <c r="BT255" s="91">
        <f>IF($G255=2,$H255*BC255*$I$2,$H255*BC255)</f>
        <v>0</v>
      </c>
      <c r="BU255" s="87"/>
      <c r="BV255" s="87"/>
      <c r="BW255" s="159"/>
      <c r="BX255" s="153" t="s">
        <v>607</v>
      </c>
    </row>
    <row r="256" spans="1:76" s="86" customFormat="1" ht="12.75" customHeight="1" x14ac:dyDescent="0.25">
      <c r="A256" s="15" t="s">
        <v>837</v>
      </c>
      <c r="B256" s="15" t="s">
        <v>138</v>
      </c>
      <c r="C256" s="98" t="s">
        <v>105</v>
      </c>
      <c r="D256" s="280">
        <v>1</v>
      </c>
      <c r="E256" s="334">
        <v>607.66999999999996</v>
      </c>
      <c r="F256" s="345" t="s">
        <v>1043</v>
      </c>
      <c r="G256" s="369">
        <v>1</v>
      </c>
      <c r="H256" s="370">
        <v>607.66999999999996</v>
      </c>
      <c r="I256" s="373" t="s">
        <v>1043</v>
      </c>
      <c r="J256" s="208"/>
      <c r="K256" s="225">
        <v>0.49</v>
      </c>
      <c r="L256" s="217"/>
      <c r="M256" s="234">
        <v>3.6999999999999998E-2</v>
      </c>
      <c r="N256" s="120"/>
      <c r="O256" s="87">
        <v>614.96</v>
      </c>
      <c r="P256" s="91"/>
      <c r="Q256" s="292">
        <v>0</v>
      </c>
      <c r="R256" s="72">
        <f>IF(SUM($S$3:U$3)*$J256+SUM($S$4:U$4)*$K256+SUM($S$5:U$5)*$L256+SUM($S$6:U$6)*$M256+SUM($S$7:U$7)*$N256-SUM($O256:$Q256)&gt;0,SUM($S$3:U$3)*$J256+SUM($S$4:U$4)*$K256+SUM($S$5:U$5)*$L256+SUM($S$6:U$6)*$M256+SUM($S$7:U$7)*$N256-SUM($O256:$Q256),0)</f>
        <v>0</v>
      </c>
      <c r="S256" s="73">
        <f t="shared" si="682"/>
        <v>0</v>
      </c>
      <c r="T256" s="72">
        <f>IF(SUM($S$3:W$3)*$J256+SUM($S$4:W$4)*$K256+SUM($S$5:W$5)*$L256+SUM($S$6:W$6)*$M256+SUM($S$7:W$7)*$N256-SUM($O256:$Q256)&gt;0,SUM($S$3:W$3)*$J256+SUM($S$4:W$4)*$K256+SUM($S$5:W$5)*$L256+SUM($S$6:W$6)*$M256+SUM($S$7:W$7)*$N256-SUM($O256:$Q256),0)</f>
        <v>0</v>
      </c>
      <c r="U256" s="4">
        <f t="shared" si="683"/>
        <v>0</v>
      </c>
      <c r="V256" s="72">
        <f>IF(SUM($S$3:Y$3)*$J256+SUM($S$4:Y$4)*$K256+SUM($S$5:Y$5)*$L256+SUM($S$6:Y$6)*$M256+SUM($S$7:Y$7)*$N256-SUM($O256:$Q256)&gt;0,SUM($S$3:Y$3)*$J256+SUM($S$4:Y$4)*$K256+SUM($S$5:Y$5)*$L256+SUM($S$6:Y$6)*$M256+SUM($S$7:Y$7)*$N256-SUM($O256:$Q256),0)</f>
        <v>0</v>
      </c>
      <c r="W256" s="4">
        <f t="shared" si="684"/>
        <v>0</v>
      </c>
      <c r="X256" s="72">
        <f>IF(SUM($S$3:AA$3)*$J256+SUM($S$4:AA$4)*$K256+SUM($S$5:AA$5)*$L256+SUM($S$6:AA$6)*$M256+SUM($S$7:AA$7)*$N256-SUM($O256:$Q256)&gt;0,SUM($S$3:AA$3)*$J256+SUM($S$4:AA$4)*$K256+SUM($S$5:AA$5)*$L256+SUM($S$6:AA$6)*$M256+SUM($S$7:AA$7)*$N256-SUM($O256:$Q256),0)</f>
        <v>0</v>
      </c>
      <c r="Y256" s="4">
        <f t="shared" si="685"/>
        <v>0</v>
      </c>
      <c r="Z256" s="72">
        <f>IF(SUM($S$3:AC$3)*$J256+SUM($S$4:AC$4)*$K256+SUM($S$5:AC$5)*$L256+SUM($S$6:AC$6)*$M256+SUM($S$7:AC$7)*$N256-SUM($O256:$Q256)&gt;0,SUM($S$3:AC$3)*$J256+SUM($S$4:AC$4)*$K256+SUM($S$5:AC$5)*$L256+SUM($S$6:AC$6)*$M256+SUM($S$7:AC$7)*$N256-SUM($O256:$Q256),0)</f>
        <v>0</v>
      </c>
      <c r="AA256" s="4">
        <f t="shared" si="686"/>
        <v>0</v>
      </c>
      <c r="AB256" s="72">
        <f>IF(SUM($S$3:AE$3)*$J256+SUM($S$4:AE$4)*$K256+SUM($S$5:AE$5)*$L256+SUM($S$6:AE$6)*$M256+SUM($S$7:AE$7)*$N256-SUM($O256:$Q256)&gt;0,SUM($S$3:AE$3)*$J256+SUM($S$4:AE$4)*$K256+SUM($S$5:AE$5)*$L256+SUM($S$6:AE$6)*$M256+SUM($S$7:AE$7)*$N256-SUM($O256:$Q256),0)</f>
        <v>0</v>
      </c>
      <c r="AC256" s="4">
        <f t="shared" si="687"/>
        <v>0</v>
      </c>
      <c r="AD256" s="72">
        <f>IF(SUM($S$3:AG$3)*$J256+SUM($S$4:AG$4)*$K256+SUM($S$5:AG$5)*$L256+SUM($S$6:AG$6)*$M256+SUM($S$7:AG$7)*$N256-SUM($O256:$Q256)&gt;0,SUM($S$3:AG$3)*$J256+SUM($S$4:AG$4)*$K256+SUM($S$5:AG$5)*$L256+SUM($S$6:AG$6)*$M256+SUM($S$7:AG$7)*$N256-SUM($O256:$Q256),0)</f>
        <v>0</v>
      </c>
      <c r="AE256" s="4">
        <f t="shared" si="688"/>
        <v>0</v>
      </c>
      <c r="AF256" s="72">
        <f>IF(SUM($S$3:AI$3)*$J256+SUM($S$4:AI$4)*$K256+SUM($S$5:AI$5)*$L256+SUM($S$6:AI$6)*$M256+SUM($S$7:AI$7)*$N256-SUM($O256:$Q256)&gt;0,SUM($S$3:AI$3)*$J256+SUM($S$4:AI$4)*$K256+SUM($S$5:AI$5)*$L256+SUM($S$6:AI$6)*$M256+SUM($S$7:AI$7)*$N256-SUM($O256:$Q256),0)</f>
        <v>0</v>
      </c>
      <c r="AG256" s="4">
        <f t="shared" si="689"/>
        <v>0</v>
      </c>
      <c r="AH256" s="72">
        <f>IF(SUM($S$3:AK$3)*$J256+SUM($S$4:AK$4)*$K256+SUM($S$5:AK$5)*$L256+SUM($S$6:AK$6)*$M256+SUM($S$7:AK$7)*$N256-SUM($O256:$Q256)&gt;0,SUM($S$3:AK$3)*$J256+SUM($S$4:AK$4)*$K256+SUM($S$5:AK$5)*$L256+SUM($S$6:AK$6)*$M256+SUM($S$7:AK$7)*$N256-SUM($O256:$Q256),0)</f>
        <v>0</v>
      </c>
      <c r="AI256" s="4">
        <f t="shared" si="690"/>
        <v>0</v>
      </c>
      <c r="AJ256" s="72">
        <f>IF(SUM($S$3:AM$3)*$J256+SUM($S$4:AQ$4)*$K256+SUM($S$5:AM$5)*$L256+SUM($S$6:AM$6)*$M256+SUM($S$7:AM$7)*$N256-SUM($O256:$Q256)&gt;0,SUM($S$3:AM$3)*$J256+SUM($S$4:AQ$4)*$K256+SUM($S$5:AM$5)*$L256+SUM($S$6:AM$6)*$M256+SUM($S$7:AM$7)*$N256-SUM($O256:$Q256),0)</f>
        <v>0</v>
      </c>
      <c r="AK256" s="4">
        <f t="shared" si="691"/>
        <v>0</v>
      </c>
      <c r="AL256" s="72">
        <f>IF(SUM($S$3:AO$3)*$J256+SUM($S$4:AS$4)*$K256+SUM($S$5:AO$5)*$L256+SUM($S$6:AO$6)*$M256+SUM($S$7:AO$7)*$N256-SUM($O256:$Q256)&gt;0,SUM($S$3:AO$3)*$J256+SUM($S$4:AS$4)*$K256+SUM($S$5:AO$5)*$L256+SUM($S$6:AO$6)*$M256+SUM($S$7:AO$7)*$N256-SUM($O256:$Q256),0)</f>
        <v>0</v>
      </c>
      <c r="AM256" s="4">
        <f t="shared" si="692"/>
        <v>0</v>
      </c>
      <c r="AN256" s="72">
        <f>IF(SUM($S$3:AQ$3)*$J256+SUM($S$4:AU$4)*$K256+SUM($S$5:AQ$5)*$L256+SUM($S$6:AQ$6)*$M256+SUM($S$7:AQ$7)*$N256-SUM($O256:$Q256)&gt;0,SUM($S$3:AQ$3)*$J256+SUM($S$4:AU$4)*$K256+SUM($S$5:AQ$5)*$L256+SUM($S$6:AQ$6)*$M256+SUM($S$7:AQ$7)*$N256-SUM($O256:$Q256),0)</f>
        <v>0</v>
      </c>
      <c r="AO256" s="4">
        <f t="shared" si="693"/>
        <v>0</v>
      </c>
      <c r="AP256" s="72">
        <f>IF(SUM($S$3:AS$3)*$J256+SUM($S$4:AW$4)*$K256+SUM($S$5:AS$5)*$L256+SUM($S$6:AS$6)*$M256+SUM($S$7:AS$7)*$N256-SUM($O256:$Q256)&gt;0,SUM($S$3:AS$3)*$J256+SUM($S$4:AW$4)*$K256+SUM($S$5:AS$5)*$L256+SUM($S$6:AS$6)*$M256+SUM($S$7:AS$7)*$N256-SUM($O256:$Q256),0)</f>
        <v>0</v>
      </c>
      <c r="AQ256" s="4">
        <f t="shared" si="694"/>
        <v>0</v>
      </c>
      <c r="AR256" s="72">
        <f>IF(SUM($S$3:AU$3)*$J256+SUM($S$4:AP$4)*$K256+SUM($S$5:AU$5)*$L256+SUM($S$6:AU$6)*$M256+SUM($S$7:AU$7)*$N256-SUM($O256:$Q256)&gt;0,SUM($S$3:AU$3)*$J256+SUM($S$4:AP$4)*$K256+SUM($S$5:AU$5)*$L256+SUM($S$6:AU$6)*$M256+SUM($S$7:AU$7)*$N256-SUM($O256:$Q256),0)</f>
        <v>0</v>
      </c>
      <c r="AS256" s="4">
        <f t="shared" si="695"/>
        <v>0</v>
      </c>
      <c r="AT256" s="72">
        <f>IF(SUM($S$3:AW$3)*$J256+SUM($S$4:AW$4)*$K256+SUM($S$5:AW$5)*$L256+SUM($S$6:AW$6)*$M256+SUM($S$7:AW$7)*$N256-SUM($O256:$Q256)&gt;0,SUM($S$3:AW$3)*$J256+SUM($S$4:AW$4)*$K256+SUM($S$5:AW$5)*$L256+SUM($S$6:AW$6)*$M256+SUM($S$7:AW$7)*$N256-SUM($O256:$Q256),0)</f>
        <v>0</v>
      </c>
      <c r="AU256" s="4">
        <f t="shared" si="696"/>
        <v>0</v>
      </c>
      <c r="AV256" s="72">
        <f>IF(SUM($S$3:AY$3)*$J256+SUM($S$4:AY$4)*$K256+SUM($S$5:AY$5)*$L256+SUM($S$6:AY$6)*$M256+SUM($S$7:AY$7)*$N256-SUM($O256:$Q256)&gt;0,SUM($S$3:AY$3)*$J256+SUM($S$4:AY$4)*$K256+SUM($S$5:AY$5)*$L256+SUM($S$6:AY$6)*$M256+SUM($S$7:AY$7)*$N256-SUM($O256:$Q256),0)</f>
        <v>61.742999999999938</v>
      </c>
      <c r="AW256" s="4">
        <f t="shared" si="697"/>
        <v>61.742999999999938</v>
      </c>
      <c r="AX256" s="72">
        <f>IF(SUM($S$3:BA$3)*$J256+SUM($S$4:BA$4)*$K256+SUM($S$5:BA$5)*$L256+SUM($S$6:BA$6)*$M256+SUM($S$7:BA$7)*$N256-SUM($O256:$Q256)&gt;0,SUM($S$3:BA$3)*$J256+SUM($S$4:BA$4)*$K256+SUM($S$5:BA$5)*$L256+SUM($S$6:BA$6)*$M256+SUM($S$7:BA$7)*$N256-SUM($O256:$Q256),0)</f>
        <v>136.53800000000001</v>
      </c>
      <c r="AY256" s="7">
        <f t="shared" si="698"/>
        <v>74.795000000000073</v>
      </c>
      <c r="AZ256" s="401">
        <f>IF(SUM($S$3:BC$3)*$J256+SUM($S$4:BC$4)*$K256+SUM($S$5:BC$5)*$L256+SUM($S$6:BC$6)*$M256+SUM($S$7:BC$7)*$N256-SUM($O256:$Q256)&gt;0,SUM($S$3:BC$3)*$J256+SUM($S$4:BC$4)*$K256+SUM($S$5:BC$5)*$L256+SUM($S$6:BC$6)*$M256+SUM($S$7:BC$7)*$N256-SUM($O256:$Q256),0)</f>
        <v>210.03800000000001</v>
      </c>
      <c r="BA256" s="87">
        <f t="shared" si="699"/>
        <v>73.5</v>
      </c>
      <c r="BB256" s="402">
        <f>IF(SUM($S$3:BD$3)*$J256+SUM($S$4:BD$4)*$K256+SUM($S$5:BD$5)*$L256+SUM($S$6:BD$6)*$M256+SUM($S$7:BD$7)*$N256-SUM($O256:$Q256)&gt;0,SUM($S$3:BD$3)*$J256+SUM($S$4:BD$4)*$K256+SUM($S$5:BD$5)*$L256+SUM($S$6:BD$6)*$M256+SUM($S$7:BD$7)*$N256-SUM($O256:$Q256),0)</f>
        <v>282.06799999999998</v>
      </c>
      <c r="BC256" s="87">
        <f t="shared" si="700"/>
        <v>72.029999999999973</v>
      </c>
      <c r="BG256" s="23">
        <f>AA256*$H256</f>
        <v>0</v>
      </c>
      <c r="BH256" s="23">
        <f>AC256*$H256</f>
        <v>0</v>
      </c>
      <c r="BI256" s="23">
        <f>AE256*$H256</f>
        <v>0</v>
      </c>
      <c r="BJ256" s="23">
        <f>AG256*$H256</f>
        <v>0</v>
      </c>
      <c r="BK256" s="23">
        <f>AI256*$H256</f>
        <v>0</v>
      </c>
      <c r="BL256" s="23">
        <f>AK256*$H256</f>
        <v>0</v>
      </c>
      <c r="BM256" s="23">
        <f>AM256*$H256</f>
        <v>0</v>
      </c>
      <c r="BN256" s="23">
        <f>AO256*$H256</f>
        <v>0</v>
      </c>
      <c r="BO256" s="23">
        <f>AQ256*$H256</f>
        <v>0</v>
      </c>
      <c r="BP256" s="23">
        <f>AS256*$H256</f>
        <v>0</v>
      </c>
      <c r="BQ256" s="407">
        <f>AU256*$H256</f>
        <v>0</v>
      </c>
      <c r="BR256" s="22">
        <f>AW256*$H256</f>
        <v>37519.368809999956</v>
      </c>
      <c r="BS256" s="23">
        <f>AY256*$H256</f>
        <v>45450.677650000041</v>
      </c>
      <c r="BT256" s="23">
        <f t="shared" ref="BT256" si="896">BA256*$H256</f>
        <v>44663.744999999995</v>
      </c>
      <c r="BU256" s="23">
        <f>BC256*$H256</f>
        <v>43770.470099999984</v>
      </c>
      <c r="BV256" s="87"/>
      <c r="BW256" s="159"/>
      <c r="BX256" s="153" t="s">
        <v>615</v>
      </c>
    </row>
    <row r="257" spans="1:76" s="86" customFormat="1" ht="12.75" customHeight="1" x14ac:dyDescent="0.25">
      <c r="A257" s="51" t="s">
        <v>299</v>
      </c>
      <c r="B257" s="51" t="s">
        <v>138</v>
      </c>
      <c r="C257" s="98" t="s">
        <v>105</v>
      </c>
      <c r="D257" s="280">
        <v>1</v>
      </c>
      <c r="E257" s="334">
        <v>641.42999999999995</v>
      </c>
      <c r="F257" s="341" t="s">
        <v>912</v>
      </c>
      <c r="G257" s="369">
        <v>1</v>
      </c>
      <c r="H257" s="370">
        <v>651.42999999999995</v>
      </c>
      <c r="I257" s="378" t="s">
        <v>912</v>
      </c>
      <c r="J257" s="208"/>
      <c r="K257" s="226"/>
      <c r="L257" s="217"/>
      <c r="M257" s="234">
        <v>3.1E-2</v>
      </c>
      <c r="N257" s="120"/>
      <c r="O257" s="87"/>
      <c r="P257" s="91"/>
      <c r="Q257" s="292">
        <v>60</v>
      </c>
      <c r="R257" s="72">
        <f>IF(SUM($S$3:U$3)*$J257+SUM($S$4:U$4)*$K257+SUM($S$5:U$5)*$L257+SUM($S$6:U$6)*$M257+SUM($S$7:U$7)*$N257-SUM($O257:$Q257)&gt;0,SUM($S$3:U$3)*$J257+SUM($S$4:U$4)*$K257+SUM($S$5:U$5)*$L257+SUM($S$6:U$6)*$M257+SUM($S$7:U$7)*$N257-SUM($O257:$Q257),0)</f>
        <v>0</v>
      </c>
      <c r="S257" s="73">
        <f t="shared" si="682"/>
        <v>0</v>
      </c>
      <c r="T257" s="72">
        <f>IF(SUM($S$3:W$3)*$J257+SUM($S$4:W$4)*$K257+SUM($S$5:W$5)*$L257+SUM($S$6:W$6)*$M257+SUM($S$7:W$7)*$N257-SUM($O257:$Q257)&gt;0,SUM($S$3:W$3)*$J257+SUM($S$4:W$4)*$K257+SUM($S$5:W$5)*$L257+SUM($S$6:W$6)*$M257+SUM($S$7:W$7)*$N257-SUM($O257:$Q257),0)</f>
        <v>0</v>
      </c>
      <c r="U257" s="4">
        <f t="shared" si="683"/>
        <v>0</v>
      </c>
      <c r="V257" s="72">
        <f>IF(SUM($S$3:Y$3)*$J257+SUM($S$4:Y$4)*$K257+SUM($S$5:Y$5)*$L257+SUM($S$6:Y$6)*$M257+SUM($S$7:Y$7)*$N257-SUM($O257:$Q257)&gt;0,SUM($S$3:Y$3)*$J257+SUM($S$4:Y$4)*$K257+SUM($S$5:Y$5)*$L257+SUM($S$6:Y$6)*$M257+SUM($S$7:Y$7)*$N257-SUM($O257:$Q257),0)</f>
        <v>0</v>
      </c>
      <c r="W257" s="4">
        <f t="shared" si="684"/>
        <v>0</v>
      </c>
      <c r="X257" s="72">
        <f>IF(SUM($S$3:AA$3)*$J257+SUM($S$4:AA$4)*$K257+SUM($S$5:AA$5)*$L257+SUM($S$6:AA$6)*$M257+SUM($S$7:AA$7)*$N257-SUM($O257:$Q257)&gt;0,SUM($S$3:AA$3)*$J257+SUM($S$4:AA$4)*$K257+SUM($S$5:AA$5)*$L257+SUM($S$6:AA$6)*$M257+SUM($S$7:AA$7)*$N257-SUM($O257:$Q257),0)</f>
        <v>0</v>
      </c>
      <c r="Y257" s="4">
        <f t="shared" si="685"/>
        <v>0</v>
      </c>
      <c r="Z257" s="72">
        <f>IF(SUM($S$3:AC$3)*$J257+SUM($S$4:AC$4)*$K257+SUM($S$5:AC$5)*$L257+SUM($S$6:AC$6)*$M257+SUM($S$7:AC$7)*$N257-SUM($O257:$Q257)&gt;0,SUM($S$3:AC$3)*$J257+SUM($S$4:AC$4)*$K257+SUM($S$5:AC$5)*$L257+SUM($S$6:AC$6)*$M257+SUM($S$7:AC$7)*$N257-SUM($O257:$Q257),0)</f>
        <v>0</v>
      </c>
      <c r="AA257" s="4">
        <f t="shared" si="686"/>
        <v>0</v>
      </c>
      <c r="AB257" s="72">
        <f>IF(SUM($S$3:AE$3)*$J257+SUM($S$4:AE$4)*$K257+SUM($S$5:AE$5)*$L257+SUM($S$6:AE$6)*$M257+SUM($S$7:AE$7)*$N257-SUM($O257:$Q257)&gt;0,SUM($S$3:AE$3)*$J257+SUM($S$4:AE$4)*$K257+SUM($S$5:AE$5)*$L257+SUM($S$6:AE$6)*$M257+SUM($S$7:AE$7)*$N257-SUM($O257:$Q257),0)</f>
        <v>0</v>
      </c>
      <c r="AC257" s="4">
        <f t="shared" si="687"/>
        <v>0</v>
      </c>
      <c r="AD257" s="72">
        <f>IF(SUM($S$3:AG$3)*$J257+SUM($S$4:AG$4)*$K257+SUM($S$5:AG$5)*$L257+SUM($S$6:AG$6)*$M257+SUM($S$7:AG$7)*$N257-SUM($O257:$Q257)&gt;0,SUM($S$3:AG$3)*$J257+SUM($S$4:AG$4)*$K257+SUM($S$5:AG$5)*$L257+SUM($S$6:AG$6)*$M257+SUM($S$7:AG$7)*$N257-SUM($O257:$Q257),0)</f>
        <v>0</v>
      </c>
      <c r="AE257" s="4">
        <f t="shared" si="688"/>
        <v>0</v>
      </c>
      <c r="AF257" s="72">
        <f>IF(SUM($S$3:AI$3)*$J257+SUM($S$4:AI$4)*$K257+SUM($S$5:AI$5)*$L257+SUM($S$6:AI$6)*$M257+SUM($S$7:AI$7)*$N257-SUM($O257:$Q257)&gt;0,SUM($S$3:AI$3)*$J257+SUM($S$4:AI$4)*$K257+SUM($S$5:AI$5)*$L257+SUM($S$6:AI$6)*$M257+SUM($S$7:AI$7)*$N257-SUM($O257:$Q257),0)</f>
        <v>0</v>
      </c>
      <c r="AG257" s="4">
        <f t="shared" si="689"/>
        <v>0</v>
      </c>
      <c r="AH257" s="72">
        <f>IF(SUM($S$3:AK$3)*$J257+SUM($S$4:AK$4)*$K257+SUM($S$5:AK$5)*$L257+SUM($S$6:AK$6)*$M257+SUM($S$7:AK$7)*$N257-SUM($O257:$Q257)&gt;0,SUM($S$3:AK$3)*$J257+SUM($S$4:AK$4)*$K257+SUM($S$5:AK$5)*$L257+SUM($S$6:AK$6)*$M257+SUM($S$7:AK$7)*$N257-SUM($O257:$Q257),0)</f>
        <v>0</v>
      </c>
      <c r="AI257" s="4">
        <f t="shared" si="690"/>
        <v>0</v>
      </c>
      <c r="AJ257" s="72">
        <f>IF(SUM($S$3:AM$3)*$J257+SUM($S$4:AQ$4)*$K257+SUM($S$5:AM$5)*$L257+SUM($S$6:AM$6)*$M257+SUM($S$7:AM$7)*$N257-SUM($O257:$Q257)&gt;0,SUM($S$3:AM$3)*$J257+SUM($S$4:AQ$4)*$K257+SUM($S$5:AM$5)*$L257+SUM($S$6:AM$6)*$M257+SUM($S$7:AM$7)*$N257-SUM($O257:$Q257),0)</f>
        <v>0</v>
      </c>
      <c r="AK257" s="4">
        <f t="shared" si="691"/>
        <v>0</v>
      </c>
      <c r="AL257" s="72">
        <f>IF(SUM($S$3:AO$3)*$J257+SUM($S$4:AS$4)*$K257+SUM($S$5:AO$5)*$L257+SUM($S$6:AO$6)*$M257+SUM($S$7:AO$7)*$N257-SUM($O257:$Q257)&gt;0,SUM($S$3:AO$3)*$J257+SUM($S$4:AS$4)*$K257+SUM($S$5:AO$5)*$L257+SUM($S$6:AO$6)*$M257+SUM($S$7:AO$7)*$N257-SUM($O257:$Q257),0)</f>
        <v>0</v>
      </c>
      <c r="AM257" s="4">
        <f t="shared" si="692"/>
        <v>0</v>
      </c>
      <c r="AN257" s="72">
        <f>IF(SUM($S$3:AQ$3)*$J257+SUM($S$4:AU$4)*$K257+SUM($S$5:AQ$5)*$L257+SUM($S$6:AQ$6)*$M257+SUM($S$7:AQ$7)*$N257-SUM($O257:$Q257)&gt;0,SUM($S$3:AQ$3)*$J257+SUM($S$4:AU$4)*$K257+SUM($S$5:AQ$5)*$L257+SUM($S$6:AQ$6)*$M257+SUM($S$7:AQ$7)*$N257-SUM($O257:$Q257),0)</f>
        <v>0</v>
      </c>
      <c r="AO257" s="4">
        <f t="shared" si="693"/>
        <v>0</v>
      </c>
      <c r="AP257" s="72">
        <f>IF(SUM($S$3:AS$3)*$J257+SUM($S$4:AW$4)*$K257+SUM($S$5:AS$5)*$L257+SUM($S$6:AS$6)*$M257+SUM($S$7:AS$7)*$N257-SUM($O257:$Q257)&gt;0,SUM($S$3:AS$3)*$J257+SUM($S$4:AW$4)*$K257+SUM($S$5:AS$5)*$L257+SUM($S$6:AS$6)*$M257+SUM($S$7:AS$7)*$N257-SUM($O257:$Q257),0)</f>
        <v>0</v>
      </c>
      <c r="AQ257" s="4">
        <f t="shared" si="694"/>
        <v>0</v>
      </c>
      <c r="AR257" s="72">
        <f>IF(SUM($S$3:AU$3)*$J257+SUM($S$4:AP$4)*$K257+SUM($S$5:AU$5)*$L257+SUM($S$6:AU$6)*$M257+SUM($S$7:AU$7)*$N257-SUM($O257:$Q257)&gt;0,SUM($S$3:AU$3)*$J257+SUM($S$4:AP$4)*$K257+SUM($S$5:AU$5)*$L257+SUM($S$6:AU$6)*$M257+SUM($S$7:AU$7)*$N257-SUM($O257:$Q257),0)</f>
        <v>0</v>
      </c>
      <c r="AS257" s="4">
        <f t="shared" si="695"/>
        <v>0</v>
      </c>
      <c r="AT257" s="72">
        <f>IF(SUM($S$3:AW$3)*$J257+SUM($S$4:AW$4)*$K257+SUM($S$5:AW$5)*$L257+SUM($S$6:AW$6)*$M257+SUM($S$7:AW$7)*$N257-SUM($O257:$Q257)&gt;0,SUM($S$3:AW$3)*$J257+SUM($S$4:AW$4)*$K257+SUM($S$5:AW$5)*$L257+SUM($S$6:AW$6)*$M257+SUM($S$7:AW$7)*$N257-SUM($O257:$Q257),0)</f>
        <v>0</v>
      </c>
      <c r="AU257" s="4">
        <f t="shared" si="696"/>
        <v>0</v>
      </c>
      <c r="AV257" s="72">
        <f>IF(SUM($S$3:AY$3)*$J257+SUM($S$4:AY$4)*$K257+SUM($S$5:AY$5)*$L257+SUM($S$6:AY$6)*$M257+SUM($S$7:AY$7)*$N257-SUM($O257:$Q257)&gt;0,SUM($S$3:AY$3)*$J257+SUM($S$4:AY$4)*$K257+SUM($S$5:AY$5)*$L257+SUM($S$6:AY$6)*$M257+SUM($S$7:AY$7)*$N257-SUM($O257:$Q257),0)</f>
        <v>0</v>
      </c>
      <c r="AW257" s="4">
        <f t="shared" si="697"/>
        <v>0</v>
      </c>
      <c r="AX257" s="72">
        <f>IF(SUM($S$3:BA$3)*$J257+SUM($S$4:BA$4)*$K257+SUM($S$5:BA$5)*$L257+SUM($S$6:BA$6)*$M257+SUM($S$7:BA$7)*$N257-SUM($O257:$Q257)&gt;0,SUM($S$3:BA$3)*$J257+SUM($S$4:BA$4)*$K257+SUM($S$5:BA$5)*$L257+SUM($S$6:BA$6)*$M257+SUM($S$7:BA$7)*$N257-SUM($O257:$Q257),0)</f>
        <v>0</v>
      </c>
      <c r="AY257" s="7">
        <f t="shared" si="698"/>
        <v>0</v>
      </c>
      <c r="AZ257" s="401">
        <f>IF(SUM($S$3:BC$3)*$J257+SUM($S$4:BC$4)*$K257+SUM($S$5:BC$5)*$L257+SUM($S$6:BC$6)*$M257+SUM($S$7:BC$7)*$N257-SUM($O257:$Q257)&gt;0,SUM($S$3:BC$3)*$J257+SUM($S$4:BC$4)*$K257+SUM($S$5:BC$5)*$L257+SUM($S$6:BC$6)*$M257+SUM($S$7:BC$7)*$N257-SUM($O257:$Q257),0)</f>
        <v>0</v>
      </c>
      <c r="BA257" s="87">
        <f t="shared" si="699"/>
        <v>0</v>
      </c>
      <c r="BB257" s="402">
        <f>IF(SUM($S$3:BD$3)*$J257+SUM($S$4:BD$4)*$K257+SUM($S$5:BD$5)*$L257+SUM($S$6:BD$6)*$M257+SUM($S$7:BD$7)*$N257-SUM($O257:$Q257)&gt;0,SUM($S$3:BD$3)*$J257+SUM($S$4:BD$4)*$K257+SUM($S$5:BD$5)*$L257+SUM($S$6:BD$6)*$M257+SUM($S$7:BD$7)*$N257-SUM($O257:$Q257),0)</f>
        <v>0</v>
      </c>
      <c r="BC257" s="87">
        <f t="shared" si="700"/>
        <v>0</v>
      </c>
      <c r="BG257" s="91">
        <f t="shared" ref="BG257:BG259" si="897">IF($G257=2,$H257*AC257*$I$2,$H257*AC257)</f>
        <v>0</v>
      </c>
      <c r="BH257" s="91">
        <f t="shared" ref="BH257:BH259" si="898">IF($G257=2,$H257*AE257*$I$2,$H257*AE257)</f>
        <v>0</v>
      </c>
      <c r="BI257" s="91">
        <f t="shared" ref="BI257:BI259" si="899">IF($G257=2,$H257*AG257*$I$2,$H257*AG257)</f>
        <v>0</v>
      </c>
      <c r="BJ257" s="91">
        <f t="shared" ref="BJ257:BJ259" si="900">IF($G257=2,$H257*AI257*$I$2,$H257*AI257)</f>
        <v>0</v>
      </c>
      <c r="BK257" s="91">
        <f t="shared" ref="BK257:BK259" si="901">IF($G257=2,$H257*AK257*$I$2,$H257*AK257)</f>
        <v>0</v>
      </c>
      <c r="BL257" s="91">
        <f t="shared" ref="BL257:BL259" si="902">IF($G257=2,$H257*AM257*$I$2,$H257*AM257)</f>
        <v>0</v>
      </c>
      <c r="BM257" s="91">
        <f t="shared" ref="BM257:BM259" si="903">IF($G257=2,$H257*AO257*$I$2,$H257*AO257)</f>
        <v>0</v>
      </c>
      <c r="BN257" s="91">
        <f t="shared" ref="BN257:BN259" si="904">IF($G257=2,$H257*AQ257*$I$2,$H257*AQ257)</f>
        <v>0</v>
      </c>
      <c r="BO257" s="91">
        <f t="shared" ref="BO257:BO259" si="905">IF($G257=2,$H257*AS257*$I$2,$H257*AS257)</f>
        <v>0</v>
      </c>
      <c r="BP257" s="91">
        <f t="shared" ref="BP257:BP259" si="906">IF($G257=2,$H257*AU257*$I$2,$H257*AU257)</f>
        <v>0</v>
      </c>
      <c r="BQ257" s="250">
        <f t="shared" ref="BQ257:BQ259" si="907">IF($G257=2,$H257*AW257*$I$2,$H257*AW257)</f>
        <v>0</v>
      </c>
      <c r="BR257" s="157">
        <f t="shared" ref="BR257:BR259" si="908">IF($G257=2,$H257*AY257*$I$2,$H257*AY257)</f>
        <v>0</v>
      </c>
      <c r="BS257" s="91">
        <f t="shared" ref="BS257:BS259" si="909">IF($G257=2,$H257*BA257*$I$2,$H257*BA257)</f>
        <v>0</v>
      </c>
      <c r="BT257" s="91">
        <f t="shared" ref="BT257:BT259" si="910">IF($G257=2,$H257*BC257*$I$2,$H257*BC257)</f>
        <v>0</v>
      </c>
      <c r="BU257" s="87"/>
      <c r="BV257" s="87"/>
      <c r="BW257" s="159"/>
      <c r="BX257" s="153" t="s">
        <v>607</v>
      </c>
    </row>
    <row r="258" spans="1:76" s="86" customFormat="1" ht="12.75" customHeight="1" x14ac:dyDescent="0.2">
      <c r="A258" s="94" t="s">
        <v>323</v>
      </c>
      <c r="B258" s="15" t="s">
        <v>134</v>
      </c>
      <c r="C258" s="98" t="s">
        <v>105</v>
      </c>
      <c r="D258" s="280">
        <v>1</v>
      </c>
      <c r="E258" s="334">
        <v>550.89</v>
      </c>
      <c r="F258" s="345" t="s">
        <v>912</v>
      </c>
      <c r="G258" s="379">
        <v>1</v>
      </c>
      <c r="H258" s="380">
        <v>687.32</v>
      </c>
      <c r="I258" s="373" t="s">
        <v>912</v>
      </c>
      <c r="J258" s="309">
        <v>0.13100000000000001</v>
      </c>
      <c r="K258" s="226"/>
      <c r="L258" s="215">
        <v>0.13100000000000001</v>
      </c>
      <c r="M258" s="112"/>
      <c r="N258" s="128"/>
      <c r="O258" s="87"/>
      <c r="P258" s="91"/>
      <c r="Q258" s="292">
        <v>314.74</v>
      </c>
      <c r="R258" s="72">
        <f>IF(SUM($S$3:U$3)*$J258+SUM($S$4:U$4)*$K258+SUM($S$5:U$5)*$L258+SUM($S$6:U$6)*$M258+SUM($S$7:U$7)*$N258-SUM($O258:$Q258)&gt;0,SUM($S$3:U$3)*$J258+SUM($S$4:U$4)*$K258+SUM($S$5:U$5)*$L258+SUM($S$6:U$6)*$M258+SUM($S$7:U$7)*$N258-SUM($O258:$Q258),0)</f>
        <v>0</v>
      </c>
      <c r="S258" s="73">
        <f t="shared" si="682"/>
        <v>0</v>
      </c>
      <c r="T258" s="72">
        <f>IF(SUM($S$3:W$3)*$J258+SUM($S$4:W$4)*$K258+SUM($S$5:W$5)*$L258+SUM($S$6:W$6)*$M258+SUM($S$7:W$7)*$N258-SUM($O258:$Q258)&gt;0,SUM($S$3:W$3)*$J258+SUM($S$4:W$4)*$K258+SUM($S$5:W$5)*$L258+SUM($S$6:W$6)*$M258+SUM($S$7:W$7)*$N258-SUM($O258:$Q258),0)</f>
        <v>0</v>
      </c>
      <c r="U258" s="4">
        <f t="shared" si="683"/>
        <v>0</v>
      </c>
      <c r="V258" s="72">
        <f>IF(SUM($S$3:Y$3)*$J258+SUM($S$4:Y$4)*$K258+SUM($S$5:Y$5)*$L258+SUM($S$6:Y$6)*$M258+SUM($S$7:Y$7)*$N258-SUM($O258:$Q258)&gt;0,SUM($S$3:Y$3)*$J258+SUM($S$4:Y$4)*$K258+SUM($S$5:Y$5)*$L258+SUM($S$6:Y$6)*$M258+SUM($S$7:Y$7)*$N258-SUM($O258:$Q258),0)</f>
        <v>0</v>
      </c>
      <c r="W258" s="4">
        <f t="shared" si="684"/>
        <v>0</v>
      </c>
      <c r="X258" s="72">
        <f>IF(SUM($S$3:AA$3)*$J258+SUM($S$4:AA$4)*$K258+SUM($S$5:AA$5)*$L258+SUM($S$6:AA$6)*$M258+SUM($S$7:AA$7)*$N258-SUM($O258:$Q258)&gt;0,SUM($S$3:AA$3)*$J258+SUM($S$4:AA$4)*$K258+SUM($S$5:AA$5)*$L258+SUM($S$6:AA$6)*$M258+SUM($S$7:AA$7)*$N258-SUM($O258:$Q258),0)</f>
        <v>0</v>
      </c>
      <c r="Y258" s="4">
        <f t="shared" si="685"/>
        <v>0</v>
      </c>
      <c r="Z258" s="72">
        <f>IF(SUM($S$3:AC$3)*$J258+SUM($S$4:AC$4)*$K258+SUM($S$5:AC$5)*$L258+SUM($S$6:AC$6)*$M258+SUM($S$7:AC$7)*$N258-SUM($O258:$Q258)&gt;0,SUM($S$3:AC$3)*$J258+SUM($S$4:AC$4)*$K258+SUM($S$5:AC$5)*$L258+SUM($S$6:AC$6)*$M258+SUM($S$7:AC$7)*$N258-SUM($O258:$Q258),0)</f>
        <v>0</v>
      </c>
      <c r="AA258" s="4">
        <f t="shared" si="686"/>
        <v>0</v>
      </c>
      <c r="AB258" s="72">
        <f>IF(SUM($S$3:AE$3)*$J258+SUM($S$4:AE$4)*$K258+SUM($S$5:AE$5)*$L258+SUM($S$6:AE$6)*$M258+SUM($S$7:AE$7)*$N258-SUM($O258:$Q258)&gt;0,SUM($S$3:AE$3)*$J258+SUM($S$4:AE$4)*$K258+SUM($S$5:AE$5)*$L258+SUM($S$6:AE$6)*$M258+SUM($S$7:AE$7)*$N258-SUM($O258:$Q258),0)</f>
        <v>0</v>
      </c>
      <c r="AC258" s="4">
        <f t="shared" si="687"/>
        <v>0</v>
      </c>
      <c r="AD258" s="72">
        <f>IF(SUM($S$3:AG$3)*$J258+SUM($S$4:AG$4)*$K258+SUM($S$5:AG$5)*$L258+SUM($S$6:AG$6)*$M258+SUM($S$7:AG$7)*$N258-SUM($O258:$Q258)&gt;0,SUM($S$3:AG$3)*$J258+SUM($S$4:AG$4)*$K258+SUM($S$5:AG$5)*$L258+SUM($S$6:AG$6)*$M258+SUM($S$7:AG$7)*$N258-SUM($O258:$Q258),0)</f>
        <v>0</v>
      </c>
      <c r="AE258" s="4">
        <f t="shared" si="688"/>
        <v>0</v>
      </c>
      <c r="AF258" s="72">
        <f>IF(SUM($S$3:AI$3)*$J258+SUM($S$4:AI$4)*$K258+SUM($S$5:AI$5)*$L258+SUM($S$6:AI$6)*$M258+SUM($S$7:AI$7)*$N258-SUM($O258:$Q258)&gt;0,SUM($S$3:AI$3)*$J258+SUM($S$4:AI$4)*$K258+SUM($S$5:AI$5)*$L258+SUM($S$6:AI$6)*$M258+SUM($S$7:AI$7)*$N258-SUM($O258:$Q258),0)</f>
        <v>0</v>
      </c>
      <c r="AG258" s="4">
        <f t="shared" si="689"/>
        <v>0</v>
      </c>
      <c r="AH258" s="72">
        <f>IF(SUM($S$3:AK$3)*$J258+SUM($S$4:AK$4)*$K258+SUM($S$5:AK$5)*$L258+SUM($S$6:AK$6)*$M258+SUM($S$7:AK$7)*$N258-SUM($O258:$Q258)&gt;0,SUM($S$3:AK$3)*$J258+SUM($S$4:AK$4)*$K258+SUM($S$5:AK$5)*$L258+SUM($S$6:AK$6)*$M258+SUM($S$7:AK$7)*$N258-SUM($O258:$Q258),0)</f>
        <v>0</v>
      </c>
      <c r="AI258" s="4">
        <f t="shared" si="690"/>
        <v>0</v>
      </c>
      <c r="AJ258" s="72">
        <f>IF(SUM($S$3:AM$3)*$J258+SUM($S$4:AQ$4)*$K258+SUM($S$5:AM$5)*$L258+SUM($S$6:AM$6)*$M258+SUM($S$7:AM$7)*$N258-SUM($O258:$Q258)&gt;0,SUM($S$3:AM$3)*$J258+SUM($S$4:AQ$4)*$K258+SUM($S$5:AM$5)*$L258+SUM($S$6:AM$6)*$M258+SUM($S$7:AM$7)*$N258-SUM($O258:$Q258),0)</f>
        <v>0</v>
      </c>
      <c r="AK258" s="4">
        <f t="shared" si="691"/>
        <v>0</v>
      </c>
      <c r="AL258" s="72">
        <f>IF(SUM($S$3:AO$3)*$J258+SUM($S$4:AS$4)*$K258+SUM($S$5:AO$5)*$L258+SUM($S$6:AO$6)*$M258+SUM($S$7:AO$7)*$N258-SUM($O258:$Q258)&gt;0,SUM($S$3:AO$3)*$J258+SUM($S$4:AS$4)*$K258+SUM($S$5:AO$5)*$L258+SUM($S$6:AO$6)*$M258+SUM($S$7:AO$7)*$N258-SUM($O258:$Q258),0)</f>
        <v>0</v>
      </c>
      <c r="AM258" s="4">
        <f t="shared" si="692"/>
        <v>0</v>
      </c>
      <c r="AN258" s="72">
        <f>IF(SUM($S$3:AQ$3)*$J258+SUM($S$4:AU$4)*$K258+SUM($S$5:AQ$5)*$L258+SUM($S$6:AQ$6)*$M258+SUM($S$7:AQ$7)*$N258-SUM($O258:$Q258)&gt;0,SUM($S$3:AQ$3)*$J258+SUM($S$4:AU$4)*$K258+SUM($S$5:AQ$5)*$L258+SUM($S$6:AQ$6)*$M258+SUM($S$7:AQ$7)*$N258-SUM($O258:$Q258),0)</f>
        <v>0</v>
      </c>
      <c r="AO258" s="4">
        <f t="shared" si="693"/>
        <v>0</v>
      </c>
      <c r="AP258" s="72">
        <f>IF(SUM($S$3:AS$3)*$J258+SUM($S$4:AW$4)*$K258+SUM($S$5:AS$5)*$L258+SUM($S$6:AS$6)*$M258+SUM($S$7:AS$7)*$N258-SUM($O258:$Q258)&gt;0,SUM($S$3:AS$3)*$J258+SUM($S$4:AW$4)*$K258+SUM($S$5:AS$5)*$L258+SUM($S$6:AS$6)*$M258+SUM($S$7:AS$7)*$N258-SUM($O258:$Q258),0)</f>
        <v>0</v>
      </c>
      <c r="AQ258" s="4">
        <f t="shared" si="694"/>
        <v>0</v>
      </c>
      <c r="AR258" s="72">
        <f>IF(SUM($S$3:AU$3)*$J258+SUM($S$4:AP$4)*$K258+SUM($S$5:AU$5)*$L258+SUM($S$6:AU$6)*$M258+SUM($S$7:AU$7)*$N258-SUM($O258:$Q258)&gt;0,SUM($S$3:AU$3)*$J258+SUM($S$4:AP$4)*$K258+SUM($S$5:AU$5)*$L258+SUM($S$6:AU$6)*$M258+SUM($S$7:AU$7)*$N258-SUM($O258:$Q258),0)</f>
        <v>0</v>
      </c>
      <c r="AS258" s="4">
        <f t="shared" si="695"/>
        <v>0</v>
      </c>
      <c r="AT258" s="72">
        <f>IF(SUM($S$3:AW$3)*$J258+SUM($S$4:AW$4)*$K258+SUM($S$5:AW$5)*$L258+SUM($S$6:AW$6)*$M258+SUM($S$7:AW$7)*$N258-SUM($O258:$Q258)&gt;0,SUM($S$3:AW$3)*$J258+SUM($S$4:AW$4)*$K258+SUM($S$5:AW$5)*$L258+SUM($S$6:AW$6)*$M258+SUM($S$7:AW$7)*$N258-SUM($O258:$Q258),0)</f>
        <v>0</v>
      </c>
      <c r="AU258" s="4">
        <f t="shared" si="696"/>
        <v>0</v>
      </c>
      <c r="AV258" s="72">
        <f>IF(SUM($S$3:AY$3)*$J258+SUM($S$4:AY$4)*$K258+SUM($S$5:AY$5)*$L258+SUM($S$6:AY$6)*$M258+SUM($S$7:AY$7)*$N258-SUM($O258:$Q258)&gt;0,SUM($S$3:AY$3)*$J258+SUM($S$4:AY$4)*$K258+SUM($S$5:AY$5)*$L258+SUM($S$6:AY$6)*$M258+SUM($S$7:AY$7)*$N258-SUM($O258:$Q258),0)</f>
        <v>0</v>
      </c>
      <c r="AW258" s="4">
        <f t="shared" si="697"/>
        <v>0</v>
      </c>
      <c r="AX258" s="72">
        <f>IF(SUM($S$3:BA$3)*$J258+SUM($S$4:BA$4)*$K258+SUM($S$5:BA$5)*$L258+SUM($S$6:BA$6)*$M258+SUM($S$7:BA$7)*$N258-SUM($O258:$Q258)&gt;0,SUM($S$3:BA$3)*$J258+SUM($S$4:BA$4)*$K258+SUM($S$5:BA$5)*$L258+SUM($S$6:BA$6)*$M258+SUM($S$7:BA$7)*$N258-SUM($O258:$Q258),0)</f>
        <v>0</v>
      </c>
      <c r="AY258" s="7">
        <f t="shared" si="698"/>
        <v>0</v>
      </c>
      <c r="AZ258" s="401">
        <f>IF(SUM($S$3:BC$3)*$J258+SUM($S$4:BC$4)*$K258+SUM($S$5:BC$5)*$L258+SUM($S$6:BC$6)*$M258+SUM($S$7:BC$7)*$N258-SUM($O258:$Q258)&gt;0,SUM($S$3:BC$3)*$J258+SUM($S$4:BC$4)*$K258+SUM($S$5:BC$5)*$L258+SUM($S$6:BC$6)*$M258+SUM($S$7:BC$7)*$N258-SUM($O258:$Q258),0)</f>
        <v>0</v>
      </c>
      <c r="BA258" s="87">
        <f t="shared" si="699"/>
        <v>0</v>
      </c>
      <c r="BB258" s="402">
        <f>IF(SUM($S$3:BD$3)*$J258+SUM($S$4:BD$4)*$K258+SUM($S$5:BD$5)*$L258+SUM($S$6:BD$6)*$M258+SUM($S$7:BD$7)*$N258-SUM($O258:$Q258)&gt;0,SUM($S$3:BD$3)*$J258+SUM($S$4:BD$4)*$K258+SUM($S$5:BD$5)*$L258+SUM($S$6:BD$6)*$M258+SUM($S$7:BD$7)*$N258-SUM($O258:$Q258),0)</f>
        <v>0</v>
      </c>
      <c r="BC258" s="87">
        <f t="shared" si="700"/>
        <v>0</v>
      </c>
      <c r="BG258" s="91">
        <f t="shared" si="897"/>
        <v>0</v>
      </c>
      <c r="BH258" s="91">
        <f t="shared" si="898"/>
        <v>0</v>
      </c>
      <c r="BI258" s="91">
        <f t="shared" si="899"/>
        <v>0</v>
      </c>
      <c r="BJ258" s="91">
        <f t="shared" si="900"/>
        <v>0</v>
      </c>
      <c r="BK258" s="91">
        <f t="shared" si="901"/>
        <v>0</v>
      </c>
      <c r="BL258" s="91">
        <f t="shared" si="902"/>
        <v>0</v>
      </c>
      <c r="BM258" s="91">
        <f t="shared" si="903"/>
        <v>0</v>
      </c>
      <c r="BN258" s="91">
        <f t="shared" si="904"/>
        <v>0</v>
      </c>
      <c r="BO258" s="91">
        <f t="shared" si="905"/>
        <v>0</v>
      </c>
      <c r="BP258" s="91">
        <f t="shared" si="906"/>
        <v>0</v>
      </c>
      <c r="BQ258" s="250">
        <f t="shared" si="907"/>
        <v>0</v>
      </c>
      <c r="BR258" s="157">
        <f t="shared" si="908"/>
        <v>0</v>
      </c>
      <c r="BS258" s="91">
        <f t="shared" si="909"/>
        <v>0</v>
      </c>
      <c r="BT258" s="91">
        <f t="shared" si="910"/>
        <v>0</v>
      </c>
      <c r="BU258" s="87"/>
      <c r="BV258" s="87"/>
      <c r="BW258" s="159"/>
      <c r="BX258" s="153" t="s">
        <v>607</v>
      </c>
    </row>
    <row r="259" spans="1:76" s="86" customFormat="1" ht="12.75" customHeight="1" x14ac:dyDescent="0.2">
      <c r="A259" s="94" t="s">
        <v>838</v>
      </c>
      <c r="B259" s="15" t="s">
        <v>134</v>
      </c>
      <c r="C259" s="98" t="s">
        <v>105</v>
      </c>
      <c r="D259" s="280">
        <v>1</v>
      </c>
      <c r="E259" s="335">
        <v>550.89</v>
      </c>
      <c r="F259" s="345" t="s">
        <v>912</v>
      </c>
      <c r="G259" s="379">
        <v>1</v>
      </c>
      <c r="H259" s="380">
        <v>687.32</v>
      </c>
      <c r="I259" s="373" t="s">
        <v>912</v>
      </c>
      <c r="J259" s="309">
        <v>0.45700000000000002</v>
      </c>
      <c r="K259" s="226"/>
      <c r="L259" s="215">
        <v>0.70920000000000005</v>
      </c>
      <c r="M259" s="112"/>
      <c r="N259" s="128"/>
      <c r="O259" s="87"/>
      <c r="P259" s="91"/>
      <c r="Q259" s="292">
        <v>705.08</v>
      </c>
      <c r="R259" s="72">
        <f>IF(SUM($S$3:U$3)*$J259+SUM($S$4:U$4)*$K259+SUM($S$5:U$5)*$L259+SUM($S$6:U$6)*$M259+SUM($S$7:U$7)*$N259-SUM($O259:$Q259)&gt;0,SUM($S$3:U$3)*$J259+SUM($S$4:U$4)*$K259+SUM($S$5:U$5)*$L259+SUM($S$6:U$6)*$M259+SUM($S$7:U$7)*$N259-SUM($O259:$Q259),0)</f>
        <v>0</v>
      </c>
      <c r="S259" s="73">
        <f t="shared" si="682"/>
        <v>0</v>
      </c>
      <c r="T259" s="72">
        <f>IF(SUM($S$3:W$3)*$J259+SUM($S$4:W$4)*$K259+SUM($S$5:W$5)*$L259+SUM($S$6:W$6)*$M259+SUM($S$7:W$7)*$N259-SUM($O259:$Q259)&gt;0,SUM($S$3:W$3)*$J259+SUM($S$4:W$4)*$K259+SUM($S$5:W$5)*$L259+SUM($S$6:W$6)*$M259+SUM($S$7:W$7)*$N259-SUM($O259:$Q259),0)</f>
        <v>0</v>
      </c>
      <c r="U259" s="4">
        <f t="shared" si="683"/>
        <v>0</v>
      </c>
      <c r="V259" s="72">
        <f>IF(SUM($S$3:Y$3)*$J259+SUM($S$4:Y$4)*$K259+SUM($S$5:Y$5)*$L259+SUM($S$6:Y$6)*$M259+SUM($S$7:Y$7)*$N259-SUM($O259:$Q259)&gt;0,SUM($S$3:Y$3)*$J259+SUM($S$4:Y$4)*$K259+SUM($S$5:Y$5)*$L259+SUM($S$6:Y$6)*$M259+SUM($S$7:Y$7)*$N259-SUM($O259:$Q259),0)</f>
        <v>0</v>
      </c>
      <c r="W259" s="4">
        <f t="shared" si="684"/>
        <v>0</v>
      </c>
      <c r="X259" s="72">
        <f>IF(SUM($S$3:AA$3)*$J259+SUM($S$4:AA$4)*$K259+SUM($S$5:AA$5)*$L259+SUM($S$6:AA$6)*$M259+SUM($S$7:AA$7)*$N259-SUM($O259:$Q259)&gt;0,SUM($S$3:AA$3)*$J259+SUM($S$4:AA$4)*$K259+SUM($S$5:AA$5)*$L259+SUM($S$6:AA$6)*$M259+SUM($S$7:AA$7)*$N259-SUM($O259:$Q259),0)</f>
        <v>0</v>
      </c>
      <c r="Y259" s="4">
        <f t="shared" si="685"/>
        <v>0</v>
      </c>
      <c r="Z259" s="72">
        <f>IF(SUM($S$3:AC$3)*$J259+SUM($S$4:AC$4)*$K259+SUM($S$5:AC$5)*$L259+SUM($S$6:AC$6)*$M259+SUM($S$7:AC$7)*$N259-SUM($O259:$Q259)&gt;0,SUM($S$3:AC$3)*$J259+SUM($S$4:AC$4)*$K259+SUM($S$5:AC$5)*$L259+SUM($S$6:AC$6)*$M259+SUM($S$7:AC$7)*$N259-SUM($O259:$Q259),0)</f>
        <v>0</v>
      </c>
      <c r="AA259" s="4">
        <f t="shared" si="686"/>
        <v>0</v>
      </c>
      <c r="AB259" s="72">
        <f>IF(SUM($S$3:AE$3)*$J259+SUM($S$4:AE$4)*$K259+SUM($S$5:AE$5)*$L259+SUM($S$6:AE$6)*$M259+SUM($S$7:AE$7)*$N259-SUM($O259:$Q259)&gt;0,SUM($S$3:AE$3)*$J259+SUM($S$4:AE$4)*$K259+SUM($S$5:AE$5)*$L259+SUM($S$6:AE$6)*$M259+SUM($S$7:AE$7)*$N259-SUM($O259:$Q259),0)</f>
        <v>0</v>
      </c>
      <c r="AC259" s="4">
        <f t="shared" si="687"/>
        <v>0</v>
      </c>
      <c r="AD259" s="72">
        <f>IF(SUM($S$3:AG$3)*$J259+SUM($S$4:AG$4)*$K259+SUM($S$5:AG$5)*$L259+SUM($S$6:AG$6)*$M259+SUM($S$7:AG$7)*$N259-SUM($O259:$Q259)&gt;0,SUM($S$3:AG$3)*$J259+SUM($S$4:AG$4)*$K259+SUM($S$5:AG$5)*$L259+SUM($S$6:AG$6)*$M259+SUM($S$7:AG$7)*$N259-SUM($O259:$Q259),0)</f>
        <v>0</v>
      </c>
      <c r="AE259" s="4">
        <f t="shared" si="688"/>
        <v>0</v>
      </c>
      <c r="AF259" s="72">
        <f>IF(SUM($S$3:AI$3)*$J259+SUM($S$4:AI$4)*$K259+SUM($S$5:AI$5)*$L259+SUM($S$6:AI$6)*$M259+SUM($S$7:AI$7)*$N259-SUM($O259:$Q259)&gt;0,SUM($S$3:AI$3)*$J259+SUM($S$4:AI$4)*$K259+SUM($S$5:AI$5)*$L259+SUM($S$6:AI$6)*$M259+SUM($S$7:AI$7)*$N259-SUM($O259:$Q259),0)</f>
        <v>0</v>
      </c>
      <c r="AG259" s="4">
        <f t="shared" si="689"/>
        <v>0</v>
      </c>
      <c r="AH259" s="72">
        <f>IF(SUM($S$3:AK$3)*$J259+SUM($S$4:AK$4)*$K259+SUM($S$5:AK$5)*$L259+SUM($S$6:AK$6)*$M259+SUM($S$7:AK$7)*$N259-SUM($O259:$Q259)&gt;0,SUM($S$3:AK$3)*$J259+SUM($S$4:AK$4)*$K259+SUM($S$5:AK$5)*$L259+SUM($S$6:AK$6)*$M259+SUM($S$7:AK$7)*$N259-SUM($O259:$Q259),0)</f>
        <v>0</v>
      </c>
      <c r="AI259" s="4">
        <f t="shared" si="690"/>
        <v>0</v>
      </c>
      <c r="AJ259" s="72">
        <f>IF(SUM($S$3:AM$3)*$J259+SUM($S$4:AQ$4)*$K259+SUM($S$5:AM$5)*$L259+SUM($S$6:AM$6)*$M259+SUM($S$7:AM$7)*$N259-SUM($O259:$Q259)&gt;0,SUM($S$3:AM$3)*$J259+SUM($S$4:AQ$4)*$K259+SUM($S$5:AM$5)*$L259+SUM($S$6:AM$6)*$M259+SUM($S$7:AM$7)*$N259-SUM($O259:$Q259),0)</f>
        <v>0</v>
      </c>
      <c r="AK259" s="4">
        <f t="shared" si="691"/>
        <v>0</v>
      </c>
      <c r="AL259" s="72">
        <f>IF(SUM($S$3:AO$3)*$J259+SUM($S$4:AS$4)*$K259+SUM($S$5:AO$5)*$L259+SUM($S$6:AO$6)*$M259+SUM($S$7:AO$7)*$N259-SUM($O259:$Q259)&gt;0,SUM($S$3:AO$3)*$J259+SUM($S$4:AS$4)*$K259+SUM($S$5:AO$5)*$L259+SUM($S$6:AO$6)*$M259+SUM($S$7:AO$7)*$N259-SUM($O259:$Q259),0)</f>
        <v>0</v>
      </c>
      <c r="AM259" s="4">
        <f t="shared" si="692"/>
        <v>0</v>
      </c>
      <c r="AN259" s="72">
        <f>IF(SUM($S$3:AQ$3)*$J259+SUM($S$4:AU$4)*$K259+SUM($S$5:AQ$5)*$L259+SUM($S$6:AQ$6)*$M259+SUM($S$7:AQ$7)*$N259-SUM($O259:$Q259)&gt;0,SUM($S$3:AQ$3)*$J259+SUM($S$4:AU$4)*$K259+SUM($S$5:AQ$5)*$L259+SUM($S$6:AQ$6)*$M259+SUM($S$7:AQ$7)*$N259-SUM($O259:$Q259),0)</f>
        <v>0</v>
      </c>
      <c r="AO259" s="4">
        <f t="shared" si="693"/>
        <v>0</v>
      </c>
      <c r="AP259" s="72">
        <f>IF(SUM($S$3:AS$3)*$J259+SUM($S$4:AW$4)*$K259+SUM($S$5:AS$5)*$L259+SUM($S$6:AS$6)*$M259+SUM($S$7:AS$7)*$N259-SUM($O259:$Q259)&gt;0,SUM($S$3:AS$3)*$J259+SUM($S$4:AW$4)*$K259+SUM($S$5:AS$5)*$L259+SUM($S$6:AS$6)*$M259+SUM($S$7:AS$7)*$N259-SUM($O259:$Q259),0)</f>
        <v>0</v>
      </c>
      <c r="AQ259" s="4">
        <f t="shared" si="694"/>
        <v>0</v>
      </c>
      <c r="AR259" s="72">
        <f>IF(SUM($S$3:AU$3)*$J259+SUM($S$4:AP$4)*$K259+SUM($S$5:AU$5)*$L259+SUM($S$6:AU$6)*$M259+SUM($S$7:AU$7)*$N259-SUM($O259:$Q259)&gt;0,SUM($S$3:AU$3)*$J259+SUM($S$4:AP$4)*$K259+SUM($S$5:AU$5)*$L259+SUM($S$6:AU$6)*$M259+SUM($S$7:AU$7)*$N259-SUM($O259:$Q259),0)</f>
        <v>0</v>
      </c>
      <c r="AS259" s="4">
        <f t="shared" si="695"/>
        <v>0</v>
      </c>
      <c r="AT259" s="72">
        <f>IF(SUM($S$3:AW$3)*$J259+SUM($S$4:AW$4)*$K259+SUM($S$5:AW$5)*$L259+SUM($S$6:AW$6)*$M259+SUM($S$7:AW$7)*$N259-SUM($O259:$Q259)&gt;0,SUM($S$3:AW$3)*$J259+SUM($S$4:AW$4)*$K259+SUM($S$5:AW$5)*$L259+SUM($S$6:AW$6)*$M259+SUM($S$7:AW$7)*$N259-SUM($O259:$Q259),0)</f>
        <v>0</v>
      </c>
      <c r="AU259" s="4">
        <f t="shared" si="696"/>
        <v>0</v>
      </c>
      <c r="AV259" s="72">
        <f>IF(SUM($S$3:AY$3)*$J259+SUM($S$4:AY$4)*$K259+SUM($S$5:AY$5)*$L259+SUM($S$6:AY$6)*$M259+SUM($S$7:AY$7)*$N259-SUM($O259:$Q259)&gt;0,SUM($S$3:AY$3)*$J259+SUM($S$4:AY$4)*$K259+SUM($S$5:AY$5)*$L259+SUM($S$6:AY$6)*$M259+SUM($S$7:AY$7)*$N259-SUM($O259:$Q259),0)</f>
        <v>78.97320000000002</v>
      </c>
      <c r="AW259" s="4">
        <f t="shared" si="697"/>
        <v>78.97320000000002</v>
      </c>
      <c r="AX259" s="72">
        <f>IF(SUM($S$3:BA$3)*$J259+SUM($S$4:BA$4)*$K259+SUM($S$5:BA$5)*$L259+SUM($S$6:BA$6)*$M259+SUM($S$7:BA$7)*$N259-SUM($O259:$Q259)&gt;0,SUM($S$3:BA$3)*$J259+SUM($S$4:BA$4)*$K259+SUM($S$5:BA$5)*$L259+SUM($S$6:BA$6)*$M259+SUM($S$7:BA$7)*$N259-SUM($O259:$Q259),0)</f>
        <v>206.62919999999997</v>
      </c>
      <c r="AY259" s="7">
        <f t="shared" si="698"/>
        <v>127.65599999999995</v>
      </c>
      <c r="AZ259" s="401">
        <f>IF(SUM($S$3:BC$3)*$J259+SUM($S$4:BC$4)*$K259+SUM($S$5:BC$5)*$L259+SUM($S$6:BC$6)*$M259+SUM($S$7:BC$7)*$N259-SUM($O259:$Q259)&gt;0,SUM($S$3:BC$3)*$J259+SUM($S$4:BC$4)*$K259+SUM($S$5:BC$5)*$L259+SUM($S$6:BC$6)*$M259+SUM($S$7:BC$7)*$N259-SUM($O259:$Q259),0)</f>
        <v>334.28519999999992</v>
      </c>
      <c r="BA259" s="87">
        <f t="shared" si="699"/>
        <v>127.65599999999995</v>
      </c>
      <c r="BB259" s="402">
        <f>IF(SUM($S$3:BD$3)*$J259+SUM($S$4:BD$4)*$K259+SUM($S$5:BD$5)*$L259+SUM($S$6:BD$6)*$M259+SUM($S$7:BD$7)*$N259-SUM($O259:$Q259)&gt;0,SUM($S$3:BD$3)*$J259+SUM($S$4:BD$4)*$K259+SUM($S$5:BD$5)*$L259+SUM($S$6:BD$6)*$M259+SUM($S$7:BD$7)*$N259-SUM($O259:$Q259),0)</f>
        <v>430.73640000000012</v>
      </c>
      <c r="BC259" s="87">
        <f t="shared" si="700"/>
        <v>96.451200000000199</v>
      </c>
      <c r="BG259" s="91">
        <f t="shared" si="897"/>
        <v>0</v>
      </c>
      <c r="BH259" s="91">
        <f t="shared" si="898"/>
        <v>0</v>
      </c>
      <c r="BI259" s="91">
        <f t="shared" si="899"/>
        <v>0</v>
      </c>
      <c r="BJ259" s="91">
        <f t="shared" si="900"/>
        <v>0</v>
      </c>
      <c r="BK259" s="91">
        <f t="shared" si="901"/>
        <v>0</v>
      </c>
      <c r="BL259" s="91">
        <f t="shared" si="902"/>
        <v>0</v>
      </c>
      <c r="BM259" s="91">
        <f t="shared" si="903"/>
        <v>0</v>
      </c>
      <c r="BN259" s="91">
        <f t="shared" si="904"/>
        <v>0</v>
      </c>
      <c r="BO259" s="91">
        <f t="shared" si="905"/>
        <v>0</v>
      </c>
      <c r="BP259" s="91">
        <f t="shared" si="906"/>
        <v>0</v>
      </c>
      <c r="BQ259" s="250">
        <f t="shared" si="907"/>
        <v>54279.859824000021</v>
      </c>
      <c r="BR259" s="157">
        <f t="shared" si="908"/>
        <v>87740.52191999997</v>
      </c>
      <c r="BS259" s="91">
        <f t="shared" si="909"/>
        <v>87740.52191999997</v>
      </c>
      <c r="BT259" s="91">
        <f t="shared" si="910"/>
        <v>66292.838784000138</v>
      </c>
      <c r="BU259" s="87"/>
      <c r="BV259" s="87"/>
      <c r="BW259" s="159"/>
      <c r="BX259" s="153" t="s">
        <v>607</v>
      </c>
    </row>
    <row r="260" spans="1:76" s="86" customFormat="1" ht="12.75" customHeight="1" x14ac:dyDescent="0.25">
      <c r="A260" s="51" t="s">
        <v>234</v>
      </c>
      <c r="B260" s="51" t="s">
        <v>142</v>
      </c>
      <c r="C260" s="257" t="s">
        <v>105</v>
      </c>
      <c r="D260" s="279">
        <v>1</v>
      </c>
      <c r="E260" s="333">
        <v>875</v>
      </c>
      <c r="F260" s="345" t="s">
        <v>1043</v>
      </c>
      <c r="G260" s="369">
        <v>1</v>
      </c>
      <c r="H260" s="370">
        <v>875</v>
      </c>
      <c r="I260" s="373" t="s">
        <v>1043</v>
      </c>
      <c r="J260" s="208"/>
      <c r="K260" s="225">
        <v>0.13</v>
      </c>
      <c r="L260" s="217"/>
      <c r="M260" s="234">
        <v>0.127</v>
      </c>
      <c r="N260" s="120"/>
      <c r="O260" s="87"/>
      <c r="P260" s="91"/>
      <c r="Q260" s="292">
        <v>289</v>
      </c>
      <c r="R260" s="72">
        <f>IF(SUM($S$3:U$3)*$J260+SUM($S$4:U$4)*$K260+SUM($S$5:U$5)*$L260+SUM($S$6:U$6)*$M260+SUM($S$7:U$7)*$N260-SUM($O260:$Q260)&gt;0,SUM($S$3:U$3)*$J260+SUM($S$4:U$4)*$K260+SUM($S$5:U$5)*$L260+SUM($S$6:U$6)*$M260+SUM($S$7:U$7)*$N260-SUM($O260:$Q260),0)</f>
        <v>0</v>
      </c>
      <c r="S260" s="73">
        <f t="shared" si="682"/>
        <v>0</v>
      </c>
      <c r="T260" s="72">
        <f>IF(SUM($S$3:W$3)*$J260+SUM($S$4:W$4)*$K260+SUM($S$5:W$5)*$L260+SUM($S$6:W$6)*$M260+SUM($S$7:W$7)*$N260-SUM($O260:$Q260)&gt;0,SUM($S$3:W$3)*$J260+SUM($S$4:W$4)*$K260+SUM($S$5:W$5)*$L260+SUM($S$6:W$6)*$M260+SUM($S$7:W$7)*$N260-SUM($O260:$Q260),0)</f>
        <v>0</v>
      </c>
      <c r="U260" s="4">
        <f t="shared" si="683"/>
        <v>0</v>
      </c>
      <c r="V260" s="72">
        <f>IF(SUM($S$3:Y$3)*$J260+SUM($S$4:Y$4)*$K260+SUM($S$5:Y$5)*$L260+SUM($S$6:Y$6)*$M260+SUM($S$7:Y$7)*$N260-SUM($O260:$Q260)&gt;0,SUM($S$3:Y$3)*$J260+SUM($S$4:Y$4)*$K260+SUM($S$5:Y$5)*$L260+SUM($S$6:Y$6)*$M260+SUM($S$7:Y$7)*$N260-SUM($O260:$Q260),0)</f>
        <v>0</v>
      </c>
      <c r="W260" s="4">
        <f t="shared" si="684"/>
        <v>0</v>
      </c>
      <c r="X260" s="72">
        <f>IF(SUM($S$3:AA$3)*$J260+SUM($S$4:AA$4)*$K260+SUM($S$5:AA$5)*$L260+SUM($S$6:AA$6)*$M260+SUM($S$7:AA$7)*$N260-SUM($O260:$Q260)&gt;0,SUM($S$3:AA$3)*$J260+SUM($S$4:AA$4)*$K260+SUM($S$5:AA$5)*$L260+SUM($S$6:AA$6)*$M260+SUM($S$7:AA$7)*$N260-SUM($O260:$Q260),0)</f>
        <v>0</v>
      </c>
      <c r="Y260" s="4">
        <f t="shared" si="685"/>
        <v>0</v>
      </c>
      <c r="Z260" s="72">
        <f>IF(SUM($S$3:AC$3)*$J260+SUM($S$4:AC$4)*$K260+SUM($S$5:AC$5)*$L260+SUM($S$6:AC$6)*$M260+SUM($S$7:AC$7)*$N260-SUM($O260:$Q260)&gt;0,SUM($S$3:AC$3)*$J260+SUM($S$4:AC$4)*$K260+SUM($S$5:AC$5)*$L260+SUM($S$6:AC$6)*$M260+SUM($S$7:AC$7)*$N260-SUM($O260:$Q260),0)</f>
        <v>0</v>
      </c>
      <c r="AA260" s="4">
        <f t="shared" si="686"/>
        <v>0</v>
      </c>
      <c r="AB260" s="72">
        <f>IF(SUM($S$3:AE$3)*$J260+SUM($S$4:AE$4)*$K260+SUM($S$5:AE$5)*$L260+SUM($S$6:AE$6)*$M260+SUM($S$7:AE$7)*$N260-SUM($O260:$Q260)&gt;0,SUM($S$3:AE$3)*$J260+SUM($S$4:AE$4)*$K260+SUM($S$5:AE$5)*$L260+SUM($S$6:AE$6)*$M260+SUM($S$7:AE$7)*$N260-SUM($O260:$Q260),0)</f>
        <v>0</v>
      </c>
      <c r="AC260" s="4">
        <f t="shared" si="687"/>
        <v>0</v>
      </c>
      <c r="AD260" s="72">
        <f>IF(SUM($S$3:AG$3)*$J260+SUM($S$4:AG$4)*$K260+SUM($S$5:AG$5)*$L260+SUM($S$6:AG$6)*$M260+SUM($S$7:AG$7)*$N260-SUM($O260:$Q260)&gt;0,SUM($S$3:AG$3)*$J260+SUM($S$4:AG$4)*$K260+SUM($S$5:AG$5)*$L260+SUM($S$6:AG$6)*$M260+SUM($S$7:AG$7)*$N260-SUM($O260:$Q260),0)</f>
        <v>0</v>
      </c>
      <c r="AE260" s="4">
        <f t="shared" si="688"/>
        <v>0</v>
      </c>
      <c r="AF260" s="72">
        <f>IF(SUM($S$3:AI$3)*$J260+SUM($S$4:AI$4)*$K260+SUM($S$5:AI$5)*$L260+SUM($S$6:AI$6)*$M260+SUM($S$7:AI$7)*$N260-SUM($O260:$Q260)&gt;0,SUM($S$3:AI$3)*$J260+SUM($S$4:AI$4)*$K260+SUM($S$5:AI$5)*$L260+SUM($S$6:AI$6)*$M260+SUM($S$7:AI$7)*$N260-SUM($O260:$Q260),0)</f>
        <v>0</v>
      </c>
      <c r="AG260" s="4">
        <f t="shared" si="689"/>
        <v>0</v>
      </c>
      <c r="AH260" s="72">
        <f>IF(SUM($S$3:AK$3)*$J260+SUM($S$4:AK$4)*$K260+SUM($S$5:AK$5)*$L260+SUM($S$6:AK$6)*$M260+SUM($S$7:AK$7)*$N260-SUM($O260:$Q260)&gt;0,SUM($S$3:AK$3)*$J260+SUM($S$4:AK$4)*$K260+SUM($S$5:AK$5)*$L260+SUM($S$6:AK$6)*$M260+SUM($S$7:AK$7)*$N260-SUM($O260:$Q260),0)</f>
        <v>0</v>
      </c>
      <c r="AI260" s="4">
        <f t="shared" si="690"/>
        <v>0</v>
      </c>
      <c r="AJ260" s="72">
        <f>IF(SUM($S$3:AM$3)*$J260+SUM($S$4:AQ$4)*$K260+SUM($S$5:AM$5)*$L260+SUM($S$6:AM$6)*$M260+SUM($S$7:AM$7)*$N260-SUM($O260:$Q260)&gt;0,SUM($S$3:AM$3)*$J260+SUM($S$4:AQ$4)*$K260+SUM($S$5:AM$5)*$L260+SUM($S$6:AM$6)*$M260+SUM($S$7:AM$7)*$N260-SUM($O260:$Q260),0)</f>
        <v>0</v>
      </c>
      <c r="AK260" s="4">
        <f t="shared" si="691"/>
        <v>0</v>
      </c>
      <c r="AL260" s="72">
        <f>IF(SUM($S$3:AO$3)*$J260+SUM($S$4:AS$4)*$K260+SUM($S$5:AO$5)*$L260+SUM($S$6:AO$6)*$M260+SUM($S$7:AO$7)*$N260-SUM($O260:$Q260)&gt;0,SUM($S$3:AO$3)*$J260+SUM($S$4:AS$4)*$K260+SUM($S$5:AO$5)*$L260+SUM($S$6:AO$6)*$M260+SUM($S$7:AO$7)*$N260-SUM($O260:$Q260),0)</f>
        <v>0</v>
      </c>
      <c r="AM260" s="4">
        <f t="shared" si="692"/>
        <v>0</v>
      </c>
      <c r="AN260" s="72">
        <f>IF(SUM($S$3:AQ$3)*$J260+SUM($S$4:AU$4)*$K260+SUM($S$5:AQ$5)*$L260+SUM($S$6:AQ$6)*$M260+SUM($S$7:AQ$7)*$N260-SUM($O260:$Q260)&gt;0,SUM($S$3:AQ$3)*$J260+SUM($S$4:AU$4)*$K260+SUM($S$5:AQ$5)*$L260+SUM($S$6:AQ$6)*$M260+SUM($S$7:AQ$7)*$N260-SUM($O260:$Q260),0)</f>
        <v>0</v>
      </c>
      <c r="AO260" s="4">
        <f t="shared" si="693"/>
        <v>0</v>
      </c>
      <c r="AP260" s="72">
        <f>IF(SUM($S$3:AS$3)*$J260+SUM($S$4:AW$4)*$K260+SUM($S$5:AS$5)*$L260+SUM($S$6:AS$6)*$M260+SUM($S$7:AS$7)*$N260-SUM($O260:$Q260)&gt;0,SUM($S$3:AS$3)*$J260+SUM($S$4:AW$4)*$K260+SUM($S$5:AS$5)*$L260+SUM($S$6:AS$6)*$M260+SUM($S$7:AS$7)*$N260-SUM($O260:$Q260),0)</f>
        <v>0</v>
      </c>
      <c r="AQ260" s="4">
        <f t="shared" si="694"/>
        <v>0</v>
      </c>
      <c r="AR260" s="72">
        <f>IF(SUM($S$3:AU$3)*$J260+SUM($S$4:AP$4)*$K260+SUM($S$5:AU$5)*$L260+SUM($S$6:AU$6)*$M260+SUM($S$7:AU$7)*$N260-SUM($O260:$Q260)&gt;0,SUM($S$3:AU$3)*$J260+SUM($S$4:AP$4)*$K260+SUM($S$5:AU$5)*$L260+SUM($S$6:AU$6)*$M260+SUM($S$7:AU$7)*$N260-SUM($O260:$Q260),0)</f>
        <v>0</v>
      </c>
      <c r="AS260" s="4">
        <f t="shared" si="695"/>
        <v>0</v>
      </c>
      <c r="AT260" s="72">
        <f>IF(SUM($S$3:AW$3)*$J260+SUM($S$4:AW$4)*$K260+SUM($S$5:AW$5)*$L260+SUM($S$6:AW$6)*$M260+SUM($S$7:AW$7)*$N260-SUM($O260:$Q260)&gt;0,SUM($S$3:AW$3)*$J260+SUM($S$4:AW$4)*$K260+SUM($S$5:AW$5)*$L260+SUM($S$6:AW$6)*$M260+SUM($S$7:AW$7)*$N260-SUM($O260:$Q260),0)</f>
        <v>0</v>
      </c>
      <c r="AU260" s="4">
        <f t="shared" si="696"/>
        <v>0</v>
      </c>
      <c r="AV260" s="72">
        <f>IF(SUM($S$3:AY$3)*$J260+SUM($S$4:AY$4)*$K260+SUM($S$5:AY$5)*$L260+SUM($S$6:AY$6)*$M260+SUM($S$7:AY$7)*$N260-SUM($O260:$Q260)&gt;0,SUM($S$3:AY$3)*$J260+SUM($S$4:AY$4)*$K260+SUM($S$5:AY$5)*$L260+SUM($S$6:AY$6)*$M260+SUM($S$7:AY$7)*$N260-SUM($O260:$Q260),0)</f>
        <v>0</v>
      </c>
      <c r="AW260" s="4">
        <f t="shared" si="697"/>
        <v>0</v>
      </c>
      <c r="AX260" s="72">
        <f>IF(SUM($S$3:BA$3)*$J260+SUM($S$4:BA$4)*$K260+SUM($S$5:BA$5)*$L260+SUM($S$6:BA$6)*$M260+SUM($S$7:BA$7)*$N260-SUM($O260:$Q260)&gt;0,SUM($S$3:BA$3)*$J260+SUM($S$4:BA$4)*$K260+SUM($S$5:BA$5)*$L260+SUM($S$6:BA$6)*$M260+SUM($S$7:BA$7)*$N260-SUM($O260:$Q260),0)</f>
        <v>0</v>
      </c>
      <c r="AY260" s="7">
        <f t="shared" si="698"/>
        <v>0</v>
      </c>
      <c r="AZ260" s="401">
        <f>IF(SUM($S$3:BC$3)*$J260+SUM($S$4:BC$4)*$K260+SUM($S$5:BC$5)*$L260+SUM($S$6:BC$6)*$M260+SUM($S$7:BC$7)*$N260-SUM($O260:$Q260)&gt;0,SUM($S$3:BC$3)*$J260+SUM($S$4:BC$4)*$K260+SUM($S$5:BC$5)*$L260+SUM($S$6:BC$6)*$M260+SUM($S$7:BC$7)*$N260-SUM($O260:$Q260),0)</f>
        <v>0</v>
      </c>
      <c r="BA260" s="87">
        <f t="shared" si="699"/>
        <v>0</v>
      </c>
      <c r="BB260" s="402">
        <f>IF(SUM($S$3:BD$3)*$J260+SUM($S$4:BD$4)*$K260+SUM($S$5:BD$5)*$L260+SUM($S$6:BD$6)*$M260+SUM($S$7:BD$7)*$N260-SUM($O260:$Q260)&gt;0,SUM($S$3:BD$3)*$J260+SUM($S$4:BD$4)*$K260+SUM($S$5:BD$5)*$L260+SUM($S$6:BD$6)*$M260+SUM($S$7:BD$7)*$N260-SUM($O260:$Q260),0)</f>
        <v>0</v>
      </c>
      <c r="BC260" s="87">
        <f t="shared" si="700"/>
        <v>0</v>
      </c>
      <c r="BG260" s="23">
        <f t="shared" ref="BG260:BG274" si="911">AA260*$H260</f>
        <v>0</v>
      </c>
      <c r="BH260" s="23">
        <f t="shared" ref="BH260:BH274" si="912">AC260*$H260</f>
        <v>0</v>
      </c>
      <c r="BI260" s="23">
        <f t="shared" ref="BI260:BI274" si="913">AE260*$H260</f>
        <v>0</v>
      </c>
      <c r="BJ260" s="23">
        <f t="shared" ref="BJ260:BJ274" si="914">AG260*$H260</f>
        <v>0</v>
      </c>
      <c r="BK260" s="23">
        <f t="shared" ref="BK260:BK274" si="915">AI260*$H260</f>
        <v>0</v>
      </c>
      <c r="BL260" s="23">
        <f t="shared" ref="BL260:BL274" si="916">AK260*$H260</f>
        <v>0</v>
      </c>
      <c r="BM260" s="23">
        <f t="shared" ref="BM260:BM274" si="917">AM260*$H260</f>
        <v>0</v>
      </c>
      <c r="BN260" s="23">
        <f t="shared" ref="BN260:BN274" si="918">AO260*$H260</f>
        <v>0</v>
      </c>
      <c r="BO260" s="23">
        <f t="shared" ref="BO260:BO274" si="919">AQ260*$H260</f>
        <v>0</v>
      </c>
      <c r="BP260" s="23">
        <f t="shared" ref="BP260:BP274" si="920">AS260*$H260</f>
        <v>0</v>
      </c>
      <c r="BQ260" s="407">
        <f t="shared" ref="BQ260:BQ274" si="921">AU260*$H260</f>
        <v>0</v>
      </c>
      <c r="BR260" s="22">
        <f t="shared" ref="BR260:BR274" si="922">AW260*$H260</f>
        <v>0</v>
      </c>
      <c r="BS260" s="23">
        <f t="shared" ref="BS260:BS274" si="923">AY260*$H260</f>
        <v>0</v>
      </c>
      <c r="BT260" s="23">
        <f t="shared" ref="BT260:BT274" si="924">BA260*$H260</f>
        <v>0</v>
      </c>
      <c r="BU260" s="23">
        <f t="shared" ref="BU260:BU274" si="925">BC260*$H260</f>
        <v>0</v>
      </c>
      <c r="BV260" s="87"/>
      <c r="BW260" s="159"/>
      <c r="BX260" s="153" t="s">
        <v>615</v>
      </c>
    </row>
    <row r="261" spans="1:76" s="86" customFormat="1" ht="12.75" customHeight="1" x14ac:dyDescent="0.25">
      <c r="A261" s="51" t="s">
        <v>235</v>
      </c>
      <c r="B261" s="51" t="s">
        <v>142</v>
      </c>
      <c r="C261" s="257" t="s">
        <v>105</v>
      </c>
      <c r="D261" s="279">
        <v>1</v>
      </c>
      <c r="E261" s="333">
        <v>567.79999999999995</v>
      </c>
      <c r="F261" s="345" t="s">
        <v>1043</v>
      </c>
      <c r="G261" s="369">
        <v>1</v>
      </c>
      <c r="H261" s="370">
        <v>567.79999999999995</v>
      </c>
      <c r="I261" s="373" t="s">
        <v>1043</v>
      </c>
      <c r="J261" s="315">
        <v>0.187</v>
      </c>
      <c r="K261" s="225">
        <v>0.4</v>
      </c>
      <c r="L261" s="217">
        <v>0.187</v>
      </c>
      <c r="M261" s="234">
        <v>0.51300000000000001</v>
      </c>
      <c r="N261" s="120"/>
      <c r="O261" s="87"/>
      <c r="P261" s="91"/>
      <c r="Q261" s="292">
        <v>950</v>
      </c>
      <c r="R261" s="72">
        <f>IF(SUM($S$3:U$3)*$J261+SUM($S$4:U$4)*$K261+SUM($S$5:U$5)*$L261+SUM($S$6:U$6)*$M261+SUM($S$7:U$7)*$N261-SUM($O261:$Q261)&gt;0,SUM($S$3:U$3)*$J261+SUM($S$4:U$4)*$K261+SUM($S$5:U$5)*$L261+SUM($S$6:U$6)*$M261+SUM($S$7:U$7)*$N261-SUM($O261:$Q261),0)</f>
        <v>0</v>
      </c>
      <c r="S261" s="73">
        <f t="shared" si="682"/>
        <v>0</v>
      </c>
      <c r="T261" s="72">
        <f>IF(SUM($S$3:W$3)*$J261+SUM($S$4:W$4)*$K261+SUM($S$5:W$5)*$L261+SUM($S$6:W$6)*$M261+SUM($S$7:W$7)*$N261-SUM($O261:$Q261)&gt;0,SUM($S$3:W$3)*$J261+SUM($S$4:W$4)*$K261+SUM($S$5:W$5)*$L261+SUM($S$6:W$6)*$M261+SUM($S$7:W$7)*$N261-SUM($O261:$Q261),0)</f>
        <v>0</v>
      </c>
      <c r="U261" s="4">
        <f t="shared" si="683"/>
        <v>0</v>
      </c>
      <c r="V261" s="72">
        <f>IF(SUM($S$3:Y$3)*$J261+SUM($S$4:Y$4)*$K261+SUM($S$5:Y$5)*$L261+SUM($S$6:Y$6)*$M261+SUM($S$7:Y$7)*$N261-SUM($O261:$Q261)&gt;0,SUM($S$3:Y$3)*$J261+SUM($S$4:Y$4)*$K261+SUM($S$5:Y$5)*$L261+SUM($S$6:Y$6)*$M261+SUM($S$7:Y$7)*$N261-SUM($O261:$Q261),0)</f>
        <v>0</v>
      </c>
      <c r="W261" s="4">
        <f t="shared" si="684"/>
        <v>0</v>
      </c>
      <c r="X261" s="72">
        <f>IF(SUM($S$3:AA$3)*$J261+SUM($S$4:AA$4)*$K261+SUM($S$5:AA$5)*$L261+SUM($S$6:AA$6)*$M261+SUM($S$7:AA$7)*$N261-SUM($O261:$Q261)&gt;0,SUM($S$3:AA$3)*$J261+SUM($S$4:AA$4)*$K261+SUM($S$5:AA$5)*$L261+SUM($S$6:AA$6)*$M261+SUM($S$7:AA$7)*$N261-SUM($O261:$Q261),0)</f>
        <v>0</v>
      </c>
      <c r="Y261" s="4">
        <f t="shared" si="685"/>
        <v>0</v>
      </c>
      <c r="Z261" s="72">
        <f>IF(SUM($S$3:AC$3)*$J261+SUM($S$4:AC$4)*$K261+SUM($S$5:AC$5)*$L261+SUM($S$6:AC$6)*$M261+SUM($S$7:AC$7)*$N261-SUM($O261:$Q261)&gt;0,SUM($S$3:AC$3)*$J261+SUM($S$4:AC$4)*$K261+SUM($S$5:AC$5)*$L261+SUM($S$6:AC$6)*$M261+SUM($S$7:AC$7)*$N261-SUM($O261:$Q261),0)</f>
        <v>0</v>
      </c>
      <c r="AA261" s="4">
        <f t="shared" si="686"/>
        <v>0</v>
      </c>
      <c r="AB261" s="72">
        <f>IF(SUM($S$3:AE$3)*$J261+SUM($S$4:AE$4)*$K261+SUM($S$5:AE$5)*$L261+SUM($S$6:AE$6)*$M261+SUM($S$7:AE$7)*$N261-SUM($O261:$Q261)&gt;0,SUM($S$3:AE$3)*$J261+SUM($S$4:AE$4)*$K261+SUM($S$5:AE$5)*$L261+SUM($S$6:AE$6)*$M261+SUM($S$7:AE$7)*$N261-SUM($O261:$Q261),0)</f>
        <v>0</v>
      </c>
      <c r="AC261" s="4">
        <f t="shared" si="687"/>
        <v>0</v>
      </c>
      <c r="AD261" s="72">
        <f>IF(SUM($S$3:AG$3)*$J261+SUM($S$4:AG$4)*$K261+SUM($S$5:AG$5)*$L261+SUM($S$6:AG$6)*$M261+SUM($S$7:AG$7)*$N261-SUM($O261:$Q261)&gt;0,SUM($S$3:AG$3)*$J261+SUM($S$4:AG$4)*$K261+SUM($S$5:AG$5)*$L261+SUM($S$6:AG$6)*$M261+SUM($S$7:AG$7)*$N261-SUM($O261:$Q261),0)</f>
        <v>0</v>
      </c>
      <c r="AE261" s="4">
        <f t="shared" si="688"/>
        <v>0</v>
      </c>
      <c r="AF261" s="72">
        <f>IF(SUM($S$3:AI$3)*$J261+SUM($S$4:AI$4)*$K261+SUM($S$5:AI$5)*$L261+SUM($S$6:AI$6)*$M261+SUM($S$7:AI$7)*$N261-SUM($O261:$Q261)&gt;0,SUM($S$3:AI$3)*$J261+SUM($S$4:AI$4)*$K261+SUM($S$5:AI$5)*$L261+SUM($S$6:AI$6)*$M261+SUM($S$7:AI$7)*$N261-SUM($O261:$Q261),0)</f>
        <v>0</v>
      </c>
      <c r="AG261" s="4">
        <f t="shared" si="689"/>
        <v>0</v>
      </c>
      <c r="AH261" s="72">
        <f>IF(SUM($S$3:AK$3)*$J261+SUM($S$4:AK$4)*$K261+SUM($S$5:AK$5)*$L261+SUM($S$6:AK$6)*$M261+SUM($S$7:AK$7)*$N261-SUM($O261:$Q261)&gt;0,SUM($S$3:AK$3)*$J261+SUM($S$4:AK$4)*$K261+SUM($S$5:AK$5)*$L261+SUM($S$6:AK$6)*$M261+SUM($S$7:AK$7)*$N261-SUM($O261:$Q261),0)</f>
        <v>0</v>
      </c>
      <c r="AI261" s="4">
        <f t="shared" si="690"/>
        <v>0</v>
      </c>
      <c r="AJ261" s="72">
        <f>IF(SUM($S$3:AM$3)*$J261+SUM($S$4:AQ$4)*$K261+SUM($S$5:AM$5)*$L261+SUM($S$6:AM$6)*$M261+SUM($S$7:AM$7)*$N261-SUM($O261:$Q261)&gt;0,SUM($S$3:AM$3)*$J261+SUM($S$4:AQ$4)*$K261+SUM($S$5:AM$5)*$L261+SUM($S$6:AM$6)*$M261+SUM($S$7:AM$7)*$N261-SUM($O261:$Q261),0)</f>
        <v>0</v>
      </c>
      <c r="AK261" s="4">
        <f t="shared" si="691"/>
        <v>0</v>
      </c>
      <c r="AL261" s="72">
        <f>IF(SUM($S$3:AO$3)*$J261+SUM($S$4:AS$4)*$K261+SUM($S$5:AO$5)*$L261+SUM($S$6:AO$6)*$M261+SUM($S$7:AO$7)*$N261-SUM($O261:$Q261)&gt;0,SUM($S$3:AO$3)*$J261+SUM($S$4:AS$4)*$K261+SUM($S$5:AO$5)*$L261+SUM($S$6:AO$6)*$M261+SUM($S$7:AO$7)*$N261-SUM($O261:$Q261),0)</f>
        <v>0</v>
      </c>
      <c r="AM261" s="4">
        <f t="shared" si="692"/>
        <v>0</v>
      </c>
      <c r="AN261" s="72">
        <f>IF(SUM($S$3:AQ$3)*$J261+SUM($S$4:AU$4)*$K261+SUM($S$5:AQ$5)*$L261+SUM($S$6:AQ$6)*$M261+SUM($S$7:AQ$7)*$N261-SUM($O261:$Q261)&gt;0,SUM($S$3:AQ$3)*$J261+SUM($S$4:AU$4)*$K261+SUM($S$5:AQ$5)*$L261+SUM($S$6:AQ$6)*$M261+SUM($S$7:AQ$7)*$N261-SUM($O261:$Q261),0)</f>
        <v>0</v>
      </c>
      <c r="AO261" s="4">
        <f t="shared" si="693"/>
        <v>0</v>
      </c>
      <c r="AP261" s="72">
        <f>IF(SUM($S$3:AS$3)*$J261+SUM($S$4:AW$4)*$K261+SUM($S$5:AS$5)*$L261+SUM($S$6:AS$6)*$M261+SUM($S$7:AS$7)*$N261-SUM($O261:$Q261)&gt;0,SUM($S$3:AS$3)*$J261+SUM($S$4:AW$4)*$K261+SUM($S$5:AS$5)*$L261+SUM($S$6:AS$6)*$M261+SUM($S$7:AS$7)*$N261-SUM($O261:$Q261),0)</f>
        <v>0</v>
      </c>
      <c r="AQ261" s="4">
        <f t="shared" si="694"/>
        <v>0</v>
      </c>
      <c r="AR261" s="72">
        <f>IF(SUM($S$3:AU$3)*$J261+SUM($S$4:AP$4)*$K261+SUM($S$5:AU$5)*$L261+SUM($S$6:AU$6)*$M261+SUM($S$7:AU$7)*$N261-SUM($O261:$Q261)&gt;0,SUM($S$3:AU$3)*$J261+SUM($S$4:AP$4)*$K261+SUM($S$5:AU$5)*$L261+SUM($S$6:AU$6)*$M261+SUM($S$7:AU$7)*$N261-SUM($O261:$Q261),0)</f>
        <v>0</v>
      </c>
      <c r="AS261" s="4">
        <f t="shared" si="695"/>
        <v>0</v>
      </c>
      <c r="AT261" s="72">
        <f>IF(SUM($S$3:AW$3)*$J261+SUM($S$4:AW$4)*$K261+SUM($S$5:AW$5)*$L261+SUM($S$6:AW$6)*$M261+SUM($S$7:AW$7)*$N261-SUM($O261:$Q261)&gt;0,SUM($S$3:AW$3)*$J261+SUM($S$4:AW$4)*$K261+SUM($S$5:AW$5)*$L261+SUM($S$6:AW$6)*$M261+SUM($S$7:AW$7)*$N261-SUM($O261:$Q261),0)</f>
        <v>0</v>
      </c>
      <c r="AU261" s="4">
        <f t="shared" si="696"/>
        <v>0</v>
      </c>
      <c r="AV261" s="72">
        <f>IF(SUM($S$3:AY$3)*$J261+SUM($S$4:AY$4)*$K261+SUM($S$5:AY$5)*$L261+SUM($S$6:AY$6)*$M261+SUM($S$7:AY$7)*$N261-SUM($O261:$Q261)&gt;0,SUM($S$3:AY$3)*$J261+SUM($S$4:AY$4)*$K261+SUM($S$5:AY$5)*$L261+SUM($S$6:AY$6)*$M261+SUM($S$7:AY$7)*$N261-SUM($O261:$Q261),0)</f>
        <v>0</v>
      </c>
      <c r="AW261" s="4">
        <f t="shared" si="697"/>
        <v>0</v>
      </c>
      <c r="AX261" s="72">
        <f>IF(SUM($S$3:BA$3)*$J261+SUM($S$4:BA$4)*$K261+SUM($S$5:BA$5)*$L261+SUM($S$6:BA$6)*$M261+SUM($S$7:BA$7)*$N261-SUM($O261:$Q261)&gt;0,SUM($S$3:BA$3)*$J261+SUM($S$4:BA$4)*$K261+SUM($S$5:BA$5)*$L261+SUM($S$6:BA$6)*$M261+SUM($S$7:BA$7)*$N261-SUM($O261:$Q261),0)</f>
        <v>28.144000000000005</v>
      </c>
      <c r="AY261" s="7">
        <f t="shared" si="698"/>
        <v>28.144000000000005</v>
      </c>
      <c r="AZ261" s="401">
        <f>IF(SUM($S$3:BC$3)*$J261+SUM($S$4:BC$4)*$K261+SUM($S$5:BC$5)*$L261+SUM($S$6:BC$6)*$M261+SUM($S$7:BC$7)*$N261-SUM($O261:$Q261)&gt;0,SUM($S$3:BC$3)*$J261+SUM($S$4:BC$4)*$K261+SUM($S$5:BC$5)*$L261+SUM($S$6:BC$6)*$M261+SUM($S$7:BC$7)*$N261-SUM($O261:$Q261),0)</f>
        <v>121.80400000000009</v>
      </c>
      <c r="BA261" s="87">
        <f t="shared" si="699"/>
        <v>93.660000000000082</v>
      </c>
      <c r="BB261" s="402">
        <f>IF(SUM($S$3:BD$3)*$J261+SUM($S$4:BD$4)*$K261+SUM($S$5:BD$5)*$L261+SUM($S$6:BD$6)*$M261+SUM($S$7:BD$7)*$N261-SUM($O261:$Q261)&gt;0,SUM($S$3:BD$3)*$J261+SUM($S$4:BD$4)*$K261+SUM($S$5:BD$5)*$L261+SUM($S$6:BD$6)*$M261+SUM($S$7:BD$7)*$N261-SUM($O261:$Q261),0)</f>
        <v>206.03600000000006</v>
      </c>
      <c r="BC261" s="87">
        <f t="shared" si="700"/>
        <v>84.231999999999971</v>
      </c>
      <c r="BG261" s="23">
        <f t="shared" si="911"/>
        <v>0</v>
      </c>
      <c r="BH261" s="23">
        <f t="shared" si="912"/>
        <v>0</v>
      </c>
      <c r="BI261" s="23">
        <f t="shared" si="913"/>
        <v>0</v>
      </c>
      <c r="BJ261" s="23">
        <f t="shared" si="914"/>
        <v>0</v>
      </c>
      <c r="BK261" s="23">
        <f t="shared" si="915"/>
        <v>0</v>
      </c>
      <c r="BL261" s="23">
        <f t="shared" si="916"/>
        <v>0</v>
      </c>
      <c r="BM261" s="23">
        <f t="shared" si="917"/>
        <v>0</v>
      </c>
      <c r="BN261" s="23">
        <f t="shared" si="918"/>
        <v>0</v>
      </c>
      <c r="BO261" s="23">
        <f t="shared" si="919"/>
        <v>0</v>
      </c>
      <c r="BP261" s="23">
        <f t="shared" si="920"/>
        <v>0</v>
      </c>
      <c r="BQ261" s="407">
        <f t="shared" si="921"/>
        <v>0</v>
      </c>
      <c r="BR261" s="22">
        <f t="shared" si="922"/>
        <v>0</v>
      </c>
      <c r="BS261" s="23">
        <f t="shared" si="923"/>
        <v>15980.163200000003</v>
      </c>
      <c r="BT261" s="23">
        <f t="shared" si="924"/>
        <v>53180.148000000045</v>
      </c>
      <c r="BU261" s="23">
        <f t="shared" si="925"/>
        <v>47826.929599999981</v>
      </c>
      <c r="BV261" s="87"/>
      <c r="BW261" s="159"/>
      <c r="BX261" s="153" t="s">
        <v>615</v>
      </c>
    </row>
    <row r="262" spans="1:76" s="86" customFormat="1" ht="12.75" customHeight="1" x14ac:dyDescent="0.25">
      <c r="A262" s="51" t="s">
        <v>839</v>
      </c>
      <c r="B262" s="51" t="s">
        <v>142</v>
      </c>
      <c r="C262" s="257" t="s">
        <v>105</v>
      </c>
      <c r="D262" s="279">
        <v>1</v>
      </c>
      <c r="E262" s="333">
        <v>567.79999999999995</v>
      </c>
      <c r="F262" s="345" t="s">
        <v>1043</v>
      </c>
      <c r="G262" s="369">
        <v>1</v>
      </c>
      <c r="H262" s="370">
        <v>567.79999999999995</v>
      </c>
      <c r="I262" s="373" t="s">
        <v>1043</v>
      </c>
      <c r="J262" s="208"/>
      <c r="K262" s="225">
        <v>0.22</v>
      </c>
      <c r="L262" s="217"/>
      <c r="M262" s="234">
        <v>0.22</v>
      </c>
      <c r="N262" s="120"/>
      <c r="O262" s="87"/>
      <c r="P262" s="91"/>
      <c r="Q262" s="292">
        <v>303</v>
      </c>
      <c r="R262" s="72">
        <f>IF(SUM($S$3:U$3)*$J262+SUM($S$4:U$4)*$K262+SUM($S$5:U$5)*$L262+SUM($S$6:U$6)*$M262+SUM($S$7:U$7)*$N262-SUM($O262:$Q262)&gt;0,SUM($S$3:U$3)*$J262+SUM($S$4:U$4)*$K262+SUM($S$5:U$5)*$L262+SUM($S$6:U$6)*$M262+SUM($S$7:U$7)*$N262-SUM($O262:$Q262),0)</f>
        <v>0</v>
      </c>
      <c r="S262" s="73">
        <f t="shared" si="682"/>
        <v>0</v>
      </c>
      <c r="T262" s="72">
        <f>IF(SUM($S$3:W$3)*$J262+SUM($S$4:W$4)*$K262+SUM($S$5:W$5)*$L262+SUM($S$6:W$6)*$M262+SUM($S$7:W$7)*$N262-SUM($O262:$Q262)&gt;0,SUM($S$3:W$3)*$J262+SUM($S$4:W$4)*$K262+SUM($S$5:W$5)*$L262+SUM($S$6:W$6)*$M262+SUM($S$7:W$7)*$N262-SUM($O262:$Q262),0)</f>
        <v>0</v>
      </c>
      <c r="U262" s="4">
        <f t="shared" si="683"/>
        <v>0</v>
      </c>
      <c r="V262" s="72">
        <f>IF(SUM($S$3:Y$3)*$J262+SUM($S$4:Y$4)*$K262+SUM($S$5:Y$5)*$L262+SUM($S$6:Y$6)*$M262+SUM($S$7:Y$7)*$N262-SUM($O262:$Q262)&gt;0,SUM($S$3:Y$3)*$J262+SUM($S$4:Y$4)*$K262+SUM($S$5:Y$5)*$L262+SUM($S$6:Y$6)*$M262+SUM($S$7:Y$7)*$N262-SUM($O262:$Q262),0)</f>
        <v>0</v>
      </c>
      <c r="W262" s="4">
        <f t="shared" si="684"/>
        <v>0</v>
      </c>
      <c r="X262" s="72">
        <f>IF(SUM($S$3:AA$3)*$J262+SUM($S$4:AA$4)*$K262+SUM($S$5:AA$5)*$L262+SUM($S$6:AA$6)*$M262+SUM($S$7:AA$7)*$N262-SUM($O262:$Q262)&gt;0,SUM($S$3:AA$3)*$J262+SUM($S$4:AA$4)*$K262+SUM($S$5:AA$5)*$L262+SUM($S$6:AA$6)*$M262+SUM($S$7:AA$7)*$N262-SUM($O262:$Q262),0)</f>
        <v>0</v>
      </c>
      <c r="Y262" s="4">
        <f t="shared" si="685"/>
        <v>0</v>
      </c>
      <c r="Z262" s="72">
        <f>IF(SUM($S$3:AC$3)*$J262+SUM($S$4:AC$4)*$K262+SUM($S$5:AC$5)*$L262+SUM($S$6:AC$6)*$M262+SUM($S$7:AC$7)*$N262-SUM($O262:$Q262)&gt;0,SUM($S$3:AC$3)*$J262+SUM($S$4:AC$4)*$K262+SUM($S$5:AC$5)*$L262+SUM($S$6:AC$6)*$M262+SUM($S$7:AC$7)*$N262-SUM($O262:$Q262),0)</f>
        <v>0</v>
      </c>
      <c r="AA262" s="4">
        <f t="shared" si="686"/>
        <v>0</v>
      </c>
      <c r="AB262" s="72">
        <f>IF(SUM($S$3:AE$3)*$J262+SUM($S$4:AE$4)*$K262+SUM($S$5:AE$5)*$L262+SUM($S$6:AE$6)*$M262+SUM($S$7:AE$7)*$N262-SUM($O262:$Q262)&gt;0,SUM($S$3:AE$3)*$J262+SUM($S$4:AE$4)*$K262+SUM($S$5:AE$5)*$L262+SUM($S$6:AE$6)*$M262+SUM($S$7:AE$7)*$N262-SUM($O262:$Q262),0)</f>
        <v>0</v>
      </c>
      <c r="AC262" s="4">
        <f t="shared" si="687"/>
        <v>0</v>
      </c>
      <c r="AD262" s="72">
        <f>IF(SUM($S$3:AG$3)*$J262+SUM($S$4:AG$4)*$K262+SUM($S$5:AG$5)*$L262+SUM($S$6:AG$6)*$M262+SUM($S$7:AG$7)*$N262-SUM($O262:$Q262)&gt;0,SUM($S$3:AG$3)*$J262+SUM($S$4:AG$4)*$K262+SUM($S$5:AG$5)*$L262+SUM($S$6:AG$6)*$M262+SUM($S$7:AG$7)*$N262-SUM($O262:$Q262),0)</f>
        <v>0</v>
      </c>
      <c r="AE262" s="4">
        <f t="shared" si="688"/>
        <v>0</v>
      </c>
      <c r="AF262" s="72">
        <f>IF(SUM($S$3:AI$3)*$J262+SUM($S$4:AI$4)*$K262+SUM($S$5:AI$5)*$L262+SUM($S$6:AI$6)*$M262+SUM($S$7:AI$7)*$N262-SUM($O262:$Q262)&gt;0,SUM($S$3:AI$3)*$J262+SUM($S$4:AI$4)*$K262+SUM($S$5:AI$5)*$L262+SUM($S$6:AI$6)*$M262+SUM($S$7:AI$7)*$N262-SUM($O262:$Q262),0)</f>
        <v>0</v>
      </c>
      <c r="AG262" s="4">
        <f t="shared" si="689"/>
        <v>0</v>
      </c>
      <c r="AH262" s="72">
        <f>IF(SUM($S$3:AK$3)*$J262+SUM($S$4:AK$4)*$K262+SUM($S$5:AK$5)*$L262+SUM($S$6:AK$6)*$M262+SUM($S$7:AK$7)*$N262-SUM($O262:$Q262)&gt;0,SUM($S$3:AK$3)*$J262+SUM($S$4:AK$4)*$K262+SUM($S$5:AK$5)*$L262+SUM($S$6:AK$6)*$M262+SUM($S$7:AK$7)*$N262-SUM($O262:$Q262),0)</f>
        <v>0</v>
      </c>
      <c r="AI262" s="4">
        <f t="shared" si="690"/>
        <v>0</v>
      </c>
      <c r="AJ262" s="72">
        <f>IF(SUM($S$3:AM$3)*$J262+SUM($S$4:AQ$4)*$K262+SUM($S$5:AM$5)*$L262+SUM($S$6:AM$6)*$M262+SUM($S$7:AM$7)*$N262-SUM($O262:$Q262)&gt;0,SUM($S$3:AM$3)*$J262+SUM($S$4:AQ$4)*$K262+SUM($S$5:AM$5)*$L262+SUM($S$6:AM$6)*$M262+SUM($S$7:AM$7)*$N262-SUM($O262:$Q262),0)</f>
        <v>0</v>
      </c>
      <c r="AK262" s="4">
        <f t="shared" si="691"/>
        <v>0</v>
      </c>
      <c r="AL262" s="72">
        <f>IF(SUM($S$3:AO$3)*$J262+SUM($S$4:AS$4)*$K262+SUM($S$5:AO$5)*$L262+SUM($S$6:AO$6)*$M262+SUM($S$7:AO$7)*$N262-SUM($O262:$Q262)&gt;0,SUM($S$3:AO$3)*$J262+SUM($S$4:AS$4)*$K262+SUM($S$5:AO$5)*$L262+SUM($S$6:AO$6)*$M262+SUM($S$7:AO$7)*$N262-SUM($O262:$Q262),0)</f>
        <v>0</v>
      </c>
      <c r="AM262" s="4">
        <f t="shared" si="692"/>
        <v>0</v>
      </c>
      <c r="AN262" s="72">
        <f>IF(SUM($S$3:AQ$3)*$J262+SUM($S$4:AU$4)*$K262+SUM($S$5:AQ$5)*$L262+SUM($S$6:AQ$6)*$M262+SUM($S$7:AQ$7)*$N262-SUM($O262:$Q262)&gt;0,SUM($S$3:AQ$3)*$J262+SUM($S$4:AU$4)*$K262+SUM($S$5:AQ$5)*$L262+SUM($S$6:AQ$6)*$M262+SUM($S$7:AQ$7)*$N262-SUM($O262:$Q262),0)</f>
        <v>0</v>
      </c>
      <c r="AO262" s="4">
        <f t="shared" si="693"/>
        <v>0</v>
      </c>
      <c r="AP262" s="72">
        <f>IF(SUM($S$3:AS$3)*$J262+SUM($S$4:AW$4)*$K262+SUM($S$5:AS$5)*$L262+SUM($S$6:AS$6)*$M262+SUM($S$7:AS$7)*$N262-SUM($O262:$Q262)&gt;0,SUM($S$3:AS$3)*$J262+SUM($S$4:AW$4)*$K262+SUM($S$5:AS$5)*$L262+SUM($S$6:AS$6)*$M262+SUM($S$7:AS$7)*$N262-SUM($O262:$Q262),0)</f>
        <v>0</v>
      </c>
      <c r="AQ262" s="4">
        <f t="shared" si="694"/>
        <v>0</v>
      </c>
      <c r="AR262" s="72">
        <f>IF(SUM($S$3:AU$3)*$J262+SUM($S$4:AP$4)*$K262+SUM($S$5:AU$5)*$L262+SUM($S$6:AU$6)*$M262+SUM($S$7:AU$7)*$N262-SUM($O262:$Q262)&gt;0,SUM($S$3:AU$3)*$J262+SUM($S$4:AP$4)*$K262+SUM($S$5:AU$5)*$L262+SUM($S$6:AU$6)*$M262+SUM($S$7:AU$7)*$N262-SUM($O262:$Q262),0)</f>
        <v>0</v>
      </c>
      <c r="AS262" s="4">
        <f t="shared" si="695"/>
        <v>0</v>
      </c>
      <c r="AT262" s="72">
        <f>IF(SUM($S$3:AW$3)*$J262+SUM($S$4:AW$4)*$K262+SUM($S$5:AW$5)*$L262+SUM($S$6:AW$6)*$M262+SUM($S$7:AW$7)*$N262-SUM($O262:$Q262)&gt;0,SUM($S$3:AW$3)*$J262+SUM($S$4:AW$4)*$K262+SUM($S$5:AW$5)*$L262+SUM($S$6:AW$6)*$M262+SUM($S$7:AW$7)*$N262-SUM($O262:$Q262),0)</f>
        <v>0.59999999999996589</v>
      </c>
      <c r="AU262" s="4">
        <f t="shared" si="696"/>
        <v>0.59999999999996589</v>
      </c>
      <c r="AV262" s="72">
        <f>IF(SUM($S$3:AY$3)*$J262+SUM($S$4:AY$4)*$K262+SUM($S$5:AY$5)*$L262+SUM($S$6:AY$6)*$M262+SUM($S$7:AY$7)*$N262-SUM($O262:$Q262)&gt;0,SUM($S$3:AY$3)*$J262+SUM($S$4:AY$4)*$K262+SUM($S$5:AY$5)*$L262+SUM($S$6:AY$6)*$M262+SUM($S$7:AY$7)*$N262-SUM($O262:$Q262),0)</f>
        <v>41.299999999999955</v>
      </c>
      <c r="AW262" s="4">
        <f t="shared" si="697"/>
        <v>40.699999999999989</v>
      </c>
      <c r="AX262" s="72">
        <f>IF(SUM($S$3:BA$3)*$J262+SUM($S$4:BA$4)*$K262+SUM($S$5:BA$5)*$L262+SUM($S$6:BA$6)*$M262+SUM($S$7:BA$7)*$N262-SUM($O262:$Q262)&gt;0,SUM($S$3:BA$3)*$J262+SUM($S$4:BA$4)*$K262+SUM($S$5:BA$5)*$L262+SUM($S$6:BA$6)*$M262+SUM($S$7:BA$7)*$N262-SUM($O262:$Q262),0)</f>
        <v>82</v>
      </c>
      <c r="AY262" s="7">
        <f t="shared" si="698"/>
        <v>40.700000000000045</v>
      </c>
      <c r="AZ262" s="401">
        <f>IF(SUM($S$3:BC$3)*$J262+SUM($S$4:BC$4)*$K262+SUM($S$5:BC$5)*$L262+SUM($S$6:BC$6)*$M262+SUM($S$7:BC$7)*$N262-SUM($O262:$Q262)&gt;0,SUM($S$3:BC$3)*$J262+SUM($S$4:BC$4)*$K262+SUM($S$5:BC$5)*$L262+SUM($S$6:BC$6)*$M262+SUM($S$7:BC$7)*$N262-SUM($O262:$Q262),0)</f>
        <v>115</v>
      </c>
      <c r="BA262" s="87">
        <f t="shared" si="699"/>
        <v>33</v>
      </c>
      <c r="BB262" s="402">
        <f>IF(SUM($S$3:BD$3)*$J262+SUM($S$4:BD$4)*$K262+SUM($S$5:BD$5)*$L262+SUM($S$6:BD$6)*$M262+SUM($S$7:BD$7)*$N262-SUM($O262:$Q262)&gt;0,SUM($S$3:BD$3)*$J262+SUM($S$4:BD$4)*$K262+SUM($S$5:BD$5)*$L262+SUM($S$6:BD$6)*$M262+SUM($S$7:BD$7)*$N262-SUM($O262:$Q262),0)</f>
        <v>147.34000000000003</v>
      </c>
      <c r="BC262" s="87">
        <f t="shared" si="700"/>
        <v>32.340000000000032</v>
      </c>
      <c r="BG262" s="23">
        <f t="shared" si="911"/>
        <v>0</v>
      </c>
      <c r="BH262" s="23">
        <f t="shared" si="912"/>
        <v>0</v>
      </c>
      <c r="BI262" s="23">
        <f t="shared" si="913"/>
        <v>0</v>
      </c>
      <c r="BJ262" s="23">
        <f t="shared" si="914"/>
        <v>0</v>
      </c>
      <c r="BK262" s="23">
        <f t="shared" si="915"/>
        <v>0</v>
      </c>
      <c r="BL262" s="23">
        <f t="shared" si="916"/>
        <v>0</v>
      </c>
      <c r="BM262" s="23">
        <f t="shared" si="917"/>
        <v>0</v>
      </c>
      <c r="BN262" s="23">
        <f t="shared" si="918"/>
        <v>0</v>
      </c>
      <c r="BO262" s="23">
        <f t="shared" si="919"/>
        <v>0</v>
      </c>
      <c r="BP262" s="23">
        <f t="shared" si="920"/>
        <v>0</v>
      </c>
      <c r="BQ262" s="407">
        <f t="shared" si="921"/>
        <v>340.67999999998062</v>
      </c>
      <c r="BR262" s="22">
        <f t="shared" si="922"/>
        <v>23109.459999999992</v>
      </c>
      <c r="BS262" s="23">
        <f t="shared" si="923"/>
        <v>23109.460000000025</v>
      </c>
      <c r="BT262" s="23">
        <f t="shared" si="924"/>
        <v>18737.399999999998</v>
      </c>
      <c r="BU262" s="23">
        <f t="shared" si="925"/>
        <v>18362.652000000016</v>
      </c>
      <c r="BV262" s="87"/>
      <c r="BW262" s="159"/>
      <c r="BX262" s="153" t="s">
        <v>615</v>
      </c>
    </row>
    <row r="263" spans="1:76" s="86" customFormat="1" ht="12.75" customHeight="1" x14ac:dyDescent="0.25">
      <c r="A263" s="51" t="s">
        <v>840</v>
      </c>
      <c r="B263" s="51" t="s">
        <v>142</v>
      </c>
      <c r="C263" s="257" t="s">
        <v>105</v>
      </c>
      <c r="D263" s="279">
        <v>1</v>
      </c>
      <c r="E263" s="333">
        <v>567.79999999999995</v>
      </c>
      <c r="F263" s="345" t="s">
        <v>1043</v>
      </c>
      <c r="G263" s="369">
        <v>1</v>
      </c>
      <c r="H263" s="370">
        <v>567.79999999999995</v>
      </c>
      <c r="I263" s="373" t="s">
        <v>1043</v>
      </c>
      <c r="J263" s="208"/>
      <c r="K263" s="225">
        <v>0.3</v>
      </c>
      <c r="L263" s="217"/>
      <c r="M263" s="234">
        <v>0.3</v>
      </c>
      <c r="N263" s="120"/>
      <c r="O263" s="87"/>
      <c r="P263" s="91"/>
      <c r="Q263" s="292">
        <v>413</v>
      </c>
      <c r="R263" s="72">
        <f>IF(SUM($S$3:U$3)*$J263+SUM($S$4:U$4)*$K263+SUM($S$5:U$5)*$L263+SUM($S$6:U$6)*$M263+SUM($S$7:U$7)*$N263-SUM($O263:$Q263)&gt;0,SUM($S$3:U$3)*$J263+SUM($S$4:U$4)*$K263+SUM($S$5:U$5)*$L263+SUM($S$6:U$6)*$M263+SUM($S$7:U$7)*$N263-SUM($O263:$Q263),0)</f>
        <v>0</v>
      </c>
      <c r="S263" s="73">
        <f t="shared" si="682"/>
        <v>0</v>
      </c>
      <c r="T263" s="72">
        <f>IF(SUM($S$3:W$3)*$J263+SUM($S$4:W$4)*$K263+SUM($S$5:W$5)*$L263+SUM($S$6:W$6)*$M263+SUM($S$7:W$7)*$N263-SUM($O263:$Q263)&gt;0,SUM($S$3:W$3)*$J263+SUM($S$4:W$4)*$K263+SUM($S$5:W$5)*$L263+SUM($S$6:W$6)*$M263+SUM($S$7:W$7)*$N263-SUM($O263:$Q263),0)</f>
        <v>0</v>
      </c>
      <c r="U263" s="4">
        <f t="shared" si="683"/>
        <v>0</v>
      </c>
      <c r="V263" s="72">
        <f>IF(SUM($S$3:Y$3)*$J263+SUM($S$4:Y$4)*$K263+SUM($S$5:Y$5)*$L263+SUM($S$6:Y$6)*$M263+SUM($S$7:Y$7)*$N263-SUM($O263:$Q263)&gt;0,SUM($S$3:Y$3)*$J263+SUM($S$4:Y$4)*$K263+SUM($S$5:Y$5)*$L263+SUM($S$6:Y$6)*$M263+SUM($S$7:Y$7)*$N263-SUM($O263:$Q263),0)</f>
        <v>0</v>
      </c>
      <c r="W263" s="4">
        <f t="shared" si="684"/>
        <v>0</v>
      </c>
      <c r="X263" s="72">
        <f>IF(SUM($S$3:AA$3)*$J263+SUM($S$4:AA$4)*$K263+SUM($S$5:AA$5)*$L263+SUM($S$6:AA$6)*$M263+SUM($S$7:AA$7)*$N263-SUM($O263:$Q263)&gt;0,SUM($S$3:AA$3)*$J263+SUM($S$4:AA$4)*$K263+SUM($S$5:AA$5)*$L263+SUM($S$6:AA$6)*$M263+SUM($S$7:AA$7)*$N263-SUM($O263:$Q263),0)</f>
        <v>0</v>
      </c>
      <c r="Y263" s="4">
        <f t="shared" si="685"/>
        <v>0</v>
      </c>
      <c r="Z263" s="72">
        <f>IF(SUM($S$3:AC$3)*$J263+SUM($S$4:AC$4)*$K263+SUM($S$5:AC$5)*$L263+SUM($S$6:AC$6)*$M263+SUM($S$7:AC$7)*$N263-SUM($O263:$Q263)&gt;0,SUM($S$3:AC$3)*$J263+SUM($S$4:AC$4)*$K263+SUM($S$5:AC$5)*$L263+SUM($S$6:AC$6)*$M263+SUM($S$7:AC$7)*$N263-SUM($O263:$Q263),0)</f>
        <v>0</v>
      </c>
      <c r="AA263" s="4">
        <f t="shared" si="686"/>
        <v>0</v>
      </c>
      <c r="AB263" s="72">
        <f>IF(SUM($S$3:AE$3)*$J263+SUM($S$4:AE$4)*$K263+SUM($S$5:AE$5)*$L263+SUM($S$6:AE$6)*$M263+SUM($S$7:AE$7)*$N263-SUM($O263:$Q263)&gt;0,SUM($S$3:AE$3)*$J263+SUM($S$4:AE$4)*$K263+SUM($S$5:AE$5)*$L263+SUM($S$6:AE$6)*$M263+SUM($S$7:AE$7)*$N263-SUM($O263:$Q263),0)</f>
        <v>0</v>
      </c>
      <c r="AC263" s="4">
        <f t="shared" si="687"/>
        <v>0</v>
      </c>
      <c r="AD263" s="72">
        <f>IF(SUM($S$3:AG$3)*$J263+SUM($S$4:AG$4)*$K263+SUM($S$5:AG$5)*$L263+SUM($S$6:AG$6)*$M263+SUM($S$7:AG$7)*$N263-SUM($O263:$Q263)&gt;0,SUM($S$3:AG$3)*$J263+SUM($S$4:AG$4)*$K263+SUM($S$5:AG$5)*$L263+SUM($S$6:AG$6)*$M263+SUM($S$7:AG$7)*$N263-SUM($O263:$Q263),0)</f>
        <v>0</v>
      </c>
      <c r="AE263" s="4">
        <f t="shared" si="688"/>
        <v>0</v>
      </c>
      <c r="AF263" s="72">
        <f>IF(SUM($S$3:AI$3)*$J263+SUM($S$4:AI$4)*$K263+SUM($S$5:AI$5)*$L263+SUM($S$6:AI$6)*$M263+SUM($S$7:AI$7)*$N263-SUM($O263:$Q263)&gt;0,SUM($S$3:AI$3)*$J263+SUM($S$4:AI$4)*$K263+SUM($S$5:AI$5)*$L263+SUM($S$6:AI$6)*$M263+SUM($S$7:AI$7)*$N263-SUM($O263:$Q263),0)</f>
        <v>0</v>
      </c>
      <c r="AG263" s="4">
        <f t="shared" si="689"/>
        <v>0</v>
      </c>
      <c r="AH263" s="72">
        <f>IF(SUM($S$3:AK$3)*$J263+SUM($S$4:AK$4)*$K263+SUM($S$5:AK$5)*$L263+SUM($S$6:AK$6)*$M263+SUM($S$7:AK$7)*$N263-SUM($O263:$Q263)&gt;0,SUM($S$3:AK$3)*$J263+SUM($S$4:AK$4)*$K263+SUM($S$5:AK$5)*$L263+SUM($S$6:AK$6)*$M263+SUM($S$7:AK$7)*$N263-SUM($O263:$Q263),0)</f>
        <v>0</v>
      </c>
      <c r="AI263" s="4">
        <f t="shared" si="690"/>
        <v>0</v>
      </c>
      <c r="AJ263" s="72">
        <f>IF(SUM($S$3:AM$3)*$J263+SUM($S$4:AQ$4)*$K263+SUM($S$5:AM$5)*$L263+SUM($S$6:AM$6)*$M263+SUM($S$7:AM$7)*$N263-SUM($O263:$Q263)&gt;0,SUM($S$3:AM$3)*$J263+SUM($S$4:AQ$4)*$K263+SUM($S$5:AM$5)*$L263+SUM($S$6:AM$6)*$M263+SUM($S$7:AM$7)*$N263-SUM($O263:$Q263),0)</f>
        <v>0</v>
      </c>
      <c r="AK263" s="4">
        <f t="shared" si="691"/>
        <v>0</v>
      </c>
      <c r="AL263" s="72">
        <f>IF(SUM($S$3:AO$3)*$J263+SUM($S$4:AS$4)*$K263+SUM($S$5:AO$5)*$L263+SUM($S$6:AO$6)*$M263+SUM($S$7:AO$7)*$N263-SUM($O263:$Q263)&gt;0,SUM($S$3:AO$3)*$J263+SUM($S$4:AS$4)*$K263+SUM($S$5:AO$5)*$L263+SUM($S$6:AO$6)*$M263+SUM($S$7:AO$7)*$N263-SUM($O263:$Q263),0)</f>
        <v>0</v>
      </c>
      <c r="AM263" s="4">
        <f t="shared" si="692"/>
        <v>0</v>
      </c>
      <c r="AN263" s="72">
        <f>IF(SUM($S$3:AQ$3)*$J263+SUM($S$4:AU$4)*$K263+SUM($S$5:AQ$5)*$L263+SUM($S$6:AQ$6)*$M263+SUM($S$7:AQ$7)*$N263-SUM($O263:$Q263)&gt;0,SUM($S$3:AQ$3)*$J263+SUM($S$4:AU$4)*$K263+SUM($S$5:AQ$5)*$L263+SUM($S$6:AQ$6)*$M263+SUM($S$7:AQ$7)*$N263-SUM($O263:$Q263),0)</f>
        <v>0</v>
      </c>
      <c r="AO263" s="4">
        <f t="shared" si="693"/>
        <v>0</v>
      </c>
      <c r="AP263" s="72">
        <f>IF(SUM($S$3:AS$3)*$J263+SUM($S$4:AW$4)*$K263+SUM($S$5:AS$5)*$L263+SUM($S$6:AS$6)*$M263+SUM($S$7:AS$7)*$N263-SUM($O263:$Q263)&gt;0,SUM($S$3:AS$3)*$J263+SUM($S$4:AW$4)*$K263+SUM($S$5:AS$5)*$L263+SUM($S$6:AS$6)*$M263+SUM($S$7:AS$7)*$N263-SUM($O263:$Q263),0)</f>
        <v>0</v>
      </c>
      <c r="AQ263" s="4">
        <f t="shared" si="694"/>
        <v>0</v>
      </c>
      <c r="AR263" s="72">
        <f>IF(SUM($S$3:AU$3)*$J263+SUM($S$4:AP$4)*$K263+SUM($S$5:AU$5)*$L263+SUM($S$6:AU$6)*$M263+SUM($S$7:AU$7)*$N263-SUM($O263:$Q263)&gt;0,SUM($S$3:AU$3)*$J263+SUM($S$4:AP$4)*$K263+SUM($S$5:AU$5)*$L263+SUM($S$6:AU$6)*$M263+SUM($S$7:AU$7)*$N263-SUM($O263:$Q263),0)</f>
        <v>0</v>
      </c>
      <c r="AS263" s="4">
        <f t="shared" si="695"/>
        <v>0</v>
      </c>
      <c r="AT263" s="72">
        <f>IF(SUM($S$3:AW$3)*$J263+SUM($S$4:AW$4)*$K263+SUM($S$5:AW$5)*$L263+SUM($S$6:AW$6)*$M263+SUM($S$7:AW$7)*$N263-SUM($O263:$Q263)&gt;0,SUM($S$3:AW$3)*$J263+SUM($S$4:AW$4)*$K263+SUM($S$5:AW$5)*$L263+SUM($S$6:AW$6)*$M263+SUM($S$7:AW$7)*$N263-SUM($O263:$Q263),0)</f>
        <v>1</v>
      </c>
      <c r="AU263" s="4">
        <f t="shared" si="696"/>
        <v>1</v>
      </c>
      <c r="AV263" s="72">
        <f>IF(SUM($S$3:AY$3)*$J263+SUM($S$4:AY$4)*$K263+SUM($S$5:AY$5)*$L263+SUM($S$6:AY$6)*$M263+SUM($S$7:AY$7)*$N263-SUM($O263:$Q263)&gt;0,SUM($S$3:AY$3)*$J263+SUM($S$4:AY$4)*$K263+SUM($S$5:AY$5)*$L263+SUM($S$6:AY$6)*$M263+SUM($S$7:AY$7)*$N263-SUM($O263:$Q263),0)</f>
        <v>56.5</v>
      </c>
      <c r="AW263" s="4">
        <f t="shared" si="697"/>
        <v>55.5</v>
      </c>
      <c r="AX263" s="72">
        <f>IF(SUM($S$3:BA$3)*$J263+SUM($S$4:BA$4)*$K263+SUM($S$5:BA$5)*$L263+SUM($S$6:BA$6)*$M263+SUM($S$7:BA$7)*$N263-SUM($O263:$Q263)&gt;0,SUM($S$3:BA$3)*$J263+SUM($S$4:BA$4)*$K263+SUM($S$5:BA$5)*$L263+SUM($S$6:BA$6)*$M263+SUM($S$7:BA$7)*$N263-SUM($O263:$Q263),0)</f>
        <v>112</v>
      </c>
      <c r="AY263" s="7">
        <f t="shared" si="698"/>
        <v>55.5</v>
      </c>
      <c r="AZ263" s="401">
        <f>IF(SUM($S$3:BC$3)*$J263+SUM($S$4:BC$4)*$K263+SUM($S$5:BC$5)*$L263+SUM($S$6:BC$6)*$M263+SUM($S$7:BC$7)*$N263-SUM($O263:$Q263)&gt;0,SUM($S$3:BC$3)*$J263+SUM($S$4:BC$4)*$K263+SUM($S$5:BC$5)*$L263+SUM($S$6:BC$6)*$M263+SUM($S$7:BC$7)*$N263-SUM($O263:$Q263),0)</f>
        <v>157</v>
      </c>
      <c r="BA263" s="87">
        <f t="shared" si="699"/>
        <v>45</v>
      </c>
      <c r="BB263" s="402">
        <f>IF(SUM($S$3:BD$3)*$J263+SUM($S$4:BD$4)*$K263+SUM($S$5:BD$5)*$L263+SUM($S$6:BD$6)*$M263+SUM($S$7:BD$7)*$N263-SUM($O263:$Q263)&gt;0,SUM($S$3:BD$3)*$J263+SUM($S$4:BD$4)*$K263+SUM($S$5:BD$5)*$L263+SUM($S$6:BD$6)*$M263+SUM($S$7:BD$7)*$N263-SUM($O263:$Q263),0)</f>
        <v>201.10000000000002</v>
      </c>
      <c r="BC263" s="87">
        <f t="shared" si="700"/>
        <v>44.100000000000023</v>
      </c>
      <c r="BG263" s="23">
        <f t="shared" si="911"/>
        <v>0</v>
      </c>
      <c r="BH263" s="23">
        <f t="shared" si="912"/>
        <v>0</v>
      </c>
      <c r="BI263" s="23">
        <f t="shared" si="913"/>
        <v>0</v>
      </c>
      <c r="BJ263" s="23">
        <f t="shared" si="914"/>
        <v>0</v>
      </c>
      <c r="BK263" s="23">
        <f t="shared" si="915"/>
        <v>0</v>
      </c>
      <c r="BL263" s="23">
        <f t="shared" si="916"/>
        <v>0</v>
      </c>
      <c r="BM263" s="23">
        <f t="shared" si="917"/>
        <v>0</v>
      </c>
      <c r="BN263" s="23">
        <f t="shared" si="918"/>
        <v>0</v>
      </c>
      <c r="BO263" s="23">
        <f t="shared" si="919"/>
        <v>0</v>
      </c>
      <c r="BP263" s="23">
        <f t="shared" si="920"/>
        <v>0</v>
      </c>
      <c r="BQ263" s="407">
        <f t="shared" si="921"/>
        <v>567.79999999999995</v>
      </c>
      <c r="BR263" s="22">
        <f t="shared" si="922"/>
        <v>31512.899999999998</v>
      </c>
      <c r="BS263" s="23">
        <f t="shared" si="923"/>
        <v>31512.899999999998</v>
      </c>
      <c r="BT263" s="23">
        <f t="shared" si="924"/>
        <v>25550.999999999996</v>
      </c>
      <c r="BU263" s="23">
        <f t="shared" si="925"/>
        <v>25039.98000000001</v>
      </c>
      <c r="BV263" s="87"/>
      <c r="BW263" s="159"/>
      <c r="BX263" s="153" t="s">
        <v>615</v>
      </c>
    </row>
    <row r="264" spans="1:76" s="86" customFormat="1" ht="12.75" customHeight="1" x14ac:dyDescent="0.25">
      <c r="A264" s="51" t="s">
        <v>233</v>
      </c>
      <c r="B264" s="51" t="s">
        <v>142</v>
      </c>
      <c r="C264" s="257" t="s">
        <v>105</v>
      </c>
      <c r="D264" s="279">
        <v>1</v>
      </c>
      <c r="E264" s="333">
        <v>875</v>
      </c>
      <c r="F264" s="345" t="s">
        <v>1043</v>
      </c>
      <c r="G264" s="369">
        <v>1</v>
      </c>
      <c r="H264" s="370">
        <v>875</v>
      </c>
      <c r="I264" s="373" t="s">
        <v>1043</v>
      </c>
      <c r="J264" s="309">
        <v>9.6600000000000002E-3</v>
      </c>
      <c r="K264" s="225">
        <v>1.2999999999999999E-2</v>
      </c>
      <c r="L264" s="213">
        <v>9.6600000000000002E-3</v>
      </c>
      <c r="M264" s="234">
        <v>1.2999999999999999E-2</v>
      </c>
      <c r="N264" s="120"/>
      <c r="O264" s="87"/>
      <c r="P264" s="91"/>
      <c r="Q264" s="292">
        <v>38</v>
      </c>
      <c r="R264" s="72">
        <f>IF(SUM($S$3:U$3)*$J264+SUM($S$4:U$4)*$K264+SUM($S$5:U$5)*$L264+SUM($S$6:U$6)*$M264+SUM($S$7:U$7)*$N264-SUM($O264:$Q264)&gt;0,SUM($S$3:U$3)*$J264+SUM($S$4:U$4)*$K264+SUM($S$5:U$5)*$L264+SUM($S$6:U$6)*$M264+SUM($S$7:U$7)*$N264-SUM($O264:$Q264),0)</f>
        <v>0</v>
      </c>
      <c r="S264" s="73">
        <f t="shared" si="682"/>
        <v>0</v>
      </c>
      <c r="T264" s="72">
        <f>IF(SUM($S$3:W$3)*$J264+SUM($S$4:W$4)*$K264+SUM($S$5:W$5)*$L264+SUM($S$6:W$6)*$M264+SUM($S$7:W$7)*$N264-SUM($O264:$Q264)&gt;0,SUM($S$3:W$3)*$J264+SUM($S$4:W$4)*$K264+SUM($S$5:W$5)*$L264+SUM($S$6:W$6)*$M264+SUM($S$7:W$7)*$N264-SUM($O264:$Q264),0)</f>
        <v>0</v>
      </c>
      <c r="U264" s="4">
        <f t="shared" si="683"/>
        <v>0</v>
      </c>
      <c r="V264" s="72">
        <f>IF(SUM($S$3:Y$3)*$J264+SUM($S$4:Y$4)*$K264+SUM($S$5:Y$5)*$L264+SUM($S$6:Y$6)*$M264+SUM($S$7:Y$7)*$N264-SUM($O264:$Q264)&gt;0,SUM($S$3:Y$3)*$J264+SUM($S$4:Y$4)*$K264+SUM($S$5:Y$5)*$L264+SUM($S$6:Y$6)*$M264+SUM($S$7:Y$7)*$N264-SUM($O264:$Q264),0)</f>
        <v>0</v>
      </c>
      <c r="W264" s="4">
        <f t="shared" si="684"/>
        <v>0</v>
      </c>
      <c r="X264" s="72">
        <f>IF(SUM($S$3:AA$3)*$J264+SUM($S$4:AA$4)*$K264+SUM($S$5:AA$5)*$L264+SUM($S$6:AA$6)*$M264+SUM($S$7:AA$7)*$N264-SUM($O264:$Q264)&gt;0,SUM($S$3:AA$3)*$J264+SUM($S$4:AA$4)*$K264+SUM($S$5:AA$5)*$L264+SUM($S$6:AA$6)*$M264+SUM($S$7:AA$7)*$N264-SUM($O264:$Q264),0)</f>
        <v>0</v>
      </c>
      <c r="Y264" s="4">
        <f t="shared" si="685"/>
        <v>0</v>
      </c>
      <c r="Z264" s="72">
        <f>IF(SUM($S$3:AC$3)*$J264+SUM($S$4:AC$4)*$K264+SUM($S$5:AC$5)*$L264+SUM($S$6:AC$6)*$M264+SUM($S$7:AC$7)*$N264-SUM($O264:$Q264)&gt;0,SUM($S$3:AC$3)*$J264+SUM($S$4:AC$4)*$K264+SUM($S$5:AC$5)*$L264+SUM($S$6:AC$6)*$M264+SUM($S$7:AC$7)*$N264-SUM($O264:$Q264),0)</f>
        <v>0</v>
      </c>
      <c r="AA264" s="4">
        <f t="shared" si="686"/>
        <v>0</v>
      </c>
      <c r="AB264" s="72">
        <f>IF(SUM($S$3:AE$3)*$J264+SUM($S$4:AE$4)*$K264+SUM($S$5:AE$5)*$L264+SUM($S$6:AE$6)*$M264+SUM($S$7:AE$7)*$N264-SUM($O264:$Q264)&gt;0,SUM($S$3:AE$3)*$J264+SUM($S$4:AE$4)*$K264+SUM($S$5:AE$5)*$L264+SUM($S$6:AE$6)*$M264+SUM($S$7:AE$7)*$N264-SUM($O264:$Q264),0)</f>
        <v>0</v>
      </c>
      <c r="AC264" s="4">
        <f t="shared" si="687"/>
        <v>0</v>
      </c>
      <c r="AD264" s="72">
        <f>IF(SUM($S$3:AG$3)*$J264+SUM($S$4:AG$4)*$K264+SUM($S$5:AG$5)*$L264+SUM($S$6:AG$6)*$M264+SUM($S$7:AG$7)*$N264-SUM($O264:$Q264)&gt;0,SUM($S$3:AG$3)*$J264+SUM($S$4:AG$4)*$K264+SUM($S$5:AG$5)*$L264+SUM($S$6:AG$6)*$M264+SUM($S$7:AG$7)*$N264-SUM($O264:$Q264),0)</f>
        <v>0</v>
      </c>
      <c r="AE264" s="4">
        <f t="shared" si="688"/>
        <v>0</v>
      </c>
      <c r="AF264" s="72">
        <f>IF(SUM($S$3:AI$3)*$J264+SUM($S$4:AI$4)*$K264+SUM($S$5:AI$5)*$L264+SUM($S$6:AI$6)*$M264+SUM($S$7:AI$7)*$N264-SUM($O264:$Q264)&gt;0,SUM($S$3:AI$3)*$J264+SUM($S$4:AI$4)*$K264+SUM($S$5:AI$5)*$L264+SUM($S$6:AI$6)*$M264+SUM($S$7:AI$7)*$N264-SUM($O264:$Q264),0)</f>
        <v>0</v>
      </c>
      <c r="AG264" s="4">
        <f t="shared" si="689"/>
        <v>0</v>
      </c>
      <c r="AH264" s="72">
        <f>IF(SUM($S$3:AK$3)*$J264+SUM($S$4:AK$4)*$K264+SUM($S$5:AK$5)*$L264+SUM($S$6:AK$6)*$M264+SUM($S$7:AK$7)*$N264-SUM($O264:$Q264)&gt;0,SUM($S$3:AK$3)*$J264+SUM($S$4:AK$4)*$K264+SUM($S$5:AK$5)*$L264+SUM($S$6:AK$6)*$M264+SUM($S$7:AK$7)*$N264-SUM($O264:$Q264),0)</f>
        <v>0</v>
      </c>
      <c r="AI264" s="4">
        <f t="shared" si="690"/>
        <v>0</v>
      </c>
      <c r="AJ264" s="72">
        <f>IF(SUM($S$3:AM$3)*$J264+SUM($S$4:AQ$4)*$K264+SUM($S$5:AM$5)*$L264+SUM($S$6:AM$6)*$M264+SUM($S$7:AM$7)*$N264-SUM($O264:$Q264)&gt;0,SUM($S$3:AM$3)*$J264+SUM($S$4:AQ$4)*$K264+SUM($S$5:AM$5)*$L264+SUM($S$6:AM$6)*$M264+SUM($S$7:AM$7)*$N264-SUM($O264:$Q264),0)</f>
        <v>0</v>
      </c>
      <c r="AK264" s="4">
        <f t="shared" si="691"/>
        <v>0</v>
      </c>
      <c r="AL264" s="72">
        <f>IF(SUM($S$3:AO$3)*$J264+SUM($S$4:AS$4)*$K264+SUM($S$5:AO$5)*$L264+SUM($S$6:AO$6)*$M264+SUM($S$7:AO$7)*$N264-SUM($O264:$Q264)&gt;0,SUM($S$3:AO$3)*$J264+SUM($S$4:AS$4)*$K264+SUM($S$5:AO$5)*$L264+SUM($S$6:AO$6)*$M264+SUM($S$7:AO$7)*$N264-SUM($O264:$Q264),0)</f>
        <v>0</v>
      </c>
      <c r="AM264" s="4">
        <f t="shared" si="692"/>
        <v>0</v>
      </c>
      <c r="AN264" s="72">
        <f>IF(SUM($S$3:AQ$3)*$J264+SUM($S$4:AU$4)*$K264+SUM($S$5:AQ$5)*$L264+SUM($S$6:AQ$6)*$M264+SUM($S$7:AQ$7)*$N264-SUM($O264:$Q264)&gt;0,SUM($S$3:AQ$3)*$J264+SUM($S$4:AU$4)*$K264+SUM($S$5:AQ$5)*$L264+SUM($S$6:AQ$6)*$M264+SUM($S$7:AQ$7)*$N264-SUM($O264:$Q264),0)</f>
        <v>0</v>
      </c>
      <c r="AO264" s="4">
        <f t="shared" si="693"/>
        <v>0</v>
      </c>
      <c r="AP264" s="72">
        <f>IF(SUM($S$3:AS$3)*$J264+SUM($S$4:AW$4)*$K264+SUM($S$5:AS$5)*$L264+SUM($S$6:AS$6)*$M264+SUM($S$7:AS$7)*$N264-SUM($O264:$Q264)&gt;0,SUM($S$3:AS$3)*$J264+SUM($S$4:AW$4)*$K264+SUM($S$5:AS$5)*$L264+SUM($S$6:AS$6)*$M264+SUM($S$7:AS$7)*$N264-SUM($O264:$Q264),0)</f>
        <v>0</v>
      </c>
      <c r="AQ264" s="4">
        <f t="shared" si="694"/>
        <v>0</v>
      </c>
      <c r="AR264" s="72">
        <f>IF(SUM($S$3:AU$3)*$J264+SUM($S$4:AP$4)*$K264+SUM($S$5:AU$5)*$L264+SUM($S$6:AU$6)*$M264+SUM($S$7:AU$7)*$N264-SUM($O264:$Q264)&gt;0,SUM($S$3:AU$3)*$J264+SUM($S$4:AP$4)*$K264+SUM($S$5:AU$5)*$L264+SUM($S$6:AU$6)*$M264+SUM($S$7:AU$7)*$N264-SUM($O264:$Q264),0)</f>
        <v>0</v>
      </c>
      <c r="AS264" s="4">
        <f t="shared" si="695"/>
        <v>0</v>
      </c>
      <c r="AT264" s="72">
        <f>IF(SUM($S$3:AW$3)*$J264+SUM($S$4:AW$4)*$K264+SUM($S$5:AW$5)*$L264+SUM($S$6:AW$6)*$M264+SUM($S$7:AW$7)*$N264-SUM($O264:$Q264)&gt;0,SUM($S$3:AW$3)*$J264+SUM($S$4:AW$4)*$K264+SUM($S$5:AW$5)*$L264+SUM($S$6:AW$6)*$M264+SUM($S$7:AW$7)*$N264-SUM($O264:$Q264),0)</f>
        <v>0</v>
      </c>
      <c r="AU264" s="4">
        <f t="shared" si="696"/>
        <v>0</v>
      </c>
      <c r="AV264" s="72">
        <f>IF(SUM($S$3:AY$3)*$J264+SUM($S$4:AY$4)*$K264+SUM($S$5:AY$5)*$L264+SUM($S$6:AY$6)*$M264+SUM($S$7:AY$7)*$N264-SUM($O264:$Q264)&gt;0,SUM($S$3:AY$3)*$J264+SUM($S$4:AY$4)*$K264+SUM($S$5:AY$5)*$L264+SUM($S$6:AY$6)*$M264+SUM($S$7:AY$7)*$N264-SUM($O264:$Q264),0)</f>
        <v>0</v>
      </c>
      <c r="AW264" s="4">
        <f t="shared" si="697"/>
        <v>0</v>
      </c>
      <c r="AX264" s="72">
        <f>IF(SUM($S$3:BA$3)*$J264+SUM($S$4:BA$4)*$K264+SUM($S$5:BA$5)*$L264+SUM($S$6:BA$6)*$M264+SUM($S$7:BA$7)*$N264-SUM($O264:$Q264)&gt;0,SUM($S$3:BA$3)*$J264+SUM($S$4:BA$4)*$K264+SUM($S$5:BA$5)*$L264+SUM($S$6:BA$6)*$M264+SUM($S$7:BA$7)*$N264-SUM($O264:$Q264),0)</f>
        <v>0</v>
      </c>
      <c r="AY264" s="7">
        <f t="shared" si="698"/>
        <v>0</v>
      </c>
      <c r="AZ264" s="401">
        <f>IF(SUM($S$3:BC$3)*$J264+SUM($S$4:BC$4)*$K264+SUM($S$5:BC$5)*$L264+SUM($S$6:BC$6)*$M264+SUM($S$7:BC$7)*$N264-SUM($O264:$Q264)&gt;0,SUM($S$3:BC$3)*$J264+SUM($S$4:BC$4)*$K264+SUM($S$5:BC$5)*$L264+SUM($S$6:BC$6)*$M264+SUM($S$7:BC$7)*$N264-SUM($O264:$Q264),0)</f>
        <v>1.4411599999999964</v>
      </c>
      <c r="BA264" s="87">
        <f t="shared" si="699"/>
        <v>1.4411599999999964</v>
      </c>
      <c r="BB264" s="402">
        <f>IF(SUM($S$3:BD$3)*$J264+SUM($S$4:BD$4)*$K264+SUM($S$5:BD$5)*$L264+SUM($S$6:BD$6)*$M264+SUM($S$7:BD$7)*$N264-SUM($O264:$Q264)&gt;0,SUM($S$3:BD$3)*$J264+SUM($S$4:BD$4)*$K264+SUM($S$5:BD$5)*$L264+SUM($S$6:BD$6)*$M264+SUM($S$7:BD$7)*$N264-SUM($O264:$Q264),0)</f>
        <v>4.6659199999999998</v>
      </c>
      <c r="BC264" s="87">
        <f t="shared" si="700"/>
        <v>3.2247600000000034</v>
      </c>
      <c r="BG264" s="23">
        <f t="shared" si="911"/>
        <v>0</v>
      </c>
      <c r="BH264" s="23">
        <f t="shared" si="912"/>
        <v>0</v>
      </c>
      <c r="BI264" s="23">
        <f t="shared" si="913"/>
        <v>0</v>
      </c>
      <c r="BJ264" s="23">
        <f t="shared" si="914"/>
        <v>0</v>
      </c>
      <c r="BK264" s="23">
        <f t="shared" si="915"/>
        <v>0</v>
      </c>
      <c r="BL264" s="23">
        <f t="shared" si="916"/>
        <v>0</v>
      </c>
      <c r="BM264" s="23">
        <f t="shared" si="917"/>
        <v>0</v>
      </c>
      <c r="BN264" s="23">
        <f t="shared" si="918"/>
        <v>0</v>
      </c>
      <c r="BO264" s="23">
        <f t="shared" si="919"/>
        <v>0</v>
      </c>
      <c r="BP264" s="23">
        <f t="shared" si="920"/>
        <v>0</v>
      </c>
      <c r="BQ264" s="407">
        <f t="shared" si="921"/>
        <v>0</v>
      </c>
      <c r="BR264" s="22">
        <f t="shared" si="922"/>
        <v>0</v>
      </c>
      <c r="BS264" s="23">
        <f t="shared" si="923"/>
        <v>0</v>
      </c>
      <c r="BT264" s="23">
        <f t="shared" si="924"/>
        <v>1261.0149999999969</v>
      </c>
      <c r="BU264" s="23">
        <f t="shared" si="925"/>
        <v>2821.6650000000031</v>
      </c>
      <c r="BV264" s="87"/>
      <c r="BW264" s="159"/>
      <c r="BX264" s="153" t="s">
        <v>615</v>
      </c>
    </row>
    <row r="265" spans="1:76" s="86" customFormat="1" ht="12.75" customHeight="1" x14ac:dyDescent="0.25">
      <c r="A265" s="15" t="s">
        <v>841</v>
      </c>
      <c r="B265" s="15" t="s">
        <v>142</v>
      </c>
      <c r="C265" s="98" t="s">
        <v>105</v>
      </c>
      <c r="D265" s="279">
        <v>1</v>
      </c>
      <c r="E265" s="334">
        <v>875</v>
      </c>
      <c r="F265" s="345" t="s">
        <v>1043</v>
      </c>
      <c r="G265" s="369">
        <v>1</v>
      </c>
      <c r="H265" s="370">
        <v>875</v>
      </c>
      <c r="I265" s="373" t="s">
        <v>1043</v>
      </c>
      <c r="J265" s="208"/>
      <c r="K265" s="226">
        <v>0.11</v>
      </c>
      <c r="L265" s="217"/>
      <c r="M265" s="234">
        <v>1.6E-2</v>
      </c>
      <c r="N265" s="120"/>
      <c r="O265" s="87"/>
      <c r="P265" s="91"/>
      <c r="Q265" s="292">
        <v>19</v>
      </c>
      <c r="R265" s="72">
        <f>IF(SUM($S$3:U$3)*$J265+SUM($S$4:U$4)*$K265+SUM($S$5:U$5)*$L265+SUM($S$6:U$6)*$M265+SUM($S$7:U$7)*$N265-SUM($O265:$Q265)&gt;0,SUM($S$3:U$3)*$J265+SUM($S$4:U$4)*$K265+SUM($S$5:U$5)*$L265+SUM($S$6:U$6)*$M265+SUM($S$7:U$7)*$N265-SUM($O265:$Q265),0)</f>
        <v>0</v>
      </c>
      <c r="S265" s="73">
        <f t="shared" si="682"/>
        <v>0</v>
      </c>
      <c r="T265" s="72">
        <f>IF(SUM($S$3:W$3)*$J265+SUM($S$4:W$4)*$K265+SUM($S$5:W$5)*$L265+SUM($S$6:W$6)*$M265+SUM($S$7:W$7)*$N265-SUM($O265:$Q265)&gt;0,SUM($S$3:W$3)*$J265+SUM($S$4:W$4)*$K265+SUM($S$5:W$5)*$L265+SUM($S$6:W$6)*$M265+SUM($S$7:W$7)*$N265-SUM($O265:$Q265),0)</f>
        <v>0</v>
      </c>
      <c r="U265" s="4">
        <f t="shared" si="683"/>
        <v>0</v>
      </c>
      <c r="V265" s="72">
        <f>IF(SUM($S$3:Y$3)*$J265+SUM($S$4:Y$4)*$K265+SUM($S$5:Y$5)*$L265+SUM($S$6:Y$6)*$M265+SUM($S$7:Y$7)*$N265-SUM($O265:$Q265)&gt;0,SUM($S$3:Y$3)*$J265+SUM($S$4:Y$4)*$K265+SUM($S$5:Y$5)*$L265+SUM($S$6:Y$6)*$M265+SUM($S$7:Y$7)*$N265-SUM($O265:$Q265),0)</f>
        <v>2.34</v>
      </c>
      <c r="W265" s="4">
        <f t="shared" si="684"/>
        <v>2.34</v>
      </c>
      <c r="X265" s="72">
        <f>IF(SUM($S$3:AA$3)*$J265+SUM($S$4:AA$4)*$K265+SUM($S$5:AA$5)*$L265+SUM($S$6:AA$6)*$M265+SUM($S$7:AA$7)*$N265-SUM($O265:$Q265)&gt;0,SUM($S$3:AA$3)*$J265+SUM($S$4:AA$4)*$K265+SUM($S$5:AA$5)*$L265+SUM($S$6:AA$6)*$M265+SUM($S$7:AA$7)*$N265-SUM($O265:$Q265),0)</f>
        <v>15.649999999999999</v>
      </c>
      <c r="Y265" s="4">
        <f t="shared" si="685"/>
        <v>13.309999999999999</v>
      </c>
      <c r="Z265" s="72">
        <f>IF(SUM($S$3:AC$3)*$J265+SUM($S$4:AC$4)*$K265+SUM($S$5:AC$5)*$L265+SUM($S$6:AC$6)*$M265+SUM($S$7:AC$7)*$N265-SUM($O265:$Q265)&gt;0,SUM($S$3:AC$3)*$J265+SUM($S$4:AC$4)*$K265+SUM($S$5:AC$5)*$L265+SUM($S$6:AC$6)*$M265+SUM($S$7:AC$7)*$N265-SUM($O265:$Q265),0)</f>
        <v>25.990000000000002</v>
      </c>
      <c r="AA265" s="4">
        <f t="shared" si="686"/>
        <v>10.340000000000003</v>
      </c>
      <c r="AB265" s="72">
        <f>IF(SUM($S$3:AE$3)*$J265+SUM($S$4:AE$4)*$K265+SUM($S$5:AE$5)*$L265+SUM($S$6:AE$6)*$M265+SUM($S$7:AE$7)*$N265-SUM($O265:$Q265)&gt;0,SUM($S$3:AE$3)*$J265+SUM($S$4:AE$4)*$K265+SUM($S$5:AE$5)*$L265+SUM($S$6:AE$6)*$M265+SUM($S$7:AE$7)*$N265-SUM($O265:$Q265),0)</f>
        <v>34.24</v>
      </c>
      <c r="AC265" s="4">
        <f t="shared" si="687"/>
        <v>8.25</v>
      </c>
      <c r="AD265" s="72">
        <f>IF(SUM($S$3:AG$3)*$J265+SUM($S$4:AG$4)*$K265+SUM($S$5:AG$5)*$L265+SUM($S$6:AG$6)*$M265+SUM($S$7:AG$7)*$N265-SUM($O265:$Q265)&gt;0,SUM($S$3:AG$3)*$J265+SUM($S$4:AG$4)*$K265+SUM($S$5:AG$5)*$L265+SUM($S$6:AG$6)*$M265+SUM($S$7:AG$7)*$N265-SUM($O265:$Q265),0)</f>
        <v>40.729999999999997</v>
      </c>
      <c r="AE265" s="4">
        <f t="shared" si="688"/>
        <v>6.4899999999999949</v>
      </c>
      <c r="AF265" s="72">
        <f>IF(SUM($S$3:AI$3)*$J265+SUM($S$4:AI$4)*$K265+SUM($S$5:AI$5)*$L265+SUM($S$6:AI$6)*$M265+SUM($S$7:AI$7)*$N265-SUM($O265:$Q265)&gt;0,SUM($S$3:AI$3)*$J265+SUM($S$4:AI$4)*$K265+SUM($S$5:AI$5)*$L265+SUM($S$6:AI$6)*$M265+SUM($S$7:AI$7)*$N265-SUM($O265:$Q265),0)</f>
        <v>48.59</v>
      </c>
      <c r="AG265" s="4">
        <f t="shared" si="689"/>
        <v>7.8600000000000065</v>
      </c>
      <c r="AH265" s="72">
        <f>IF(SUM($S$3:AK$3)*$J265+SUM($S$4:AK$4)*$K265+SUM($S$5:AK$5)*$L265+SUM($S$6:AK$6)*$M265+SUM($S$7:AK$7)*$N265-SUM($O265:$Q265)&gt;0,SUM($S$3:AK$3)*$J265+SUM($S$4:AK$4)*$K265+SUM($S$5:AK$5)*$L265+SUM($S$6:AK$6)*$M265+SUM($S$7:AK$7)*$N265-SUM($O265:$Q265),0)</f>
        <v>54.644000000000005</v>
      </c>
      <c r="AI265" s="4">
        <f t="shared" si="690"/>
        <v>6.054000000000002</v>
      </c>
      <c r="AJ265" s="72">
        <f>IF(SUM($S$3:AM$3)*$J265+SUM($S$4:AQ$4)*$K265+SUM($S$5:AM$5)*$L265+SUM($S$6:AM$6)*$M265+SUM($S$7:AM$7)*$N265-SUM($O265:$Q265)&gt;0,SUM($S$3:AM$3)*$J265+SUM($S$4:AQ$4)*$K265+SUM($S$5:AM$5)*$L265+SUM($S$6:AM$6)*$M265+SUM($S$7:AM$7)*$N265-SUM($O265:$Q265),0)</f>
        <v>65.644000000000005</v>
      </c>
      <c r="AK265" s="4">
        <f t="shared" si="691"/>
        <v>11</v>
      </c>
      <c r="AL265" s="72">
        <f>IF(SUM($S$3:AO$3)*$J265+SUM($S$4:AS$4)*$K265+SUM($S$5:AO$5)*$L265+SUM($S$6:AO$6)*$M265+SUM($S$7:AO$7)*$N265-SUM($O265:$Q265)&gt;0,SUM($S$3:AO$3)*$J265+SUM($S$4:AS$4)*$K265+SUM($S$5:AO$5)*$L265+SUM($S$6:AO$6)*$M265+SUM($S$7:AO$7)*$N265-SUM($O265:$Q265),0)</f>
        <v>82.144000000000005</v>
      </c>
      <c r="AM265" s="4">
        <f t="shared" si="692"/>
        <v>16.5</v>
      </c>
      <c r="AN265" s="72">
        <f>IF(SUM($S$3:AQ$3)*$J265+SUM($S$4:AU$4)*$K265+SUM($S$5:AQ$5)*$L265+SUM($S$6:AQ$6)*$M265+SUM($S$7:AQ$7)*$N265-SUM($O265:$Q265)&gt;0,SUM($S$3:AQ$3)*$J265+SUM($S$4:AU$4)*$K265+SUM($S$5:AQ$5)*$L265+SUM($S$6:AQ$6)*$M265+SUM($S$7:AQ$7)*$N265-SUM($O265:$Q265),0)</f>
        <v>99.204000000000008</v>
      </c>
      <c r="AO265" s="4">
        <f t="shared" si="693"/>
        <v>17.060000000000002</v>
      </c>
      <c r="AP265" s="72">
        <f>IF(SUM($S$3:AS$3)*$J265+SUM($S$4:AW$4)*$K265+SUM($S$5:AS$5)*$L265+SUM($S$6:AS$6)*$M265+SUM($S$7:AS$7)*$N265-SUM($O265:$Q265)&gt;0,SUM($S$3:AS$3)*$J265+SUM($S$4:AW$4)*$K265+SUM($S$5:AS$5)*$L265+SUM($S$6:AS$6)*$M265+SUM($S$7:AS$7)*$N265-SUM($O265:$Q265),0)</f>
        <v>116.26399999999998</v>
      </c>
      <c r="AQ265" s="4">
        <f t="shared" si="694"/>
        <v>17.059999999999974</v>
      </c>
      <c r="AR265" s="72">
        <f>IF(SUM($S$3:AU$3)*$J265+SUM($S$4:AP$4)*$K265+SUM($S$5:AU$5)*$L265+SUM($S$6:AU$6)*$M265+SUM($S$7:AU$7)*$N265-SUM($O265:$Q265)&gt;0,SUM($S$3:AU$3)*$J265+SUM($S$4:AP$4)*$K265+SUM($S$5:AU$5)*$L265+SUM($S$6:AU$6)*$M265+SUM($S$7:AU$7)*$N265-SUM($O265:$Q265),0)</f>
        <v>56.324000000000012</v>
      </c>
      <c r="AS265" s="4">
        <f t="shared" si="695"/>
        <v>0</v>
      </c>
      <c r="AT265" s="72">
        <f>IF(SUM($S$3:AW$3)*$J265+SUM($S$4:AW$4)*$K265+SUM($S$5:AW$5)*$L265+SUM($S$6:AW$6)*$M265+SUM($S$7:AW$7)*$N265-SUM($O265:$Q265)&gt;0,SUM($S$3:AW$3)*$J265+SUM($S$4:AW$4)*$K265+SUM($S$5:AW$5)*$L265+SUM($S$6:AW$6)*$M265+SUM($S$7:AW$7)*$N265-SUM($O265:$Q265),0)</f>
        <v>117.38399999999999</v>
      </c>
      <c r="AU265" s="4">
        <f t="shared" si="696"/>
        <v>61.059999999999974</v>
      </c>
      <c r="AV265" s="72">
        <f>IF(SUM($S$3:AY$3)*$J265+SUM($S$4:AY$4)*$K265+SUM($S$5:AY$5)*$L265+SUM($S$6:AY$6)*$M265+SUM($S$7:AY$7)*$N265-SUM($O265:$Q265)&gt;0,SUM($S$3:AY$3)*$J265+SUM($S$4:AY$4)*$K265+SUM($S$5:AY$5)*$L265+SUM($S$6:AY$6)*$M265+SUM($S$7:AY$7)*$N265-SUM($O265:$Q265),0)</f>
        <v>134.44399999999999</v>
      </c>
      <c r="AW265" s="4">
        <f t="shared" si="697"/>
        <v>17.060000000000002</v>
      </c>
      <c r="AX265" s="72">
        <f>IF(SUM($S$3:BA$3)*$J265+SUM($S$4:BA$4)*$K265+SUM($S$5:BA$5)*$L265+SUM($S$6:BA$6)*$M265+SUM($S$7:BA$7)*$N265-SUM($O265:$Q265)&gt;0,SUM($S$3:BA$3)*$J265+SUM($S$4:BA$4)*$K265+SUM($S$5:BA$5)*$L265+SUM($S$6:BA$6)*$M265+SUM($S$7:BA$7)*$N265-SUM($O265:$Q265),0)</f>
        <v>151.50399999999999</v>
      </c>
      <c r="AY265" s="7">
        <f t="shared" si="698"/>
        <v>17.060000000000002</v>
      </c>
      <c r="AZ265" s="401">
        <f>IF(SUM($S$3:BC$3)*$J265+SUM($S$4:BC$4)*$K265+SUM($S$5:BC$5)*$L265+SUM($S$6:BC$6)*$M265+SUM($S$7:BC$7)*$N265-SUM($O265:$Q265)&gt;0,SUM($S$3:BC$3)*$J265+SUM($S$4:BC$4)*$K265+SUM($S$5:BC$5)*$L265+SUM($S$6:BC$6)*$M265+SUM($S$7:BC$7)*$N265-SUM($O265:$Q265),0)</f>
        <v>168.00399999999999</v>
      </c>
      <c r="BA265" s="87">
        <f t="shared" si="699"/>
        <v>16.5</v>
      </c>
      <c r="BB265" s="402">
        <f>IF(SUM($S$3:BD$3)*$J265+SUM($S$4:BD$4)*$K265+SUM($S$5:BD$5)*$L265+SUM($S$6:BD$6)*$M265+SUM($S$7:BD$7)*$N265-SUM($O265:$Q265)&gt;0,SUM($S$3:BD$3)*$J265+SUM($S$4:BD$4)*$K265+SUM($S$5:BD$5)*$L265+SUM($S$6:BD$6)*$M265+SUM($S$7:BD$7)*$N265-SUM($O265:$Q265),0)</f>
        <v>184.17400000000001</v>
      </c>
      <c r="BC265" s="87">
        <f t="shared" si="700"/>
        <v>16.170000000000016</v>
      </c>
      <c r="BG265" s="23">
        <f t="shared" si="911"/>
        <v>9047.5000000000036</v>
      </c>
      <c r="BH265" s="23">
        <f t="shared" si="912"/>
        <v>7218.75</v>
      </c>
      <c r="BI265" s="23">
        <f t="shared" si="913"/>
        <v>5678.7499999999955</v>
      </c>
      <c r="BJ265" s="23">
        <f t="shared" si="914"/>
        <v>6877.5000000000055</v>
      </c>
      <c r="BK265" s="23">
        <f t="shared" si="915"/>
        <v>5297.2500000000018</v>
      </c>
      <c r="BL265" s="23">
        <f t="shared" si="916"/>
        <v>9625</v>
      </c>
      <c r="BM265" s="23">
        <f t="shared" si="917"/>
        <v>14437.5</v>
      </c>
      <c r="BN265" s="23">
        <f t="shared" si="918"/>
        <v>14927.500000000002</v>
      </c>
      <c r="BO265" s="23">
        <f t="shared" si="919"/>
        <v>14927.499999999976</v>
      </c>
      <c r="BP265" s="23">
        <f t="shared" si="920"/>
        <v>0</v>
      </c>
      <c r="BQ265" s="407">
        <f t="shared" si="921"/>
        <v>53427.499999999978</v>
      </c>
      <c r="BR265" s="22">
        <f t="shared" si="922"/>
        <v>14927.500000000002</v>
      </c>
      <c r="BS265" s="23">
        <f t="shared" si="923"/>
        <v>14927.500000000002</v>
      </c>
      <c r="BT265" s="23">
        <f t="shared" si="924"/>
        <v>14437.5</v>
      </c>
      <c r="BU265" s="23">
        <f t="shared" si="925"/>
        <v>14148.750000000015</v>
      </c>
      <c r="BV265" s="87"/>
      <c r="BW265" s="159"/>
      <c r="BX265" s="153" t="s">
        <v>615</v>
      </c>
    </row>
    <row r="266" spans="1:76" s="86" customFormat="1" ht="12.75" customHeight="1" x14ac:dyDescent="0.25">
      <c r="A266" s="15" t="s">
        <v>842</v>
      </c>
      <c r="B266" s="15" t="s">
        <v>142</v>
      </c>
      <c r="C266" s="98" t="s">
        <v>105</v>
      </c>
      <c r="D266" s="279">
        <v>1</v>
      </c>
      <c r="E266" s="334">
        <v>669.6</v>
      </c>
      <c r="F266" s="345" t="s">
        <v>1043</v>
      </c>
      <c r="G266" s="369">
        <v>1</v>
      </c>
      <c r="H266" s="370">
        <v>669.6</v>
      </c>
      <c r="I266" s="373" t="s">
        <v>1043</v>
      </c>
      <c r="J266" s="208"/>
      <c r="K266" s="225">
        <v>7.1000000000000004E-3</v>
      </c>
      <c r="L266" s="217"/>
      <c r="M266" s="217"/>
      <c r="N266" s="120"/>
      <c r="O266" s="87"/>
      <c r="P266" s="91"/>
      <c r="Q266" s="292">
        <v>11.03</v>
      </c>
      <c r="R266" s="72">
        <f>IF(SUM($S$3:U$3)*$J266+SUM($S$4:U$4)*$K266+SUM($S$5:U$5)*$L266+SUM($S$6:U$6)*$M266+SUM($S$7:U$7)*$N266-SUM($O266:$Q266)&gt;0,SUM($S$3:U$3)*$J266+SUM($S$4:U$4)*$K266+SUM($S$5:U$5)*$L266+SUM($S$6:U$6)*$M266+SUM($S$7:U$7)*$N266-SUM($O266:$Q266),0)</f>
        <v>0</v>
      </c>
      <c r="S266" s="73">
        <f t="shared" si="682"/>
        <v>0</v>
      </c>
      <c r="T266" s="72">
        <f>IF(SUM($S$3:W$3)*$J266+SUM($S$4:W$4)*$K266+SUM($S$5:W$5)*$L266+SUM($S$6:W$6)*$M266+SUM($S$7:W$7)*$N266-SUM($O266:$Q266)&gt;0,SUM($S$3:W$3)*$J266+SUM($S$4:W$4)*$K266+SUM($S$5:W$5)*$L266+SUM($S$6:W$6)*$M266+SUM($S$7:W$7)*$N266-SUM($O266:$Q266),0)</f>
        <v>0</v>
      </c>
      <c r="U266" s="4">
        <f t="shared" si="683"/>
        <v>0</v>
      </c>
      <c r="V266" s="72">
        <f>IF(SUM($S$3:Y$3)*$J266+SUM($S$4:Y$4)*$K266+SUM($S$5:Y$5)*$L266+SUM($S$6:Y$6)*$M266+SUM($S$7:Y$7)*$N266-SUM($O266:$Q266)&gt;0,SUM($S$3:Y$3)*$J266+SUM($S$4:Y$4)*$K266+SUM($S$5:Y$5)*$L266+SUM($S$6:Y$6)*$M266+SUM($S$7:Y$7)*$N266-SUM($O266:$Q266),0)</f>
        <v>0</v>
      </c>
      <c r="W266" s="4">
        <f t="shared" si="684"/>
        <v>0</v>
      </c>
      <c r="X266" s="72">
        <f>IF(SUM($S$3:AA$3)*$J266+SUM($S$4:AA$4)*$K266+SUM($S$5:AA$5)*$L266+SUM($S$6:AA$6)*$M266+SUM($S$7:AA$7)*$N266-SUM($O266:$Q266)&gt;0,SUM($S$3:AA$3)*$J266+SUM($S$4:AA$4)*$K266+SUM($S$5:AA$5)*$L266+SUM($S$6:AA$6)*$M266+SUM($S$7:AA$7)*$N266-SUM($O266:$Q266),0)</f>
        <v>0</v>
      </c>
      <c r="Y266" s="4">
        <f t="shared" si="685"/>
        <v>0</v>
      </c>
      <c r="Z266" s="72">
        <f>IF(SUM($S$3:AC$3)*$J266+SUM($S$4:AC$4)*$K266+SUM($S$5:AC$5)*$L266+SUM($S$6:AC$6)*$M266+SUM($S$7:AC$7)*$N266-SUM($O266:$Q266)&gt;0,SUM($S$3:AC$3)*$J266+SUM($S$4:AC$4)*$K266+SUM($S$5:AC$5)*$L266+SUM($S$6:AC$6)*$M266+SUM($S$7:AC$7)*$N266-SUM($O266:$Q266),0)</f>
        <v>0</v>
      </c>
      <c r="AA266" s="4">
        <f t="shared" si="686"/>
        <v>0</v>
      </c>
      <c r="AB266" s="72">
        <f>IF(SUM($S$3:AE$3)*$J266+SUM($S$4:AE$4)*$K266+SUM($S$5:AE$5)*$L266+SUM($S$6:AE$6)*$M266+SUM($S$7:AE$7)*$N266-SUM($O266:$Q266)&gt;0,SUM($S$3:AE$3)*$J266+SUM($S$4:AE$4)*$K266+SUM($S$5:AE$5)*$L266+SUM($S$6:AE$6)*$M266+SUM($S$7:AE$7)*$N266-SUM($O266:$Q266),0)</f>
        <v>0</v>
      </c>
      <c r="AC266" s="4">
        <f t="shared" si="687"/>
        <v>0</v>
      </c>
      <c r="AD266" s="72">
        <f>IF(SUM($S$3:AG$3)*$J266+SUM($S$4:AG$4)*$K266+SUM($S$5:AG$5)*$L266+SUM($S$6:AG$6)*$M266+SUM($S$7:AG$7)*$N266-SUM($O266:$Q266)&gt;0,SUM($S$3:AG$3)*$J266+SUM($S$4:AG$4)*$K266+SUM($S$5:AG$5)*$L266+SUM($S$6:AG$6)*$M266+SUM($S$7:AG$7)*$N266-SUM($O266:$Q266),0)</f>
        <v>0</v>
      </c>
      <c r="AE266" s="4">
        <f t="shared" si="688"/>
        <v>0</v>
      </c>
      <c r="AF266" s="72">
        <f>IF(SUM($S$3:AI$3)*$J266+SUM($S$4:AI$4)*$K266+SUM($S$5:AI$5)*$L266+SUM($S$6:AI$6)*$M266+SUM($S$7:AI$7)*$N266-SUM($O266:$Q266)&gt;0,SUM($S$3:AI$3)*$J266+SUM($S$4:AI$4)*$K266+SUM($S$5:AI$5)*$L266+SUM($S$6:AI$6)*$M266+SUM($S$7:AI$7)*$N266-SUM($O266:$Q266),0)</f>
        <v>0</v>
      </c>
      <c r="AG266" s="4">
        <f t="shared" si="689"/>
        <v>0</v>
      </c>
      <c r="AH266" s="72">
        <f>IF(SUM($S$3:AK$3)*$J266+SUM($S$4:AK$4)*$K266+SUM($S$5:AK$5)*$L266+SUM($S$6:AK$6)*$M266+SUM($S$7:AK$7)*$N266-SUM($O266:$Q266)&gt;0,SUM($S$3:AK$3)*$J266+SUM($S$4:AK$4)*$K266+SUM($S$5:AK$5)*$L266+SUM($S$6:AK$6)*$M266+SUM($S$7:AK$7)*$N266-SUM($O266:$Q266),0)</f>
        <v>0</v>
      </c>
      <c r="AI266" s="4">
        <f t="shared" si="690"/>
        <v>0</v>
      </c>
      <c r="AJ266" s="72">
        <f>IF(SUM($S$3:AM$3)*$J266+SUM($S$4:AQ$4)*$K266+SUM($S$5:AM$5)*$L266+SUM($S$6:AM$6)*$M266+SUM($S$7:AM$7)*$N266-SUM($O266:$Q266)&gt;0,SUM($S$3:AM$3)*$J266+SUM($S$4:AQ$4)*$K266+SUM($S$5:AM$5)*$L266+SUM($S$6:AM$6)*$M266+SUM($S$7:AM$7)*$N266-SUM($O266:$Q266),0)</f>
        <v>0</v>
      </c>
      <c r="AK266" s="4">
        <f t="shared" si="691"/>
        <v>0</v>
      </c>
      <c r="AL266" s="72">
        <f>IF(SUM($S$3:AO$3)*$J266+SUM($S$4:AS$4)*$K266+SUM($S$5:AO$5)*$L266+SUM($S$6:AO$6)*$M266+SUM($S$7:AO$7)*$N266-SUM($O266:$Q266)&gt;0,SUM($S$3:AO$3)*$J266+SUM($S$4:AS$4)*$K266+SUM($S$5:AO$5)*$L266+SUM($S$6:AO$6)*$M266+SUM($S$7:AO$7)*$N266-SUM($O266:$Q266),0)</f>
        <v>0</v>
      </c>
      <c r="AM266" s="4">
        <f t="shared" si="692"/>
        <v>0</v>
      </c>
      <c r="AN266" s="72">
        <f>IF(SUM($S$3:AQ$3)*$J266+SUM($S$4:AU$4)*$K266+SUM($S$5:AQ$5)*$L266+SUM($S$6:AQ$6)*$M266+SUM($S$7:AQ$7)*$N266-SUM($O266:$Q266)&gt;0,SUM($S$3:AQ$3)*$J266+SUM($S$4:AU$4)*$K266+SUM($S$5:AQ$5)*$L266+SUM($S$6:AQ$6)*$M266+SUM($S$7:AQ$7)*$N266-SUM($O266:$Q266),0)</f>
        <v>0</v>
      </c>
      <c r="AO266" s="4">
        <f t="shared" si="693"/>
        <v>0</v>
      </c>
      <c r="AP266" s="72">
        <f>IF(SUM($S$3:AS$3)*$J266+SUM($S$4:AW$4)*$K266+SUM($S$5:AS$5)*$L266+SUM($S$6:AS$6)*$M266+SUM($S$7:AS$7)*$N266-SUM($O266:$Q266)&gt;0,SUM($S$3:AS$3)*$J266+SUM($S$4:AW$4)*$K266+SUM($S$5:AS$5)*$L266+SUM($S$6:AS$6)*$M266+SUM($S$7:AS$7)*$N266-SUM($O266:$Q266),0)</f>
        <v>0</v>
      </c>
      <c r="AQ266" s="4">
        <f t="shared" si="694"/>
        <v>0</v>
      </c>
      <c r="AR266" s="72">
        <f>IF(SUM($S$3:AU$3)*$J266+SUM($S$4:AP$4)*$K266+SUM($S$5:AU$5)*$L266+SUM($S$6:AU$6)*$M266+SUM($S$7:AU$7)*$N266-SUM($O266:$Q266)&gt;0,SUM($S$3:AU$3)*$J266+SUM($S$4:AP$4)*$K266+SUM($S$5:AU$5)*$L266+SUM($S$6:AU$6)*$M266+SUM($S$7:AU$7)*$N266-SUM($O266:$Q266),0)</f>
        <v>0</v>
      </c>
      <c r="AS266" s="4">
        <f t="shared" si="695"/>
        <v>0</v>
      </c>
      <c r="AT266" s="72">
        <f>IF(SUM($S$3:AW$3)*$J266+SUM($S$4:AW$4)*$K266+SUM($S$5:AW$5)*$L266+SUM($S$6:AW$6)*$M266+SUM($S$7:AW$7)*$N266-SUM($O266:$Q266)&gt;0,SUM($S$3:AW$3)*$J266+SUM($S$4:AW$4)*$K266+SUM($S$5:AW$5)*$L266+SUM($S$6:AW$6)*$M266+SUM($S$7:AW$7)*$N266-SUM($O266:$Q266),0)</f>
        <v>0</v>
      </c>
      <c r="AU266" s="4">
        <f t="shared" si="696"/>
        <v>0</v>
      </c>
      <c r="AV266" s="72">
        <f>IF(SUM($S$3:AY$3)*$J266+SUM($S$4:AY$4)*$K266+SUM($S$5:AY$5)*$L266+SUM($S$6:AY$6)*$M266+SUM($S$7:AY$7)*$N266-SUM($O266:$Q266)&gt;0,SUM($S$3:AY$3)*$J266+SUM($S$4:AY$4)*$K266+SUM($S$5:AY$5)*$L266+SUM($S$6:AY$6)*$M266+SUM($S$7:AY$7)*$N266-SUM($O266:$Q266),0)</f>
        <v>0</v>
      </c>
      <c r="AW266" s="4">
        <f t="shared" si="697"/>
        <v>0</v>
      </c>
      <c r="AX266" s="72">
        <f>IF(SUM($S$3:BA$3)*$J266+SUM($S$4:BA$4)*$K266+SUM($S$5:BA$5)*$L266+SUM($S$6:BA$6)*$M266+SUM($S$7:BA$7)*$N266-SUM($O266:$Q266)&gt;0,SUM($S$3:BA$3)*$J266+SUM($S$4:BA$4)*$K266+SUM($S$5:BA$5)*$L266+SUM($S$6:BA$6)*$M266+SUM($S$7:BA$7)*$N266-SUM($O266:$Q266),0)</f>
        <v>0</v>
      </c>
      <c r="AY266" s="7">
        <f t="shared" si="698"/>
        <v>0</v>
      </c>
      <c r="AZ266" s="401">
        <f>IF(SUM($S$3:BC$3)*$J266+SUM($S$4:BC$4)*$K266+SUM($S$5:BC$5)*$L266+SUM($S$6:BC$6)*$M266+SUM($S$7:BC$7)*$N266-SUM($O266:$Q266)&gt;0,SUM($S$3:BC$3)*$J266+SUM($S$4:BC$4)*$K266+SUM($S$5:BC$5)*$L266+SUM($S$6:BC$6)*$M266+SUM($S$7:BC$7)*$N266-SUM($O266:$Q266),0)</f>
        <v>0.7986000000000022</v>
      </c>
      <c r="BA266" s="87">
        <f t="shared" si="699"/>
        <v>0.7986000000000022</v>
      </c>
      <c r="BB266" s="402">
        <f>IF(SUM($S$3:BD$3)*$J266+SUM($S$4:BD$4)*$K266+SUM($S$5:BD$5)*$L266+SUM($S$6:BD$6)*$M266+SUM($S$7:BD$7)*$N266-SUM($O266:$Q266)&gt;0,SUM($S$3:BD$3)*$J266+SUM($S$4:BD$4)*$K266+SUM($S$5:BD$5)*$L266+SUM($S$6:BD$6)*$M266+SUM($S$7:BD$7)*$N266-SUM($O266:$Q266),0)</f>
        <v>1.8423000000000016</v>
      </c>
      <c r="BC266" s="87">
        <f t="shared" si="700"/>
        <v>1.0436999999999994</v>
      </c>
      <c r="BG266" s="23">
        <f t="shared" si="911"/>
        <v>0</v>
      </c>
      <c r="BH266" s="23">
        <f t="shared" si="912"/>
        <v>0</v>
      </c>
      <c r="BI266" s="23">
        <f t="shared" si="913"/>
        <v>0</v>
      </c>
      <c r="BJ266" s="23">
        <f t="shared" si="914"/>
        <v>0</v>
      </c>
      <c r="BK266" s="23">
        <f t="shared" si="915"/>
        <v>0</v>
      </c>
      <c r="BL266" s="23">
        <f t="shared" si="916"/>
        <v>0</v>
      </c>
      <c r="BM266" s="23">
        <f t="shared" si="917"/>
        <v>0</v>
      </c>
      <c r="BN266" s="23">
        <f t="shared" si="918"/>
        <v>0</v>
      </c>
      <c r="BO266" s="23">
        <f t="shared" si="919"/>
        <v>0</v>
      </c>
      <c r="BP266" s="23">
        <f t="shared" si="920"/>
        <v>0</v>
      </c>
      <c r="BQ266" s="407">
        <f t="shared" si="921"/>
        <v>0</v>
      </c>
      <c r="BR266" s="22">
        <f t="shared" si="922"/>
        <v>0</v>
      </c>
      <c r="BS266" s="23">
        <f t="shared" si="923"/>
        <v>0</v>
      </c>
      <c r="BT266" s="23">
        <f t="shared" si="924"/>
        <v>534.7425600000015</v>
      </c>
      <c r="BU266" s="23">
        <f t="shared" si="925"/>
        <v>698.86151999999959</v>
      </c>
      <c r="BV266" s="87"/>
      <c r="BW266" s="159"/>
      <c r="BX266" s="153" t="s">
        <v>615</v>
      </c>
    </row>
    <row r="267" spans="1:76" s="86" customFormat="1" ht="12.75" customHeight="1" x14ac:dyDescent="0.25">
      <c r="A267" s="13" t="s">
        <v>843</v>
      </c>
      <c r="B267" s="13" t="s">
        <v>142</v>
      </c>
      <c r="C267" s="98" t="s">
        <v>105</v>
      </c>
      <c r="D267" s="279">
        <v>1</v>
      </c>
      <c r="E267" s="334">
        <v>567.79999999999995</v>
      </c>
      <c r="F267" s="345" t="s">
        <v>1043</v>
      </c>
      <c r="G267" s="369">
        <v>1</v>
      </c>
      <c r="H267" s="370">
        <v>567.79999999999995</v>
      </c>
      <c r="I267" s="373" t="s">
        <v>1043</v>
      </c>
      <c r="J267" s="208"/>
      <c r="K267" s="226"/>
      <c r="L267" s="217"/>
      <c r="M267" s="234">
        <v>3.5000000000000003E-2</v>
      </c>
      <c r="N267" s="120"/>
      <c r="O267" s="87"/>
      <c r="P267" s="91"/>
      <c r="Q267" s="292">
        <v>9</v>
      </c>
      <c r="R267" s="72">
        <f>IF(SUM($S$3:U$3)*$J267+SUM($S$4:U$4)*$K267+SUM($S$5:U$5)*$L267+SUM($S$6:U$6)*$M267+SUM($S$7:U$7)*$N267-SUM($O267:$Q267)&gt;0,SUM($S$3:U$3)*$J267+SUM($S$4:U$4)*$K267+SUM($S$5:U$5)*$L267+SUM($S$6:U$6)*$M267+SUM($S$7:U$7)*$N267-SUM($O267:$Q267),0)</f>
        <v>0</v>
      </c>
      <c r="S267" s="73">
        <f t="shared" si="682"/>
        <v>0</v>
      </c>
      <c r="T267" s="72">
        <f>IF(SUM($S$3:W$3)*$J267+SUM($S$4:W$4)*$K267+SUM($S$5:W$5)*$L267+SUM($S$6:W$6)*$M267+SUM($S$7:W$7)*$N267-SUM($O267:$Q267)&gt;0,SUM($S$3:W$3)*$J267+SUM($S$4:W$4)*$K267+SUM($S$5:W$5)*$L267+SUM($S$6:W$6)*$M267+SUM($S$7:W$7)*$N267-SUM($O267:$Q267),0)</f>
        <v>0</v>
      </c>
      <c r="U267" s="4">
        <f t="shared" si="683"/>
        <v>0</v>
      </c>
      <c r="V267" s="72">
        <f>IF(SUM($S$3:Y$3)*$J267+SUM($S$4:Y$4)*$K267+SUM($S$5:Y$5)*$L267+SUM($S$6:Y$6)*$M267+SUM($S$7:Y$7)*$N267-SUM($O267:$Q267)&gt;0,SUM($S$3:Y$3)*$J267+SUM($S$4:Y$4)*$K267+SUM($S$5:Y$5)*$L267+SUM($S$6:Y$6)*$M267+SUM($S$7:Y$7)*$N267-SUM($O267:$Q267),0)</f>
        <v>0</v>
      </c>
      <c r="W267" s="4">
        <f t="shared" si="684"/>
        <v>0</v>
      </c>
      <c r="X267" s="72">
        <f>IF(SUM($S$3:AA$3)*$J267+SUM($S$4:AA$4)*$K267+SUM($S$5:AA$5)*$L267+SUM($S$6:AA$6)*$M267+SUM($S$7:AA$7)*$N267-SUM($O267:$Q267)&gt;0,SUM($S$3:AA$3)*$J267+SUM($S$4:AA$4)*$K267+SUM($S$5:AA$5)*$L267+SUM($S$6:AA$6)*$M267+SUM($S$7:AA$7)*$N267-SUM($O267:$Q267),0)</f>
        <v>0</v>
      </c>
      <c r="Y267" s="4">
        <f t="shared" si="685"/>
        <v>0</v>
      </c>
      <c r="Z267" s="72">
        <f>IF(SUM($S$3:AC$3)*$J267+SUM($S$4:AC$4)*$K267+SUM($S$5:AC$5)*$L267+SUM($S$6:AC$6)*$M267+SUM($S$7:AC$7)*$N267-SUM($O267:$Q267)&gt;0,SUM($S$3:AC$3)*$J267+SUM($S$4:AC$4)*$K267+SUM($S$5:AC$5)*$L267+SUM($S$6:AC$6)*$M267+SUM($S$7:AC$7)*$N267-SUM($O267:$Q267),0)</f>
        <v>0</v>
      </c>
      <c r="AA267" s="4">
        <f t="shared" si="686"/>
        <v>0</v>
      </c>
      <c r="AB267" s="72">
        <f>IF(SUM($S$3:AE$3)*$J267+SUM($S$4:AE$4)*$K267+SUM($S$5:AE$5)*$L267+SUM($S$6:AE$6)*$M267+SUM($S$7:AE$7)*$N267-SUM($O267:$Q267)&gt;0,SUM($S$3:AE$3)*$J267+SUM($S$4:AE$4)*$K267+SUM($S$5:AE$5)*$L267+SUM($S$6:AE$6)*$M267+SUM($S$7:AE$7)*$N267-SUM($O267:$Q267),0)</f>
        <v>0</v>
      </c>
      <c r="AC267" s="4">
        <f t="shared" si="687"/>
        <v>0</v>
      </c>
      <c r="AD267" s="72">
        <f>IF(SUM($S$3:AG$3)*$J267+SUM($S$4:AG$4)*$K267+SUM($S$5:AG$5)*$L267+SUM($S$6:AG$6)*$M267+SUM($S$7:AG$7)*$N267-SUM($O267:$Q267)&gt;0,SUM($S$3:AG$3)*$J267+SUM($S$4:AG$4)*$K267+SUM($S$5:AG$5)*$L267+SUM($S$6:AG$6)*$M267+SUM($S$7:AG$7)*$N267-SUM($O267:$Q267),0)</f>
        <v>0</v>
      </c>
      <c r="AE267" s="4">
        <f t="shared" si="688"/>
        <v>0</v>
      </c>
      <c r="AF267" s="72">
        <f>IF(SUM($S$3:AI$3)*$J267+SUM($S$4:AI$4)*$K267+SUM($S$5:AI$5)*$L267+SUM($S$6:AI$6)*$M267+SUM($S$7:AI$7)*$N267-SUM($O267:$Q267)&gt;0,SUM($S$3:AI$3)*$J267+SUM($S$4:AI$4)*$K267+SUM($S$5:AI$5)*$L267+SUM($S$6:AI$6)*$M267+SUM($S$7:AI$7)*$N267-SUM($O267:$Q267),0)</f>
        <v>0</v>
      </c>
      <c r="AG267" s="4">
        <f t="shared" si="689"/>
        <v>0</v>
      </c>
      <c r="AH267" s="72">
        <f>IF(SUM($S$3:AK$3)*$J267+SUM($S$4:AK$4)*$K267+SUM($S$5:AK$5)*$L267+SUM($S$6:AK$6)*$M267+SUM($S$7:AK$7)*$N267-SUM($O267:$Q267)&gt;0,SUM($S$3:AK$3)*$J267+SUM($S$4:AK$4)*$K267+SUM($S$5:AK$5)*$L267+SUM($S$6:AK$6)*$M267+SUM($S$7:AK$7)*$N267-SUM($O267:$Q267),0)</f>
        <v>0</v>
      </c>
      <c r="AI267" s="4">
        <f t="shared" si="690"/>
        <v>0</v>
      </c>
      <c r="AJ267" s="72">
        <f>IF(SUM($S$3:AM$3)*$J267+SUM($S$4:AQ$4)*$K267+SUM($S$5:AM$5)*$L267+SUM($S$6:AM$6)*$M267+SUM($S$7:AM$7)*$N267-SUM($O267:$Q267)&gt;0,SUM($S$3:AM$3)*$J267+SUM($S$4:AQ$4)*$K267+SUM($S$5:AM$5)*$L267+SUM($S$6:AM$6)*$M267+SUM($S$7:AM$7)*$N267-SUM($O267:$Q267),0)</f>
        <v>0</v>
      </c>
      <c r="AK267" s="4">
        <f t="shared" si="691"/>
        <v>0</v>
      </c>
      <c r="AL267" s="72">
        <f>IF(SUM($S$3:AO$3)*$J267+SUM($S$4:AS$4)*$K267+SUM($S$5:AO$5)*$L267+SUM($S$6:AO$6)*$M267+SUM($S$7:AO$7)*$N267-SUM($O267:$Q267)&gt;0,SUM($S$3:AO$3)*$J267+SUM($S$4:AS$4)*$K267+SUM($S$5:AO$5)*$L267+SUM($S$6:AO$6)*$M267+SUM($S$7:AO$7)*$N267-SUM($O267:$Q267),0)</f>
        <v>0</v>
      </c>
      <c r="AM267" s="4">
        <f t="shared" si="692"/>
        <v>0</v>
      </c>
      <c r="AN267" s="72">
        <f>IF(SUM($S$3:AQ$3)*$J267+SUM($S$4:AU$4)*$K267+SUM($S$5:AQ$5)*$L267+SUM($S$6:AQ$6)*$M267+SUM($S$7:AQ$7)*$N267-SUM($O267:$Q267)&gt;0,SUM($S$3:AQ$3)*$J267+SUM($S$4:AU$4)*$K267+SUM($S$5:AQ$5)*$L267+SUM($S$6:AQ$6)*$M267+SUM($S$7:AQ$7)*$N267-SUM($O267:$Q267),0)</f>
        <v>0</v>
      </c>
      <c r="AO267" s="4">
        <f t="shared" si="693"/>
        <v>0</v>
      </c>
      <c r="AP267" s="72">
        <f>IF(SUM($S$3:AS$3)*$J267+SUM($S$4:AW$4)*$K267+SUM($S$5:AS$5)*$L267+SUM($S$6:AS$6)*$M267+SUM($S$7:AS$7)*$N267-SUM($O267:$Q267)&gt;0,SUM($S$3:AS$3)*$J267+SUM($S$4:AW$4)*$K267+SUM($S$5:AS$5)*$L267+SUM($S$6:AS$6)*$M267+SUM($S$7:AS$7)*$N267-SUM($O267:$Q267),0)</f>
        <v>0</v>
      </c>
      <c r="AQ267" s="4">
        <f t="shared" si="694"/>
        <v>0</v>
      </c>
      <c r="AR267" s="72">
        <f>IF(SUM($S$3:AU$3)*$J267+SUM($S$4:AP$4)*$K267+SUM($S$5:AU$5)*$L267+SUM($S$6:AU$6)*$M267+SUM($S$7:AU$7)*$N267-SUM($O267:$Q267)&gt;0,SUM($S$3:AU$3)*$J267+SUM($S$4:AP$4)*$K267+SUM($S$5:AU$5)*$L267+SUM($S$6:AU$6)*$M267+SUM($S$7:AU$7)*$N267-SUM($O267:$Q267),0)</f>
        <v>0</v>
      </c>
      <c r="AS267" s="4">
        <f t="shared" si="695"/>
        <v>0</v>
      </c>
      <c r="AT267" s="72">
        <f>IF(SUM($S$3:AW$3)*$J267+SUM($S$4:AW$4)*$K267+SUM($S$5:AW$5)*$L267+SUM($S$6:AW$6)*$M267+SUM($S$7:AW$7)*$N267-SUM($O267:$Q267)&gt;0,SUM($S$3:AW$3)*$J267+SUM($S$4:AW$4)*$K267+SUM($S$5:AW$5)*$L267+SUM($S$6:AW$6)*$M267+SUM($S$7:AW$7)*$N267-SUM($O267:$Q267),0)</f>
        <v>0</v>
      </c>
      <c r="AU267" s="4">
        <f t="shared" si="696"/>
        <v>0</v>
      </c>
      <c r="AV267" s="72">
        <f>IF(SUM($S$3:AY$3)*$J267+SUM($S$4:AY$4)*$K267+SUM($S$5:AY$5)*$L267+SUM($S$6:AY$6)*$M267+SUM($S$7:AY$7)*$N267-SUM($O267:$Q267)&gt;0,SUM($S$3:AY$3)*$J267+SUM($S$4:AY$4)*$K267+SUM($S$5:AY$5)*$L267+SUM($S$6:AY$6)*$M267+SUM($S$7:AY$7)*$N267-SUM($O267:$Q267),0)</f>
        <v>0</v>
      </c>
      <c r="AW267" s="4">
        <f t="shared" si="697"/>
        <v>0</v>
      </c>
      <c r="AX267" s="72">
        <f>IF(SUM($S$3:BA$3)*$J267+SUM($S$4:BA$4)*$K267+SUM($S$5:BA$5)*$L267+SUM($S$6:BA$6)*$M267+SUM($S$7:BA$7)*$N267-SUM($O267:$Q267)&gt;0,SUM($S$3:BA$3)*$J267+SUM($S$4:BA$4)*$K267+SUM($S$5:BA$5)*$L267+SUM($S$6:BA$6)*$M267+SUM($S$7:BA$7)*$N267-SUM($O267:$Q267),0)</f>
        <v>0</v>
      </c>
      <c r="AY267" s="7">
        <f t="shared" si="698"/>
        <v>0</v>
      </c>
      <c r="AZ267" s="401">
        <f>IF(SUM($S$3:BC$3)*$J267+SUM($S$4:BC$4)*$K267+SUM($S$5:BC$5)*$L267+SUM($S$6:BC$6)*$M267+SUM($S$7:BC$7)*$N267-SUM($O267:$Q267)&gt;0,SUM($S$3:BC$3)*$J267+SUM($S$4:BC$4)*$K267+SUM($S$5:BC$5)*$L267+SUM($S$6:BC$6)*$M267+SUM($S$7:BC$7)*$N267-SUM($O267:$Q267),0)</f>
        <v>0</v>
      </c>
      <c r="BA267" s="87">
        <f t="shared" si="699"/>
        <v>0</v>
      </c>
      <c r="BB267" s="402">
        <f>IF(SUM($S$3:BD$3)*$J267+SUM($S$4:BD$4)*$K267+SUM($S$5:BD$5)*$L267+SUM($S$6:BD$6)*$M267+SUM($S$7:BD$7)*$N267-SUM($O267:$Q267)&gt;0,SUM($S$3:BD$3)*$J267+SUM($S$4:BD$4)*$K267+SUM($S$5:BD$5)*$L267+SUM($S$6:BD$6)*$M267+SUM($S$7:BD$7)*$N267-SUM($O267:$Q267),0)</f>
        <v>0</v>
      </c>
      <c r="BC267" s="87">
        <f t="shared" si="700"/>
        <v>0</v>
      </c>
      <c r="BG267" s="23">
        <f t="shared" si="911"/>
        <v>0</v>
      </c>
      <c r="BH267" s="23">
        <f t="shared" si="912"/>
        <v>0</v>
      </c>
      <c r="BI267" s="23">
        <f t="shared" si="913"/>
        <v>0</v>
      </c>
      <c r="BJ267" s="23">
        <f t="shared" si="914"/>
        <v>0</v>
      </c>
      <c r="BK267" s="23">
        <f t="shared" si="915"/>
        <v>0</v>
      </c>
      <c r="BL267" s="23">
        <f t="shared" si="916"/>
        <v>0</v>
      </c>
      <c r="BM267" s="23">
        <f t="shared" si="917"/>
        <v>0</v>
      </c>
      <c r="BN267" s="23">
        <f t="shared" si="918"/>
        <v>0</v>
      </c>
      <c r="BO267" s="23">
        <f t="shared" si="919"/>
        <v>0</v>
      </c>
      <c r="BP267" s="23">
        <f t="shared" si="920"/>
        <v>0</v>
      </c>
      <c r="BQ267" s="407">
        <f t="shared" si="921"/>
        <v>0</v>
      </c>
      <c r="BR267" s="22">
        <f t="shared" si="922"/>
        <v>0</v>
      </c>
      <c r="BS267" s="23">
        <f t="shared" si="923"/>
        <v>0</v>
      </c>
      <c r="BT267" s="23">
        <f t="shared" si="924"/>
        <v>0</v>
      </c>
      <c r="BU267" s="23">
        <f t="shared" si="925"/>
        <v>0</v>
      </c>
      <c r="BV267" s="87"/>
      <c r="BW267" s="159"/>
      <c r="BX267" s="153" t="s">
        <v>615</v>
      </c>
    </row>
    <row r="268" spans="1:76" s="86" customFormat="1" ht="12.75" customHeight="1" x14ac:dyDescent="0.25">
      <c r="A268" s="15" t="s">
        <v>844</v>
      </c>
      <c r="B268" s="15" t="s">
        <v>142</v>
      </c>
      <c r="C268" s="98" t="s">
        <v>105</v>
      </c>
      <c r="D268" s="279">
        <v>1</v>
      </c>
      <c r="E268" s="334">
        <v>567.79999999999995</v>
      </c>
      <c r="F268" s="345" t="s">
        <v>1043</v>
      </c>
      <c r="G268" s="369">
        <v>1</v>
      </c>
      <c r="H268" s="370">
        <v>567.79999999999995</v>
      </c>
      <c r="I268" s="373" t="s">
        <v>1043</v>
      </c>
      <c r="J268" s="308"/>
      <c r="K268" s="225">
        <v>0.45</v>
      </c>
      <c r="L268" s="217"/>
      <c r="M268" s="217"/>
      <c r="N268" s="120"/>
      <c r="O268" s="87"/>
      <c r="P268" s="91"/>
      <c r="Q268" s="292">
        <v>523.25</v>
      </c>
      <c r="R268" s="72">
        <f>IF(SUM($S$3:U$3)*$J268+SUM($S$4:U$4)*$K268+SUM($S$5:U$5)*$L268+SUM($S$6:U$6)*$M268+SUM($S$7:U$7)*$N268-SUM($O268:$Q268)&gt;0,SUM($S$3:U$3)*$J268+SUM($S$4:U$4)*$K268+SUM($S$5:U$5)*$L268+SUM($S$6:U$6)*$M268+SUM($S$7:U$7)*$N268-SUM($O268:$Q268),0)</f>
        <v>0</v>
      </c>
      <c r="S268" s="73">
        <f t="shared" ref="S268:S331" si="926">R268</f>
        <v>0</v>
      </c>
      <c r="T268" s="72">
        <f>IF(SUM($S$3:W$3)*$J268+SUM($S$4:W$4)*$K268+SUM($S$5:W$5)*$L268+SUM($S$6:W$6)*$M268+SUM($S$7:W$7)*$N268-SUM($O268:$Q268)&gt;0,SUM($S$3:W$3)*$J268+SUM($S$4:W$4)*$K268+SUM($S$5:W$5)*$L268+SUM($S$6:W$6)*$M268+SUM($S$7:W$7)*$N268-SUM($O268:$Q268),0)</f>
        <v>0</v>
      </c>
      <c r="U268" s="4">
        <f t="shared" ref="U268:U331" si="927">IF(T268-R268&gt;0,T268-R268,0)</f>
        <v>0</v>
      </c>
      <c r="V268" s="72">
        <f>IF(SUM($S$3:Y$3)*$J268+SUM($S$4:Y$4)*$K268+SUM($S$5:Y$5)*$L268+SUM($S$6:Y$6)*$M268+SUM($S$7:Y$7)*$N268-SUM($O268:$Q268)&gt;0,SUM($S$3:Y$3)*$J268+SUM($S$4:Y$4)*$K268+SUM($S$5:Y$5)*$L268+SUM($S$6:Y$6)*$M268+SUM($S$7:Y$7)*$N268-SUM($O268:$Q268),0)</f>
        <v>0</v>
      </c>
      <c r="W268" s="4">
        <f t="shared" ref="W268:W331" si="928">IF(V268-T268&gt;0,V268-T268,0)</f>
        <v>0</v>
      </c>
      <c r="X268" s="72">
        <f>IF(SUM($S$3:AA$3)*$J268+SUM($S$4:AA$4)*$K268+SUM($S$5:AA$5)*$L268+SUM($S$6:AA$6)*$M268+SUM($S$7:AA$7)*$N268-SUM($O268:$Q268)&gt;0,SUM($S$3:AA$3)*$J268+SUM($S$4:AA$4)*$K268+SUM($S$5:AA$5)*$L268+SUM($S$6:AA$6)*$M268+SUM($S$7:AA$7)*$N268-SUM($O268:$Q268),0)</f>
        <v>0</v>
      </c>
      <c r="Y268" s="4">
        <f t="shared" ref="Y268:Y331" si="929">IF(X268-V268&gt;0,X268-V268,0)</f>
        <v>0</v>
      </c>
      <c r="Z268" s="72">
        <f>IF(SUM($S$3:AC$3)*$J268+SUM($S$4:AC$4)*$K268+SUM($S$5:AC$5)*$L268+SUM($S$6:AC$6)*$M268+SUM($S$7:AC$7)*$N268-SUM($O268:$Q268)&gt;0,SUM($S$3:AC$3)*$J268+SUM($S$4:AC$4)*$K268+SUM($S$5:AC$5)*$L268+SUM($S$6:AC$6)*$M268+SUM($S$7:AC$7)*$N268-SUM($O268:$Q268),0)</f>
        <v>0</v>
      </c>
      <c r="AA268" s="4">
        <f t="shared" ref="AA268:AA331" si="930">IF(Z268-X268&gt;0,Z268-X268,0)</f>
        <v>0</v>
      </c>
      <c r="AB268" s="72">
        <f>IF(SUM($S$3:AE$3)*$J268+SUM($S$4:AE$4)*$K268+SUM($S$5:AE$5)*$L268+SUM($S$6:AE$6)*$M268+SUM($S$7:AE$7)*$N268-SUM($O268:$Q268)&gt;0,SUM($S$3:AE$3)*$J268+SUM($S$4:AE$4)*$K268+SUM($S$5:AE$5)*$L268+SUM($S$6:AE$6)*$M268+SUM($S$7:AE$7)*$N268-SUM($O268:$Q268),0)</f>
        <v>0</v>
      </c>
      <c r="AC268" s="4">
        <f t="shared" ref="AC268:AC331" si="931">IF(AB268-Z268&gt;0,AB268-Z268,0)</f>
        <v>0</v>
      </c>
      <c r="AD268" s="72">
        <f>IF(SUM($S$3:AG$3)*$J268+SUM($S$4:AG$4)*$K268+SUM($S$5:AG$5)*$L268+SUM($S$6:AG$6)*$M268+SUM($S$7:AG$7)*$N268-SUM($O268:$Q268)&gt;0,SUM($S$3:AG$3)*$J268+SUM($S$4:AG$4)*$K268+SUM($S$5:AG$5)*$L268+SUM($S$6:AG$6)*$M268+SUM($S$7:AG$7)*$N268-SUM($O268:$Q268),0)</f>
        <v>0</v>
      </c>
      <c r="AE268" s="4">
        <f t="shared" ref="AE268:AE331" si="932">IF(AD268-AB268&gt;0,AD268-AB268,0)</f>
        <v>0</v>
      </c>
      <c r="AF268" s="72">
        <f>IF(SUM($S$3:AI$3)*$J268+SUM($S$4:AI$4)*$K268+SUM($S$5:AI$5)*$L268+SUM($S$6:AI$6)*$M268+SUM($S$7:AI$7)*$N268-SUM($O268:$Q268)&gt;0,SUM($S$3:AI$3)*$J268+SUM($S$4:AI$4)*$K268+SUM($S$5:AI$5)*$L268+SUM($S$6:AI$6)*$M268+SUM($S$7:AI$7)*$N268-SUM($O268:$Q268),0)</f>
        <v>0</v>
      </c>
      <c r="AG268" s="4">
        <f t="shared" ref="AG268:AG331" si="933">IF(AF268-AD268&gt;0,AF268-AD268,0)</f>
        <v>0</v>
      </c>
      <c r="AH268" s="72">
        <f>IF(SUM($S$3:AK$3)*$J268+SUM($S$4:AK$4)*$K268+SUM($S$5:AK$5)*$L268+SUM($S$6:AK$6)*$M268+SUM($S$7:AK$7)*$N268-SUM($O268:$Q268)&gt;0,SUM($S$3:AK$3)*$J268+SUM($S$4:AK$4)*$K268+SUM($S$5:AK$5)*$L268+SUM($S$6:AK$6)*$M268+SUM($S$7:AK$7)*$N268-SUM($O268:$Q268),0)</f>
        <v>0</v>
      </c>
      <c r="AI268" s="4">
        <f t="shared" ref="AI268:AI331" si="934">IF(AH268-AF268&gt;0,AH268-AF268,0)</f>
        <v>0</v>
      </c>
      <c r="AJ268" s="72">
        <f>IF(SUM($S$3:AM$3)*$J268+SUM($S$4:AQ$4)*$K268+SUM($S$5:AM$5)*$L268+SUM($S$6:AM$6)*$M268+SUM($S$7:AM$7)*$N268-SUM($O268:$Q268)&gt;0,SUM($S$3:AM$3)*$J268+SUM($S$4:AQ$4)*$K268+SUM($S$5:AM$5)*$L268+SUM($S$6:AM$6)*$M268+SUM($S$7:AM$7)*$N268-SUM($O268:$Q268),0)</f>
        <v>0</v>
      </c>
      <c r="AK268" s="4">
        <f t="shared" ref="AK268:AK331" si="935">IF(AJ268-AH268&gt;0,AJ268-AH268,0)</f>
        <v>0</v>
      </c>
      <c r="AL268" s="72">
        <f>IF(SUM($S$3:AO$3)*$J268+SUM($S$4:AS$4)*$K268+SUM($S$5:AO$5)*$L268+SUM($S$6:AO$6)*$M268+SUM($S$7:AO$7)*$N268-SUM($O268:$Q268)&gt;0,SUM($S$3:AO$3)*$J268+SUM($S$4:AS$4)*$K268+SUM($S$5:AO$5)*$L268+SUM($S$6:AO$6)*$M268+SUM($S$7:AO$7)*$N268-SUM($O268:$Q268),0)</f>
        <v>0</v>
      </c>
      <c r="AM268" s="4">
        <f t="shared" ref="AM268:AM331" si="936">IF(AL268-AJ268&gt;0,AL268-AJ268,0)</f>
        <v>0</v>
      </c>
      <c r="AN268" s="72">
        <f>IF(SUM($S$3:AQ$3)*$J268+SUM($S$4:AU$4)*$K268+SUM($S$5:AQ$5)*$L268+SUM($S$6:AQ$6)*$M268+SUM($S$7:AQ$7)*$N268-SUM($O268:$Q268)&gt;0,SUM($S$3:AQ$3)*$J268+SUM($S$4:AU$4)*$K268+SUM($S$5:AQ$5)*$L268+SUM($S$6:AQ$6)*$M268+SUM($S$7:AQ$7)*$N268-SUM($O268:$Q268),0)</f>
        <v>0</v>
      </c>
      <c r="AO268" s="4">
        <f t="shared" ref="AO268:AO331" si="937">IF(AN268-AL268&gt;0,AN268-AL268,0)</f>
        <v>0</v>
      </c>
      <c r="AP268" s="72">
        <f>IF(SUM($S$3:AS$3)*$J268+SUM($S$4:AW$4)*$K268+SUM($S$5:AS$5)*$L268+SUM($S$6:AS$6)*$M268+SUM($S$7:AS$7)*$N268-SUM($O268:$Q268)&gt;0,SUM($S$3:AS$3)*$J268+SUM($S$4:AW$4)*$K268+SUM($S$5:AS$5)*$L268+SUM($S$6:AS$6)*$M268+SUM($S$7:AS$7)*$N268-SUM($O268:$Q268),0)</f>
        <v>23.950000000000045</v>
      </c>
      <c r="AQ268" s="4">
        <f t="shared" ref="AQ268:AQ331" si="938">IF(AP268-AN268&gt;0,AP268-AN268,0)</f>
        <v>23.950000000000045</v>
      </c>
      <c r="AR268" s="72">
        <f>IF(SUM($S$3:AU$3)*$J268+SUM($S$4:AP$4)*$K268+SUM($S$5:AU$5)*$L268+SUM($S$6:AU$6)*$M268+SUM($S$7:AU$7)*$N268-SUM($O268:$Q268)&gt;0,SUM($S$3:AU$3)*$J268+SUM($S$4:AP$4)*$K268+SUM($S$5:AU$5)*$L268+SUM($S$6:AU$6)*$M268+SUM($S$7:AU$7)*$N268-SUM($O268:$Q268),0)</f>
        <v>0</v>
      </c>
      <c r="AS268" s="4">
        <f t="shared" ref="AS268:AS331" si="939">IF(AR268-AP268&gt;0,AR268-AP268,0)</f>
        <v>0</v>
      </c>
      <c r="AT268" s="72">
        <f>IF(SUM($S$3:AW$3)*$J268+SUM($S$4:AW$4)*$K268+SUM($S$5:AW$5)*$L268+SUM($S$6:AW$6)*$M268+SUM($S$7:AW$7)*$N268-SUM($O268:$Q268)&gt;0,SUM($S$3:AW$3)*$J268+SUM($S$4:AW$4)*$K268+SUM($S$5:AW$5)*$L268+SUM($S$6:AW$6)*$M268+SUM($S$7:AW$7)*$N268-SUM($O268:$Q268),0)</f>
        <v>23.950000000000045</v>
      </c>
      <c r="AU268" s="4">
        <f t="shared" ref="AU268:AU331" si="940">IF(AT268-AR268&gt;0,AT268-AR268,0)</f>
        <v>23.950000000000045</v>
      </c>
      <c r="AV268" s="72">
        <f>IF(SUM($S$3:AY$3)*$J268+SUM($S$4:AY$4)*$K268+SUM($S$5:AY$5)*$L268+SUM($S$6:AY$6)*$M268+SUM($S$7:AY$7)*$N268-SUM($O268:$Q268)&gt;0,SUM($S$3:AY$3)*$J268+SUM($S$4:AY$4)*$K268+SUM($S$5:AY$5)*$L268+SUM($S$6:AY$6)*$M268+SUM($S$7:AY$7)*$N268-SUM($O268:$Q268),0)</f>
        <v>91.450000000000045</v>
      </c>
      <c r="AW268" s="4">
        <f t="shared" ref="AW268:AW331" si="941">IF(AV268-AT268&gt;0,AV268-AT268,0)</f>
        <v>67.5</v>
      </c>
      <c r="AX268" s="72">
        <f>IF(SUM($S$3:BA$3)*$J268+SUM($S$4:BA$4)*$K268+SUM($S$5:BA$5)*$L268+SUM($S$6:BA$6)*$M268+SUM($S$7:BA$7)*$N268-SUM($O268:$Q268)&gt;0,SUM($S$3:BA$3)*$J268+SUM($S$4:BA$4)*$K268+SUM($S$5:BA$5)*$L268+SUM($S$6:BA$6)*$M268+SUM($S$7:BA$7)*$N268-SUM($O268:$Q268),0)</f>
        <v>158.95000000000005</v>
      </c>
      <c r="AY268" s="7">
        <f t="shared" ref="AY268:AY331" si="942">IF(AX268-AV268&gt;0,AX268-AV268,0)</f>
        <v>67.5</v>
      </c>
      <c r="AZ268" s="401">
        <f>IF(SUM($S$3:BC$3)*$J268+SUM($S$4:BC$4)*$K268+SUM($S$5:BC$5)*$L268+SUM($S$6:BC$6)*$M268+SUM($S$7:BC$7)*$N268-SUM($O268:$Q268)&gt;0,SUM($S$3:BC$3)*$J268+SUM($S$4:BC$4)*$K268+SUM($S$5:BC$5)*$L268+SUM($S$6:BC$6)*$M268+SUM($S$7:BC$7)*$N268-SUM($O268:$Q268),0)</f>
        <v>226.45000000000005</v>
      </c>
      <c r="BA268" s="87">
        <f t="shared" ref="BA268:BA331" si="943">IF(AZ268-AX268&gt;0,AZ268-AX268,0)</f>
        <v>67.5</v>
      </c>
      <c r="BB268" s="402">
        <f>IF(SUM($S$3:BD$3)*$J268+SUM($S$4:BD$4)*$K268+SUM($S$5:BD$5)*$L268+SUM($S$6:BD$6)*$M268+SUM($S$7:BD$7)*$N268-SUM($O268:$Q268)&gt;0,SUM($S$3:BD$3)*$J268+SUM($S$4:BD$4)*$K268+SUM($S$5:BD$5)*$L268+SUM($S$6:BD$6)*$M268+SUM($S$7:BD$7)*$N268-SUM($O268:$Q268),0)</f>
        <v>292.60000000000002</v>
      </c>
      <c r="BC268" s="87">
        <f t="shared" ref="BC268:BC331" si="944">IF(BB268-AZ268&gt;0,BB268-AZ268,0)</f>
        <v>66.149999999999977</v>
      </c>
      <c r="BG268" s="23">
        <f t="shared" si="911"/>
        <v>0</v>
      </c>
      <c r="BH268" s="23">
        <f t="shared" si="912"/>
        <v>0</v>
      </c>
      <c r="BI268" s="23">
        <f t="shared" si="913"/>
        <v>0</v>
      </c>
      <c r="BJ268" s="23">
        <f t="shared" si="914"/>
        <v>0</v>
      </c>
      <c r="BK268" s="23">
        <f t="shared" si="915"/>
        <v>0</v>
      </c>
      <c r="BL268" s="23">
        <f t="shared" si="916"/>
        <v>0</v>
      </c>
      <c r="BM268" s="23">
        <f t="shared" si="917"/>
        <v>0</v>
      </c>
      <c r="BN268" s="23">
        <f t="shared" si="918"/>
        <v>0</v>
      </c>
      <c r="BO268" s="23">
        <f t="shared" si="919"/>
        <v>13598.810000000025</v>
      </c>
      <c r="BP268" s="23">
        <f t="shared" si="920"/>
        <v>0</v>
      </c>
      <c r="BQ268" s="407">
        <f t="shared" si="921"/>
        <v>13598.810000000025</v>
      </c>
      <c r="BR268" s="22">
        <f t="shared" si="922"/>
        <v>38326.5</v>
      </c>
      <c r="BS268" s="23">
        <f t="shared" si="923"/>
        <v>38326.5</v>
      </c>
      <c r="BT268" s="23">
        <f t="shared" si="924"/>
        <v>38326.5</v>
      </c>
      <c r="BU268" s="23">
        <f t="shared" si="925"/>
        <v>37559.969999999987</v>
      </c>
      <c r="BV268" s="87"/>
      <c r="BW268" s="159"/>
      <c r="BX268" s="153" t="s">
        <v>615</v>
      </c>
    </row>
    <row r="269" spans="1:76" s="86" customFormat="1" ht="12.75" customHeight="1" x14ac:dyDescent="0.25">
      <c r="A269" s="15" t="s">
        <v>845</v>
      </c>
      <c r="B269" s="15" t="s">
        <v>142</v>
      </c>
      <c r="C269" s="98" t="s">
        <v>105</v>
      </c>
      <c r="D269" s="279">
        <v>1</v>
      </c>
      <c r="E269" s="334">
        <v>567.79999999999995</v>
      </c>
      <c r="F269" s="345" t="s">
        <v>1043</v>
      </c>
      <c r="G269" s="369">
        <v>1</v>
      </c>
      <c r="H269" s="370">
        <v>567.79999999999995</v>
      </c>
      <c r="I269" s="373" t="s">
        <v>1043</v>
      </c>
      <c r="J269" s="308"/>
      <c r="K269" s="226">
        <v>2.1999999999999999E-2</v>
      </c>
      <c r="L269" s="217"/>
      <c r="M269" s="217"/>
      <c r="N269" s="120"/>
      <c r="O269" s="87">
        <v>3.7160000000000002</v>
      </c>
      <c r="P269" s="91"/>
      <c r="Q269" s="292">
        <v>64</v>
      </c>
      <c r="R269" s="72">
        <f>IF(SUM($S$3:U$3)*$J269+SUM($S$4:U$4)*$K269+SUM($S$5:U$5)*$L269+SUM($S$6:U$6)*$M269+SUM($S$7:U$7)*$N269-SUM($O269:$Q269)&gt;0,SUM($S$3:U$3)*$J269+SUM($S$4:U$4)*$K269+SUM($S$5:U$5)*$L269+SUM($S$6:U$6)*$M269+SUM($S$7:U$7)*$N269-SUM($O269:$Q269),0)</f>
        <v>0</v>
      </c>
      <c r="S269" s="73">
        <f t="shared" si="926"/>
        <v>0</v>
      </c>
      <c r="T269" s="72">
        <f>IF(SUM($S$3:W$3)*$J269+SUM($S$4:W$4)*$K269+SUM($S$5:W$5)*$L269+SUM($S$6:W$6)*$M269+SUM($S$7:W$7)*$N269-SUM($O269:$Q269)&gt;0,SUM($S$3:W$3)*$J269+SUM($S$4:W$4)*$K269+SUM($S$5:W$5)*$L269+SUM($S$6:W$6)*$M269+SUM($S$7:W$7)*$N269-SUM($O269:$Q269),0)</f>
        <v>0</v>
      </c>
      <c r="U269" s="4">
        <f t="shared" si="927"/>
        <v>0</v>
      </c>
      <c r="V269" s="72">
        <f>IF(SUM($S$3:Y$3)*$J269+SUM($S$4:Y$4)*$K269+SUM($S$5:Y$5)*$L269+SUM($S$6:Y$6)*$M269+SUM($S$7:Y$7)*$N269-SUM($O269:$Q269)&gt;0,SUM($S$3:Y$3)*$J269+SUM($S$4:Y$4)*$K269+SUM($S$5:Y$5)*$L269+SUM($S$6:Y$6)*$M269+SUM($S$7:Y$7)*$N269-SUM($O269:$Q269),0)</f>
        <v>0</v>
      </c>
      <c r="W269" s="4">
        <f t="shared" si="928"/>
        <v>0</v>
      </c>
      <c r="X269" s="72">
        <f>IF(SUM($S$3:AA$3)*$J269+SUM($S$4:AA$4)*$K269+SUM($S$5:AA$5)*$L269+SUM($S$6:AA$6)*$M269+SUM($S$7:AA$7)*$N269-SUM($O269:$Q269)&gt;0,SUM($S$3:AA$3)*$J269+SUM($S$4:AA$4)*$K269+SUM($S$5:AA$5)*$L269+SUM($S$6:AA$6)*$M269+SUM($S$7:AA$7)*$N269-SUM($O269:$Q269),0)</f>
        <v>0</v>
      </c>
      <c r="Y269" s="4">
        <f t="shared" si="929"/>
        <v>0</v>
      </c>
      <c r="Z269" s="72">
        <f>IF(SUM($S$3:AC$3)*$J269+SUM($S$4:AC$4)*$K269+SUM($S$5:AC$5)*$L269+SUM($S$6:AC$6)*$M269+SUM($S$7:AC$7)*$N269-SUM($O269:$Q269)&gt;0,SUM($S$3:AC$3)*$J269+SUM($S$4:AC$4)*$K269+SUM($S$5:AC$5)*$L269+SUM($S$6:AC$6)*$M269+SUM($S$7:AC$7)*$N269-SUM($O269:$Q269),0)</f>
        <v>0</v>
      </c>
      <c r="AA269" s="4">
        <f t="shared" si="930"/>
        <v>0</v>
      </c>
      <c r="AB269" s="72">
        <f>IF(SUM($S$3:AE$3)*$J269+SUM($S$4:AE$4)*$K269+SUM($S$5:AE$5)*$L269+SUM($S$6:AE$6)*$M269+SUM($S$7:AE$7)*$N269-SUM($O269:$Q269)&gt;0,SUM($S$3:AE$3)*$J269+SUM($S$4:AE$4)*$K269+SUM($S$5:AE$5)*$L269+SUM($S$6:AE$6)*$M269+SUM($S$7:AE$7)*$N269-SUM($O269:$Q269),0)</f>
        <v>0</v>
      </c>
      <c r="AC269" s="4">
        <f t="shared" si="931"/>
        <v>0</v>
      </c>
      <c r="AD269" s="72">
        <f>IF(SUM($S$3:AG$3)*$J269+SUM($S$4:AG$4)*$K269+SUM($S$5:AG$5)*$L269+SUM($S$6:AG$6)*$M269+SUM($S$7:AG$7)*$N269-SUM($O269:$Q269)&gt;0,SUM($S$3:AG$3)*$J269+SUM($S$4:AG$4)*$K269+SUM($S$5:AG$5)*$L269+SUM($S$6:AG$6)*$M269+SUM($S$7:AG$7)*$N269-SUM($O269:$Q269),0)</f>
        <v>0</v>
      </c>
      <c r="AE269" s="4">
        <f t="shared" si="932"/>
        <v>0</v>
      </c>
      <c r="AF269" s="72">
        <f>IF(SUM($S$3:AI$3)*$J269+SUM($S$4:AI$4)*$K269+SUM($S$5:AI$5)*$L269+SUM($S$6:AI$6)*$M269+SUM($S$7:AI$7)*$N269-SUM($O269:$Q269)&gt;0,SUM($S$3:AI$3)*$J269+SUM($S$4:AI$4)*$K269+SUM($S$5:AI$5)*$L269+SUM($S$6:AI$6)*$M269+SUM($S$7:AI$7)*$N269-SUM($O269:$Q269),0)</f>
        <v>0</v>
      </c>
      <c r="AG269" s="4">
        <f t="shared" si="933"/>
        <v>0</v>
      </c>
      <c r="AH269" s="72">
        <f>IF(SUM($S$3:AK$3)*$J269+SUM($S$4:AK$4)*$K269+SUM($S$5:AK$5)*$L269+SUM($S$6:AK$6)*$M269+SUM($S$7:AK$7)*$N269-SUM($O269:$Q269)&gt;0,SUM($S$3:AK$3)*$J269+SUM($S$4:AK$4)*$K269+SUM($S$5:AK$5)*$L269+SUM($S$6:AK$6)*$M269+SUM($S$7:AK$7)*$N269-SUM($O269:$Q269),0)</f>
        <v>0</v>
      </c>
      <c r="AI269" s="4">
        <f t="shared" si="934"/>
        <v>0</v>
      </c>
      <c r="AJ269" s="72">
        <f>IF(SUM($S$3:AM$3)*$J269+SUM($S$4:AQ$4)*$K269+SUM($S$5:AM$5)*$L269+SUM($S$6:AM$6)*$M269+SUM($S$7:AM$7)*$N269-SUM($O269:$Q269)&gt;0,SUM($S$3:AM$3)*$J269+SUM($S$4:AQ$4)*$K269+SUM($S$5:AM$5)*$L269+SUM($S$6:AM$6)*$M269+SUM($S$7:AM$7)*$N269-SUM($O269:$Q269),0)</f>
        <v>0</v>
      </c>
      <c r="AK269" s="4">
        <f t="shared" si="935"/>
        <v>0</v>
      </c>
      <c r="AL269" s="72">
        <f>IF(SUM($S$3:AO$3)*$J269+SUM($S$4:AS$4)*$K269+SUM($S$5:AO$5)*$L269+SUM($S$6:AO$6)*$M269+SUM($S$7:AO$7)*$N269-SUM($O269:$Q269)&gt;0,SUM($S$3:AO$3)*$J269+SUM($S$4:AS$4)*$K269+SUM($S$5:AO$5)*$L269+SUM($S$6:AO$6)*$M269+SUM($S$7:AO$7)*$N269-SUM($O269:$Q269),0)</f>
        <v>0</v>
      </c>
      <c r="AM269" s="4">
        <f t="shared" si="936"/>
        <v>0</v>
      </c>
      <c r="AN269" s="72">
        <f>IF(SUM($S$3:AQ$3)*$J269+SUM($S$4:AU$4)*$K269+SUM($S$5:AQ$5)*$L269+SUM($S$6:AQ$6)*$M269+SUM($S$7:AQ$7)*$N269-SUM($O269:$Q269)&gt;0,SUM($S$3:AQ$3)*$J269+SUM($S$4:AU$4)*$K269+SUM($S$5:AQ$5)*$L269+SUM($S$6:AQ$6)*$M269+SUM($S$7:AQ$7)*$N269-SUM($O269:$Q269),0)</f>
        <v>0</v>
      </c>
      <c r="AO269" s="4">
        <f t="shared" si="937"/>
        <v>0</v>
      </c>
      <c r="AP269" s="72">
        <f>IF(SUM($S$3:AS$3)*$J269+SUM($S$4:AW$4)*$K269+SUM($S$5:AS$5)*$L269+SUM($S$6:AS$6)*$M269+SUM($S$7:AS$7)*$N269-SUM($O269:$Q269)&gt;0,SUM($S$3:AS$3)*$J269+SUM($S$4:AW$4)*$K269+SUM($S$5:AS$5)*$L269+SUM($S$6:AS$6)*$M269+SUM($S$7:AS$7)*$N269-SUM($O269:$Q269),0)</f>
        <v>0</v>
      </c>
      <c r="AQ269" s="4">
        <f t="shared" si="938"/>
        <v>0</v>
      </c>
      <c r="AR269" s="72">
        <f>IF(SUM($S$3:AU$3)*$J269+SUM($S$4:AP$4)*$K269+SUM($S$5:AU$5)*$L269+SUM($S$6:AU$6)*$M269+SUM($S$7:AU$7)*$N269-SUM($O269:$Q269)&gt;0,SUM($S$3:AU$3)*$J269+SUM($S$4:AP$4)*$K269+SUM($S$5:AU$5)*$L269+SUM($S$6:AU$6)*$M269+SUM($S$7:AU$7)*$N269-SUM($O269:$Q269),0)</f>
        <v>0</v>
      </c>
      <c r="AS269" s="4">
        <f t="shared" si="939"/>
        <v>0</v>
      </c>
      <c r="AT269" s="72">
        <f>IF(SUM($S$3:AW$3)*$J269+SUM($S$4:AW$4)*$K269+SUM($S$5:AW$5)*$L269+SUM($S$6:AW$6)*$M269+SUM($S$7:AW$7)*$N269-SUM($O269:$Q269)&gt;0,SUM($S$3:AW$3)*$J269+SUM($S$4:AW$4)*$K269+SUM($S$5:AW$5)*$L269+SUM($S$6:AW$6)*$M269+SUM($S$7:AW$7)*$N269-SUM($O269:$Q269),0)</f>
        <v>0</v>
      </c>
      <c r="AU269" s="4">
        <f t="shared" si="940"/>
        <v>0</v>
      </c>
      <c r="AV269" s="72">
        <f>IF(SUM($S$3:AY$3)*$J269+SUM($S$4:AY$4)*$K269+SUM($S$5:AY$5)*$L269+SUM($S$6:AY$6)*$M269+SUM($S$7:AY$7)*$N269-SUM($O269:$Q269)&gt;0,SUM($S$3:AY$3)*$J269+SUM($S$4:AY$4)*$K269+SUM($S$5:AY$5)*$L269+SUM($S$6:AY$6)*$M269+SUM($S$7:AY$7)*$N269-SUM($O269:$Q269),0)</f>
        <v>0</v>
      </c>
      <c r="AW269" s="4">
        <f t="shared" si="941"/>
        <v>0</v>
      </c>
      <c r="AX269" s="72">
        <f>IF(SUM($S$3:BA$3)*$J269+SUM($S$4:BA$4)*$K269+SUM($S$5:BA$5)*$L269+SUM($S$6:BA$6)*$M269+SUM($S$7:BA$7)*$N269-SUM($O269:$Q269)&gt;0,SUM($S$3:BA$3)*$J269+SUM($S$4:BA$4)*$K269+SUM($S$5:BA$5)*$L269+SUM($S$6:BA$6)*$M269+SUM($S$7:BA$7)*$N269-SUM($O269:$Q269),0)</f>
        <v>0</v>
      </c>
      <c r="AY269" s="7">
        <f t="shared" si="942"/>
        <v>0</v>
      </c>
      <c r="AZ269" s="401">
        <f>IF(SUM($S$3:BC$3)*$J269+SUM($S$4:BC$4)*$K269+SUM($S$5:BC$5)*$L269+SUM($S$6:BC$6)*$M269+SUM($S$7:BC$7)*$N269-SUM($O269:$Q269)&gt;0,SUM($S$3:BC$3)*$J269+SUM($S$4:BC$4)*$K269+SUM($S$5:BC$5)*$L269+SUM($S$6:BC$6)*$M269+SUM($S$7:BC$7)*$N269-SUM($O269:$Q269),0)</f>
        <v>0</v>
      </c>
      <c r="BA269" s="87">
        <f t="shared" si="943"/>
        <v>0</v>
      </c>
      <c r="BB269" s="402">
        <f>IF(SUM($S$3:BD$3)*$J269+SUM($S$4:BD$4)*$K269+SUM($S$5:BD$5)*$L269+SUM($S$6:BD$6)*$M269+SUM($S$7:BD$7)*$N269-SUM($O269:$Q269)&gt;0,SUM($S$3:BD$3)*$J269+SUM($S$4:BD$4)*$K269+SUM($S$5:BD$5)*$L269+SUM($S$6:BD$6)*$M269+SUM($S$7:BD$7)*$N269-SUM($O269:$Q269),0)</f>
        <v>0</v>
      </c>
      <c r="BC269" s="87">
        <f t="shared" si="944"/>
        <v>0</v>
      </c>
      <c r="BG269" s="23">
        <f t="shared" si="911"/>
        <v>0</v>
      </c>
      <c r="BH269" s="23">
        <f t="shared" si="912"/>
        <v>0</v>
      </c>
      <c r="BI269" s="23">
        <f t="shared" si="913"/>
        <v>0</v>
      </c>
      <c r="BJ269" s="23">
        <f t="shared" si="914"/>
        <v>0</v>
      </c>
      <c r="BK269" s="23">
        <f t="shared" si="915"/>
        <v>0</v>
      </c>
      <c r="BL269" s="23">
        <f t="shared" si="916"/>
        <v>0</v>
      </c>
      <c r="BM269" s="23">
        <f t="shared" si="917"/>
        <v>0</v>
      </c>
      <c r="BN269" s="23">
        <f t="shared" si="918"/>
        <v>0</v>
      </c>
      <c r="BO269" s="23">
        <f t="shared" si="919"/>
        <v>0</v>
      </c>
      <c r="BP269" s="23">
        <f t="shared" si="920"/>
        <v>0</v>
      </c>
      <c r="BQ269" s="407">
        <f t="shared" si="921"/>
        <v>0</v>
      </c>
      <c r="BR269" s="22">
        <f t="shared" si="922"/>
        <v>0</v>
      </c>
      <c r="BS269" s="23">
        <f t="shared" si="923"/>
        <v>0</v>
      </c>
      <c r="BT269" s="23">
        <f t="shared" si="924"/>
        <v>0</v>
      </c>
      <c r="BU269" s="23">
        <f t="shared" si="925"/>
        <v>0</v>
      </c>
      <c r="BV269" s="87"/>
      <c r="BW269" s="159"/>
      <c r="BX269" s="153" t="s">
        <v>615</v>
      </c>
    </row>
    <row r="270" spans="1:76" s="86" customFormat="1" ht="12.75" customHeight="1" x14ac:dyDescent="0.25">
      <c r="A270" s="15" t="s">
        <v>846</v>
      </c>
      <c r="B270" s="15" t="s">
        <v>142</v>
      </c>
      <c r="C270" s="98" t="s">
        <v>105</v>
      </c>
      <c r="D270" s="279">
        <v>1</v>
      </c>
      <c r="E270" s="334">
        <v>875</v>
      </c>
      <c r="F270" s="345" t="s">
        <v>1043</v>
      </c>
      <c r="G270" s="369">
        <v>1</v>
      </c>
      <c r="H270" s="370">
        <v>875</v>
      </c>
      <c r="I270" s="373" t="s">
        <v>1043</v>
      </c>
      <c r="J270" s="208"/>
      <c r="K270" s="226">
        <v>3.5999999999999997E-2</v>
      </c>
      <c r="L270" s="217"/>
      <c r="M270" s="217"/>
      <c r="N270" s="120"/>
      <c r="O270" s="87">
        <v>5.3220000000000001</v>
      </c>
      <c r="P270" s="91">
        <v>30.6</v>
      </c>
      <c r="Q270" s="292">
        <v>62</v>
      </c>
      <c r="R270" s="72">
        <f>IF(SUM($S$3:U$3)*$J270+SUM($S$4:U$4)*$K270+SUM($S$5:U$5)*$L270+SUM($S$6:U$6)*$M270+SUM($S$7:U$7)*$N270-SUM($O270:$Q270)&gt;0,SUM($S$3:U$3)*$J270+SUM($S$4:U$4)*$K270+SUM($S$5:U$5)*$L270+SUM($S$6:U$6)*$M270+SUM($S$7:U$7)*$N270-SUM($O270:$Q270),0)</f>
        <v>0</v>
      </c>
      <c r="S270" s="73">
        <f t="shared" si="926"/>
        <v>0</v>
      </c>
      <c r="T270" s="72">
        <f>IF(SUM($S$3:W$3)*$J270+SUM($S$4:W$4)*$K270+SUM($S$5:W$5)*$L270+SUM($S$6:W$6)*$M270+SUM($S$7:W$7)*$N270-SUM($O270:$Q270)&gt;0,SUM($S$3:W$3)*$J270+SUM($S$4:W$4)*$K270+SUM($S$5:W$5)*$L270+SUM($S$6:W$6)*$M270+SUM($S$7:W$7)*$N270-SUM($O270:$Q270),0)</f>
        <v>0</v>
      </c>
      <c r="U270" s="4">
        <f t="shared" si="927"/>
        <v>0</v>
      </c>
      <c r="V270" s="72">
        <f>IF(SUM($S$3:Y$3)*$J270+SUM($S$4:Y$4)*$K270+SUM($S$5:Y$5)*$L270+SUM($S$6:Y$6)*$M270+SUM($S$7:Y$7)*$N270-SUM($O270:$Q270)&gt;0,SUM($S$3:Y$3)*$J270+SUM($S$4:Y$4)*$K270+SUM($S$5:Y$5)*$L270+SUM($S$6:Y$6)*$M270+SUM($S$7:Y$7)*$N270-SUM($O270:$Q270),0)</f>
        <v>0</v>
      </c>
      <c r="W270" s="4">
        <f t="shared" si="928"/>
        <v>0</v>
      </c>
      <c r="X270" s="72">
        <f>IF(SUM($S$3:AA$3)*$J270+SUM($S$4:AA$4)*$K270+SUM($S$5:AA$5)*$L270+SUM($S$6:AA$6)*$M270+SUM($S$7:AA$7)*$N270-SUM($O270:$Q270)&gt;0,SUM($S$3:AA$3)*$J270+SUM($S$4:AA$4)*$K270+SUM($S$5:AA$5)*$L270+SUM($S$6:AA$6)*$M270+SUM($S$7:AA$7)*$N270-SUM($O270:$Q270),0)</f>
        <v>0</v>
      </c>
      <c r="Y270" s="4">
        <f t="shared" si="929"/>
        <v>0</v>
      </c>
      <c r="Z270" s="72">
        <f>IF(SUM($S$3:AC$3)*$J270+SUM($S$4:AC$4)*$K270+SUM($S$5:AC$5)*$L270+SUM($S$6:AC$6)*$M270+SUM($S$7:AC$7)*$N270-SUM($O270:$Q270)&gt;0,SUM($S$3:AC$3)*$J270+SUM($S$4:AC$4)*$K270+SUM($S$5:AC$5)*$L270+SUM($S$6:AC$6)*$M270+SUM($S$7:AC$7)*$N270-SUM($O270:$Q270),0)</f>
        <v>0</v>
      </c>
      <c r="AA270" s="4">
        <f t="shared" si="930"/>
        <v>0</v>
      </c>
      <c r="AB270" s="72">
        <f>IF(SUM($S$3:AE$3)*$J270+SUM($S$4:AE$4)*$K270+SUM($S$5:AE$5)*$L270+SUM($S$6:AE$6)*$M270+SUM($S$7:AE$7)*$N270-SUM($O270:$Q270)&gt;0,SUM($S$3:AE$3)*$J270+SUM($S$4:AE$4)*$K270+SUM($S$5:AE$5)*$L270+SUM($S$6:AE$6)*$M270+SUM($S$7:AE$7)*$N270-SUM($O270:$Q270),0)</f>
        <v>0</v>
      </c>
      <c r="AC270" s="4">
        <f t="shared" si="931"/>
        <v>0</v>
      </c>
      <c r="AD270" s="72">
        <f>IF(SUM($S$3:AG$3)*$J270+SUM($S$4:AG$4)*$K270+SUM($S$5:AG$5)*$L270+SUM($S$6:AG$6)*$M270+SUM($S$7:AG$7)*$N270-SUM($O270:$Q270)&gt;0,SUM($S$3:AG$3)*$J270+SUM($S$4:AG$4)*$K270+SUM($S$5:AG$5)*$L270+SUM($S$6:AG$6)*$M270+SUM($S$7:AG$7)*$N270-SUM($O270:$Q270),0)</f>
        <v>0</v>
      </c>
      <c r="AE270" s="4">
        <f t="shared" si="932"/>
        <v>0</v>
      </c>
      <c r="AF270" s="72">
        <f>IF(SUM($S$3:AI$3)*$J270+SUM($S$4:AI$4)*$K270+SUM($S$5:AI$5)*$L270+SUM($S$6:AI$6)*$M270+SUM($S$7:AI$7)*$N270-SUM($O270:$Q270)&gt;0,SUM($S$3:AI$3)*$J270+SUM($S$4:AI$4)*$K270+SUM($S$5:AI$5)*$L270+SUM($S$6:AI$6)*$M270+SUM($S$7:AI$7)*$N270-SUM($O270:$Q270),0)</f>
        <v>0</v>
      </c>
      <c r="AG270" s="4">
        <f t="shared" si="933"/>
        <v>0</v>
      </c>
      <c r="AH270" s="72">
        <f>IF(SUM($S$3:AK$3)*$J270+SUM($S$4:AK$4)*$K270+SUM($S$5:AK$5)*$L270+SUM($S$6:AK$6)*$M270+SUM($S$7:AK$7)*$N270-SUM($O270:$Q270)&gt;0,SUM($S$3:AK$3)*$J270+SUM($S$4:AK$4)*$K270+SUM($S$5:AK$5)*$L270+SUM($S$6:AK$6)*$M270+SUM($S$7:AK$7)*$N270-SUM($O270:$Q270),0)</f>
        <v>0</v>
      </c>
      <c r="AI270" s="4">
        <f t="shared" si="934"/>
        <v>0</v>
      </c>
      <c r="AJ270" s="72">
        <f>IF(SUM($S$3:AM$3)*$J270+SUM($S$4:AQ$4)*$K270+SUM($S$5:AM$5)*$L270+SUM($S$6:AM$6)*$M270+SUM($S$7:AM$7)*$N270-SUM($O270:$Q270)&gt;0,SUM($S$3:AM$3)*$J270+SUM($S$4:AQ$4)*$K270+SUM($S$5:AM$5)*$L270+SUM($S$6:AM$6)*$M270+SUM($S$7:AM$7)*$N270-SUM($O270:$Q270),0)</f>
        <v>0</v>
      </c>
      <c r="AK270" s="4">
        <f t="shared" si="935"/>
        <v>0</v>
      </c>
      <c r="AL270" s="72">
        <f>IF(SUM($S$3:AO$3)*$J270+SUM($S$4:AS$4)*$K270+SUM($S$5:AO$5)*$L270+SUM($S$6:AO$6)*$M270+SUM($S$7:AO$7)*$N270-SUM($O270:$Q270)&gt;0,SUM($S$3:AO$3)*$J270+SUM($S$4:AS$4)*$K270+SUM($S$5:AO$5)*$L270+SUM($S$6:AO$6)*$M270+SUM($S$7:AO$7)*$N270-SUM($O270:$Q270),0)</f>
        <v>0</v>
      </c>
      <c r="AM270" s="4">
        <f t="shared" si="936"/>
        <v>0</v>
      </c>
      <c r="AN270" s="72">
        <f>IF(SUM($S$3:AQ$3)*$J270+SUM($S$4:AU$4)*$K270+SUM($S$5:AQ$5)*$L270+SUM($S$6:AQ$6)*$M270+SUM($S$7:AQ$7)*$N270-SUM($O270:$Q270)&gt;0,SUM($S$3:AQ$3)*$J270+SUM($S$4:AU$4)*$K270+SUM($S$5:AQ$5)*$L270+SUM($S$6:AQ$6)*$M270+SUM($S$7:AQ$7)*$N270-SUM($O270:$Q270),0)</f>
        <v>0</v>
      </c>
      <c r="AO270" s="4">
        <f t="shared" si="937"/>
        <v>0</v>
      </c>
      <c r="AP270" s="72">
        <f>IF(SUM($S$3:AS$3)*$J270+SUM($S$4:AW$4)*$K270+SUM($S$5:AS$5)*$L270+SUM($S$6:AS$6)*$M270+SUM($S$7:AS$7)*$N270-SUM($O270:$Q270)&gt;0,SUM($S$3:AS$3)*$J270+SUM($S$4:AW$4)*$K270+SUM($S$5:AS$5)*$L270+SUM($S$6:AS$6)*$M270+SUM($S$7:AS$7)*$N270-SUM($O270:$Q270),0)</f>
        <v>0</v>
      </c>
      <c r="AQ270" s="4">
        <f t="shared" si="938"/>
        <v>0</v>
      </c>
      <c r="AR270" s="72">
        <f>IF(SUM($S$3:AU$3)*$J270+SUM($S$4:AP$4)*$K270+SUM($S$5:AU$5)*$L270+SUM($S$6:AU$6)*$M270+SUM($S$7:AU$7)*$N270-SUM($O270:$Q270)&gt;0,SUM($S$3:AU$3)*$J270+SUM($S$4:AP$4)*$K270+SUM($S$5:AU$5)*$L270+SUM($S$6:AU$6)*$M270+SUM($S$7:AU$7)*$N270-SUM($O270:$Q270),0)</f>
        <v>0</v>
      </c>
      <c r="AS270" s="4">
        <f t="shared" si="939"/>
        <v>0</v>
      </c>
      <c r="AT270" s="72">
        <f>IF(SUM($S$3:AW$3)*$J270+SUM($S$4:AW$4)*$K270+SUM($S$5:AW$5)*$L270+SUM($S$6:AW$6)*$M270+SUM($S$7:AW$7)*$N270-SUM($O270:$Q270)&gt;0,SUM($S$3:AW$3)*$J270+SUM($S$4:AW$4)*$K270+SUM($S$5:AW$5)*$L270+SUM($S$6:AW$6)*$M270+SUM($S$7:AW$7)*$N270-SUM($O270:$Q270),0)</f>
        <v>0</v>
      </c>
      <c r="AU270" s="4">
        <f t="shared" si="940"/>
        <v>0</v>
      </c>
      <c r="AV270" s="72">
        <f>IF(SUM($S$3:AY$3)*$J270+SUM($S$4:AY$4)*$K270+SUM($S$5:AY$5)*$L270+SUM($S$6:AY$6)*$M270+SUM($S$7:AY$7)*$N270-SUM($O270:$Q270)&gt;0,SUM($S$3:AY$3)*$J270+SUM($S$4:AY$4)*$K270+SUM($S$5:AY$5)*$L270+SUM($S$6:AY$6)*$M270+SUM($S$7:AY$7)*$N270-SUM($O270:$Q270),0)</f>
        <v>0</v>
      </c>
      <c r="AW270" s="4">
        <f t="shared" si="941"/>
        <v>0</v>
      </c>
      <c r="AX270" s="72">
        <f>IF(SUM($S$3:BA$3)*$J270+SUM($S$4:BA$4)*$K270+SUM($S$5:BA$5)*$L270+SUM($S$6:BA$6)*$M270+SUM($S$7:BA$7)*$N270-SUM($O270:$Q270)&gt;0,SUM($S$3:BA$3)*$J270+SUM($S$4:BA$4)*$K270+SUM($S$5:BA$5)*$L270+SUM($S$6:BA$6)*$M270+SUM($S$7:BA$7)*$N270-SUM($O270:$Q270),0)</f>
        <v>0</v>
      </c>
      <c r="AY270" s="7">
        <f t="shared" si="942"/>
        <v>0</v>
      </c>
      <c r="AZ270" s="401">
        <f>IF(SUM($S$3:BC$3)*$J270+SUM($S$4:BC$4)*$K270+SUM($S$5:BC$5)*$L270+SUM($S$6:BC$6)*$M270+SUM($S$7:BC$7)*$N270-SUM($O270:$Q270)&gt;0,SUM($S$3:BC$3)*$J270+SUM($S$4:BC$4)*$K270+SUM($S$5:BC$5)*$L270+SUM($S$6:BC$6)*$M270+SUM($S$7:BC$7)*$N270-SUM($O270:$Q270),0)</f>
        <v>0</v>
      </c>
      <c r="BA270" s="87">
        <f t="shared" si="943"/>
        <v>0</v>
      </c>
      <c r="BB270" s="402">
        <f>IF(SUM($S$3:BD$3)*$J270+SUM($S$4:BD$4)*$K270+SUM($S$5:BD$5)*$L270+SUM($S$6:BD$6)*$M270+SUM($S$7:BD$7)*$N270-SUM($O270:$Q270)&gt;0,SUM($S$3:BD$3)*$J270+SUM($S$4:BD$4)*$K270+SUM($S$5:BD$5)*$L270+SUM($S$6:BD$6)*$M270+SUM($S$7:BD$7)*$N270-SUM($O270:$Q270),0)</f>
        <v>0</v>
      </c>
      <c r="BC270" s="87">
        <f t="shared" si="944"/>
        <v>0</v>
      </c>
      <c r="BG270" s="23">
        <f t="shared" si="911"/>
        <v>0</v>
      </c>
      <c r="BH270" s="23">
        <f t="shared" si="912"/>
        <v>0</v>
      </c>
      <c r="BI270" s="23">
        <f t="shared" si="913"/>
        <v>0</v>
      </c>
      <c r="BJ270" s="23">
        <f t="shared" si="914"/>
        <v>0</v>
      </c>
      <c r="BK270" s="23">
        <f t="shared" si="915"/>
        <v>0</v>
      </c>
      <c r="BL270" s="23">
        <f t="shared" si="916"/>
        <v>0</v>
      </c>
      <c r="BM270" s="23">
        <f t="shared" si="917"/>
        <v>0</v>
      </c>
      <c r="BN270" s="23">
        <f t="shared" si="918"/>
        <v>0</v>
      </c>
      <c r="BO270" s="23">
        <f t="shared" si="919"/>
        <v>0</v>
      </c>
      <c r="BP270" s="23">
        <f t="shared" si="920"/>
        <v>0</v>
      </c>
      <c r="BQ270" s="407">
        <f t="shared" si="921"/>
        <v>0</v>
      </c>
      <c r="BR270" s="22">
        <f t="shared" si="922"/>
        <v>0</v>
      </c>
      <c r="BS270" s="23">
        <f t="shared" si="923"/>
        <v>0</v>
      </c>
      <c r="BT270" s="23">
        <f t="shared" si="924"/>
        <v>0</v>
      </c>
      <c r="BU270" s="23">
        <f t="shared" si="925"/>
        <v>0</v>
      </c>
      <c r="BV270" s="87"/>
      <c r="BW270" s="159"/>
      <c r="BX270" s="153" t="s">
        <v>615</v>
      </c>
    </row>
    <row r="271" spans="1:76" s="86" customFormat="1" ht="12.75" customHeight="1" x14ac:dyDescent="0.25">
      <c r="A271" s="15" t="s">
        <v>847</v>
      </c>
      <c r="B271" s="15" t="s">
        <v>142</v>
      </c>
      <c r="C271" s="98" t="s">
        <v>105</v>
      </c>
      <c r="D271" s="279">
        <v>1</v>
      </c>
      <c r="E271" s="334">
        <v>875</v>
      </c>
      <c r="F271" s="345" t="s">
        <v>1043</v>
      </c>
      <c r="G271" s="369">
        <v>1</v>
      </c>
      <c r="H271" s="370">
        <v>875</v>
      </c>
      <c r="I271" s="373" t="s">
        <v>1043</v>
      </c>
      <c r="J271" s="208"/>
      <c r="K271" s="225">
        <v>7.1999999999999995E-2</v>
      </c>
      <c r="L271" s="217"/>
      <c r="M271" s="234">
        <v>6.7000000000000004E-2</v>
      </c>
      <c r="N271" s="120"/>
      <c r="O271" s="87">
        <v>8.2159999999999993</v>
      </c>
      <c r="P271" s="91"/>
      <c r="Q271" s="292">
        <v>76.78</v>
      </c>
      <c r="R271" s="72">
        <f>IF(SUM($S$3:U$3)*$J271+SUM($S$4:U$4)*$K271+SUM($S$5:U$5)*$L271+SUM($S$6:U$6)*$M271+SUM($S$7:U$7)*$N271-SUM($O271:$Q271)&gt;0,SUM($S$3:U$3)*$J271+SUM($S$4:U$4)*$K271+SUM($S$5:U$5)*$L271+SUM($S$6:U$6)*$M271+SUM($S$7:U$7)*$N271-SUM($O271:$Q271),0)</f>
        <v>0</v>
      </c>
      <c r="S271" s="73">
        <f t="shared" si="926"/>
        <v>0</v>
      </c>
      <c r="T271" s="72">
        <f>IF(SUM($S$3:W$3)*$J271+SUM($S$4:W$4)*$K271+SUM($S$5:W$5)*$L271+SUM($S$6:W$6)*$M271+SUM($S$7:W$7)*$N271-SUM($O271:$Q271)&gt;0,SUM($S$3:W$3)*$J271+SUM($S$4:W$4)*$K271+SUM($S$5:W$5)*$L271+SUM($S$6:W$6)*$M271+SUM($S$7:W$7)*$N271-SUM($O271:$Q271),0)</f>
        <v>0</v>
      </c>
      <c r="U271" s="4">
        <f t="shared" si="927"/>
        <v>0</v>
      </c>
      <c r="V271" s="72">
        <f>IF(SUM($S$3:Y$3)*$J271+SUM($S$4:Y$4)*$K271+SUM($S$5:Y$5)*$L271+SUM($S$6:Y$6)*$M271+SUM($S$7:Y$7)*$N271-SUM($O271:$Q271)&gt;0,SUM($S$3:Y$3)*$J271+SUM($S$4:Y$4)*$K271+SUM($S$5:Y$5)*$L271+SUM($S$6:Y$6)*$M271+SUM($S$7:Y$7)*$N271-SUM($O271:$Q271),0)</f>
        <v>0</v>
      </c>
      <c r="W271" s="4">
        <f t="shared" si="928"/>
        <v>0</v>
      </c>
      <c r="X271" s="72">
        <f>IF(SUM($S$3:AA$3)*$J271+SUM($S$4:AA$4)*$K271+SUM($S$5:AA$5)*$L271+SUM($S$6:AA$6)*$M271+SUM($S$7:AA$7)*$N271-SUM($O271:$Q271)&gt;0,SUM($S$3:AA$3)*$J271+SUM($S$4:AA$4)*$K271+SUM($S$5:AA$5)*$L271+SUM($S$6:AA$6)*$M271+SUM($S$7:AA$7)*$N271-SUM($O271:$Q271),0)</f>
        <v>0</v>
      </c>
      <c r="Y271" s="4">
        <f t="shared" si="929"/>
        <v>0</v>
      </c>
      <c r="Z271" s="72">
        <f>IF(SUM($S$3:AC$3)*$J271+SUM($S$4:AC$4)*$K271+SUM($S$5:AC$5)*$L271+SUM($S$6:AC$6)*$M271+SUM($S$7:AC$7)*$N271-SUM($O271:$Q271)&gt;0,SUM($S$3:AC$3)*$J271+SUM($S$4:AC$4)*$K271+SUM($S$5:AC$5)*$L271+SUM($S$6:AC$6)*$M271+SUM($S$7:AC$7)*$N271-SUM($O271:$Q271),0)</f>
        <v>0</v>
      </c>
      <c r="AA271" s="4">
        <f t="shared" si="930"/>
        <v>0</v>
      </c>
      <c r="AB271" s="72">
        <f>IF(SUM($S$3:AE$3)*$J271+SUM($S$4:AE$4)*$K271+SUM($S$5:AE$5)*$L271+SUM($S$6:AE$6)*$M271+SUM($S$7:AE$7)*$N271-SUM($O271:$Q271)&gt;0,SUM($S$3:AE$3)*$J271+SUM($S$4:AE$4)*$K271+SUM($S$5:AE$5)*$L271+SUM($S$6:AE$6)*$M271+SUM($S$7:AE$7)*$N271-SUM($O271:$Q271),0)</f>
        <v>0</v>
      </c>
      <c r="AC271" s="4">
        <f t="shared" si="931"/>
        <v>0</v>
      </c>
      <c r="AD271" s="72">
        <f>IF(SUM($S$3:AG$3)*$J271+SUM($S$4:AG$4)*$K271+SUM($S$5:AG$5)*$L271+SUM($S$6:AG$6)*$M271+SUM($S$7:AG$7)*$N271-SUM($O271:$Q271)&gt;0,SUM($S$3:AG$3)*$J271+SUM($S$4:AG$4)*$K271+SUM($S$5:AG$5)*$L271+SUM($S$6:AG$6)*$M271+SUM($S$7:AG$7)*$N271-SUM($O271:$Q271),0)</f>
        <v>0</v>
      </c>
      <c r="AE271" s="4">
        <f t="shared" si="932"/>
        <v>0</v>
      </c>
      <c r="AF271" s="72">
        <f>IF(SUM($S$3:AI$3)*$J271+SUM($S$4:AI$4)*$K271+SUM($S$5:AI$5)*$L271+SUM($S$6:AI$6)*$M271+SUM($S$7:AI$7)*$N271-SUM($O271:$Q271)&gt;0,SUM($S$3:AI$3)*$J271+SUM($S$4:AI$4)*$K271+SUM($S$5:AI$5)*$L271+SUM($S$6:AI$6)*$M271+SUM($S$7:AI$7)*$N271-SUM($O271:$Q271),0)</f>
        <v>0</v>
      </c>
      <c r="AG271" s="4">
        <f t="shared" si="933"/>
        <v>0</v>
      </c>
      <c r="AH271" s="72">
        <f>IF(SUM($S$3:AK$3)*$J271+SUM($S$4:AK$4)*$K271+SUM($S$5:AK$5)*$L271+SUM($S$6:AK$6)*$M271+SUM($S$7:AK$7)*$N271-SUM($O271:$Q271)&gt;0,SUM($S$3:AK$3)*$J271+SUM($S$4:AK$4)*$K271+SUM($S$5:AK$5)*$L271+SUM($S$6:AK$6)*$M271+SUM($S$7:AK$7)*$N271-SUM($O271:$Q271),0)</f>
        <v>0</v>
      </c>
      <c r="AI271" s="4">
        <f t="shared" si="934"/>
        <v>0</v>
      </c>
      <c r="AJ271" s="72">
        <f>IF(SUM($S$3:AM$3)*$J271+SUM($S$4:AQ$4)*$K271+SUM($S$5:AM$5)*$L271+SUM($S$6:AM$6)*$M271+SUM($S$7:AM$7)*$N271-SUM($O271:$Q271)&gt;0,SUM($S$3:AM$3)*$J271+SUM($S$4:AQ$4)*$K271+SUM($S$5:AM$5)*$L271+SUM($S$6:AM$6)*$M271+SUM($S$7:AM$7)*$N271-SUM($O271:$Q271),0)</f>
        <v>0</v>
      </c>
      <c r="AK271" s="4">
        <f t="shared" si="935"/>
        <v>0</v>
      </c>
      <c r="AL271" s="72">
        <f>IF(SUM($S$3:AO$3)*$J271+SUM($S$4:AS$4)*$K271+SUM($S$5:AO$5)*$L271+SUM($S$6:AO$6)*$M271+SUM($S$7:AO$7)*$N271-SUM($O271:$Q271)&gt;0,SUM($S$3:AO$3)*$J271+SUM($S$4:AS$4)*$K271+SUM($S$5:AO$5)*$L271+SUM($S$6:AO$6)*$M271+SUM($S$7:AO$7)*$N271-SUM($O271:$Q271),0)</f>
        <v>0</v>
      </c>
      <c r="AM271" s="4">
        <f t="shared" si="936"/>
        <v>0</v>
      </c>
      <c r="AN271" s="72">
        <f>IF(SUM($S$3:AQ$3)*$J271+SUM($S$4:AU$4)*$K271+SUM($S$5:AQ$5)*$L271+SUM($S$6:AQ$6)*$M271+SUM($S$7:AQ$7)*$N271-SUM($O271:$Q271)&gt;0,SUM($S$3:AQ$3)*$J271+SUM($S$4:AU$4)*$K271+SUM($S$5:AQ$5)*$L271+SUM($S$6:AQ$6)*$M271+SUM($S$7:AQ$7)*$N271-SUM($O271:$Q271),0)</f>
        <v>0</v>
      </c>
      <c r="AO271" s="4">
        <f t="shared" si="937"/>
        <v>0</v>
      </c>
      <c r="AP271" s="72">
        <f>IF(SUM($S$3:AS$3)*$J271+SUM($S$4:AW$4)*$K271+SUM($S$5:AS$5)*$L271+SUM($S$6:AS$6)*$M271+SUM($S$7:AS$7)*$N271-SUM($O271:$Q271)&gt;0,SUM($S$3:AS$3)*$J271+SUM($S$4:AW$4)*$K271+SUM($S$5:AS$5)*$L271+SUM($S$6:AS$6)*$M271+SUM($S$7:AS$7)*$N271-SUM($O271:$Q271),0)</f>
        <v>8.8539999999999992</v>
      </c>
      <c r="AQ271" s="4">
        <f t="shared" si="938"/>
        <v>8.8539999999999992</v>
      </c>
      <c r="AR271" s="72">
        <f>IF(SUM($S$3:AU$3)*$J271+SUM($S$4:AP$4)*$K271+SUM($S$5:AU$5)*$L271+SUM($S$6:AU$6)*$M271+SUM($S$7:AU$7)*$N271-SUM($O271:$Q271)&gt;0,SUM($S$3:AU$3)*$J271+SUM($S$4:AP$4)*$K271+SUM($S$5:AU$5)*$L271+SUM($S$6:AU$6)*$M271+SUM($S$7:AU$7)*$N271-SUM($O271:$Q271),0)</f>
        <v>0</v>
      </c>
      <c r="AS271" s="4">
        <f t="shared" si="939"/>
        <v>0</v>
      </c>
      <c r="AT271" s="72">
        <f>IF(SUM($S$3:AW$3)*$J271+SUM($S$4:AW$4)*$K271+SUM($S$5:AW$5)*$L271+SUM($S$6:AW$6)*$M271+SUM($S$7:AW$7)*$N271-SUM($O271:$Q271)&gt;0,SUM($S$3:AW$3)*$J271+SUM($S$4:AW$4)*$K271+SUM($S$5:AW$5)*$L271+SUM($S$6:AW$6)*$M271+SUM($S$7:AW$7)*$N271-SUM($O271:$Q271),0)</f>
        <v>13.543999999999997</v>
      </c>
      <c r="AU271" s="4">
        <f t="shared" si="940"/>
        <v>13.543999999999997</v>
      </c>
      <c r="AV271" s="72">
        <f>IF(SUM($S$3:AY$3)*$J271+SUM($S$4:AY$4)*$K271+SUM($S$5:AY$5)*$L271+SUM($S$6:AY$6)*$M271+SUM($S$7:AY$7)*$N271-SUM($O271:$Q271)&gt;0,SUM($S$3:AY$3)*$J271+SUM($S$4:AY$4)*$K271+SUM($S$5:AY$5)*$L271+SUM($S$6:AY$6)*$M271+SUM($S$7:AY$7)*$N271-SUM($O271:$Q271),0)</f>
        <v>26.688999999999993</v>
      </c>
      <c r="AW271" s="4">
        <f t="shared" si="941"/>
        <v>13.144999999999996</v>
      </c>
      <c r="AX271" s="72">
        <f>IF(SUM($S$3:BA$3)*$J271+SUM($S$4:BA$4)*$K271+SUM($S$5:BA$5)*$L271+SUM($S$6:BA$6)*$M271+SUM($S$7:BA$7)*$N271-SUM($O271:$Q271)&gt;0,SUM($S$3:BA$3)*$J271+SUM($S$4:BA$4)*$K271+SUM($S$5:BA$5)*$L271+SUM($S$6:BA$6)*$M271+SUM($S$7:BA$7)*$N271-SUM($O271:$Q271),0)</f>
        <v>39.833999999999989</v>
      </c>
      <c r="AY271" s="7">
        <f t="shared" si="942"/>
        <v>13.144999999999996</v>
      </c>
      <c r="AZ271" s="401">
        <f>IF(SUM($S$3:BC$3)*$J271+SUM($S$4:BC$4)*$K271+SUM($S$5:BC$5)*$L271+SUM($S$6:BC$6)*$M271+SUM($S$7:BC$7)*$N271-SUM($O271:$Q271)&gt;0,SUM($S$3:BC$3)*$J271+SUM($S$4:BC$4)*$K271+SUM($S$5:BC$5)*$L271+SUM($S$6:BC$6)*$M271+SUM($S$7:BC$7)*$N271-SUM($O271:$Q271),0)</f>
        <v>50.634</v>
      </c>
      <c r="BA271" s="87">
        <f t="shared" si="943"/>
        <v>10.800000000000011</v>
      </c>
      <c r="BB271" s="402">
        <f>IF(SUM($S$3:BD$3)*$J271+SUM($S$4:BD$4)*$K271+SUM($S$5:BD$5)*$L271+SUM($S$6:BD$6)*$M271+SUM($S$7:BD$7)*$N271-SUM($O271:$Q271)&gt;0,SUM($S$3:BD$3)*$J271+SUM($S$4:BD$4)*$K271+SUM($S$5:BD$5)*$L271+SUM($S$6:BD$6)*$M271+SUM($S$7:BD$7)*$N271-SUM($O271:$Q271),0)</f>
        <v>61.218000000000004</v>
      </c>
      <c r="BC271" s="87">
        <f t="shared" si="944"/>
        <v>10.584000000000003</v>
      </c>
      <c r="BG271" s="23">
        <f t="shared" si="911"/>
        <v>0</v>
      </c>
      <c r="BH271" s="23">
        <f t="shared" si="912"/>
        <v>0</v>
      </c>
      <c r="BI271" s="23">
        <f t="shared" si="913"/>
        <v>0</v>
      </c>
      <c r="BJ271" s="23">
        <f t="shared" si="914"/>
        <v>0</v>
      </c>
      <c r="BK271" s="23">
        <f t="shared" si="915"/>
        <v>0</v>
      </c>
      <c r="BL271" s="23">
        <f t="shared" si="916"/>
        <v>0</v>
      </c>
      <c r="BM271" s="23">
        <f t="shared" si="917"/>
        <v>0</v>
      </c>
      <c r="BN271" s="23">
        <f t="shared" si="918"/>
        <v>0</v>
      </c>
      <c r="BO271" s="23">
        <f t="shared" si="919"/>
        <v>7747.2499999999991</v>
      </c>
      <c r="BP271" s="23">
        <f t="shared" si="920"/>
        <v>0</v>
      </c>
      <c r="BQ271" s="407">
        <f t="shared" si="921"/>
        <v>11850.999999999998</v>
      </c>
      <c r="BR271" s="22">
        <f t="shared" si="922"/>
        <v>11501.874999999996</v>
      </c>
      <c r="BS271" s="23">
        <f t="shared" si="923"/>
        <v>11501.874999999996</v>
      </c>
      <c r="BT271" s="23">
        <f t="shared" si="924"/>
        <v>9450.0000000000091</v>
      </c>
      <c r="BU271" s="23">
        <f t="shared" si="925"/>
        <v>9261.0000000000036</v>
      </c>
      <c r="BV271" s="87"/>
      <c r="BW271" s="159"/>
      <c r="BX271" s="153" t="s">
        <v>615</v>
      </c>
    </row>
    <row r="272" spans="1:76" s="86" customFormat="1" ht="12.75" customHeight="1" x14ac:dyDescent="0.25">
      <c r="A272" s="15" t="s">
        <v>848</v>
      </c>
      <c r="B272" s="15" t="s">
        <v>142</v>
      </c>
      <c r="C272" s="98" t="s">
        <v>105</v>
      </c>
      <c r="D272" s="279">
        <v>1</v>
      </c>
      <c r="E272" s="334">
        <v>669.9</v>
      </c>
      <c r="F272" s="345" t="s">
        <v>1043</v>
      </c>
      <c r="G272" s="369">
        <v>1</v>
      </c>
      <c r="H272" s="370">
        <v>669.9</v>
      </c>
      <c r="I272" s="373" t="s">
        <v>1043</v>
      </c>
      <c r="J272" s="208"/>
      <c r="K272" s="225">
        <v>8.6999999999999994E-2</v>
      </c>
      <c r="L272" s="217"/>
      <c r="M272" s="234">
        <v>0.19500000000000001</v>
      </c>
      <c r="N272" s="120"/>
      <c r="O272" s="87"/>
      <c r="P272" s="91"/>
      <c r="Q272" s="292">
        <v>151</v>
      </c>
      <c r="R272" s="72">
        <f>IF(SUM($S$3:U$3)*$J272+SUM($S$4:U$4)*$K272+SUM($S$5:U$5)*$L272+SUM($S$6:U$6)*$M272+SUM($S$7:U$7)*$N272-SUM($O272:$Q272)&gt;0,SUM($S$3:U$3)*$J272+SUM($S$4:U$4)*$K272+SUM($S$5:U$5)*$L272+SUM($S$6:U$6)*$M272+SUM($S$7:U$7)*$N272-SUM($O272:$Q272),0)</f>
        <v>0</v>
      </c>
      <c r="S272" s="73">
        <f t="shared" si="926"/>
        <v>0</v>
      </c>
      <c r="T272" s="72">
        <f>IF(SUM($S$3:W$3)*$J272+SUM($S$4:W$4)*$K272+SUM($S$5:W$5)*$L272+SUM($S$6:W$6)*$M272+SUM($S$7:W$7)*$N272-SUM($O272:$Q272)&gt;0,SUM($S$3:W$3)*$J272+SUM($S$4:W$4)*$K272+SUM($S$5:W$5)*$L272+SUM($S$6:W$6)*$M272+SUM($S$7:W$7)*$N272-SUM($O272:$Q272),0)</f>
        <v>0</v>
      </c>
      <c r="U272" s="4">
        <f t="shared" si="927"/>
        <v>0</v>
      </c>
      <c r="V272" s="72">
        <f>IF(SUM($S$3:Y$3)*$J272+SUM($S$4:Y$4)*$K272+SUM($S$5:Y$5)*$L272+SUM($S$6:Y$6)*$M272+SUM($S$7:Y$7)*$N272-SUM($O272:$Q272)&gt;0,SUM($S$3:Y$3)*$J272+SUM($S$4:Y$4)*$K272+SUM($S$5:Y$5)*$L272+SUM($S$6:Y$6)*$M272+SUM($S$7:Y$7)*$N272-SUM($O272:$Q272),0)</f>
        <v>0</v>
      </c>
      <c r="W272" s="4">
        <f t="shared" si="928"/>
        <v>0</v>
      </c>
      <c r="X272" s="72">
        <f>IF(SUM($S$3:AA$3)*$J272+SUM($S$4:AA$4)*$K272+SUM($S$5:AA$5)*$L272+SUM($S$6:AA$6)*$M272+SUM($S$7:AA$7)*$N272-SUM($O272:$Q272)&gt;0,SUM($S$3:AA$3)*$J272+SUM($S$4:AA$4)*$K272+SUM($S$5:AA$5)*$L272+SUM($S$6:AA$6)*$M272+SUM($S$7:AA$7)*$N272-SUM($O272:$Q272),0)</f>
        <v>0</v>
      </c>
      <c r="Y272" s="4">
        <f t="shared" si="929"/>
        <v>0</v>
      </c>
      <c r="Z272" s="72">
        <f>IF(SUM($S$3:AC$3)*$J272+SUM($S$4:AC$4)*$K272+SUM($S$5:AC$5)*$L272+SUM($S$6:AC$6)*$M272+SUM($S$7:AC$7)*$N272-SUM($O272:$Q272)&gt;0,SUM($S$3:AC$3)*$J272+SUM($S$4:AC$4)*$K272+SUM($S$5:AC$5)*$L272+SUM($S$6:AC$6)*$M272+SUM($S$7:AC$7)*$N272-SUM($O272:$Q272),0)</f>
        <v>0</v>
      </c>
      <c r="AA272" s="4">
        <f t="shared" si="930"/>
        <v>0</v>
      </c>
      <c r="AB272" s="72">
        <f>IF(SUM($S$3:AE$3)*$J272+SUM($S$4:AE$4)*$K272+SUM($S$5:AE$5)*$L272+SUM($S$6:AE$6)*$M272+SUM($S$7:AE$7)*$N272-SUM($O272:$Q272)&gt;0,SUM($S$3:AE$3)*$J272+SUM($S$4:AE$4)*$K272+SUM($S$5:AE$5)*$L272+SUM($S$6:AE$6)*$M272+SUM($S$7:AE$7)*$N272-SUM($O272:$Q272),0)</f>
        <v>0</v>
      </c>
      <c r="AC272" s="4">
        <f t="shared" si="931"/>
        <v>0</v>
      </c>
      <c r="AD272" s="72">
        <f>IF(SUM($S$3:AG$3)*$J272+SUM($S$4:AG$4)*$K272+SUM($S$5:AG$5)*$L272+SUM($S$6:AG$6)*$M272+SUM($S$7:AG$7)*$N272-SUM($O272:$Q272)&gt;0,SUM($S$3:AG$3)*$J272+SUM($S$4:AG$4)*$K272+SUM($S$5:AG$5)*$L272+SUM($S$6:AG$6)*$M272+SUM($S$7:AG$7)*$N272-SUM($O272:$Q272),0)</f>
        <v>0</v>
      </c>
      <c r="AE272" s="4">
        <f t="shared" si="932"/>
        <v>0</v>
      </c>
      <c r="AF272" s="72">
        <f>IF(SUM($S$3:AI$3)*$J272+SUM($S$4:AI$4)*$K272+SUM($S$5:AI$5)*$L272+SUM($S$6:AI$6)*$M272+SUM($S$7:AI$7)*$N272-SUM($O272:$Q272)&gt;0,SUM($S$3:AI$3)*$J272+SUM($S$4:AI$4)*$K272+SUM($S$5:AI$5)*$L272+SUM($S$6:AI$6)*$M272+SUM($S$7:AI$7)*$N272-SUM($O272:$Q272),0)</f>
        <v>0</v>
      </c>
      <c r="AG272" s="4">
        <f t="shared" si="933"/>
        <v>0</v>
      </c>
      <c r="AH272" s="72">
        <f>IF(SUM($S$3:AK$3)*$J272+SUM($S$4:AK$4)*$K272+SUM($S$5:AK$5)*$L272+SUM($S$6:AK$6)*$M272+SUM($S$7:AK$7)*$N272-SUM($O272:$Q272)&gt;0,SUM($S$3:AK$3)*$J272+SUM($S$4:AK$4)*$K272+SUM($S$5:AK$5)*$L272+SUM($S$6:AK$6)*$M272+SUM($S$7:AK$7)*$N272-SUM($O272:$Q272),0)</f>
        <v>0</v>
      </c>
      <c r="AI272" s="4">
        <f t="shared" si="934"/>
        <v>0</v>
      </c>
      <c r="AJ272" s="72">
        <f>IF(SUM($S$3:AM$3)*$J272+SUM($S$4:AQ$4)*$K272+SUM($S$5:AM$5)*$L272+SUM($S$6:AM$6)*$M272+SUM($S$7:AM$7)*$N272-SUM($O272:$Q272)&gt;0,SUM($S$3:AM$3)*$J272+SUM($S$4:AQ$4)*$K272+SUM($S$5:AM$5)*$L272+SUM($S$6:AM$6)*$M272+SUM($S$7:AM$7)*$N272-SUM($O272:$Q272),0)</f>
        <v>0</v>
      </c>
      <c r="AK272" s="4">
        <f t="shared" si="935"/>
        <v>0</v>
      </c>
      <c r="AL272" s="72">
        <f>IF(SUM($S$3:AO$3)*$J272+SUM($S$4:AS$4)*$K272+SUM($S$5:AO$5)*$L272+SUM($S$6:AO$6)*$M272+SUM($S$7:AO$7)*$N272-SUM($O272:$Q272)&gt;0,SUM($S$3:AO$3)*$J272+SUM($S$4:AS$4)*$K272+SUM($S$5:AO$5)*$L272+SUM($S$6:AO$6)*$M272+SUM($S$7:AO$7)*$N272-SUM($O272:$Q272),0)</f>
        <v>0</v>
      </c>
      <c r="AM272" s="4">
        <f t="shared" si="936"/>
        <v>0</v>
      </c>
      <c r="AN272" s="72">
        <f>IF(SUM($S$3:AQ$3)*$J272+SUM($S$4:AU$4)*$K272+SUM($S$5:AQ$5)*$L272+SUM($S$6:AQ$6)*$M272+SUM($S$7:AQ$7)*$N272-SUM($O272:$Q272)&gt;0,SUM($S$3:AQ$3)*$J272+SUM($S$4:AU$4)*$K272+SUM($S$5:AQ$5)*$L272+SUM($S$6:AQ$6)*$M272+SUM($S$7:AQ$7)*$N272-SUM($O272:$Q272),0)</f>
        <v>0</v>
      </c>
      <c r="AO272" s="4">
        <f t="shared" si="937"/>
        <v>0</v>
      </c>
      <c r="AP272" s="72">
        <f>IF(SUM($S$3:AS$3)*$J272+SUM($S$4:AW$4)*$K272+SUM($S$5:AS$5)*$L272+SUM($S$6:AS$6)*$M272+SUM($S$7:AS$7)*$N272-SUM($O272:$Q272)&gt;0,SUM($S$3:AS$3)*$J272+SUM($S$4:AW$4)*$K272+SUM($S$5:AS$5)*$L272+SUM($S$6:AS$6)*$M272+SUM($S$7:AS$7)*$N272-SUM($O272:$Q272),0)</f>
        <v>0</v>
      </c>
      <c r="AQ272" s="4">
        <f t="shared" si="938"/>
        <v>0</v>
      </c>
      <c r="AR272" s="72">
        <f>IF(SUM($S$3:AU$3)*$J272+SUM($S$4:AP$4)*$K272+SUM($S$5:AU$5)*$L272+SUM($S$6:AU$6)*$M272+SUM($S$7:AU$7)*$N272-SUM($O272:$Q272)&gt;0,SUM($S$3:AU$3)*$J272+SUM($S$4:AP$4)*$K272+SUM($S$5:AU$5)*$L272+SUM($S$6:AU$6)*$M272+SUM($S$7:AU$7)*$N272-SUM($O272:$Q272),0)</f>
        <v>0</v>
      </c>
      <c r="AS272" s="4">
        <f t="shared" si="939"/>
        <v>0</v>
      </c>
      <c r="AT272" s="72">
        <f>IF(SUM($S$3:AW$3)*$J272+SUM($S$4:AW$4)*$K272+SUM($S$5:AW$5)*$L272+SUM($S$6:AW$6)*$M272+SUM($S$7:AW$7)*$N272-SUM($O272:$Q272)&gt;0,SUM($S$3:AW$3)*$J272+SUM($S$4:AW$4)*$K272+SUM($S$5:AW$5)*$L272+SUM($S$6:AW$6)*$M272+SUM($S$7:AW$7)*$N272-SUM($O272:$Q272),0)</f>
        <v>0</v>
      </c>
      <c r="AU272" s="4">
        <f t="shared" si="940"/>
        <v>0</v>
      </c>
      <c r="AV272" s="72">
        <f>IF(SUM($S$3:AY$3)*$J272+SUM($S$4:AY$4)*$K272+SUM($S$5:AY$5)*$L272+SUM($S$6:AY$6)*$M272+SUM($S$7:AY$7)*$N272-SUM($O272:$Q272)&gt;0,SUM($S$3:AY$3)*$J272+SUM($S$4:AY$4)*$K272+SUM($S$5:AY$5)*$L272+SUM($S$6:AY$6)*$M272+SUM($S$7:AY$7)*$N272-SUM($O272:$Q272),0)</f>
        <v>6.6469999999999914</v>
      </c>
      <c r="AW272" s="4">
        <f t="shared" si="941"/>
        <v>6.6469999999999914</v>
      </c>
      <c r="AX272" s="72">
        <f>IF(SUM($S$3:BA$3)*$J272+SUM($S$4:BA$4)*$K272+SUM($S$5:BA$5)*$L272+SUM($S$6:BA$6)*$M272+SUM($S$7:BA$7)*$N272-SUM($O272:$Q272)&gt;0,SUM($S$3:BA$3)*$J272+SUM($S$4:BA$4)*$K272+SUM($S$5:BA$5)*$L272+SUM($S$6:BA$6)*$M272+SUM($S$7:BA$7)*$N272-SUM($O272:$Q272),0)</f>
        <v>26.521999999999991</v>
      </c>
      <c r="AY272" s="7">
        <f t="shared" si="942"/>
        <v>19.875</v>
      </c>
      <c r="AZ272" s="401">
        <f>IF(SUM($S$3:BC$3)*$J272+SUM($S$4:BC$4)*$K272+SUM($S$5:BC$5)*$L272+SUM($S$6:BC$6)*$M272+SUM($S$7:BC$7)*$N272-SUM($O272:$Q272)&gt;0,SUM($S$3:BC$3)*$J272+SUM($S$4:BC$4)*$K272+SUM($S$5:BC$5)*$L272+SUM($S$6:BC$6)*$M272+SUM($S$7:BC$7)*$N272-SUM($O272:$Q272),0)</f>
        <v>39.571999999999974</v>
      </c>
      <c r="BA272" s="87">
        <f t="shared" si="943"/>
        <v>13.049999999999983</v>
      </c>
      <c r="BB272" s="402">
        <f>IF(SUM($S$3:BD$3)*$J272+SUM($S$4:BD$4)*$K272+SUM($S$5:BD$5)*$L272+SUM($S$6:BD$6)*$M272+SUM($S$7:BD$7)*$N272-SUM($O272:$Q272)&gt;0,SUM($S$3:BD$3)*$J272+SUM($S$4:BD$4)*$K272+SUM($S$5:BD$5)*$L272+SUM($S$6:BD$6)*$M272+SUM($S$7:BD$7)*$N272-SUM($O272:$Q272),0)</f>
        <v>52.36099999999999</v>
      </c>
      <c r="BC272" s="87">
        <f t="shared" si="944"/>
        <v>12.789000000000016</v>
      </c>
      <c r="BG272" s="23">
        <f t="shared" si="911"/>
        <v>0</v>
      </c>
      <c r="BH272" s="23">
        <f t="shared" si="912"/>
        <v>0</v>
      </c>
      <c r="BI272" s="23">
        <f t="shared" si="913"/>
        <v>0</v>
      </c>
      <c r="BJ272" s="23">
        <f t="shared" si="914"/>
        <v>0</v>
      </c>
      <c r="BK272" s="23">
        <f t="shared" si="915"/>
        <v>0</v>
      </c>
      <c r="BL272" s="23">
        <f t="shared" si="916"/>
        <v>0</v>
      </c>
      <c r="BM272" s="23">
        <f t="shared" si="917"/>
        <v>0</v>
      </c>
      <c r="BN272" s="23">
        <f t="shared" si="918"/>
        <v>0</v>
      </c>
      <c r="BO272" s="23">
        <f t="shared" si="919"/>
        <v>0</v>
      </c>
      <c r="BP272" s="23">
        <f t="shared" si="920"/>
        <v>0</v>
      </c>
      <c r="BQ272" s="407">
        <f t="shared" si="921"/>
        <v>0</v>
      </c>
      <c r="BR272" s="22">
        <f t="shared" si="922"/>
        <v>4452.8252999999941</v>
      </c>
      <c r="BS272" s="23">
        <f t="shared" si="923"/>
        <v>13314.262499999999</v>
      </c>
      <c r="BT272" s="23">
        <f t="shared" si="924"/>
        <v>8742.1949999999888</v>
      </c>
      <c r="BU272" s="23">
        <f t="shared" si="925"/>
        <v>8567.3511000000108</v>
      </c>
      <c r="BV272" s="87"/>
      <c r="BW272" s="159"/>
      <c r="BX272" s="153" t="s">
        <v>615</v>
      </c>
    </row>
    <row r="273" spans="1:76" s="86" customFormat="1" ht="12.75" customHeight="1" x14ac:dyDescent="0.25">
      <c r="A273" s="13" t="s">
        <v>849</v>
      </c>
      <c r="B273" s="13" t="s">
        <v>142</v>
      </c>
      <c r="C273" s="98" t="s">
        <v>105</v>
      </c>
      <c r="D273" s="279">
        <v>1</v>
      </c>
      <c r="E273" s="334">
        <v>669.9</v>
      </c>
      <c r="F273" s="345" t="s">
        <v>1043</v>
      </c>
      <c r="G273" s="369">
        <v>1</v>
      </c>
      <c r="H273" s="370">
        <v>669.9</v>
      </c>
      <c r="I273" s="373" t="s">
        <v>1043</v>
      </c>
      <c r="J273" s="208"/>
      <c r="K273" s="226"/>
      <c r="L273" s="217"/>
      <c r="M273" s="234">
        <v>6.0000000000000001E-3</v>
      </c>
      <c r="N273" s="120"/>
      <c r="O273" s="87"/>
      <c r="P273" s="91"/>
      <c r="Q273" s="292">
        <v>3</v>
      </c>
      <c r="R273" s="72">
        <f>IF(SUM($S$3:U$3)*$J273+SUM($S$4:U$4)*$K273+SUM($S$5:U$5)*$L273+SUM($S$6:U$6)*$M273+SUM($S$7:U$7)*$N273-SUM($O273:$Q273)&gt;0,SUM($S$3:U$3)*$J273+SUM($S$4:U$4)*$K273+SUM($S$5:U$5)*$L273+SUM($S$6:U$6)*$M273+SUM($S$7:U$7)*$N273-SUM($O273:$Q273),0)</f>
        <v>0</v>
      </c>
      <c r="S273" s="73">
        <f t="shared" si="926"/>
        <v>0</v>
      </c>
      <c r="T273" s="72">
        <f>IF(SUM($S$3:W$3)*$J273+SUM($S$4:W$4)*$K273+SUM($S$5:W$5)*$L273+SUM($S$6:W$6)*$M273+SUM($S$7:W$7)*$N273-SUM($O273:$Q273)&gt;0,SUM($S$3:W$3)*$J273+SUM($S$4:W$4)*$K273+SUM($S$5:W$5)*$L273+SUM($S$6:W$6)*$M273+SUM($S$7:W$7)*$N273-SUM($O273:$Q273),0)</f>
        <v>0</v>
      </c>
      <c r="U273" s="4">
        <f t="shared" si="927"/>
        <v>0</v>
      </c>
      <c r="V273" s="72">
        <f>IF(SUM($S$3:Y$3)*$J273+SUM($S$4:Y$4)*$K273+SUM($S$5:Y$5)*$L273+SUM($S$6:Y$6)*$M273+SUM($S$7:Y$7)*$N273-SUM($O273:$Q273)&gt;0,SUM($S$3:Y$3)*$J273+SUM($S$4:Y$4)*$K273+SUM($S$5:Y$5)*$L273+SUM($S$6:Y$6)*$M273+SUM($S$7:Y$7)*$N273-SUM($O273:$Q273),0)</f>
        <v>0</v>
      </c>
      <c r="W273" s="4">
        <f t="shared" si="928"/>
        <v>0</v>
      </c>
      <c r="X273" s="72">
        <f>IF(SUM($S$3:AA$3)*$J273+SUM($S$4:AA$4)*$K273+SUM($S$5:AA$5)*$L273+SUM($S$6:AA$6)*$M273+SUM($S$7:AA$7)*$N273-SUM($O273:$Q273)&gt;0,SUM($S$3:AA$3)*$J273+SUM($S$4:AA$4)*$K273+SUM($S$5:AA$5)*$L273+SUM($S$6:AA$6)*$M273+SUM($S$7:AA$7)*$N273-SUM($O273:$Q273),0)</f>
        <v>0</v>
      </c>
      <c r="Y273" s="4">
        <f t="shared" si="929"/>
        <v>0</v>
      </c>
      <c r="Z273" s="72">
        <f>IF(SUM($S$3:AC$3)*$J273+SUM($S$4:AC$4)*$K273+SUM($S$5:AC$5)*$L273+SUM($S$6:AC$6)*$M273+SUM($S$7:AC$7)*$N273-SUM($O273:$Q273)&gt;0,SUM($S$3:AC$3)*$J273+SUM($S$4:AC$4)*$K273+SUM($S$5:AC$5)*$L273+SUM($S$6:AC$6)*$M273+SUM($S$7:AC$7)*$N273-SUM($O273:$Q273),0)</f>
        <v>0</v>
      </c>
      <c r="AA273" s="4">
        <f t="shared" si="930"/>
        <v>0</v>
      </c>
      <c r="AB273" s="72">
        <f>IF(SUM($S$3:AE$3)*$J273+SUM($S$4:AE$4)*$K273+SUM($S$5:AE$5)*$L273+SUM($S$6:AE$6)*$M273+SUM($S$7:AE$7)*$N273-SUM($O273:$Q273)&gt;0,SUM($S$3:AE$3)*$J273+SUM($S$4:AE$4)*$K273+SUM($S$5:AE$5)*$L273+SUM($S$6:AE$6)*$M273+SUM($S$7:AE$7)*$N273-SUM($O273:$Q273),0)</f>
        <v>0</v>
      </c>
      <c r="AC273" s="4">
        <f t="shared" si="931"/>
        <v>0</v>
      </c>
      <c r="AD273" s="72">
        <f>IF(SUM($S$3:AG$3)*$J273+SUM($S$4:AG$4)*$K273+SUM($S$5:AG$5)*$L273+SUM($S$6:AG$6)*$M273+SUM($S$7:AG$7)*$N273-SUM($O273:$Q273)&gt;0,SUM($S$3:AG$3)*$J273+SUM($S$4:AG$4)*$K273+SUM($S$5:AG$5)*$L273+SUM($S$6:AG$6)*$M273+SUM($S$7:AG$7)*$N273-SUM($O273:$Q273),0)</f>
        <v>0</v>
      </c>
      <c r="AE273" s="4">
        <f t="shared" si="932"/>
        <v>0</v>
      </c>
      <c r="AF273" s="72">
        <f>IF(SUM($S$3:AI$3)*$J273+SUM($S$4:AI$4)*$K273+SUM($S$5:AI$5)*$L273+SUM($S$6:AI$6)*$M273+SUM($S$7:AI$7)*$N273-SUM($O273:$Q273)&gt;0,SUM($S$3:AI$3)*$J273+SUM($S$4:AI$4)*$K273+SUM($S$5:AI$5)*$L273+SUM($S$6:AI$6)*$M273+SUM($S$7:AI$7)*$N273-SUM($O273:$Q273),0)</f>
        <v>0</v>
      </c>
      <c r="AG273" s="4">
        <f t="shared" si="933"/>
        <v>0</v>
      </c>
      <c r="AH273" s="72">
        <f>IF(SUM($S$3:AK$3)*$J273+SUM($S$4:AK$4)*$K273+SUM($S$5:AK$5)*$L273+SUM($S$6:AK$6)*$M273+SUM($S$7:AK$7)*$N273-SUM($O273:$Q273)&gt;0,SUM($S$3:AK$3)*$J273+SUM($S$4:AK$4)*$K273+SUM($S$5:AK$5)*$L273+SUM($S$6:AK$6)*$M273+SUM($S$7:AK$7)*$N273-SUM($O273:$Q273),0)</f>
        <v>0</v>
      </c>
      <c r="AI273" s="4">
        <f t="shared" si="934"/>
        <v>0</v>
      </c>
      <c r="AJ273" s="72">
        <f>IF(SUM($S$3:AM$3)*$J273+SUM($S$4:AQ$4)*$K273+SUM($S$5:AM$5)*$L273+SUM($S$6:AM$6)*$M273+SUM($S$7:AM$7)*$N273-SUM($O273:$Q273)&gt;0,SUM($S$3:AM$3)*$J273+SUM($S$4:AQ$4)*$K273+SUM($S$5:AM$5)*$L273+SUM($S$6:AM$6)*$M273+SUM($S$7:AM$7)*$N273-SUM($O273:$Q273),0)</f>
        <v>0</v>
      </c>
      <c r="AK273" s="4">
        <f t="shared" si="935"/>
        <v>0</v>
      </c>
      <c r="AL273" s="72">
        <f>IF(SUM($S$3:AO$3)*$J273+SUM($S$4:AS$4)*$K273+SUM($S$5:AO$5)*$L273+SUM($S$6:AO$6)*$M273+SUM($S$7:AO$7)*$N273-SUM($O273:$Q273)&gt;0,SUM($S$3:AO$3)*$J273+SUM($S$4:AS$4)*$K273+SUM($S$5:AO$5)*$L273+SUM($S$6:AO$6)*$M273+SUM($S$7:AO$7)*$N273-SUM($O273:$Q273),0)</f>
        <v>0</v>
      </c>
      <c r="AM273" s="4">
        <f t="shared" si="936"/>
        <v>0</v>
      </c>
      <c r="AN273" s="72">
        <f>IF(SUM($S$3:AQ$3)*$J273+SUM($S$4:AU$4)*$K273+SUM($S$5:AQ$5)*$L273+SUM($S$6:AQ$6)*$M273+SUM($S$7:AQ$7)*$N273-SUM($O273:$Q273)&gt;0,SUM($S$3:AQ$3)*$J273+SUM($S$4:AU$4)*$K273+SUM($S$5:AQ$5)*$L273+SUM($S$6:AQ$6)*$M273+SUM($S$7:AQ$7)*$N273-SUM($O273:$Q273),0)</f>
        <v>0</v>
      </c>
      <c r="AO273" s="4">
        <f t="shared" si="937"/>
        <v>0</v>
      </c>
      <c r="AP273" s="72">
        <f>IF(SUM($S$3:AS$3)*$J273+SUM($S$4:AW$4)*$K273+SUM($S$5:AS$5)*$L273+SUM($S$6:AS$6)*$M273+SUM($S$7:AS$7)*$N273-SUM($O273:$Q273)&gt;0,SUM($S$3:AS$3)*$J273+SUM($S$4:AW$4)*$K273+SUM($S$5:AS$5)*$L273+SUM($S$6:AS$6)*$M273+SUM($S$7:AS$7)*$N273-SUM($O273:$Q273),0)</f>
        <v>0</v>
      </c>
      <c r="AQ273" s="4">
        <f t="shared" si="938"/>
        <v>0</v>
      </c>
      <c r="AR273" s="72">
        <f>IF(SUM($S$3:AU$3)*$J273+SUM($S$4:AP$4)*$K273+SUM($S$5:AU$5)*$L273+SUM($S$6:AU$6)*$M273+SUM($S$7:AU$7)*$N273-SUM($O273:$Q273)&gt;0,SUM($S$3:AU$3)*$J273+SUM($S$4:AP$4)*$K273+SUM($S$5:AU$5)*$L273+SUM($S$6:AU$6)*$M273+SUM($S$7:AU$7)*$N273-SUM($O273:$Q273),0)</f>
        <v>0</v>
      </c>
      <c r="AS273" s="4">
        <f t="shared" si="939"/>
        <v>0</v>
      </c>
      <c r="AT273" s="72">
        <f>IF(SUM($S$3:AW$3)*$J273+SUM($S$4:AW$4)*$K273+SUM($S$5:AW$5)*$L273+SUM($S$6:AW$6)*$M273+SUM($S$7:AW$7)*$N273-SUM($O273:$Q273)&gt;0,SUM($S$3:AW$3)*$J273+SUM($S$4:AW$4)*$K273+SUM($S$5:AW$5)*$L273+SUM($S$6:AW$6)*$M273+SUM($S$7:AW$7)*$N273-SUM($O273:$Q273),0)</f>
        <v>0</v>
      </c>
      <c r="AU273" s="4">
        <f t="shared" si="940"/>
        <v>0</v>
      </c>
      <c r="AV273" s="72">
        <f>IF(SUM($S$3:AY$3)*$J273+SUM($S$4:AY$4)*$K273+SUM($S$5:AY$5)*$L273+SUM($S$6:AY$6)*$M273+SUM($S$7:AY$7)*$N273-SUM($O273:$Q273)&gt;0,SUM($S$3:AY$3)*$J273+SUM($S$4:AY$4)*$K273+SUM($S$5:AY$5)*$L273+SUM($S$6:AY$6)*$M273+SUM($S$7:AY$7)*$N273-SUM($O273:$Q273),0)</f>
        <v>0</v>
      </c>
      <c r="AW273" s="4">
        <f t="shared" si="941"/>
        <v>0</v>
      </c>
      <c r="AX273" s="72">
        <f>IF(SUM($S$3:BA$3)*$J273+SUM($S$4:BA$4)*$K273+SUM($S$5:BA$5)*$L273+SUM($S$6:BA$6)*$M273+SUM($S$7:BA$7)*$N273-SUM($O273:$Q273)&gt;0,SUM($S$3:BA$3)*$J273+SUM($S$4:BA$4)*$K273+SUM($S$5:BA$5)*$L273+SUM($S$6:BA$6)*$M273+SUM($S$7:BA$7)*$N273-SUM($O273:$Q273),0)</f>
        <v>0</v>
      </c>
      <c r="AY273" s="7">
        <f t="shared" si="942"/>
        <v>0</v>
      </c>
      <c r="AZ273" s="401">
        <f>IF(SUM($S$3:BC$3)*$J273+SUM($S$4:BC$4)*$K273+SUM($S$5:BC$5)*$L273+SUM($S$6:BC$6)*$M273+SUM($S$7:BC$7)*$N273-SUM($O273:$Q273)&gt;0,SUM($S$3:BC$3)*$J273+SUM($S$4:BC$4)*$K273+SUM($S$5:BC$5)*$L273+SUM($S$6:BC$6)*$M273+SUM($S$7:BC$7)*$N273-SUM($O273:$Q273),0)</f>
        <v>0</v>
      </c>
      <c r="BA273" s="87">
        <f t="shared" si="943"/>
        <v>0</v>
      </c>
      <c r="BB273" s="402">
        <f>IF(SUM($S$3:BD$3)*$J273+SUM($S$4:BD$4)*$K273+SUM($S$5:BD$5)*$L273+SUM($S$6:BD$6)*$M273+SUM($S$7:BD$7)*$N273-SUM($O273:$Q273)&gt;0,SUM($S$3:BD$3)*$J273+SUM($S$4:BD$4)*$K273+SUM($S$5:BD$5)*$L273+SUM($S$6:BD$6)*$M273+SUM($S$7:BD$7)*$N273-SUM($O273:$Q273),0)</f>
        <v>0</v>
      </c>
      <c r="BC273" s="87">
        <f t="shared" si="944"/>
        <v>0</v>
      </c>
      <c r="BG273" s="23">
        <f t="shared" si="911"/>
        <v>0</v>
      </c>
      <c r="BH273" s="23">
        <f t="shared" si="912"/>
        <v>0</v>
      </c>
      <c r="BI273" s="23">
        <f t="shared" si="913"/>
        <v>0</v>
      </c>
      <c r="BJ273" s="23">
        <f t="shared" si="914"/>
        <v>0</v>
      </c>
      <c r="BK273" s="23">
        <f t="shared" si="915"/>
        <v>0</v>
      </c>
      <c r="BL273" s="23">
        <f t="shared" si="916"/>
        <v>0</v>
      </c>
      <c r="BM273" s="23">
        <f t="shared" si="917"/>
        <v>0</v>
      </c>
      <c r="BN273" s="23">
        <f t="shared" si="918"/>
        <v>0</v>
      </c>
      <c r="BO273" s="23">
        <f t="shared" si="919"/>
        <v>0</v>
      </c>
      <c r="BP273" s="23">
        <f t="shared" si="920"/>
        <v>0</v>
      </c>
      <c r="BQ273" s="407">
        <f t="shared" si="921"/>
        <v>0</v>
      </c>
      <c r="BR273" s="22">
        <f t="shared" si="922"/>
        <v>0</v>
      </c>
      <c r="BS273" s="23">
        <f t="shared" si="923"/>
        <v>0</v>
      </c>
      <c r="BT273" s="23">
        <f t="shared" si="924"/>
        <v>0</v>
      </c>
      <c r="BU273" s="23">
        <f t="shared" si="925"/>
        <v>0</v>
      </c>
      <c r="BV273" s="87"/>
      <c r="BW273" s="159"/>
      <c r="BX273" s="153" t="s">
        <v>615</v>
      </c>
    </row>
    <row r="274" spans="1:76" s="86" customFormat="1" ht="12.75" customHeight="1" x14ac:dyDescent="0.25">
      <c r="A274" s="15" t="s">
        <v>850</v>
      </c>
      <c r="B274" s="15" t="s">
        <v>142</v>
      </c>
      <c r="C274" s="98" t="s">
        <v>105</v>
      </c>
      <c r="D274" s="279">
        <v>1</v>
      </c>
      <c r="E274" s="334">
        <v>567.79999999999995</v>
      </c>
      <c r="F274" s="345" t="s">
        <v>1043</v>
      </c>
      <c r="G274" s="369">
        <v>1</v>
      </c>
      <c r="H274" s="370">
        <v>567.79999999999995</v>
      </c>
      <c r="I274" s="373" t="s">
        <v>1043</v>
      </c>
      <c r="J274" s="208"/>
      <c r="K274" s="225">
        <v>0.14000000000000001</v>
      </c>
      <c r="L274" s="217"/>
      <c r="M274" s="109"/>
      <c r="N274" s="120"/>
      <c r="O274" s="87">
        <v>38.85</v>
      </c>
      <c r="P274" s="91"/>
      <c r="Q274" s="292">
        <v>331.75</v>
      </c>
      <c r="R274" s="72">
        <f>IF(SUM($S$3:U$3)*$J274+SUM($S$4:U$4)*$K274+SUM($S$5:U$5)*$L274+SUM($S$6:U$6)*$M274+SUM($S$7:U$7)*$N274-SUM($O274:$Q274)&gt;0,SUM($S$3:U$3)*$J274+SUM($S$4:U$4)*$K274+SUM($S$5:U$5)*$L274+SUM($S$6:U$6)*$M274+SUM($S$7:U$7)*$N274-SUM($O274:$Q274),0)</f>
        <v>0</v>
      </c>
      <c r="S274" s="73">
        <f t="shared" si="926"/>
        <v>0</v>
      </c>
      <c r="T274" s="72">
        <f>IF(SUM($S$3:W$3)*$J274+SUM($S$4:W$4)*$K274+SUM($S$5:W$5)*$L274+SUM($S$6:W$6)*$M274+SUM($S$7:W$7)*$N274-SUM($O274:$Q274)&gt;0,SUM($S$3:W$3)*$J274+SUM($S$4:W$4)*$K274+SUM($S$5:W$5)*$L274+SUM($S$6:W$6)*$M274+SUM($S$7:W$7)*$N274-SUM($O274:$Q274),0)</f>
        <v>0</v>
      </c>
      <c r="U274" s="4">
        <f t="shared" si="927"/>
        <v>0</v>
      </c>
      <c r="V274" s="72">
        <f>IF(SUM($S$3:Y$3)*$J274+SUM($S$4:Y$4)*$K274+SUM($S$5:Y$5)*$L274+SUM($S$6:Y$6)*$M274+SUM($S$7:Y$7)*$N274-SUM($O274:$Q274)&gt;0,SUM($S$3:Y$3)*$J274+SUM($S$4:Y$4)*$K274+SUM($S$5:Y$5)*$L274+SUM($S$6:Y$6)*$M274+SUM($S$7:Y$7)*$N274-SUM($O274:$Q274),0)</f>
        <v>0</v>
      </c>
      <c r="W274" s="4">
        <f t="shared" si="928"/>
        <v>0</v>
      </c>
      <c r="X274" s="72">
        <f>IF(SUM($S$3:AA$3)*$J274+SUM($S$4:AA$4)*$K274+SUM($S$5:AA$5)*$L274+SUM($S$6:AA$6)*$M274+SUM($S$7:AA$7)*$N274-SUM($O274:$Q274)&gt;0,SUM($S$3:AA$3)*$J274+SUM($S$4:AA$4)*$K274+SUM($S$5:AA$5)*$L274+SUM($S$6:AA$6)*$M274+SUM($S$7:AA$7)*$N274-SUM($O274:$Q274),0)</f>
        <v>0</v>
      </c>
      <c r="Y274" s="4">
        <f t="shared" si="929"/>
        <v>0</v>
      </c>
      <c r="Z274" s="72">
        <f>IF(SUM($S$3:AC$3)*$J274+SUM($S$4:AC$4)*$K274+SUM($S$5:AC$5)*$L274+SUM($S$6:AC$6)*$M274+SUM($S$7:AC$7)*$N274-SUM($O274:$Q274)&gt;0,SUM($S$3:AC$3)*$J274+SUM($S$4:AC$4)*$K274+SUM($S$5:AC$5)*$L274+SUM($S$6:AC$6)*$M274+SUM($S$7:AC$7)*$N274-SUM($O274:$Q274),0)</f>
        <v>0</v>
      </c>
      <c r="AA274" s="4">
        <f t="shared" si="930"/>
        <v>0</v>
      </c>
      <c r="AB274" s="72">
        <f>IF(SUM($S$3:AE$3)*$J274+SUM($S$4:AE$4)*$K274+SUM($S$5:AE$5)*$L274+SUM($S$6:AE$6)*$M274+SUM($S$7:AE$7)*$N274-SUM($O274:$Q274)&gt;0,SUM($S$3:AE$3)*$J274+SUM($S$4:AE$4)*$K274+SUM($S$5:AE$5)*$L274+SUM($S$6:AE$6)*$M274+SUM($S$7:AE$7)*$N274-SUM($O274:$Q274),0)</f>
        <v>0</v>
      </c>
      <c r="AC274" s="4">
        <f t="shared" si="931"/>
        <v>0</v>
      </c>
      <c r="AD274" s="72">
        <f>IF(SUM($S$3:AG$3)*$J274+SUM($S$4:AG$4)*$K274+SUM($S$5:AG$5)*$L274+SUM($S$6:AG$6)*$M274+SUM($S$7:AG$7)*$N274-SUM($O274:$Q274)&gt;0,SUM($S$3:AG$3)*$J274+SUM($S$4:AG$4)*$K274+SUM($S$5:AG$5)*$L274+SUM($S$6:AG$6)*$M274+SUM($S$7:AG$7)*$N274-SUM($O274:$Q274),0)</f>
        <v>0</v>
      </c>
      <c r="AE274" s="4">
        <f t="shared" si="932"/>
        <v>0</v>
      </c>
      <c r="AF274" s="72">
        <f>IF(SUM($S$3:AI$3)*$J274+SUM($S$4:AI$4)*$K274+SUM($S$5:AI$5)*$L274+SUM($S$6:AI$6)*$M274+SUM($S$7:AI$7)*$N274-SUM($O274:$Q274)&gt;0,SUM($S$3:AI$3)*$J274+SUM($S$4:AI$4)*$K274+SUM($S$5:AI$5)*$L274+SUM($S$6:AI$6)*$M274+SUM($S$7:AI$7)*$N274-SUM($O274:$Q274),0)</f>
        <v>0</v>
      </c>
      <c r="AG274" s="4">
        <f t="shared" si="933"/>
        <v>0</v>
      </c>
      <c r="AH274" s="72">
        <f>IF(SUM($S$3:AK$3)*$J274+SUM($S$4:AK$4)*$K274+SUM($S$5:AK$5)*$L274+SUM($S$6:AK$6)*$M274+SUM($S$7:AK$7)*$N274-SUM($O274:$Q274)&gt;0,SUM($S$3:AK$3)*$J274+SUM($S$4:AK$4)*$K274+SUM($S$5:AK$5)*$L274+SUM($S$6:AK$6)*$M274+SUM($S$7:AK$7)*$N274-SUM($O274:$Q274),0)</f>
        <v>0</v>
      </c>
      <c r="AI274" s="4">
        <f t="shared" si="934"/>
        <v>0</v>
      </c>
      <c r="AJ274" s="72">
        <f>IF(SUM($S$3:AM$3)*$J274+SUM($S$4:AQ$4)*$K274+SUM($S$5:AM$5)*$L274+SUM($S$6:AM$6)*$M274+SUM($S$7:AM$7)*$N274-SUM($O274:$Q274)&gt;0,SUM($S$3:AM$3)*$J274+SUM($S$4:AQ$4)*$K274+SUM($S$5:AM$5)*$L274+SUM($S$6:AM$6)*$M274+SUM($S$7:AM$7)*$N274-SUM($O274:$Q274),0)</f>
        <v>0</v>
      </c>
      <c r="AK274" s="4">
        <f t="shared" si="935"/>
        <v>0</v>
      </c>
      <c r="AL274" s="72">
        <f>IF(SUM($S$3:AO$3)*$J274+SUM($S$4:AS$4)*$K274+SUM($S$5:AO$5)*$L274+SUM($S$6:AO$6)*$M274+SUM($S$7:AO$7)*$N274-SUM($O274:$Q274)&gt;0,SUM($S$3:AO$3)*$J274+SUM($S$4:AS$4)*$K274+SUM($S$5:AO$5)*$L274+SUM($S$6:AO$6)*$M274+SUM($S$7:AO$7)*$N274-SUM($O274:$Q274),0)</f>
        <v>0</v>
      </c>
      <c r="AM274" s="4">
        <f t="shared" si="936"/>
        <v>0</v>
      </c>
      <c r="AN274" s="72">
        <f>IF(SUM($S$3:AQ$3)*$J274+SUM($S$4:AU$4)*$K274+SUM($S$5:AQ$5)*$L274+SUM($S$6:AQ$6)*$M274+SUM($S$7:AQ$7)*$N274-SUM($O274:$Q274)&gt;0,SUM($S$3:AQ$3)*$J274+SUM($S$4:AU$4)*$K274+SUM($S$5:AQ$5)*$L274+SUM($S$6:AQ$6)*$M274+SUM($S$7:AQ$7)*$N274-SUM($O274:$Q274),0)</f>
        <v>0</v>
      </c>
      <c r="AO274" s="4">
        <f t="shared" si="937"/>
        <v>0</v>
      </c>
      <c r="AP274" s="72">
        <f>IF(SUM($S$3:AS$3)*$J274+SUM($S$4:AW$4)*$K274+SUM($S$5:AS$5)*$L274+SUM($S$6:AS$6)*$M274+SUM($S$7:AS$7)*$N274-SUM($O274:$Q274)&gt;0,SUM($S$3:AS$3)*$J274+SUM($S$4:AW$4)*$K274+SUM($S$5:AS$5)*$L274+SUM($S$6:AS$6)*$M274+SUM($S$7:AS$7)*$N274-SUM($O274:$Q274),0)</f>
        <v>0</v>
      </c>
      <c r="AQ274" s="4">
        <f t="shared" si="938"/>
        <v>0</v>
      </c>
      <c r="AR274" s="72">
        <f>IF(SUM($S$3:AU$3)*$J274+SUM($S$4:AP$4)*$K274+SUM($S$5:AU$5)*$L274+SUM($S$6:AU$6)*$M274+SUM($S$7:AU$7)*$N274-SUM($O274:$Q274)&gt;0,SUM($S$3:AU$3)*$J274+SUM($S$4:AP$4)*$K274+SUM($S$5:AU$5)*$L274+SUM($S$6:AU$6)*$M274+SUM($S$7:AU$7)*$N274-SUM($O274:$Q274),0)</f>
        <v>0</v>
      </c>
      <c r="AS274" s="4">
        <f t="shared" si="939"/>
        <v>0</v>
      </c>
      <c r="AT274" s="72">
        <f>IF(SUM($S$3:AW$3)*$J274+SUM($S$4:AW$4)*$K274+SUM($S$5:AW$5)*$L274+SUM($S$6:AW$6)*$M274+SUM($S$7:AW$7)*$N274-SUM($O274:$Q274)&gt;0,SUM($S$3:AW$3)*$J274+SUM($S$4:AW$4)*$K274+SUM($S$5:AW$5)*$L274+SUM($S$6:AW$6)*$M274+SUM($S$7:AW$7)*$N274-SUM($O274:$Q274),0)</f>
        <v>0</v>
      </c>
      <c r="AU274" s="4">
        <f t="shared" si="940"/>
        <v>0</v>
      </c>
      <c r="AV274" s="72">
        <f>IF(SUM($S$3:AY$3)*$J274+SUM($S$4:AY$4)*$K274+SUM($S$5:AY$5)*$L274+SUM($S$6:AY$6)*$M274+SUM($S$7:AY$7)*$N274-SUM($O274:$Q274)&gt;0,SUM($S$3:AY$3)*$J274+SUM($S$4:AY$4)*$K274+SUM($S$5:AY$5)*$L274+SUM($S$6:AY$6)*$M274+SUM($S$7:AY$7)*$N274-SUM($O274:$Q274),0)</f>
        <v>0</v>
      </c>
      <c r="AW274" s="4">
        <f t="shared" si="941"/>
        <v>0</v>
      </c>
      <c r="AX274" s="72">
        <f>IF(SUM($S$3:BA$3)*$J274+SUM($S$4:BA$4)*$K274+SUM($S$5:BA$5)*$L274+SUM($S$6:BA$6)*$M274+SUM($S$7:BA$7)*$N274-SUM($O274:$Q274)&gt;0,SUM($S$3:BA$3)*$J274+SUM($S$4:BA$4)*$K274+SUM($S$5:BA$5)*$L274+SUM($S$6:BA$6)*$M274+SUM($S$7:BA$7)*$N274-SUM($O274:$Q274),0)</f>
        <v>0</v>
      </c>
      <c r="AY274" s="7">
        <f t="shared" si="942"/>
        <v>0</v>
      </c>
      <c r="AZ274" s="401">
        <f>IF(SUM($S$3:BC$3)*$J274+SUM($S$4:BC$4)*$K274+SUM($S$5:BC$5)*$L274+SUM($S$6:BC$6)*$M274+SUM($S$7:BC$7)*$N274-SUM($O274:$Q274)&gt;0,SUM($S$3:BC$3)*$J274+SUM($S$4:BC$4)*$K274+SUM($S$5:BC$5)*$L274+SUM($S$6:BC$6)*$M274+SUM($S$7:BC$7)*$N274-SUM($O274:$Q274),0)</f>
        <v>0</v>
      </c>
      <c r="BA274" s="87">
        <f t="shared" si="943"/>
        <v>0</v>
      </c>
      <c r="BB274" s="402">
        <f>IF(SUM($S$3:BD$3)*$J274+SUM($S$4:BD$4)*$K274+SUM($S$5:BD$5)*$L274+SUM($S$6:BD$6)*$M274+SUM($S$7:BD$7)*$N274-SUM($O274:$Q274)&gt;0,SUM($S$3:BD$3)*$J274+SUM($S$4:BD$4)*$K274+SUM($S$5:BD$5)*$L274+SUM($S$6:BD$6)*$M274+SUM($S$7:BD$7)*$N274-SUM($O274:$Q274),0)</f>
        <v>0</v>
      </c>
      <c r="BC274" s="87">
        <f t="shared" si="944"/>
        <v>0</v>
      </c>
      <c r="BG274" s="23">
        <f t="shared" si="911"/>
        <v>0</v>
      </c>
      <c r="BH274" s="23">
        <f t="shared" si="912"/>
        <v>0</v>
      </c>
      <c r="BI274" s="23">
        <f t="shared" si="913"/>
        <v>0</v>
      </c>
      <c r="BJ274" s="23">
        <f t="shared" si="914"/>
        <v>0</v>
      </c>
      <c r="BK274" s="23">
        <f t="shared" si="915"/>
        <v>0</v>
      </c>
      <c r="BL274" s="23">
        <f t="shared" si="916"/>
        <v>0</v>
      </c>
      <c r="BM274" s="23">
        <f t="shared" si="917"/>
        <v>0</v>
      </c>
      <c r="BN274" s="23">
        <f t="shared" si="918"/>
        <v>0</v>
      </c>
      <c r="BO274" s="23">
        <f t="shared" si="919"/>
        <v>0</v>
      </c>
      <c r="BP274" s="23">
        <f t="shared" si="920"/>
        <v>0</v>
      </c>
      <c r="BQ274" s="407">
        <f t="shared" si="921"/>
        <v>0</v>
      </c>
      <c r="BR274" s="22">
        <f t="shared" si="922"/>
        <v>0</v>
      </c>
      <c r="BS274" s="23">
        <f t="shared" si="923"/>
        <v>0</v>
      </c>
      <c r="BT274" s="23">
        <f t="shared" si="924"/>
        <v>0</v>
      </c>
      <c r="BU274" s="23">
        <f t="shared" si="925"/>
        <v>0</v>
      </c>
      <c r="BV274" s="87"/>
      <c r="BW274" s="159"/>
      <c r="BX274" s="153" t="s">
        <v>615</v>
      </c>
    </row>
    <row r="275" spans="1:76" s="86" customFormat="1" ht="12.75" customHeight="1" x14ac:dyDescent="0.25">
      <c r="A275" s="15" t="s">
        <v>851</v>
      </c>
      <c r="B275" s="15" t="s">
        <v>142</v>
      </c>
      <c r="C275" s="98" t="s">
        <v>105</v>
      </c>
      <c r="D275" s="280">
        <v>1</v>
      </c>
      <c r="E275" s="334">
        <v>567.79999999999995</v>
      </c>
      <c r="F275" s="343" t="s">
        <v>1081</v>
      </c>
      <c r="G275" s="369">
        <v>1</v>
      </c>
      <c r="H275" s="370">
        <v>624.58000000000004</v>
      </c>
      <c r="I275" s="372" t="s">
        <v>1081</v>
      </c>
      <c r="J275" s="208"/>
      <c r="K275" s="230">
        <v>0.13039999999999999</v>
      </c>
      <c r="L275" s="217"/>
      <c r="M275" s="235">
        <v>0.13</v>
      </c>
      <c r="N275" s="120"/>
      <c r="O275" s="87"/>
      <c r="P275" s="91"/>
      <c r="Q275" s="292"/>
      <c r="R275" s="72">
        <f>IF(SUM($S$3:U$3)*$J275+SUM($S$4:U$4)*$K275+SUM($S$5:U$5)*$L275+SUM($S$6:U$6)*$M275+SUM($S$7:U$7)*$N275-SUM($O275:$Q275)&gt;0,SUM($S$3:U$3)*$J275+SUM($S$4:U$4)*$K275+SUM($S$5:U$5)*$L275+SUM($S$6:U$6)*$M275+SUM($S$7:U$7)*$N275-SUM($O275:$Q275),0)</f>
        <v>2.4775999999999998</v>
      </c>
      <c r="S275" s="73">
        <f t="shared" si="926"/>
        <v>2.4775999999999998</v>
      </c>
      <c r="T275" s="72">
        <f>IF(SUM($S$3:W$3)*$J275+SUM($S$4:W$4)*$K275+SUM($S$5:W$5)*$L275+SUM($S$6:W$6)*$M275+SUM($S$7:W$7)*$N275-SUM($O275:$Q275)&gt;0,SUM($S$3:W$3)*$J275+SUM($S$4:W$4)*$K275+SUM($S$5:W$5)*$L275+SUM($S$6:W$6)*$M275+SUM($S$7:W$7)*$N275-SUM($O275:$Q275),0)</f>
        <v>15.647999999999998</v>
      </c>
      <c r="U275" s="4">
        <f t="shared" si="927"/>
        <v>13.170399999999997</v>
      </c>
      <c r="V275" s="72">
        <f>IF(SUM($S$3:Y$3)*$J275+SUM($S$4:Y$4)*$K275+SUM($S$5:Y$5)*$L275+SUM($S$6:Y$6)*$M275+SUM($S$7:Y$7)*$N275-SUM($O275:$Q275)&gt;0,SUM($S$3:Y$3)*$J275+SUM($S$4:Y$4)*$K275+SUM($S$5:Y$5)*$L275+SUM($S$6:Y$6)*$M275+SUM($S$7:Y$7)*$N275-SUM($O275:$Q275),0)</f>
        <v>25.297599999999999</v>
      </c>
      <c r="W275" s="4">
        <f t="shared" si="928"/>
        <v>9.6496000000000013</v>
      </c>
      <c r="X275" s="72">
        <f>IF(SUM($S$3:AA$3)*$J275+SUM($S$4:AA$4)*$K275+SUM($S$5:AA$5)*$L275+SUM($S$6:AA$6)*$M275+SUM($S$7:AA$7)*$N275-SUM($O275:$Q275)&gt;0,SUM($S$3:AA$3)*$J275+SUM($S$4:AA$4)*$K275+SUM($S$5:AA$5)*$L275+SUM($S$6:AA$6)*$M275+SUM($S$7:AA$7)*$N275-SUM($O275:$Q275),0)</f>
        <v>41.075999999999993</v>
      </c>
      <c r="Y275" s="4">
        <f t="shared" si="929"/>
        <v>15.778399999999994</v>
      </c>
      <c r="Z275" s="72">
        <f>IF(SUM($S$3:AC$3)*$J275+SUM($S$4:AC$4)*$K275+SUM($S$5:AC$5)*$L275+SUM($S$6:AC$6)*$M275+SUM($S$7:AC$7)*$N275-SUM($O275:$Q275)&gt;0,SUM($S$3:AC$3)*$J275+SUM($S$4:AC$4)*$K275+SUM($S$5:AC$5)*$L275+SUM($S$6:AC$6)*$M275+SUM($S$7:AC$7)*$N275-SUM($O275:$Q275),0)</f>
        <v>53.333599999999997</v>
      </c>
      <c r="AA275" s="4">
        <f t="shared" si="930"/>
        <v>12.257600000000004</v>
      </c>
      <c r="AB275" s="72">
        <f>IF(SUM($S$3:AE$3)*$J275+SUM($S$4:AE$4)*$K275+SUM($S$5:AE$5)*$L275+SUM($S$6:AE$6)*$M275+SUM($S$7:AE$7)*$N275-SUM($O275:$Q275)&gt;0,SUM($S$3:AE$3)*$J275+SUM($S$4:AE$4)*$K275+SUM($S$5:AE$5)*$L275+SUM($S$6:AE$6)*$M275+SUM($S$7:AE$7)*$N275-SUM($O275:$Q275),0)</f>
        <v>63.113599999999991</v>
      </c>
      <c r="AC275" s="4">
        <f t="shared" si="931"/>
        <v>9.779999999999994</v>
      </c>
      <c r="AD275" s="72">
        <f>IF(SUM($S$3:AG$3)*$J275+SUM($S$4:AG$4)*$K275+SUM($S$5:AG$5)*$L275+SUM($S$6:AG$6)*$M275+SUM($S$7:AG$7)*$N275-SUM($O275:$Q275)&gt;0,SUM($S$3:AG$3)*$J275+SUM($S$4:AG$4)*$K275+SUM($S$5:AG$5)*$L275+SUM($S$6:AG$6)*$M275+SUM($S$7:AG$7)*$N275-SUM($O275:$Q275),0)</f>
        <v>70.807199999999995</v>
      </c>
      <c r="AE275" s="4">
        <f t="shared" si="932"/>
        <v>7.6936000000000035</v>
      </c>
      <c r="AF275" s="72">
        <f>IF(SUM($S$3:AI$3)*$J275+SUM($S$4:AI$4)*$K275+SUM($S$5:AI$5)*$L275+SUM($S$6:AI$6)*$M275+SUM($S$7:AI$7)*$N275-SUM($O275:$Q275)&gt;0,SUM($S$3:AI$3)*$J275+SUM($S$4:AI$4)*$K275+SUM($S$5:AI$5)*$L275+SUM($S$6:AI$6)*$M275+SUM($S$7:AI$7)*$N275-SUM($O275:$Q275),0)</f>
        <v>81.235199999999992</v>
      </c>
      <c r="AG275" s="4">
        <f t="shared" si="933"/>
        <v>10.427999999999997</v>
      </c>
      <c r="AH275" s="72">
        <f>IF(SUM($S$3:AK$3)*$J275+SUM($S$4:AK$4)*$K275+SUM($S$5:AK$5)*$L275+SUM($S$6:AK$6)*$M275+SUM($S$7:AK$7)*$N275-SUM($O275:$Q275)&gt;0,SUM($S$3:AK$3)*$J275+SUM($S$4:AK$4)*$K275+SUM($S$5:AK$5)*$L275+SUM($S$6:AK$6)*$M275+SUM($S$7:AK$7)*$N275-SUM($O275:$Q275),0)</f>
        <v>89.966399999999993</v>
      </c>
      <c r="AI275" s="4">
        <f t="shared" si="934"/>
        <v>8.7312000000000012</v>
      </c>
      <c r="AJ275" s="72">
        <f>IF(SUM($S$3:AM$3)*$J275+SUM($S$4:AQ$4)*$K275+SUM($S$5:AM$5)*$L275+SUM($S$6:AM$6)*$M275+SUM($S$7:AM$7)*$N275-SUM($O275:$Q275)&gt;0,SUM($S$3:AM$3)*$J275+SUM($S$4:AQ$4)*$K275+SUM($S$5:AM$5)*$L275+SUM($S$6:AM$6)*$M275+SUM($S$7:AM$7)*$N275-SUM($O275:$Q275),0)</f>
        <v>103.0064</v>
      </c>
      <c r="AK275" s="4">
        <f t="shared" si="935"/>
        <v>13.040000000000006</v>
      </c>
      <c r="AL275" s="72">
        <f>IF(SUM($S$3:AO$3)*$J275+SUM($S$4:AS$4)*$K275+SUM($S$5:AO$5)*$L275+SUM($S$6:AO$6)*$M275+SUM($S$7:AO$7)*$N275-SUM($O275:$Q275)&gt;0,SUM($S$3:AO$3)*$J275+SUM($S$4:AS$4)*$K275+SUM($S$5:AO$5)*$L275+SUM($S$6:AO$6)*$M275+SUM($S$7:AO$7)*$N275-SUM($O275:$Q275),0)</f>
        <v>122.56639999999999</v>
      </c>
      <c r="AM275" s="4">
        <f t="shared" si="936"/>
        <v>19.559999999999988</v>
      </c>
      <c r="AN275" s="72">
        <f>IF(SUM($S$3:AQ$3)*$J275+SUM($S$4:AU$4)*$K275+SUM($S$5:AQ$5)*$L275+SUM($S$6:AQ$6)*$M275+SUM($S$7:AQ$7)*$N275-SUM($O275:$Q275)&gt;0,SUM($S$3:AQ$3)*$J275+SUM($S$4:AU$4)*$K275+SUM($S$5:AQ$5)*$L275+SUM($S$6:AQ$6)*$M275+SUM($S$7:AQ$7)*$N275-SUM($O275:$Q275),0)</f>
        <v>146.67639999999997</v>
      </c>
      <c r="AO275" s="4">
        <f t="shared" si="937"/>
        <v>24.109999999999985</v>
      </c>
      <c r="AP275" s="72">
        <f>IF(SUM($S$3:AS$3)*$J275+SUM($S$4:AW$4)*$K275+SUM($S$5:AS$5)*$L275+SUM($S$6:AS$6)*$M275+SUM($S$7:AS$7)*$N275-SUM($O275:$Q275)&gt;0,SUM($S$3:AS$3)*$J275+SUM($S$4:AW$4)*$K275+SUM($S$5:AS$5)*$L275+SUM($S$6:AS$6)*$M275+SUM($S$7:AS$7)*$N275-SUM($O275:$Q275),0)</f>
        <v>170.78639999999999</v>
      </c>
      <c r="AQ275" s="4">
        <f t="shared" si="938"/>
        <v>24.110000000000014</v>
      </c>
      <c r="AR275" s="72">
        <f>IF(SUM($S$3:AU$3)*$J275+SUM($S$4:AP$4)*$K275+SUM($S$5:AU$5)*$L275+SUM($S$6:AU$6)*$M275+SUM($S$7:AU$7)*$N275-SUM($O275:$Q275)&gt;0,SUM($S$3:AU$3)*$J275+SUM($S$4:AP$4)*$K275+SUM($S$5:AU$5)*$L275+SUM($S$6:AU$6)*$M275+SUM($S$7:AU$7)*$N275-SUM($O275:$Q275),0)</f>
        <v>103.61639999999998</v>
      </c>
      <c r="AS275" s="4">
        <f t="shared" si="939"/>
        <v>0</v>
      </c>
      <c r="AT275" s="72">
        <f>IF(SUM($S$3:AW$3)*$J275+SUM($S$4:AW$4)*$K275+SUM($S$5:AW$5)*$L275+SUM($S$6:AW$6)*$M275+SUM($S$7:AW$7)*$N275-SUM($O275:$Q275)&gt;0,SUM($S$3:AW$3)*$J275+SUM($S$4:AW$4)*$K275+SUM($S$5:AW$5)*$L275+SUM($S$6:AW$6)*$M275+SUM($S$7:AW$7)*$N275-SUM($O275:$Q275),0)</f>
        <v>179.88639999999998</v>
      </c>
      <c r="AU275" s="4">
        <f t="shared" si="940"/>
        <v>76.27</v>
      </c>
      <c r="AV275" s="72">
        <f>IF(SUM($S$3:AY$3)*$J275+SUM($S$4:AY$4)*$K275+SUM($S$5:AY$5)*$L275+SUM($S$6:AY$6)*$M275+SUM($S$7:AY$7)*$N275-SUM($O275:$Q275)&gt;0,SUM($S$3:AY$3)*$J275+SUM($S$4:AY$4)*$K275+SUM($S$5:AY$5)*$L275+SUM($S$6:AY$6)*$M275+SUM($S$7:AY$7)*$N275-SUM($O275:$Q275),0)</f>
        <v>203.99639999999999</v>
      </c>
      <c r="AW275" s="4">
        <f t="shared" si="941"/>
        <v>24.110000000000014</v>
      </c>
      <c r="AX275" s="72">
        <f>IF(SUM($S$3:BA$3)*$J275+SUM($S$4:BA$4)*$K275+SUM($S$5:BA$5)*$L275+SUM($S$6:BA$6)*$M275+SUM($S$7:BA$7)*$N275-SUM($O275:$Q275)&gt;0,SUM($S$3:BA$3)*$J275+SUM($S$4:BA$4)*$K275+SUM($S$5:BA$5)*$L275+SUM($S$6:BA$6)*$M275+SUM($S$7:BA$7)*$N275-SUM($O275:$Q275),0)</f>
        <v>228.10640000000001</v>
      </c>
      <c r="AY275" s="7">
        <f t="shared" si="942"/>
        <v>24.110000000000014</v>
      </c>
      <c r="AZ275" s="401">
        <f>IF(SUM($S$3:BC$3)*$J275+SUM($S$4:BC$4)*$K275+SUM($S$5:BC$5)*$L275+SUM($S$6:BC$6)*$M275+SUM($S$7:BC$7)*$N275-SUM($O275:$Q275)&gt;0,SUM($S$3:BC$3)*$J275+SUM($S$4:BC$4)*$K275+SUM($S$5:BC$5)*$L275+SUM($S$6:BC$6)*$M275+SUM($S$7:BC$7)*$N275-SUM($O275:$Q275),0)</f>
        <v>247.66640000000001</v>
      </c>
      <c r="BA275" s="87">
        <f t="shared" si="943"/>
        <v>19.560000000000002</v>
      </c>
      <c r="BB275" s="402">
        <f>IF(SUM($S$3:BD$3)*$J275+SUM($S$4:BD$4)*$K275+SUM($S$5:BD$5)*$L275+SUM($S$6:BD$6)*$M275+SUM($S$7:BD$7)*$N275-SUM($O275:$Q275)&gt;0,SUM($S$3:BD$3)*$J275+SUM($S$4:BD$4)*$K275+SUM($S$5:BD$5)*$L275+SUM($S$6:BD$6)*$M275+SUM($S$7:BD$7)*$N275-SUM($O275:$Q275),0)</f>
        <v>266.83519999999999</v>
      </c>
      <c r="BC275" s="87">
        <f t="shared" si="944"/>
        <v>19.168799999999976</v>
      </c>
      <c r="BG275" s="91"/>
      <c r="BH275" s="91"/>
      <c r="BI275" s="91"/>
      <c r="BJ275" s="91"/>
      <c r="BK275" s="91"/>
      <c r="BL275" s="91"/>
      <c r="BM275" s="91"/>
      <c r="BN275" s="91"/>
      <c r="BO275" s="91"/>
      <c r="BP275" s="91"/>
      <c r="BQ275" s="250"/>
      <c r="BR275" s="157"/>
      <c r="BS275" s="91"/>
      <c r="BT275" s="91"/>
      <c r="BU275" s="91"/>
      <c r="BV275" s="91"/>
      <c r="BW275" s="158"/>
      <c r="BX275" s="153"/>
    </row>
    <row r="276" spans="1:76" s="86" customFormat="1" ht="12.75" customHeight="1" x14ac:dyDescent="0.2">
      <c r="A276" s="94" t="s">
        <v>324</v>
      </c>
      <c r="B276" s="12" t="s">
        <v>472</v>
      </c>
      <c r="C276" s="98" t="s">
        <v>105</v>
      </c>
      <c r="D276" s="280">
        <v>2</v>
      </c>
      <c r="E276" s="334">
        <v>31.998000000000001</v>
      </c>
      <c r="F276" s="345" t="s">
        <v>659</v>
      </c>
      <c r="G276" s="369">
        <v>2</v>
      </c>
      <c r="H276" s="370">
        <v>56.87</v>
      </c>
      <c r="I276" s="373" t="s">
        <v>659</v>
      </c>
      <c r="J276" s="307">
        <v>41.25</v>
      </c>
      <c r="K276" s="208"/>
      <c r="L276" s="213">
        <v>6.3360000000000003</v>
      </c>
      <c r="M276" s="236"/>
      <c r="N276" s="120"/>
      <c r="O276" s="87"/>
      <c r="P276" s="91">
        <v>3250</v>
      </c>
      <c r="Q276" s="292">
        <v>0</v>
      </c>
      <c r="R276" s="72">
        <f>IF(SUM($S$3:U$3)*$J276+SUM($S$4:U$4)*$K276+SUM($S$5:U$5)*$L276+SUM($S$6:U$6)*$M276+SUM($S$7:U$7)*$N276-SUM($O276:$Q276)&gt;0,SUM($S$3:U$3)*$J276+SUM($S$4:U$4)*$K276+SUM($S$5:U$5)*$L276+SUM($S$6:U$6)*$M276+SUM($S$7:U$7)*$N276-SUM($O276:$Q276),0)</f>
        <v>0</v>
      </c>
      <c r="S276" s="73">
        <f t="shared" si="926"/>
        <v>0</v>
      </c>
      <c r="T276" s="72">
        <f>IF(SUM($S$3:W$3)*$J276+SUM($S$4:W$4)*$K276+SUM($S$5:W$5)*$L276+SUM($S$6:W$6)*$M276+SUM($S$7:W$7)*$N276-SUM($O276:$Q276)&gt;0,SUM($S$3:W$3)*$J276+SUM($S$4:W$4)*$K276+SUM($S$5:W$5)*$L276+SUM($S$6:W$6)*$M276+SUM($S$7:W$7)*$N276-SUM($O276:$Q276),0)</f>
        <v>0</v>
      </c>
      <c r="U276" s="4">
        <f t="shared" si="927"/>
        <v>0</v>
      </c>
      <c r="V276" s="72">
        <f>IF(SUM($S$3:Y$3)*$J276+SUM($S$4:Y$4)*$K276+SUM($S$5:Y$5)*$L276+SUM($S$6:Y$6)*$M276+SUM($S$7:Y$7)*$N276-SUM($O276:$Q276)&gt;0,SUM($S$3:Y$3)*$J276+SUM($S$4:Y$4)*$K276+SUM($S$5:Y$5)*$L276+SUM($S$6:Y$6)*$M276+SUM($S$7:Y$7)*$N276-SUM($O276:$Q276),0)</f>
        <v>366.80000000000018</v>
      </c>
      <c r="W276" s="4">
        <f t="shared" si="928"/>
        <v>366.80000000000018</v>
      </c>
      <c r="X276" s="72">
        <f>IF(SUM($S$3:AA$3)*$J276+SUM($S$4:AA$4)*$K276+SUM($S$5:AA$5)*$L276+SUM($S$6:AA$6)*$M276+SUM($S$7:AA$7)*$N276-SUM($O276:$Q276)&gt;0,SUM($S$3:AA$3)*$J276+SUM($S$4:AA$4)*$K276+SUM($S$5:AA$5)*$L276+SUM($S$6:AA$6)*$M276+SUM($S$7:AA$7)*$N276-SUM($O276:$Q276),0)</f>
        <v>3158.6000000000004</v>
      </c>
      <c r="Y276" s="4">
        <f t="shared" si="929"/>
        <v>2791.8</v>
      </c>
      <c r="Z276" s="72">
        <f>IF(SUM($S$3:AC$3)*$J276+SUM($S$4:AC$4)*$K276+SUM($S$5:AC$5)*$L276+SUM($S$6:AC$6)*$M276+SUM($S$7:AC$7)*$N276-SUM($O276:$Q276)&gt;0,SUM($S$3:AC$3)*$J276+SUM($S$4:AC$4)*$K276+SUM($S$5:AC$5)*$L276+SUM($S$6:AC$6)*$M276+SUM($S$7:AC$7)*$N276-SUM($O276:$Q276),0)</f>
        <v>4712.8999999999996</v>
      </c>
      <c r="AA276" s="4">
        <f t="shared" si="930"/>
        <v>1554.2999999999993</v>
      </c>
      <c r="AB276" s="72">
        <f>IF(SUM($S$3:AE$3)*$J276+SUM($S$4:AE$4)*$K276+SUM($S$5:AE$5)*$L276+SUM($S$6:AE$6)*$M276+SUM($S$7:AE$7)*$N276-SUM($O276:$Q276)&gt;0,SUM($S$3:AE$3)*$J276+SUM($S$4:AE$4)*$K276+SUM($S$5:AE$5)*$L276+SUM($S$6:AE$6)*$M276+SUM($S$7:AE$7)*$N276-SUM($O276:$Q276),0)</f>
        <v>4712.8999999999996</v>
      </c>
      <c r="AC276" s="4">
        <f t="shared" si="931"/>
        <v>0</v>
      </c>
      <c r="AD276" s="72">
        <f>IF(SUM($S$3:AG$3)*$J276+SUM($S$4:AG$4)*$K276+SUM($S$5:AG$5)*$L276+SUM($S$6:AG$6)*$M276+SUM($S$7:AG$7)*$N276-SUM($O276:$Q276)&gt;0,SUM($S$3:AG$3)*$J276+SUM($S$4:AG$4)*$K276+SUM($S$5:AG$5)*$L276+SUM($S$6:AG$6)*$M276+SUM($S$7:AG$7)*$N276-SUM($O276:$Q276),0)</f>
        <v>5036.0360000000001</v>
      </c>
      <c r="AE276" s="4">
        <f t="shared" si="932"/>
        <v>323.13600000000042</v>
      </c>
      <c r="AF276" s="72">
        <f>IF(SUM($S$3:AI$3)*$J276+SUM($S$4:AI$4)*$K276+SUM($S$5:AI$5)*$L276+SUM($S$6:AI$6)*$M276+SUM($S$7:AI$7)*$N276-SUM($O276:$Q276)&gt;0,SUM($S$3:AI$3)*$J276+SUM($S$4:AI$4)*$K276+SUM($S$5:AI$5)*$L276+SUM($S$6:AI$6)*$M276+SUM($S$7:AI$7)*$N276-SUM($O276:$Q276),0)</f>
        <v>5352.8359999999993</v>
      </c>
      <c r="AG276" s="4">
        <f t="shared" si="933"/>
        <v>316.79999999999927</v>
      </c>
      <c r="AH276" s="72">
        <f>IF(SUM($S$3:AK$3)*$J276+SUM($S$4:AK$4)*$K276+SUM($S$5:AK$5)*$L276+SUM($S$6:AK$6)*$M276+SUM($S$7:AK$7)*$N276-SUM($O276:$Q276)&gt;0,SUM($S$3:AK$3)*$J276+SUM($S$4:AK$4)*$K276+SUM($S$5:AK$5)*$L276+SUM($S$6:AK$6)*$M276+SUM($S$7:AK$7)*$N276-SUM($O276:$Q276),0)</f>
        <v>5701.3160000000007</v>
      </c>
      <c r="AI276" s="4">
        <f t="shared" si="934"/>
        <v>348.48000000000138</v>
      </c>
      <c r="AJ276" s="72">
        <f>IF(SUM($S$3:AM$3)*$J276+SUM($S$4:AQ$4)*$K276+SUM($S$5:AM$5)*$L276+SUM($S$6:AM$6)*$M276+SUM($S$7:AM$7)*$N276-SUM($O276:$Q276)&gt;0,SUM($S$3:AM$3)*$J276+SUM($S$4:AQ$4)*$K276+SUM($S$5:AM$5)*$L276+SUM($S$6:AM$6)*$M276+SUM($S$7:AM$7)*$N276-SUM($O276:$Q276),0)</f>
        <v>5701.3160000000007</v>
      </c>
      <c r="AK276" s="4">
        <f t="shared" si="935"/>
        <v>0</v>
      </c>
      <c r="AL276" s="72">
        <f>IF(SUM($S$3:AO$3)*$J276+SUM($S$4:AS$4)*$K276+SUM($S$5:AO$5)*$L276+SUM($S$6:AO$6)*$M276+SUM($S$7:AO$7)*$N276-SUM($O276:$Q276)&gt;0,SUM($S$3:AO$3)*$J276+SUM($S$4:AS$4)*$K276+SUM($S$5:AO$5)*$L276+SUM($S$6:AO$6)*$M276+SUM($S$7:AO$7)*$N276-SUM($O276:$Q276),0)</f>
        <v>5701.3160000000007</v>
      </c>
      <c r="AM276" s="4">
        <f t="shared" si="936"/>
        <v>0</v>
      </c>
      <c r="AN276" s="72">
        <f>IF(SUM($S$3:AQ$3)*$J276+SUM($S$4:AU$4)*$K276+SUM($S$5:AQ$5)*$L276+SUM($S$6:AQ$6)*$M276+SUM($S$7:AQ$7)*$N276-SUM($O276:$Q276)&gt;0,SUM($S$3:AQ$3)*$J276+SUM($S$4:AU$4)*$K276+SUM($S$5:AQ$5)*$L276+SUM($S$6:AQ$6)*$M276+SUM($S$7:AQ$7)*$N276-SUM($O276:$Q276),0)</f>
        <v>6018.116</v>
      </c>
      <c r="AO276" s="4">
        <f t="shared" si="937"/>
        <v>316.79999999999927</v>
      </c>
      <c r="AP276" s="72">
        <f>IF(SUM($S$3:AS$3)*$J276+SUM($S$4:AW$4)*$K276+SUM($S$5:AS$5)*$L276+SUM($S$6:AS$6)*$M276+SUM($S$7:AS$7)*$N276-SUM($O276:$Q276)&gt;0,SUM($S$3:AS$3)*$J276+SUM($S$4:AW$4)*$K276+SUM($S$5:AS$5)*$L276+SUM($S$6:AS$6)*$M276+SUM($S$7:AS$7)*$N276-SUM($O276:$Q276),0)</f>
        <v>6651.7160000000003</v>
      </c>
      <c r="AQ276" s="4">
        <f t="shared" si="938"/>
        <v>633.60000000000036</v>
      </c>
      <c r="AR276" s="72">
        <f>IF(SUM($S$3:AU$3)*$J276+SUM($S$4:AP$4)*$K276+SUM($S$5:AU$5)*$L276+SUM($S$6:AU$6)*$M276+SUM($S$7:AU$7)*$N276-SUM($O276:$Q276)&gt;0,SUM($S$3:AU$3)*$J276+SUM($S$4:AP$4)*$K276+SUM($S$5:AU$5)*$L276+SUM($S$6:AU$6)*$M276+SUM($S$7:AU$7)*$N276-SUM($O276:$Q276),0)</f>
        <v>7792.1959999999999</v>
      </c>
      <c r="AS276" s="4">
        <f t="shared" si="939"/>
        <v>1140.4799999999996</v>
      </c>
      <c r="AT276" s="72">
        <f>IF(SUM($S$3:AW$3)*$J276+SUM($S$4:AW$4)*$K276+SUM($S$5:AW$5)*$L276+SUM($S$6:AW$6)*$M276+SUM($S$7:AW$7)*$N276-SUM($O276:$Q276)&gt;0,SUM($S$3:AW$3)*$J276+SUM($S$4:AW$4)*$K276+SUM($S$5:AW$5)*$L276+SUM($S$6:AW$6)*$M276+SUM($S$7:AW$7)*$N276-SUM($O276:$Q276),0)</f>
        <v>8932.6759999999995</v>
      </c>
      <c r="AU276" s="4">
        <f t="shared" si="940"/>
        <v>1140.4799999999996</v>
      </c>
      <c r="AV276" s="72">
        <f>IF(SUM($S$3:AY$3)*$J276+SUM($S$4:AY$4)*$K276+SUM($S$5:AY$5)*$L276+SUM($S$6:AY$6)*$M276+SUM($S$7:AY$7)*$N276-SUM($O276:$Q276)&gt;0,SUM($S$3:AY$3)*$J276+SUM($S$4:AY$4)*$K276+SUM($S$5:AY$5)*$L276+SUM($S$6:AY$6)*$M276+SUM($S$7:AY$7)*$N276-SUM($O276:$Q276),0)</f>
        <v>10073.155999999999</v>
      </c>
      <c r="AW276" s="4">
        <f t="shared" si="941"/>
        <v>1140.4799999999996</v>
      </c>
      <c r="AX276" s="72">
        <f>IF(SUM($S$3:BA$3)*$J276+SUM($S$4:BA$4)*$K276+SUM($S$5:BA$5)*$L276+SUM($S$6:BA$6)*$M276+SUM($S$7:BA$7)*$N276-SUM($O276:$Q276)&gt;0,SUM($S$3:BA$3)*$J276+SUM($S$4:BA$4)*$K276+SUM($S$5:BA$5)*$L276+SUM($S$6:BA$6)*$M276+SUM($S$7:BA$7)*$N276-SUM($O276:$Q276),0)</f>
        <v>11213.636</v>
      </c>
      <c r="AY276" s="7">
        <f t="shared" si="942"/>
        <v>1140.4800000000014</v>
      </c>
      <c r="AZ276" s="401">
        <f>IF(SUM($S$3:BC$3)*$J276+SUM($S$4:BC$4)*$K276+SUM($S$5:BC$5)*$L276+SUM($S$6:BC$6)*$M276+SUM($S$7:BC$7)*$N276-SUM($O276:$Q276)&gt;0,SUM($S$3:BC$3)*$J276+SUM($S$4:BC$4)*$K276+SUM($S$5:BC$5)*$L276+SUM($S$6:BC$6)*$M276+SUM($S$7:BC$7)*$N276-SUM($O276:$Q276),0)</f>
        <v>12354.116</v>
      </c>
      <c r="BA276" s="87">
        <f t="shared" si="943"/>
        <v>1140.4799999999996</v>
      </c>
      <c r="BB276" s="402">
        <f>IF(SUM($S$3:BD$3)*$J276+SUM($S$4:BD$4)*$K276+SUM($S$5:BD$5)*$L276+SUM($S$6:BD$6)*$M276+SUM($S$7:BD$7)*$N276-SUM($O276:$Q276)&gt;0,SUM($S$3:BD$3)*$J276+SUM($S$4:BD$4)*$K276+SUM($S$5:BD$5)*$L276+SUM($S$6:BD$6)*$M276+SUM($S$7:BD$7)*$N276-SUM($O276:$Q276),0)</f>
        <v>13215.811999999998</v>
      </c>
      <c r="BC276" s="87">
        <f t="shared" si="944"/>
        <v>861.69599999999809</v>
      </c>
      <c r="BG276" s="91">
        <f>IF($G276=2,$H276*AC276*$I$2,$H276*AC276)</f>
        <v>0</v>
      </c>
      <c r="BH276" s="91">
        <f>IF($G276=2,$H276*AE276*$I$2,$H276*AE276)</f>
        <v>104747.44262400013</v>
      </c>
      <c r="BI276" s="91">
        <f>IF($G276=2,$H276*AG276*$I$2,$H276*AG276)</f>
        <v>102693.57119999976</v>
      </c>
      <c r="BJ276" s="91">
        <f>IF($G276=2,$H276*AI276*$I$2,$H276*AI276)</f>
        <v>112962.92832000044</v>
      </c>
      <c r="BK276" s="91">
        <f>IF($G276=2,$H276*AK276*$I$2,$H276*AK276)</f>
        <v>0</v>
      </c>
      <c r="BL276" s="91">
        <f>IF($G276=2,$H276*AM276*$I$2,$H276*AM276)</f>
        <v>0</v>
      </c>
      <c r="BM276" s="91">
        <f>IF($G276=2,$H276*AO276*$I$2,$H276*AO276)</f>
        <v>102693.57119999976</v>
      </c>
      <c r="BN276" s="91">
        <f>IF($G276=2,$H276*AQ276*$I$2,$H276*AQ276)</f>
        <v>205387.1424000001</v>
      </c>
      <c r="BO276" s="91">
        <f>IF($G276=2,$H276*AS276*$I$2,$H276*AS276)</f>
        <v>369696.85631999985</v>
      </c>
      <c r="BP276" s="91">
        <f>IF($G276=2,$H276*AU276*$I$2,$H276*AU276)</f>
        <v>369696.85631999985</v>
      </c>
      <c r="BQ276" s="250">
        <f>IF($G276=2,$H276*AW276*$I$2,$H276*AW276)</f>
        <v>369696.85631999985</v>
      </c>
      <c r="BR276" s="157">
        <f>IF($G276=2,$H276*AY276*$I$2,$H276*AY276)</f>
        <v>369696.85632000043</v>
      </c>
      <c r="BS276" s="91">
        <f>IF($G276=2,$H276*BA276*$I$2,$H276*BA276)</f>
        <v>369696.85631999985</v>
      </c>
      <c r="BT276" s="91">
        <f>IF($G276=2,$H276*BC276*$I$2,$H276*BC276)</f>
        <v>279326.51366399939</v>
      </c>
      <c r="BU276" s="91"/>
      <c r="BV276" s="91"/>
      <c r="BW276" s="158"/>
      <c r="BX276" s="154" t="s">
        <v>607</v>
      </c>
    </row>
    <row r="277" spans="1:76" s="86" customFormat="1" ht="18.75" customHeight="1" x14ac:dyDescent="0.25">
      <c r="A277" s="189" t="s">
        <v>174</v>
      </c>
      <c r="B277" s="15"/>
      <c r="C277" s="245"/>
      <c r="D277" s="274"/>
      <c r="E277" s="328"/>
      <c r="F277" s="342"/>
      <c r="G277" s="369"/>
      <c r="H277" s="370"/>
      <c r="I277" s="372"/>
      <c r="J277" s="208"/>
      <c r="K277" s="208"/>
      <c r="L277" s="217"/>
      <c r="M277" s="236"/>
      <c r="N277" s="120"/>
      <c r="O277" s="87"/>
      <c r="P277" s="91"/>
      <c r="Q277" s="292">
        <v>0</v>
      </c>
      <c r="R277" s="72">
        <f>IF(SUM($S$3:U$3)*$J277+SUM($S$4:U$4)*$K277+SUM($S$5:U$5)*$L277+SUM($S$6:U$6)*$M277+SUM($S$7:U$7)*$N277-SUM($O277:$Q277)&gt;0,SUM($S$3:U$3)*$J277+SUM($S$4:U$4)*$K277+SUM($S$5:U$5)*$L277+SUM($S$6:U$6)*$M277+SUM($S$7:U$7)*$N277-SUM($O277:$Q277),0)</f>
        <v>0</v>
      </c>
      <c r="S277" s="73">
        <f t="shared" si="926"/>
        <v>0</v>
      </c>
      <c r="T277" s="72">
        <f>IF(SUM($S$3:W$3)*$J277+SUM($S$4:W$4)*$K277+SUM($S$5:W$5)*$L277+SUM($S$6:W$6)*$M277+SUM($S$7:W$7)*$N277-SUM($O277:$Q277)&gt;0,SUM($S$3:W$3)*$J277+SUM($S$4:W$4)*$K277+SUM($S$5:W$5)*$L277+SUM($S$6:W$6)*$M277+SUM($S$7:W$7)*$N277-SUM($O277:$Q277),0)</f>
        <v>0</v>
      </c>
      <c r="U277" s="4">
        <f t="shared" si="927"/>
        <v>0</v>
      </c>
      <c r="V277" s="72">
        <f>IF(SUM($S$3:Y$3)*$J277+SUM($S$4:Y$4)*$K277+SUM($S$5:Y$5)*$L277+SUM($S$6:Y$6)*$M277+SUM($S$7:Y$7)*$N277-SUM($O277:$Q277)&gt;0,SUM($S$3:Y$3)*$J277+SUM($S$4:Y$4)*$K277+SUM($S$5:Y$5)*$L277+SUM($S$6:Y$6)*$M277+SUM($S$7:Y$7)*$N277-SUM($O277:$Q277),0)</f>
        <v>0</v>
      </c>
      <c r="W277" s="4">
        <f t="shared" si="928"/>
        <v>0</v>
      </c>
      <c r="X277" s="72">
        <f>IF(SUM($S$3:AA$3)*$J277+SUM($S$4:AA$4)*$K277+SUM($S$5:AA$5)*$L277+SUM($S$6:AA$6)*$M277+SUM($S$7:AA$7)*$N277-SUM($O277:$Q277)&gt;0,SUM($S$3:AA$3)*$J277+SUM($S$4:AA$4)*$K277+SUM($S$5:AA$5)*$L277+SUM($S$6:AA$6)*$M277+SUM($S$7:AA$7)*$N277-SUM($O277:$Q277),0)</f>
        <v>0</v>
      </c>
      <c r="Y277" s="4">
        <f t="shared" si="929"/>
        <v>0</v>
      </c>
      <c r="Z277" s="72">
        <f>IF(SUM($S$3:AC$3)*$J277+SUM($S$4:AC$4)*$K277+SUM($S$5:AC$5)*$L277+SUM($S$6:AC$6)*$M277+SUM($S$7:AC$7)*$N277-SUM($O277:$Q277)&gt;0,SUM($S$3:AC$3)*$J277+SUM($S$4:AC$4)*$K277+SUM($S$5:AC$5)*$L277+SUM($S$6:AC$6)*$M277+SUM($S$7:AC$7)*$N277-SUM($O277:$Q277),0)</f>
        <v>0</v>
      </c>
      <c r="AA277" s="4">
        <f t="shared" si="930"/>
        <v>0</v>
      </c>
      <c r="AB277" s="72">
        <f>IF(SUM($S$3:AE$3)*$J277+SUM($S$4:AE$4)*$K277+SUM($S$5:AE$5)*$L277+SUM($S$6:AE$6)*$M277+SUM($S$7:AE$7)*$N277-SUM($O277:$Q277)&gt;0,SUM($S$3:AE$3)*$J277+SUM($S$4:AE$4)*$K277+SUM($S$5:AE$5)*$L277+SUM($S$6:AE$6)*$M277+SUM($S$7:AE$7)*$N277-SUM($O277:$Q277),0)</f>
        <v>0</v>
      </c>
      <c r="AC277" s="4">
        <f t="shared" si="931"/>
        <v>0</v>
      </c>
      <c r="AD277" s="72">
        <f>IF(SUM($S$3:AG$3)*$J277+SUM($S$4:AG$4)*$K277+SUM($S$5:AG$5)*$L277+SUM($S$6:AG$6)*$M277+SUM($S$7:AG$7)*$N277-SUM($O277:$Q277)&gt;0,SUM($S$3:AG$3)*$J277+SUM($S$4:AG$4)*$K277+SUM($S$5:AG$5)*$L277+SUM($S$6:AG$6)*$M277+SUM($S$7:AG$7)*$N277-SUM($O277:$Q277),0)</f>
        <v>0</v>
      </c>
      <c r="AE277" s="4">
        <f t="shared" si="932"/>
        <v>0</v>
      </c>
      <c r="AF277" s="72">
        <f>IF(SUM($S$3:AI$3)*$J277+SUM($S$4:AI$4)*$K277+SUM($S$5:AI$5)*$L277+SUM($S$6:AI$6)*$M277+SUM($S$7:AI$7)*$N277-SUM($O277:$Q277)&gt;0,SUM($S$3:AI$3)*$J277+SUM($S$4:AI$4)*$K277+SUM($S$5:AI$5)*$L277+SUM($S$6:AI$6)*$M277+SUM($S$7:AI$7)*$N277-SUM($O277:$Q277),0)</f>
        <v>0</v>
      </c>
      <c r="AG277" s="4">
        <f t="shared" si="933"/>
        <v>0</v>
      </c>
      <c r="AH277" s="72">
        <f>IF(SUM($S$3:AK$3)*$J277+SUM($S$4:AK$4)*$K277+SUM($S$5:AK$5)*$L277+SUM($S$6:AK$6)*$M277+SUM($S$7:AK$7)*$N277-SUM($O277:$Q277)&gt;0,SUM($S$3:AK$3)*$J277+SUM($S$4:AK$4)*$K277+SUM($S$5:AK$5)*$L277+SUM($S$6:AK$6)*$M277+SUM($S$7:AK$7)*$N277-SUM($O277:$Q277),0)</f>
        <v>0</v>
      </c>
      <c r="AI277" s="4">
        <f t="shared" si="934"/>
        <v>0</v>
      </c>
      <c r="AJ277" s="72">
        <f>IF(SUM($S$3:AM$3)*$J277+SUM($S$4:AQ$4)*$K277+SUM($S$5:AM$5)*$L277+SUM($S$6:AM$6)*$M277+SUM($S$7:AM$7)*$N277-SUM($O277:$Q277)&gt;0,SUM($S$3:AM$3)*$J277+SUM($S$4:AQ$4)*$K277+SUM($S$5:AM$5)*$L277+SUM($S$6:AM$6)*$M277+SUM($S$7:AM$7)*$N277-SUM($O277:$Q277),0)</f>
        <v>0</v>
      </c>
      <c r="AK277" s="4">
        <f t="shared" si="935"/>
        <v>0</v>
      </c>
      <c r="AL277" s="72">
        <f>IF(SUM($S$3:AO$3)*$J277+SUM($S$4:AS$4)*$K277+SUM($S$5:AO$5)*$L277+SUM($S$6:AO$6)*$M277+SUM($S$7:AO$7)*$N277-SUM($O277:$Q277)&gt;0,SUM($S$3:AO$3)*$J277+SUM($S$4:AS$4)*$K277+SUM($S$5:AO$5)*$L277+SUM($S$6:AO$6)*$M277+SUM($S$7:AO$7)*$N277-SUM($O277:$Q277),0)</f>
        <v>0</v>
      </c>
      <c r="AM277" s="4">
        <f t="shared" si="936"/>
        <v>0</v>
      </c>
      <c r="AN277" s="72">
        <f>IF(SUM($S$3:AQ$3)*$J277+SUM($S$4:AU$4)*$K277+SUM($S$5:AQ$5)*$L277+SUM($S$6:AQ$6)*$M277+SUM($S$7:AQ$7)*$N277-SUM($O277:$Q277)&gt;0,SUM($S$3:AQ$3)*$J277+SUM($S$4:AU$4)*$K277+SUM($S$5:AQ$5)*$L277+SUM($S$6:AQ$6)*$M277+SUM($S$7:AQ$7)*$N277-SUM($O277:$Q277),0)</f>
        <v>0</v>
      </c>
      <c r="AO277" s="4">
        <f t="shared" si="937"/>
        <v>0</v>
      </c>
      <c r="AP277" s="72">
        <f>IF(SUM($S$3:AS$3)*$J277+SUM($S$4:AW$4)*$K277+SUM($S$5:AS$5)*$L277+SUM($S$6:AS$6)*$M277+SUM($S$7:AS$7)*$N277-SUM($O277:$Q277)&gt;0,SUM($S$3:AS$3)*$J277+SUM($S$4:AW$4)*$K277+SUM($S$5:AS$5)*$L277+SUM($S$6:AS$6)*$M277+SUM($S$7:AS$7)*$N277-SUM($O277:$Q277),0)</f>
        <v>0</v>
      </c>
      <c r="AQ277" s="4">
        <f t="shared" si="938"/>
        <v>0</v>
      </c>
      <c r="AR277" s="72">
        <f>IF(SUM($S$3:AU$3)*$J277+SUM($S$4:AP$4)*$K277+SUM($S$5:AU$5)*$L277+SUM($S$6:AU$6)*$M277+SUM($S$7:AU$7)*$N277-SUM($O277:$Q277)&gt;0,SUM($S$3:AU$3)*$J277+SUM($S$4:AP$4)*$K277+SUM($S$5:AU$5)*$L277+SUM($S$6:AU$6)*$M277+SUM($S$7:AU$7)*$N277-SUM($O277:$Q277),0)</f>
        <v>0</v>
      </c>
      <c r="AS277" s="4">
        <f t="shared" si="939"/>
        <v>0</v>
      </c>
      <c r="AT277" s="72">
        <f>IF(SUM($S$3:AW$3)*$J277+SUM($S$4:AW$4)*$K277+SUM($S$5:AW$5)*$L277+SUM($S$6:AW$6)*$M277+SUM($S$7:AW$7)*$N277-SUM($O277:$Q277)&gt;0,SUM($S$3:AW$3)*$J277+SUM($S$4:AW$4)*$K277+SUM($S$5:AW$5)*$L277+SUM($S$6:AW$6)*$M277+SUM($S$7:AW$7)*$N277-SUM($O277:$Q277),0)</f>
        <v>0</v>
      </c>
      <c r="AU277" s="4">
        <f t="shared" si="940"/>
        <v>0</v>
      </c>
      <c r="AV277" s="72">
        <f>IF(SUM($S$3:AY$3)*$J277+SUM($S$4:AY$4)*$K277+SUM($S$5:AY$5)*$L277+SUM($S$6:AY$6)*$M277+SUM($S$7:AY$7)*$N277-SUM($O277:$Q277)&gt;0,SUM($S$3:AY$3)*$J277+SUM($S$4:AY$4)*$K277+SUM($S$5:AY$5)*$L277+SUM($S$6:AY$6)*$M277+SUM($S$7:AY$7)*$N277-SUM($O277:$Q277),0)</f>
        <v>0</v>
      </c>
      <c r="AW277" s="4">
        <f t="shared" si="941"/>
        <v>0</v>
      </c>
      <c r="AX277" s="72">
        <f>IF(SUM($S$3:BA$3)*$J277+SUM($S$4:BA$4)*$K277+SUM($S$5:BA$5)*$L277+SUM($S$6:BA$6)*$M277+SUM($S$7:BA$7)*$N277-SUM($O277:$Q277)&gt;0,SUM($S$3:BA$3)*$J277+SUM($S$4:BA$4)*$K277+SUM($S$5:BA$5)*$L277+SUM($S$6:BA$6)*$M277+SUM($S$7:BA$7)*$N277-SUM($O277:$Q277),0)</f>
        <v>0</v>
      </c>
      <c r="AY277" s="7">
        <f t="shared" si="942"/>
        <v>0</v>
      </c>
      <c r="AZ277" s="401">
        <f>IF(SUM($S$3:BC$3)*$J277+SUM($S$4:BC$4)*$K277+SUM($S$5:BC$5)*$L277+SUM($S$6:BC$6)*$M277+SUM($S$7:BC$7)*$N277-SUM($O277:$Q277)&gt;0,SUM($S$3:BC$3)*$J277+SUM($S$4:BC$4)*$K277+SUM($S$5:BC$5)*$L277+SUM($S$6:BC$6)*$M277+SUM($S$7:BC$7)*$N277-SUM($O277:$Q277),0)</f>
        <v>0</v>
      </c>
      <c r="BA277" s="87">
        <f t="shared" si="943"/>
        <v>0</v>
      </c>
      <c r="BB277" s="402">
        <f>IF(SUM($S$3:BD$3)*$J277+SUM($S$4:BD$4)*$K277+SUM($S$5:BD$5)*$L277+SUM($S$6:BD$6)*$M277+SUM($S$7:BD$7)*$N277-SUM($O277:$Q277)&gt;0,SUM($S$3:BD$3)*$J277+SUM($S$4:BD$4)*$K277+SUM($S$5:BD$5)*$L277+SUM($S$6:BD$6)*$M277+SUM($S$7:BD$7)*$N277-SUM($O277:$Q277),0)</f>
        <v>0</v>
      </c>
      <c r="BC277" s="87">
        <f t="shared" si="944"/>
        <v>0</v>
      </c>
      <c r="BG277" s="91"/>
      <c r="BH277" s="91"/>
      <c r="BI277" s="91"/>
      <c r="BJ277" s="91"/>
      <c r="BK277" s="91"/>
      <c r="BL277" s="91"/>
      <c r="BM277" s="91"/>
      <c r="BN277" s="91"/>
      <c r="BO277" s="91"/>
      <c r="BP277" s="91"/>
      <c r="BQ277" s="250"/>
      <c r="BR277" s="157"/>
      <c r="BS277" s="91"/>
      <c r="BT277" s="91"/>
      <c r="BU277" s="91"/>
      <c r="BV277" s="91"/>
      <c r="BW277" s="158"/>
      <c r="BX277" s="153"/>
    </row>
    <row r="278" spans="1:76" s="86" customFormat="1" ht="12.75" customHeight="1" x14ac:dyDescent="0.2">
      <c r="A278" s="94" t="s">
        <v>852</v>
      </c>
      <c r="B278" s="15"/>
      <c r="C278" s="244" t="s">
        <v>105</v>
      </c>
      <c r="D278" s="339">
        <v>2</v>
      </c>
      <c r="E278" s="336">
        <v>56.49</v>
      </c>
      <c r="F278" s="341" t="s">
        <v>1050</v>
      </c>
      <c r="G278" s="369">
        <v>2</v>
      </c>
      <c r="H278" s="370">
        <v>50.74</v>
      </c>
      <c r="I278" s="378" t="s">
        <v>1050</v>
      </c>
      <c r="J278" s="307">
        <v>2.4E-2</v>
      </c>
      <c r="K278" s="208"/>
      <c r="L278" s="215">
        <v>2.4E-2</v>
      </c>
      <c r="M278" s="236"/>
      <c r="N278" s="120"/>
      <c r="O278" s="87"/>
      <c r="P278" s="91"/>
      <c r="Q278" s="292">
        <v>100</v>
      </c>
      <c r="R278" s="72">
        <f>IF(SUM($S$3:U$3)*$J278+SUM($S$4:U$4)*$K278+SUM($S$5:U$5)*$L278+SUM($S$6:U$6)*$M278+SUM($S$7:U$7)*$N278-SUM($O278:$Q278)&gt;0,SUM($S$3:U$3)*$J278+SUM($S$4:U$4)*$K278+SUM($S$5:U$5)*$L278+SUM($S$6:U$6)*$M278+SUM($S$7:U$7)*$N278-SUM($O278:$Q278),0)</f>
        <v>0</v>
      </c>
      <c r="S278" s="73">
        <f t="shared" si="926"/>
        <v>0</v>
      </c>
      <c r="T278" s="72">
        <f>IF(SUM($S$3:W$3)*$J278+SUM($S$4:W$4)*$K278+SUM($S$5:W$5)*$L278+SUM($S$6:W$6)*$M278+SUM($S$7:W$7)*$N278-SUM($O278:$Q278)&gt;0,SUM($S$3:W$3)*$J278+SUM($S$4:W$4)*$K278+SUM($S$5:W$5)*$L278+SUM($S$6:W$6)*$M278+SUM($S$7:W$7)*$N278-SUM($O278:$Q278),0)</f>
        <v>0</v>
      </c>
      <c r="U278" s="4">
        <f t="shared" si="927"/>
        <v>0</v>
      </c>
      <c r="V278" s="72">
        <f>IF(SUM($S$3:Y$3)*$J278+SUM($S$4:Y$4)*$K278+SUM($S$5:Y$5)*$L278+SUM($S$6:Y$6)*$M278+SUM($S$7:Y$7)*$N278-SUM($O278:$Q278)&gt;0,SUM($S$3:Y$3)*$J278+SUM($S$4:Y$4)*$K278+SUM($S$5:Y$5)*$L278+SUM($S$6:Y$6)*$M278+SUM($S$7:Y$7)*$N278-SUM($O278:$Q278),0)</f>
        <v>0</v>
      </c>
      <c r="W278" s="4">
        <f t="shared" si="928"/>
        <v>0</v>
      </c>
      <c r="X278" s="72">
        <f>IF(SUM($S$3:AA$3)*$J278+SUM($S$4:AA$4)*$K278+SUM($S$5:AA$5)*$L278+SUM($S$6:AA$6)*$M278+SUM($S$7:AA$7)*$N278-SUM($O278:$Q278)&gt;0,SUM($S$3:AA$3)*$J278+SUM($S$4:AA$4)*$K278+SUM($S$5:AA$5)*$L278+SUM($S$6:AA$6)*$M278+SUM($S$7:AA$7)*$N278-SUM($O278:$Q278),0)</f>
        <v>0</v>
      </c>
      <c r="Y278" s="4">
        <f t="shared" si="929"/>
        <v>0</v>
      </c>
      <c r="Z278" s="72">
        <f>IF(SUM($S$3:AC$3)*$J278+SUM($S$4:AC$4)*$K278+SUM($S$5:AC$5)*$L278+SUM($S$6:AC$6)*$M278+SUM($S$7:AC$7)*$N278-SUM($O278:$Q278)&gt;0,SUM($S$3:AC$3)*$J278+SUM($S$4:AC$4)*$K278+SUM($S$5:AC$5)*$L278+SUM($S$6:AC$6)*$M278+SUM($S$7:AC$7)*$N278-SUM($O278:$Q278),0)</f>
        <v>0</v>
      </c>
      <c r="AA278" s="4">
        <f t="shared" si="930"/>
        <v>0</v>
      </c>
      <c r="AB278" s="72">
        <f>IF(SUM($S$3:AE$3)*$J278+SUM($S$4:AE$4)*$K278+SUM($S$5:AE$5)*$L278+SUM($S$6:AE$6)*$M278+SUM($S$7:AE$7)*$N278-SUM($O278:$Q278)&gt;0,SUM($S$3:AE$3)*$J278+SUM($S$4:AE$4)*$K278+SUM($S$5:AE$5)*$L278+SUM($S$6:AE$6)*$M278+SUM($S$7:AE$7)*$N278-SUM($O278:$Q278),0)</f>
        <v>0</v>
      </c>
      <c r="AC278" s="4">
        <f t="shared" si="931"/>
        <v>0</v>
      </c>
      <c r="AD278" s="72">
        <f>IF(SUM($S$3:AG$3)*$J278+SUM($S$4:AG$4)*$K278+SUM($S$5:AG$5)*$L278+SUM($S$6:AG$6)*$M278+SUM($S$7:AG$7)*$N278-SUM($O278:$Q278)&gt;0,SUM($S$3:AG$3)*$J278+SUM($S$4:AG$4)*$K278+SUM($S$5:AG$5)*$L278+SUM($S$6:AG$6)*$M278+SUM($S$7:AG$7)*$N278-SUM($O278:$Q278),0)</f>
        <v>0</v>
      </c>
      <c r="AE278" s="4">
        <f t="shared" si="932"/>
        <v>0</v>
      </c>
      <c r="AF278" s="72">
        <f>IF(SUM($S$3:AI$3)*$J278+SUM($S$4:AI$4)*$K278+SUM($S$5:AI$5)*$L278+SUM($S$6:AI$6)*$M278+SUM($S$7:AI$7)*$N278-SUM($O278:$Q278)&gt;0,SUM($S$3:AI$3)*$J278+SUM($S$4:AI$4)*$K278+SUM($S$5:AI$5)*$L278+SUM($S$6:AI$6)*$M278+SUM($S$7:AI$7)*$N278-SUM($O278:$Q278),0)</f>
        <v>0</v>
      </c>
      <c r="AG278" s="4">
        <f t="shared" si="933"/>
        <v>0</v>
      </c>
      <c r="AH278" s="72">
        <f>IF(SUM($S$3:AK$3)*$J278+SUM($S$4:AK$4)*$K278+SUM($S$5:AK$5)*$L278+SUM($S$6:AK$6)*$M278+SUM($S$7:AK$7)*$N278-SUM($O278:$Q278)&gt;0,SUM($S$3:AK$3)*$J278+SUM($S$4:AK$4)*$K278+SUM($S$5:AK$5)*$L278+SUM($S$6:AK$6)*$M278+SUM($S$7:AK$7)*$N278-SUM($O278:$Q278),0)</f>
        <v>0</v>
      </c>
      <c r="AI278" s="4">
        <f t="shared" si="934"/>
        <v>0</v>
      </c>
      <c r="AJ278" s="72">
        <f>IF(SUM($S$3:AM$3)*$J278+SUM($S$4:AQ$4)*$K278+SUM($S$5:AM$5)*$L278+SUM($S$6:AM$6)*$M278+SUM($S$7:AM$7)*$N278-SUM($O278:$Q278)&gt;0,SUM($S$3:AM$3)*$J278+SUM($S$4:AQ$4)*$K278+SUM($S$5:AM$5)*$L278+SUM($S$6:AM$6)*$M278+SUM($S$7:AM$7)*$N278-SUM($O278:$Q278),0)</f>
        <v>0</v>
      </c>
      <c r="AK278" s="4">
        <f t="shared" si="935"/>
        <v>0</v>
      </c>
      <c r="AL278" s="72">
        <f>IF(SUM($S$3:AO$3)*$J278+SUM($S$4:AS$4)*$K278+SUM($S$5:AO$5)*$L278+SUM($S$6:AO$6)*$M278+SUM($S$7:AO$7)*$N278-SUM($O278:$Q278)&gt;0,SUM($S$3:AO$3)*$J278+SUM($S$4:AS$4)*$K278+SUM($S$5:AO$5)*$L278+SUM($S$6:AO$6)*$M278+SUM($S$7:AO$7)*$N278-SUM($O278:$Q278),0)</f>
        <v>0</v>
      </c>
      <c r="AM278" s="4">
        <f t="shared" si="936"/>
        <v>0</v>
      </c>
      <c r="AN278" s="72">
        <f>IF(SUM($S$3:AQ$3)*$J278+SUM($S$4:AU$4)*$K278+SUM($S$5:AQ$5)*$L278+SUM($S$6:AQ$6)*$M278+SUM($S$7:AQ$7)*$N278-SUM($O278:$Q278)&gt;0,SUM($S$3:AQ$3)*$J278+SUM($S$4:AU$4)*$K278+SUM($S$5:AQ$5)*$L278+SUM($S$6:AQ$6)*$M278+SUM($S$7:AQ$7)*$N278-SUM($O278:$Q278),0)</f>
        <v>0</v>
      </c>
      <c r="AO278" s="4">
        <f t="shared" si="937"/>
        <v>0</v>
      </c>
      <c r="AP278" s="72">
        <f>IF(SUM($S$3:AS$3)*$J278+SUM($S$4:AW$4)*$K278+SUM($S$5:AS$5)*$L278+SUM($S$6:AS$6)*$M278+SUM($S$7:AS$7)*$N278-SUM($O278:$Q278)&gt;0,SUM($S$3:AS$3)*$J278+SUM($S$4:AW$4)*$K278+SUM($S$5:AS$5)*$L278+SUM($S$6:AS$6)*$M278+SUM($S$7:AS$7)*$N278-SUM($O278:$Q278),0)</f>
        <v>0</v>
      </c>
      <c r="AQ278" s="4">
        <f t="shared" si="938"/>
        <v>0</v>
      </c>
      <c r="AR278" s="72">
        <f>IF(SUM($S$3:AU$3)*$J278+SUM($S$4:AP$4)*$K278+SUM($S$5:AU$5)*$L278+SUM($S$6:AU$6)*$M278+SUM($S$7:AU$7)*$N278-SUM($O278:$Q278)&gt;0,SUM($S$3:AU$3)*$J278+SUM($S$4:AP$4)*$K278+SUM($S$5:AU$5)*$L278+SUM($S$6:AU$6)*$M278+SUM($S$7:AU$7)*$N278-SUM($O278:$Q278),0)</f>
        <v>0</v>
      </c>
      <c r="AS278" s="4">
        <f t="shared" si="939"/>
        <v>0</v>
      </c>
      <c r="AT278" s="72">
        <f>IF(SUM($S$3:AW$3)*$J278+SUM($S$4:AW$4)*$K278+SUM($S$5:AW$5)*$L278+SUM($S$6:AW$6)*$M278+SUM($S$7:AW$7)*$N278-SUM($O278:$Q278)&gt;0,SUM($S$3:AW$3)*$J278+SUM($S$4:AW$4)*$K278+SUM($S$5:AW$5)*$L278+SUM($S$6:AW$6)*$M278+SUM($S$7:AW$7)*$N278-SUM($O278:$Q278),0)</f>
        <v>0</v>
      </c>
      <c r="AU278" s="4">
        <f t="shared" si="940"/>
        <v>0</v>
      </c>
      <c r="AV278" s="72">
        <f>IF(SUM($S$3:AY$3)*$J278+SUM($S$4:AY$4)*$K278+SUM($S$5:AY$5)*$L278+SUM($S$6:AY$6)*$M278+SUM($S$7:AY$7)*$N278-SUM($O278:$Q278)&gt;0,SUM($S$3:AY$3)*$J278+SUM($S$4:AY$4)*$K278+SUM($S$5:AY$5)*$L278+SUM($S$6:AY$6)*$M278+SUM($S$7:AY$7)*$N278-SUM($O278:$Q278),0)</f>
        <v>0</v>
      </c>
      <c r="AW278" s="4">
        <f t="shared" si="941"/>
        <v>0</v>
      </c>
      <c r="AX278" s="72">
        <f>IF(SUM($S$3:BA$3)*$J278+SUM($S$4:BA$4)*$K278+SUM($S$5:BA$5)*$L278+SUM($S$6:BA$6)*$M278+SUM($S$7:BA$7)*$N278-SUM($O278:$Q278)&gt;0,SUM($S$3:BA$3)*$J278+SUM($S$4:BA$4)*$K278+SUM($S$5:BA$5)*$L278+SUM($S$6:BA$6)*$M278+SUM($S$7:BA$7)*$N278-SUM($O278:$Q278),0)</f>
        <v>0</v>
      </c>
      <c r="AY278" s="7">
        <f t="shared" si="942"/>
        <v>0</v>
      </c>
      <c r="AZ278" s="401">
        <f>IF(SUM($S$3:BC$3)*$J278+SUM($S$4:BC$4)*$K278+SUM($S$5:BC$5)*$L278+SUM($S$6:BC$6)*$M278+SUM($S$7:BC$7)*$N278-SUM($O278:$Q278)&gt;0,SUM($S$3:BC$3)*$J278+SUM($S$4:BC$4)*$K278+SUM($S$5:BC$5)*$L278+SUM($S$6:BC$6)*$M278+SUM($S$7:BC$7)*$N278-SUM($O278:$Q278),0)</f>
        <v>0</v>
      </c>
      <c r="BA278" s="87">
        <f t="shared" si="943"/>
        <v>0</v>
      </c>
      <c r="BB278" s="402">
        <f>IF(SUM($S$3:BD$3)*$J278+SUM($S$4:BD$4)*$K278+SUM($S$5:BD$5)*$L278+SUM($S$6:BD$6)*$M278+SUM($S$7:BD$7)*$N278-SUM($O278:$Q278)&gt;0,SUM($S$3:BD$3)*$J278+SUM($S$4:BD$4)*$K278+SUM($S$5:BD$5)*$L278+SUM($S$6:BD$6)*$M278+SUM($S$7:BD$7)*$N278-SUM($O278:$Q278),0)</f>
        <v>0</v>
      </c>
      <c r="BC278" s="87">
        <f t="shared" si="944"/>
        <v>0</v>
      </c>
      <c r="BG278" s="87">
        <f t="shared" ref="BG278" si="945">IF($G278=2,AC278*$I$2*$H278,AC278*$H278)</f>
        <v>0</v>
      </c>
      <c r="BH278" s="87">
        <f t="shared" ref="BH278" si="946">IF($G278=2,AE278*$I$2*$H278,AE278*$H278)</f>
        <v>0</v>
      </c>
      <c r="BI278" s="87">
        <f t="shared" ref="BI278" si="947">IF($G278=2,AG278*$I$2*$H278,AG278*$H278)</f>
        <v>0</v>
      </c>
      <c r="BJ278" s="87">
        <f t="shared" ref="BJ278" si="948">IF($G278=2,AI278*$I$2*$H278,AI278*$H278)</f>
        <v>0</v>
      </c>
      <c r="BK278" s="87">
        <f t="shared" ref="BK278" si="949">IF($G278=2,AK278*$I$2*$H278,AK278*$H278)</f>
        <v>0</v>
      </c>
      <c r="BL278" s="87">
        <f t="shared" ref="BL278" si="950">IF($G278=2,AM278*$I$2*$H278,AM278*$H278)</f>
        <v>0</v>
      </c>
      <c r="BM278" s="87">
        <f t="shared" ref="BM278" si="951">IF($G278=2,AO278*$I$2*$H278,AO278*$H278)</f>
        <v>0</v>
      </c>
      <c r="BN278" s="87">
        <f t="shared" ref="BN278" si="952">IF($G278=2,AQ278*$I$2*$H278,AQ278*$H278)</f>
        <v>0</v>
      </c>
      <c r="BO278" s="87">
        <f t="shared" ref="BO278" si="953">IF($G278=2,AS278*$I$2*$H278,AS278*$H278)</f>
        <v>0</v>
      </c>
      <c r="BP278" s="87">
        <f t="shared" ref="BP278" si="954">IF($G278=2,AU278*$I$2*$H278,AU278*$H278)</f>
        <v>0</v>
      </c>
      <c r="BQ278" s="244">
        <f t="shared" ref="BQ278" si="955">IF($G278=2,AW278*$I$2*$H278,AW278*$H278)</f>
        <v>0</v>
      </c>
      <c r="BR278" s="157">
        <f t="shared" ref="BR278:BR279" si="956">IF($G278=2,$H278*AY278*$I$2,$H278*AY278)</f>
        <v>0</v>
      </c>
      <c r="BS278" s="91">
        <f t="shared" ref="BS278:BS294" si="957">IF($G278=2,$H278*BA278*$I$2,$H278*BA278)</f>
        <v>0</v>
      </c>
      <c r="BT278" s="91">
        <f t="shared" ref="BT278:BT294" si="958">IF($G278=2,$H278*BC278*$I$2,$H278*BC278)</f>
        <v>0</v>
      </c>
      <c r="BU278" s="87"/>
      <c r="BV278" s="87"/>
      <c r="BW278" s="159"/>
      <c r="BX278" s="154" t="s">
        <v>607</v>
      </c>
    </row>
    <row r="279" spans="1:76" s="86" customFormat="1" ht="25.5" customHeight="1" x14ac:dyDescent="0.2">
      <c r="A279" s="94" t="s">
        <v>325</v>
      </c>
      <c r="B279" s="15" t="s">
        <v>326</v>
      </c>
      <c r="C279" s="244" t="s">
        <v>105</v>
      </c>
      <c r="D279" s="339">
        <v>2</v>
      </c>
      <c r="E279" s="336">
        <v>63.890999999999998</v>
      </c>
      <c r="F279" s="341" t="s">
        <v>1053</v>
      </c>
      <c r="G279" s="369">
        <v>2</v>
      </c>
      <c r="H279" s="370">
        <v>63.89</v>
      </c>
      <c r="I279" s="378" t="s">
        <v>1053</v>
      </c>
      <c r="J279" s="315">
        <v>0.98299999999999998</v>
      </c>
      <c r="K279" s="225">
        <v>174.5</v>
      </c>
      <c r="L279" s="215">
        <v>0.8</v>
      </c>
      <c r="M279" s="235">
        <v>248.54</v>
      </c>
      <c r="N279" s="120"/>
      <c r="O279" s="87">
        <v>1116</v>
      </c>
      <c r="P279" s="91"/>
      <c r="Q279" s="292">
        <v>117229</v>
      </c>
      <c r="R279" s="72">
        <f>IF(SUM($S$3:U$3)*$J279+SUM($S$4:U$4)*$K279+SUM($S$5:U$5)*$L279+SUM($S$6:U$6)*$M279+SUM($S$7:U$7)*$N279-SUM($O279:$Q279)&gt;0,SUM($S$3:U$3)*$J279+SUM($S$4:U$4)*$K279+SUM($S$5:U$5)*$L279+SUM($S$6:U$6)*$M279+SUM($S$7:U$7)*$N279-SUM($O279:$Q279),0)</f>
        <v>0</v>
      </c>
      <c r="S279" s="73">
        <f t="shared" si="926"/>
        <v>0</v>
      </c>
      <c r="T279" s="72">
        <f>IF(SUM($S$3:W$3)*$J279+SUM($S$4:W$4)*$K279+SUM($S$5:W$5)*$L279+SUM($S$6:W$6)*$M279+SUM($S$7:W$7)*$N279-SUM($O279:$Q279)&gt;0,SUM($S$3:W$3)*$J279+SUM($S$4:W$4)*$K279+SUM($S$5:W$5)*$L279+SUM($S$6:W$6)*$M279+SUM($S$7:W$7)*$N279-SUM($O279:$Q279),0)</f>
        <v>0</v>
      </c>
      <c r="U279" s="4">
        <f t="shared" si="927"/>
        <v>0</v>
      </c>
      <c r="V279" s="72">
        <f>IF(SUM($S$3:Y$3)*$J279+SUM($S$4:Y$4)*$K279+SUM($S$5:Y$5)*$L279+SUM($S$6:Y$6)*$M279+SUM($S$7:Y$7)*$N279-SUM($O279:$Q279)&gt;0,SUM($S$3:Y$3)*$J279+SUM($S$4:Y$4)*$K279+SUM($S$5:Y$5)*$L279+SUM($S$6:Y$6)*$M279+SUM($S$7:Y$7)*$N279-SUM($O279:$Q279),0)</f>
        <v>0</v>
      </c>
      <c r="W279" s="4">
        <f t="shared" si="928"/>
        <v>0</v>
      </c>
      <c r="X279" s="72">
        <f>IF(SUM($S$3:AA$3)*$J279+SUM($S$4:AA$4)*$K279+SUM($S$5:AA$5)*$L279+SUM($S$6:AA$6)*$M279+SUM($S$7:AA$7)*$N279-SUM($O279:$Q279)&gt;0,SUM($S$3:AA$3)*$J279+SUM($S$4:AA$4)*$K279+SUM($S$5:AA$5)*$L279+SUM($S$6:AA$6)*$M279+SUM($S$7:AA$7)*$N279-SUM($O279:$Q279),0)</f>
        <v>0</v>
      </c>
      <c r="Y279" s="4">
        <f t="shared" si="929"/>
        <v>0</v>
      </c>
      <c r="Z279" s="72">
        <f>IF(SUM($S$3:AC$3)*$J279+SUM($S$4:AC$4)*$K279+SUM($S$5:AC$5)*$L279+SUM($S$6:AC$6)*$M279+SUM($S$7:AC$7)*$N279-SUM($O279:$Q279)&gt;0,SUM($S$3:AC$3)*$J279+SUM($S$4:AC$4)*$K279+SUM($S$5:AC$5)*$L279+SUM($S$6:AC$6)*$M279+SUM($S$7:AC$7)*$N279-SUM($O279:$Q279),0)</f>
        <v>0</v>
      </c>
      <c r="AA279" s="4">
        <f t="shared" si="930"/>
        <v>0</v>
      </c>
      <c r="AB279" s="72">
        <f>IF(SUM($S$3:AE$3)*$J279+SUM($S$4:AE$4)*$K279+SUM($S$5:AE$5)*$L279+SUM($S$6:AE$6)*$M279+SUM($S$7:AE$7)*$N279-SUM($O279:$Q279)&gt;0,SUM($S$3:AE$3)*$J279+SUM($S$4:AE$4)*$K279+SUM($S$5:AE$5)*$L279+SUM($S$6:AE$6)*$M279+SUM($S$7:AE$7)*$N279-SUM($O279:$Q279),0)</f>
        <v>0</v>
      </c>
      <c r="AC279" s="4">
        <f t="shared" si="931"/>
        <v>0</v>
      </c>
      <c r="AD279" s="72">
        <f>IF(SUM($S$3:AG$3)*$J279+SUM($S$4:AG$4)*$K279+SUM($S$5:AG$5)*$L279+SUM($S$6:AG$6)*$M279+SUM($S$7:AG$7)*$N279-SUM($O279:$Q279)&gt;0,SUM($S$3:AG$3)*$J279+SUM($S$4:AG$4)*$K279+SUM($S$5:AG$5)*$L279+SUM($S$6:AG$6)*$M279+SUM($S$7:AG$7)*$N279-SUM($O279:$Q279),0)</f>
        <v>0</v>
      </c>
      <c r="AE279" s="4">
        <f t="shared" si="932"/>
        <v>0</v>
      </c>
      <c r="AF279" s="72">
        <f>IF(SUM($S$3:AI$3)*$J279+SUM($S$4:AI$4)*$K279+SUM($S$5:AI$5)*$L279+SUM($S$6:AI$6)*$M279+SUM($S$7:AI$7)*$N279-SUM($O279:$Q279)&gt;0,SUM($S$3:AI$3)*$J279+SUM($S$4:AI$4)*$K279+SUM($S$5:AI$5)*$L279+SUM($S$6:AI$6)*$M279+SUM($S$7:AI$7)*$N279-SUM($O279:$Q279),0)</f>
        <v>0</v>
      </c>
      <c r="AG279" s="4">
        <f t="shared" si="933"/>
        <v>0</v>
      </c>
      <c r="AH279" s="72">
        <f>IF(SUM($S$3:AK$3)*$J279+SUM($S$4:AK$4)*$K279+SUM($S$5:AK$5)*$L279+SUM($S$6:AK$6)*$M279+SUM($S$7:AK$7)*$N279-SUM($O279:$Q279)&gt;0,SUM($S$3:AK$3)*$J279+SUM($S$4:AK$4)*$K279+SUM($S$5:AK$5)*$L279+SUM($S$6:AK$6)*$M279+SUM($S$7:AK$7)*$N279-SUM($O279:$Q279),0)</f>
        <v>4248.8700000000099</v>
      </c>
      <c r="AI279" s="4">
        <f t="shared" si="934"/>
        <v>4248.8700000000099</v>
      </c>
      <c r="AJ279" s="72">
        <f>IF(SUM($S$3:AM$3)*$J279+SUM($S$4:AQ$4)*$K279+SUM($S$5:AM$5)*$L279+SUM($S$6:AM$6)*$M279+SUM($S$7:AM$7)*$N279-SUM($O279:$Q279)&gt;0,SUM($S$3:AM$3)*$J279+SUM($S$4:AQ$4)*$K279+SUM($S$5:AM$5)*$L279+SUM($S$6:AM$6)*$M279+SUM($S$7:AM$7)*$N279-SUM($O279:$Q279),0)</f>
        <v>21698.869999999966</v>
      </c>
      <c r="AK279" s="4">
        <f t="shared" si="935"/>
        <v>17449.999999999956</v>
      </c>
      <c r="AL279" s="72">
        <f>IF(SUM($S$3:AO$3)*$J279+SUM($S$4:AS$4)*$K279+SUM($S$5:AO$5)*$L279+SUM($S$6:AO$6)*$M279+SUM($S$7:AO$7)*$N279-SUM($O279:$Q279)&gt;0,SUM($S$3:AO$3)*$J279+SUM($S$4:AS$4)*$K279+SUM($S$5:AO$5)*$L279+SUM($S$6:AO$6)*$M279+SUM($S$7:AO$7)*$N279-SUM($O279:$Q279),0)</f>
        <v>47873.869999999966</v>
      </c>
      <c r="AM279" s="4">
        <f t="shared" si="936"/>
        <v>26175</v>
      </c>
      <c r="AN279" s="72">
        <f>IF(SUM($S$3:AQ$3)*$J279+SUM($S$4:AU$4)*$K279+SUM($S$5:AQ$5)*$L279+SUM($S$6:AQ$6)*$M279+SUM($S$7:AQ$7)*$N279-SUM($O279:$Q279)&gt;0,SUM($S$3:AQ$3)*$J279+SUM($S$4:AU$4)*$K279+SUM($S$5:AQ$5)*$L279+SUM($S$6:AQ$6)*$M279+SUM($S$7:AQ$7)*$N279-SUM($O279:$Q279),0)</f>
        <v>82787.76999999996</v>
      </c>
      <c r="AO279" s="4">
        <f t="shared" si="937"/>
        <v>34913.899999999994</v>
      </c>
      <c r="AP279" s="72">
        <f>IF(SUM($S$3:AS$3)*$J279+SUM($S$4:AW$4)*$K279+SUM($S$5:AS$5)*$L279+SUM($S$6:AS$6)*$M279+SUM($S$7:AS$7)*$N279-SUM($O279:$Q279)&gt;0,SUM($S$3:AS$3)*$J279+SUM($S$4:AW$4)*$K279+SUM($S$5:AS$5)*$L279+SUM($S$6:AS$6)*$M279+SUM($S$7:AS$7)*$N279-SUM($O279:$Q279),0)</f>
        <v>117741.66999999998</v>
      </c>
      <c r="AQ279" s="4">
        <f t="shared" si="938"/>
        <v>34953.900000000023</v>
      </c>
      <c r="AR279" s="72">
        <f>IF(SUM($S$3:AU$3)*$J279+SUM($S$4:AP$4)*$K279+SUM($S$5:AU$5)*$L279+SUM($S$6:AU$6)*$M279+SUM($S$7:AU$7)*$N279-SUM($O279:$Q279)&gt;0,SUM($S$3:AU$3)*$J279+SUM($S$4:AP$4)*$K279+SUM($S$5:AU$5)*$L279+SUM($S$6:AU$6)*$M279+SUM($S$7:AU$7)*$N279-SUM($O279:$Q279),0)</f>
        <v>30609.570000000007</v>
      </c>
      <c r="AS279" s="4">
        <f t="shared" si="939"/>
        <v>0</v>
      </c>
      <c r="AT279" s="72">
        <f>IF(SUM($S$3:AW$3)*$J279+SUM($S$4:AW$4)*$K279+SUM($S$5:AW$5)*$L279+SUM($S$6:AW$6)*$M279+SUM($S$7:AW$7)*$N279-SUM($O279:$Q279)&gt;0,SUM($S$3:AW$3)*$J279+SUM($S$4:AW$4)*$K279+SUM($S$5:AW$5)*$L279+SUM($S$6:AW$6)*$M279+SUM($S$7:AW$7)*$N279-SUM($O279:$Q279),0)</f>
        <v>135427.46999999997</v>
      </c>
      <c r="AU279" s="4">
        <f t="shared" si="940"/>
        <v>104817.89999999997</v>
      </c>
      <c r="AV279" s="72">
        <f>IF(SUM($S$3:AY$3)*$J279+SUM($S$4:AY$4)*$K279+SUM($S$5:AY$5)*$L279+SUM($S$6:AY$6)*$M279+SUM($S$7:AY$7)*$N279-SUM($O279:$Q279)&gt;0,SUM($S$3:AY$3)*$J279+SUM($S$4:AY$4)*$K279+SUM($S$5:AY$5)*$L279+SUM($S$6:AY$6)*$M279+SUM($S$7:AY$7)*$N279-SUM($O279:$Q279),0)</f>
        <v>170445.37</v>
      </c>
      <c r="AW279" s="4">
        <f t="shared" si="941"/>
        <v>35017.900000000023</v>
      </c>
      <c r="AX279" s="72">
        <f>IF(SUM($S$3:BA$3)*$J279+SUM($S$4:BA$4)*$K279+SUM($S$5:BA$5)*$L279+SUM($S$6:BA$6)*$M279+SUM($S$7:BA$7)*$N279-SUM($O279:$Q279)&gt;0,SUM($S$3:BA$3)*$J279+SUM($S$4:BA$4)*$K279+SUM($S$5:BA$5)*$L279+SUM($S$6:BA$6)*$M279+SUM($S$7:BA$7)*$N279-SUM($O279:$Q279),0)</f>
        <v>205463.26999999996</v>
      </c>
      <c r="AY279" s="7">
        <f t="shared" si="942"/>
        <v>35017.899999999965</v>
      </c>
      <c r="AZ279" s="401">
        <f>IF(SUM($S$3:BC$3)*$J279+SUM($S$4:BC$4)*$K279+SUM($S$5:BC$5)*$L279+SUM($S$6:BC$6)*$M279+SUM($S$7:BC$7)*$N279-SUM($O279:$Q279)&gt;0,SUM($S$3:BC$3)*$J279+SUM($S$4:BC$4)*$K279+SUM($S$5:BC$5)*$L279+SUM($S$6:BC$6)*$M279+SUM($S$7:BC$7)*$N279-SUM($O279:$Q279),0)</f>
        <v>231782.26999999996</v>
      </c>
      <c r="BA279" s="87">
        <f t="shared" si="943"/>
        <v>26319</v>
      </c>
      <c r="BB279" s="402">
        <f>IF(SUM($S$3:BD$3)*$J279+SUM($S$4:BD$4)*$K279+SUM($S$5:BD$5)*$L279+SUM($S$6:BD$6)*$M279+SUM($S$7:BD$7)*$N279-SUM($O279:$Q279)&gt;0,SUM($S$3:BD$3)*$J279+SUM($S$4:BD$4)*$K279+SUM($S$5:BD$5)*$L279+SUM($S$6:BD$6)*$M279+SUM($S$7:BD$7)*$N279-SUM($O279:$Q279),0)</f>
        <v>257542.56999999995</v>
      </c>
      <c r="BC279" s="87">
        <f t="shared" si="944"/>
        <v>25760.299999999988</v>
      </c>
      <c r="BG279" s="87">
        <f t="shared" ref="BG279:BG294" si="959">IF($G279=2,AC279*$I$2*$H279,AC279*$H279)</f>
        <v>0</v>
      </c>
      <c r="BH279" s="87">
        <f t="shared" ref="BH279:BH294" si="960">IF($G279=2,AE279*$I$2*$H279,AE279*$H279)</f>
        <v>0</v>
      </c>
      <c r="BI279" s="87">
        <f t="shared" ref="BI279:BI294" si="961">IF($G279=2,AG279*$I$2*$H279,AG279*$H279)</f>
        <v>0</v>
      </c>
      <c r="BJ279" s="87">
        <f t="shared" ref="BJ279:BJ294" si="962">IF($G279=2,AI279*$I$2*$H279,AI279*$H279)</f>
        <v>1547323.7345100036</v>
      </c>
      <c r="BK279" s="87">
        <f t="shared" ref="BK279:BK294" si="963">IF($G279=2,AK279*$I$2*$H279,AK279*$H279)</f>
        <v>6354818.8499999838</v>
      </c>
      <c r="BL279" s="87">
        <f t="shared" ref="BL279:BL294" si="964">IF($G279=2,AM279*$I$2*$H279,AM279*$H279)</f>
        <v>9532228.2750000004</v>
      </c>
      <c r="BM279" s="87">
        <f t="shared" ref="BM279:BM294" si="965">IF($G279=2,AO279*$I$2*$H279,AO279*$H279)</f>
        <v>12714699.704699999</v>
      </c>
      <c r="BN279" s="87">
        <f t="shared" ref="BN279:BN294" si="966">IF($G279=2,AQ279*$I$2*$H279,AQ279*$H279)</f>
        <v>12729266.624700008</v>
      </c>
      <c r="BO279" s="87">
        <f t="shared" ref="BO279:BO294" si="967">IF($G279=2,AS279*$I$2*$H279,AS279*$H279)</f>
        <v>0</v>
      </c>
      <c r="BP279" s="87">
        <f t="shared" ref="BP279:BP294" si="968">IF($G279=2,AU279*$I$2*$H279,AU279*$H279)</f>
        <v>38171849.09669999</v>
      </c>
      <c r="BQ279" s="244">
        <f t="shared" ref="BQ279:BQ294" si="969">IF($G279=2,AW279*$I$2*$H279,AW279*$H279)</f>
        <v>12752573.696700009</v>
      </c>
      <c r="BR279" s="157">
        <f t="shared" si="956"/>
        <v>12752573.696699988</v>
      </c>
      <c r="BS279" s="91">
        <f t="shared" si="957"/>
        <v>9584669.186999999</v>
      </c>
      <c r="BT279" s="91">
        <f t="shared" si="958"/>
        <v>9381205.7318999972</v>
      </c>
      <c r="BU279" s="87"/>
      <c r="BV279" s="87"/>
      <c r="BW279" s="159"/>
      <c r="BX279" s="154" t="s">
        <v>607</v>
      </c>
    </row>
    <row r="280" spans="1:76" s="86" customFormat="1" ht="25.5" customHeight="1" x14ac:dyDescent="0.2">
      <c r="A280" s="94" t="s">
        <v>327</v>
      </c>
      <c r="B280" s="15" t="s">
        <v>328</v>
      </c>
      <c r="C280" s="244" t="s">
        <v>105</v>
      </c>
      <c r="D280" s="339">
        <v>2</v>
      </c>
      <c r="E280" s="336">
        <v>60.152999999999999</v>
      </c>
      <c r="F280" s="341" t="s">
        <v>1053</v>
      </c>
      <c r="G280" s="369">
        <v>2</v>
      </c>
      <c r="H280" s="370">
        <v>60.15</v>
      </c>
      <c r="I280" s="378" t="s">
        <v>1053</v>
      </c>
      <c r="J280" s="307">
        <v>131.541</v>
      </c>
      <c r="K280" s="208"/>
      <c r="L280" s="215">
        <f>125.4283+25.65</f>
        <v>151.07829999999998</v>
      </c>
      <c r="M280" s="109"/>
      <c r="N280" s="120"/>
      <c r="O280" s="87"/>
      <c r="P280" s="91"/>
      <c r="Q280" s="292">
        <v>100000</v>
      </c>
      <c r="R280" s="72">
        <f>IF(SUM($S$3:U$3)*$J280+SUM($S$4:U$4)*$K280+SUM($S$5:U$5)*$L280+SUM($S$6:U$6)*$M280+SUM($S$7:U$7)*$N280-SUM($O280:$Q280)&gt;0,SUM($S$3:U$3)*$J280+SUM($S$4:U$4)*$K280+SUM($S$5:U$5)*$L280+SUM($S$6:U$6)*$M280+SUM($S$7:U$7)*$N280-SUM($O280:$Q280),0)</f>
        <v>0</v>
      </c>
      <c r="S280" s="73">
        <f t="shared" si="926"/>
        <v>0</v>
      </c>
      <c r="T280" s="72">
        <f>IF(SUM($S$3:W$3)*$J280+SUM($S$4:W$4)*$K280+SUM($S$5:W$5)*$L280+SUM($S$6:W$6)*$M280+SUM($S$7:W$7)*$N280-SUM($O280:$Q280)&gt;0,SUM($S$3:W$3)*$J280+SUM($S$4:W$4)*$K280+SUM($S$5:W$5)*$L280+SUM($S$6:W$6)*$M280+SUM($S$7:W$7)*$N280-SUM($O280:$Q280),0)</f>
        <v>0</v>
      </c>
      <c r="U280" s="4">
        <f t="shared" si="927"/>
        <v>0</v>
      </c>
      <c r="V280" s="72">
        <f>IF(SUM($S$3:Y$3)*$J280+SUM($S$4:Y$4)*$K280+SUM($S$5:Y$5)*$L280+SUM($S$6:Y$6)*$M280+SUM($S$7:Y$7)*$N280-SUM($O280:$Q280)&gt;0,SUM($S$3:Y$3)*$J280+SUM($S$4:Y$4)*$K280+SUM($S$5:Y$5)*$L280+SUM($S$6:Y$6)*$M280+SUM($S$7:Y$7)*$N280-SUM($O280:$Q280),0)</f>
        <v>0</v>
      </c>
      <c r="W280" s="4">
        <f t="shared" si="928"/>
        <v>0</v>
      </c>
      <c r="X280" s="72">
        <f>IF(SUM($S$3:AA$3)*$J280+SUM($S$4:AA$4)*$K280+SUM($S$5:AA$5)*$L280+SUM($S$6:AA$6)*$M280+SUM($S$7:AA$7)*$N280-SUM($O280:$Q280)&gt;0,SUM($S$3:AA$3)*$J280+SUM($S$4:AA$4)*$K280+SUM($S$5:AA$5)*$L280+SUM($S$6:AA$6)*$M280+SUM($S$7:AA$7)*$N280-SUM($O280:$Q280),0)</f>
        <v>0</v>
      </c>
      <c r="Y280" s="4">
        <f t="shared" si="929"/>
        <v>0</v>
      </c>
      <c r="Z280" s="72">
        <f>IF(SUM($S$3:AC$3)*$J280+SUM($S$4:AC$4)*$K280+SUM($S$5:AC$5)*$L280+SUM($S$6:AC$6)*$M280+SUM($S$7:AC$7)*$N280-SUM($O280:$Q280)&gt;0,SUM($S$3:AC$3)*$J280+SUM($S$4:AC$4)*$K280+SUM($S$5:AC$5)*$L280+SUM($S$6:AC$6)*$M280+SUM($S$7:AC$7)*$N280-SUM($O280:$Q280),0)</f>
        <v>0</v>
      </c>
      <c r="AA280" s="4">
        <f t="shared" si="930"/>
        <v>0</v>
      </c>
      <c r="AB280" s="72">
        <f>IF(SUM($S$3:AE$3)*$J280+SUM($S$4:AE$4)*$K280+SUM($S$5:AE$5)*$L280+SUM($S$6:AE$6)*$M280+SUM($S$7:AE$7)*$N280-SUM($O280:$Q280)&gt;0,SUM($S$3:AE$3)*$J280+SUM($S$4:AE$4)*$K280+SUM($S$5:AE$5)*$L280+SUM($S$6:AE$6)*$M280+SUM($S$7:AE$7)*$N280-SUM($O280:$Q280),0)</f>
        <v>0</v>
      </c>
      <c r="AC280" s="4">
        <f t="shared" si="931"/>
        <v>0</v>
      </c>
      <c r="AD280" s="72">
        <f>IF(SUM($S$3:AG$3)*$J280+SUM($S$4:AG$4)*$K280+SUM($S$5:AG$5)*$L280+SUM($S$6:AG$6)*$M280+SUM($S$7:AG$7)*$N280-SUM($O280:$Q280)&gt;0,SUM($S$3:AG$3)*$J280+SUM($S$4:AG$4)*$K280+SUM($S$5:AG$5)*$L280+SUM($S$6:AG$6)*$M280+SUM($S$7:AG$7)*$N280-SUM($O280:$Q280),0)</f>
        <v>0</v>
      </c>
      <c r="AE280" s="4">
        <f t="shared" si="932"/>
        <v>0</v>
      </c>
      <c r="AF280" s="72">
        <f>IF(SUM($S$3:AI$3)*$J280+SUM($S$4:AI$4)*$K280+SUM($S$5:AI$5)*$L280+SUM($S$6:AI$6)*$M280+SUM($S$7:AI$7)*$N280-SUM($O280:$Q280)&gt;0,SUM($S$3:AI$3)*$J280+SUM($S$4:AI$4)*$K280+SUM($S$5:AI$5)*$L280+SUM($S$6:AI$6)*$M280+SUM($S$7:AI$7)*$N280-SUM($O280:$Q280),0)</f>
        <v>0</v>
      </c>
      <c r="AG280" s="4">
        <f t="shared" si="933"/>
        <v>0</v>
      </c>
      <c r="AH280" s="72">
        <f>IF(SUM($S$3:AK$3)*$J280+SUM($S$4:AK$4)*$K280+SUM($S$5:AK$5)*$L280+SUM($S$6:AK$6)*$M280+SUM($S$7:AK$7)*$N280-SUM($O280:$Q280)&gt;0,SUM($S$3:AK$3)*$J280+SUM($S$4:AK$4)*$K280+SUM($S$5:AK$5)*$L280+SUM($S$6:AK$6)*$M280+SUM($S$7:AK$7)*$N280-SUM($O280:$Q280),0)</f>
        <v>0</v>
      </c>
      <c r="AI280" s="4">
        <f t="shared" si="934"/>
        <v>0</v>
      </c>
      <c r="AJ280" s="72">
        <f>IF(SUM($S$3:AM$3)*$J280+SUM($S$4:AQ$4)*$K280+SUM($S$5:AM$5)*$L280+SUM($S$6:AM$6)*$M280+SUM($S$7:AM$7)*$N280-SUM($O280:$Q280)&gt;0,SUM($S$3:AM$3)*$J280+SUM($S$4:AQ$4)*$K280+SUM($S$5:AM$5)*$L280+SUM($S$6:AM$6)*$M280+SUM($S$7:AM$7)*$N280-SUM($O280:$Q280),0)</f>
        <v>0</v>
      </c>
      <c r="AK280" s="4">
        <f t="shared" si="935"/>
        <v>0</v>
      </c>
      <c r="AL280" s="72">
        <f>IF(SUM($S$3:AO$3)*$J280+SUM($S$4:AS$4)*$K280+SUM($S$5:AO$5)*$L280+SUM($S$6:AO$6)*$M280+SUM($S$7:AO$7)*$N280-SUM($O280:$Q280)&gt;0,SUM($S$3:AO$3)*$J280+SUM($S$4:AS$4)*$K280+SUM($S$5:AO$5)*$L280+SUM($S$6:AO$6)*$M280+SUM($S$7:AO$7)*$N280-SUM($O280:$Q280),0)</f>
        <v>0</v>
      </c>
      <c r="AM280" s="4">
        <f t="shared" si="936"/>
        <v>0</v>
      </c>
      <c r="AN280" s="72">
        <f>IF(SUM($S$3:AQ$3)*$J280+SUM($S$4:AU$4)*$K280+SUM($S$5:AQ$5)*$L280+SUM($S$6:AQ$6)*$M280+SUM($S$7:AQ$7)*$N280-SUM($O280:$Q280)&gt;0,SUM($S$3:AQ$3)*$J280+SUM($S$4:AU$4)*$K280+SUM($S$5:AQ$5)*$L280+SUM($S$6:AQ$6)*$M280+SUM($S$7:AQ$7)*$N280-SUM($O280:$Q280),0)</f>
        <v>0</v>
      </c>
      <c r="AO280" s="4">
        <f t="shared" si="937"/>
        <v>0</v>
      </c>
      <c r="AP280" s="72">
        <f>IF(SUM($S$3:AS$3)*$J280+SUM($S$4:AW$4)*$K280+SUM($S$5:AS$5)*$L280+SUM($S$6:AS$6)*$M280+SUM($S$7:AS$7)*$N280-SUM($O280:$Q280)&gt;0,SUM($S$3:AS$3)*$J280+SUM($S$4:AW$4)*$K280+SUM($S$5:AS$5)*$L280+SUM($S$6:AS$6)*$M280+SUM($S$7:AS$7)*$N280-SUM($O280:$Q280),0)</f>
        <v>0</v>
      </c>
      <c r="AQ280" s="4">
        <f t="shared" si="938"/>
        <v>0</v>
      </c>
      <c r="AR280" s="72">
        <f>IF(SUM($S$3:AU$3)*$J280+SUM($S$4:AP$4)*$K280+SUM($S$5:AU$5)*$L280+SUM($S$6:AU$6)*$M280+SUM($S$7:AU$7)*$N280-SUM($O280:$Q280)&gt;0,SUM($S$3:AU$3)*$J280+SUM($S$4:AP$4)*$K280+SUM($S$5:AU$5)*$L280+SUM($S$6:AU$6)*$M280+SUM($S$7:AU$7)*$N280-SUM($O280:$Q280),0)</f>
        <v>18447.768799999991</v>
      </c>
      <c r="AS280" s="4">
        <f t="shared" si="939"/>
        <v>18447.768799999991</v>
      </c>
      <c r="AT280" s="72">
        <f>IF(SUM($S$3:AW$3)*$J280+SUM($S$4:AW$4)*$K280+SUM($S$5:AW$5)*$L280+SUM($S$6:AW$6)*$M280+SUM($S$7:AW$7)*$N280-SUM($O280:$Q280)&gt;0,SUM($S$3:AW$3)*$J280+SUM($S$4:AW$4)*$K280+SUM($S$5:AW$5)*$L280+SUM($S$6:AW$6)*$M280+SUM($S$7:AW$7)*$N280-SUM($O280:$Q280),0)</f>
        <v>45641.862800000003</v>
      </c>
      <c r="AU280" s="4">
        <f t="shared" si="940"/>
        <v>27194.094000000012</v>
      </c>
      <c r="AV280" s="72">
        <f>IF(SUM($S$3:AY$3)*$J280+SUM($S$4:AY$4)*$K280+SUM($S$5:AY$5)*$L280+SUM($S$6:AY$6)*$M280+SUM($S$7:AY$7)*$N280-SUM($O280:$Q280)&gt;0,SUM($S$3:AY$3)*$J280+SUM($S$4:AY$4)*$K280+SUM($S$5:AY$5)*$L280+SUM($S$6:AY$6)*$M280+SUM($S$7:AY$7)*$N280-SUM($O280:$Q280),0)</f>
        <v>72835.956799999985</v>
      </c>
      <c r="AW280" s="4">
        <f t="shared" si="941"/>
        <v>27194.093999999983</v>
      </c>
      <c r="AX280" s="72">
        <f>IF(SUM($S$3:BA$3)*$J280+SUM($S$4:BA$4)*$K280+SUM($S$5:BA$5)*$L280+SUM($S$6:BA$6)*$M280+SUM($S$7:BA$7)*$N280-SUM($O280:$Q280)&gt;0,SUM($S$3:BA$3)*$J280+SUM($S$4:BA$4)*$K280+SUM($S$5:BA$5)*$L280+SUM($S$6:BA$6)*$M280+SUM($S$7:BA$7)*$N280-SUM($O280:$Q280),0)</f>
        <v>100030.0508</v>
      </c>
      <c r="AY280" s="7">
        <f t="shared" si="942"/>
        <v>27194.094000000012</v>
      </c>
      <c r="AZ280" s="401">
        <f>IF(SUM($S$3:BC$3)*$J280+SUM($S$4:BC$4)*$K280+SUM($S$5:BC$5)*$L280+SUM($S$6:BC$6)*$M280+SUM($S$7:BC$7)*$N280-SUM($O280:$Q280)&gt;0,SUM($S$3:BC$3)*$J280+SUM($S$4:BC$4)*$K280+SUM($S$5:BC$5)*$L280+SUM($S$6:BC$6)*$M280+SUM($S$7:BC$7)*$N280-SUM($O280:$Q280),0)</f>
        <v>127224.14479999998</v>
      </c>
      <c r="BA280" s="87">
        <f t="shared" si="943"/>
        <v>27194.093999999983</v>
      </c>
      <c r="BB280" s="402">
        <f>IF(SUM($S$3:BD$3)*$J280+SUM($S$4:BD$4)*$K280+SUM($S$5:BD$5)*$L280+SUM($S$6:BD$6)*$M280+SUM($S$7:BD$7)*$N280-SUM($O280:$Q280)&gt;0,SUM($S$3:BD$3)*$J280+SUM($S$4:BD$4)*$K280+SUM($S$5:BD$5)*$L280+SUM($S$6:BD$6)*$M280+SUM($S$7:BD$7)*$N280-SUM($O280:$Q280),0)</f>
        <v>147770.79359999998</v>
      </c>
      <c r="BC280" s="87">
        <f t="shared" si="944"/>
        <v>20546.648799999995</v>
      </c>
      <c r="BG280" s="87">
        <f t="shared" si="959"/>
        <v>0</v>
      </c>
      <c r="BH280" s="87">
        <f t="shared" si="960"/>
        <v>0</v>
      </c>
      <c r="BI280" s="87">
        <f t="shared" si="961"/>
        <v>0</v>
      </c>
      <c r="BJ280" s="87">
        <f t="shared" si="962"/>
        <v>0</v>
      </c>
      <c r="BK280" s="87">
        <f t="shared" si="963"/>
        <v>0</v>
      </c>
      <c r="BL280" s="87">
        <f t="shared" si="964"/>
        <v>0</v>
      </c>
      <c r="BM280" s="87">
        <f t="shared" si="965"/>
        <v>0</v>
      </c>
      <c r="BN280" s="87">
        <f t="shared" si="966"/>
        <v>0</v>
      </c>
      <c r="BO280" s="87">
        <f t="shared" si="967"/>
        <v>6324909.7719239965</v>
      </c>
      <c r="BP280" s="87">
        <f t="shared" si="968"/>
        <v>9323631.0983700026</v>
      </c>
      <c r="BQ280" s="244">
        <f t="shared" si="969"/>
        <v>9323631.0983699951</v>
      </c>
      <c r="BR280" s="151">
        <f t="shared" ref="BR280:BR294" si="970">IF($G280=2,AY280*$I$2*$H280,AY280*$H280)</f>
        <v>9323631.0983700026</v>
      </c>
      <c r="BS280" s="91">
        <f t="shared" si="957"/>
        <v>9323631.0983699933</v>
      </c>
      <c r="BT280" s="91">
        <f t="shared" si="958"/>
        <v>7044521.274323998</v>
      </c>
      <c r="BU280" s="87"/>
      <c r="BV280" s="87"/>
      <c r="BW280" s="159"/>
      <c r="BX280" s="154" t="s">
        <v>607</v>
      </c>
    </row>
    <row r="281" spans="1:76" s="86" customFormat="1" ht="12.75" customHeight="1" x14ac:dyDescent="0.2">
      <c r="A281" s="94" t="s">
        <v>853</v>
      </c>
      <c r="B281" s="15" t="s">
        <v>854</v>
      </c>
      <c r="C281" s="244" t="s">
        <v>105</v>
      </c>
      <c r="D281" s="339">
        <v>2</v>
      </c>
      <c r="E281" s="336">
        <v>78.5</v>
      </c>
      <c r="F281" s="341" t="s">
        <v>1050</v>
      </c>
      <c r="G281" s="369">
        <v>2</v>
      </c>
      <c r="H281" s="370">
        <v>76.56</v>
      </c>
      <c r="I281" s="378" t="s">
        <v>1050</v>
      </c>
      <c r="J281" s="307">
        <v>0.32019999999999998</v>
      </c>
      <c r="K281" s="208"/>
      <c r="L281" s="215">
        <v>0.1502</v>
      </c>
      <c r="M281" s="109"/>
      <c r="N281" s="120"/>
      <c r="O281" s="87"/>
      <c r="P281" s="91"/>
      <c r="Q281" s="292">
        <v>400</v>
      </c>
      <c r="R281" s="72">
        <f>IF(SUM($S$3:U$3)*$J281+SUM($S$4:U$4)*$K281+SUM($S$5:U$5)*$L281+SUM($S$6:U$6)*$M281+SUM($S$7:U$7)*$N281-SUM($O281:$Q281)&gt;0,SUM($S$3:U$3)*$J281+SUM($S$4:U$4)*$K281+SUM($S$5:U$5)*$L281+SUM($S$6:U$6)*$M281+SUM($S$7:U$7)*$N281-SUM($O281:$Q281),0)</f>
        <v>0</v>
      </c>
      <c r="S281" s="73">
        <f t="shared" si="926"/>
        <v>0</v>
      </c>
      <c r="T281" s="72">
        <f>IF(SUM($S$3:W$3)*$J281+SUM($S$4:W$4)*$K281+SUM($S$5:W$5)*$L281+SUM($S$6:W$6)*$M281+SUM($S$7:W$7)*$N281-SUM($O281:$Q281)&gt;0,SUM($S$3:W$3)*$J281+SUM($S$4:W$4)*$K281+SUM($S$5:W$5)*$L281+SUM($S$6:W$6)*$M281+SUM($S$7:W$7)*$N281-SUM($O281:$Q281),0)</f>
        <v>0</v>
      </c>
      <c r="U281" s="4">
        <f t="shared" si="927"/>
        <v>0</v>
      </c>
      <c r="V281" s="72">
        <f>IF(SUM($S$3:Y$3)*$J281+SUM($S$4:Y$4)*$K281+SUM($S$5:Y$5)*$L281+SUM($S$6:Y$6)*$M281+SUM($S$7:Y$7)*$N281-SUM($O281:$Q281)&gt;0,SUM($S$3:Y$3)*$J281+SUM($S$4:Y$4)*$K281+SUM($S$5:Y$5)*$L281+SUM($S$6:Y$6)*$M281+SUM($S$7:Y$7)*$N281-SUM($O281:$Q281),0)</f>
        <v>0</v>
      </c>
      <c r="W281" s="4">
        <f t="shared" si="928"/>
        <v>0</v>
      </c>
      <c r="X281" s="72">
        <f>IF(SUM($S$3:AA$3)*$J281+SUM($S$4:AA$4)*$K281+SUM($S$5:AA$5)*$L281+SUM($S$6:AA$6)*$M281+SUM($S$7:AA$7)*$N281-SUM($O281:$Q281)&gt;0,SUM($S$3:AA$3)*$J281+SUM($S$4:AA$4)*$K281+SUM($S$5:AA$5)*$L281+SUM($S$6:AA$6)*$M281+SUM($S$7:AA$7)*$N281-SUM($O281:$Q281),0)</f>
        <v>0</v>
      </c>
      <c r="Y281" s="4">
        <f t="shared" si="929"/>
        <v>0</v>
      </c>
      <c r="Z281" s="72">
        <f>IF(SUM($S$3:AC$3)*$J281+SUM($S$4:AC$4)*$K281+SUM($S$5:AC$5)*$L281+SUM($S$6:AC$6)*$M281+SUM($S$7:AC$7)*$N281-SUM($O281:$Q281)&gt;0,SUM($S$3:AC$3)*$J281+SUM($S$4:AC$4)*$K281+SUM($S$5:AC$5)*$L281+SUM($S$6:AC$6)*$M281+SUM($S$7:AC$7)*$N281-SUM($O281:$Q281),0)</f>
        <v>0</v>
      </c>
      <c r="AA281" s="4">
        <f t="shared" si="930"/>
        <v>0</v>
      </c>
      <c r="AB281" s="72">
        <f>IF(SUM($S$3:AE$3)*$J281+SUM($S$4:AE$4)*$K281+SUM($S$5:AE$5)*$L281+SUM($S$6:AE$6)*$M281+SUM($S$7:AE$7)*$N281-SUM($O281:$Q281)&gt;0,SUM($S$3:AE$3)*$J281+SUM($S$4:AE$4)*$K281+SUM($S$5:AE$5)*$L281+SUM($S$6:AE$6)*$M281+SUM($S$7:AE$7)*$N281-SUM($O281:$Q281),0)</f>
        <v>0</v>
      </c>
      <c r="AC281" s="4">
        <f t="shared" si="931"/>
        <v>0</v>
      </c>
      <c r="AD281" s="72">
        <f>IF(SUM($S$3:AG$3)*$J281+SUM($S$4:AG$4)*$K281+SUM($S$5:AG$5)*$L281+SUM($S$6:AG$6)*$M281+SUM($S$7:AG$7)*$N281-SUM($O281:$Q281)&gt;0,SUM($S$3:AG$3)*$J281+SUM($S$4:AG$4)*$K281+SUM($S$5:AG$5)*$L281+SUM($S$6:AG$6)*$M281+SUM($S$7:AG$7)*$N281-SUM($O281:$Q281),0)</f>
        <v>0</v>
      </c>
      <c r="AE281" s="4">
        <f t="shared" si="932"/>
        <v>0</v>
      </c>
      <c r="AF281" s="72">
        <f>IF(SUM($S$3:AI$3)*$J281+SUM($S$4:AI$4)*$K281+SUM($S$5:AI$5)*$L281+SUM($S$6:AI$6)*$M281+SUM($S$7:AI$7)*$N281-SUM($O281:$Q281)&gt;0,SUM($S$3:AI$3)*$J281+SUM($S$4:AI$4)*$K281+SUM($S$5:AI$5)*$L281+SUM($S$6:AI$6)*$M281+SUM($S$7:AI$7)*$N281-SUM($O281:$Q281),0)</f>
        <v>0</v>
      </c>
      <c r="AG281" s="4">
        <f t="shared" si="933"/>
        <v>0</v>
      </c>
      <c r="AH281" s="72">
        <f>IF(SUM($S$3:AK$3)*$J281+SUM($S$4:AK$4)*$K281+SUM($S$5:AK$5)*$L281+SUM($S$6:AK$6)*$M281+SUM($S$7:AK$7)*$N281-SUM($O281:$Q281)&gt;0,SUM($S$3:AK$3)*$J281+SUM($S$4:AK$4)*$K281+SUM($S$5:AK$5)*$L281+SUM($S$6:AK$6)*$M281+SUM($S$7:AK$7)*$N281-SUM($O281:$Q281),0)</f>
        <v>0</v>
      </c>
      <c r="AI281" s="4">
        <f t="shared" si="934"/>
        <v>0</v>
      </c>
      <c r="AJ281" s="72">
        <f>IF(SUM($S$3:AM$3)*$J281+SUM($S$4:AQ$4)*$K281+SUM($S$5:AM$5)*$L281+SUM($S$6:AM$6)*$M281+SUM($S$7:AM$7)*$N281-SUM($O281:$Q281)&gt;0,SUM($S$3:AM$3)*$J281+SUM($S$4:AQ$4)*$K281+SUM($S$5:AM$5)*$L281+SUM($S$6:AM$6)*$M281+SUM($S$7:AM$7)*$N281-SUM($O281:$Q281),0)</f>
        <v>0</v>
      </c>
      <c r="AK281" s="4">
        <f t="shared" si="935"/>
        <v>0</v>
      </c>
      <c r="AL281" s="72">
        <f>IF(SUM($S$3:AO$3)*$J281+SUM($S$4:AS$4)*$K281+SUM($S$5:AO$5)*$L281+SUM($S$6:AO$6)*$M281+SUM($S$7:AO$7)*$N281-SUM($O281:$Q281)&gt;0,SUM($S$3:AO$3)*$J281+SUM($S$4:AS$4)*$K281+SUM($S$5:AO$5)*$L281+SUM($S$6:AO$6)*$M281+SUM($S$7:AO$7)*$N281-SUM($O281:$Q281),0)</f>
        <v>0</v>
      </c>
      <c r="AM281" s="4">
        <f t="shared" si="936"/>
        <v>0</v>
      </c>
      <c r="AN281" s="72">
        <f>IF(SUM($S$3:AQ$3)*$J281+SUM($S$4:AU$4)*$K281+SUM($S$5:AQ$5)*$L281+SUM($S$6:AQ$6)*$M281+SUM($S$7:AQ$7)*$N281-SUM($O281:$Q281)&gt;0,SUM($S$3:AQ$3)*$J281+SUM($S$4:AU$4)*$K281+SUM($S$5:AQ$5)*$L281+SUM($S$6:AQ$6)*$M281+SUM($S$7:AQ$7)*$N281-SUM($O281:$Q281),0)</f>
        <v>0</v>
      </c>
      <c r="AO281" s="4">
        <f t="shared" si="937"/>
        <v>0</v>
      </c>
      <c r="AP281" s="72">
        <f>IF(SUM($S$3:AS$3)*$J281+SUM($S$4:AW$4)*$K281+SUM($S$5:AS$5)*$L281+SUM($S$6:AS$6)*$M281+SUM($S$7:AS$7)*$N281-SUM($O281:$Q281)&gt;0,SUM($S$3:AS$3)*$J281+SUM($S$4:AW$4)*$K281+SUM($S$5:AS$5)*$L281+SUM($S$6:AS$6)*$M281+SUM($S$7:AS$7)*$N281-SUM($O281:$Q281),0)</f>
        <v>0</v>
      </c>
      <c r="AQ281" s="4">
        <f t="shared" si="938"/>
        <v>0</v>
      </c>
      <c r="AR281" s="72">
        <f>IF(SUM($S$3:AU$3)*$J281+SUM($S$4:AP$4)*$K281+SUM($S$5:AU$5)*$L281+SUM($S$6:AU$6)*$M281+SUM($S$7:AU$7)*$N281-SUM($O281:$Q281)&gt;0,SUM($S$3:AU$3)*$J281+SUM($S$4:AP$4)*$K281+SUM($S$5:AU$5)*$L281+SUM($S$6:AU$6)*$M281+SUM($S$7:AU$7)*$N281-SUM($O281:$Q281),0)</f>
        <v>0</v>
      </c>
      <c r="AS281" s="4">
        <f t="shared" si="939"/>
        <v>0</v>
      </c>
      <c r="AT281" s="72">
        <f>IF(SUM($S$3:AW$3)*$J281+SUM($S$4:AW$4)*$K281+SUM($S$5:AW$5)*$L281+SUM($S$6:AW$6)*$M281+SUM($S$7:AW$7)*$N281-SUM($O281:$Q281)&gt;0,SUM($S$3:AW$3)*$J281+SUM($S$4:AW$4)*$K281+SUM($S$5:AW$5)*$L281+SUM($S$6:AW$6)*$M281+SUM($S$7:AW$7)*$N281-SUM($O281:$Q281),0)</f>
        <v>0</v>
      </c>
      <c r="AU281" s="4">
        <f t="shared" si="940"/>
        <v>0</v>
      </c>
      <c r="AV281" s="72">
        <f>IF(SUM($S$3:AY$3)*$J281+SUM($S$4:AY$4)*$K281+SUM($S$5:AY$5)*$L281+SUM($S$6:AY$6)*$M281+SUM($S$7:AY$7)*$N281-SUM($O281:$Q281)&gt;0,SUM($S$3:AY$3)*$J281+SUM($S$4:AY$4)*$K281+SUM($S$5:AY$5)*$L281+SUM($S$6:AY$6)*$M281+SUM($S$7:AY$7)*$N281-SUM($O281:$Q281),0)</f>
        <v>0</v>
      </c>
      <c r="AW281" s="4">
        <f t="shared" si="941"/>
        <v>0</v>
      </c>
      <c r="AX281" s="72">
        <f>IF(SUM($S$3:BA$3)*$J281+SUM($S$4:BA$4)*$K281+SUM($S$5:BA$5)*$L281+SUM($S$6:BA$6)*$M281+SUM($S$7:BA$7)*$N281-SUM($O281:$Q281)&gt;0,SUM($S$3:BA$3)*$J281+SUM($S$4:BA$4)*$K281+SUM($S$5:BA$5)*$L281+SUM($S$6:BA$6)*$M281+SUM($S$7:BA$7)*$N281-SUM($O281:$Q281),0)</f>
        <v>0</v>
      </c>
      <c r="AY281" s="7">
        <f t="shared" si="942"/>
        <v>0</v>
      </c>
      <c r="AZ281" s="401">
        <f>IF(SUM($S$3:BC$3)*$J281+SUM($S$4:BC$4)*$K281+SUM($S$5:BC$5)*$L281+SUM($S$6:BC$6)*$M281+SUM($S$7:BC$7)*$N281-SUM($O281:$Q281)&gt;0,SUM($S$3:BC$3)*$J281+SUM($S$4:BC$4)*$K281+SUM($S$5:BC$5)*$L281+SUM($S$6:BC$6)*$M281+SUM($S$7:BC$7)*$N281-SUM($O281:$Q281),0)</f>
        <v>0</v>
      </c>
      <c r="BA281" s="87">
        <f t="shared" si="943"/>
        <v>0</v>
      </c>
      <c r="BB281" s="402">
        <f>IF(SUM($S$3:BD$3)*$J281+SUM($S$4:BD$4)*$K281+SUM($S$5:BD$5)*$L281+SUM($S$6:BD$6)*$M281+SUM($S$7:BD$7)*$N281-SUM($O281:$Q281)&gt;0,SUM($S$3:BD$3)*$J281+SUM($S$4:BD$4)*$K281+SUM($S$5:BD$5)*$L281+SUM($S$6:BD$6)*$M281+SUM($S$7:BD$7)*$N281-SUM($O281:$Q281),0)</f>
        <v>0</v>
      </c>
      <c r="BC281" s="87">
        <f t="shared" si="944"/>
        <v>0</v>
      </c>
      <c r="BG281" s="87">
        <f t="shared" si="959"/>
        <v>0</v>
      </c>
      <c r="BH281" s="87">
        <f t="shared" si="960"/>
        <v>0</v>
      </c>
      <c r="BI281" s="87">
        <f t="shared" si="961"/>
        <v>0</v>
      </c>
      <c r="BJ281" s="87">
        <f t="shared" si="962"/>
        <v>0</v>
      </c>
      <c r="BK281" s="87">
        <f t="shared" si="963"/>
        <v>0</v>
      </c>
      <c r="BL281" s="87">
        <f t="shared" si="964"/>
        <v>0</v>
      </c>
      <c r="BM281" s="87">
        <f t="shared" si="965"/>
        <v>0</v>
      </c>
      <c r="BN281" s="87">
        <f t="shared" si="966"/>
        <v>0</v>
      </c>
      <c r="BO281" s="87">
        <f t="shared" si="967"/>
        <v>0</v>
      </c>
      <c r="BP281" s="87">
        <f t="shared" si="968"/>
        <v>0</v>
      </c>
      <c r="BQ281" s="244">
        <f t="shared" si="969"/>
        <v>0</v>
      </c>
      <c r="BR281" s="151">
        <f t="shared" si="970"/>
        <v>0</v>
      </c>
      <c r="BS281" s="91">
        <f t="shared" si="957"/>
        <v>0</v>
      </c>
      <c r="BT281" s="91">
        <f t="shared" si="958"/>
        <v>0</v>
      </c>
      <c r="BU281" s="87"/>
      <c r="BV281" s="87"/>
      <c r="BW281" s="159"/>
      <c r="BX281" s="154" t="s">
        <v>607</v>
      </c>
    </row>
    <row r="282" spans="1:76" s="86" customFormat="1" ht="12.75" customHeight="1" x14ac:dyDescent="0.2">
      <c r="A282" s="13" t="s">
        <v>855</v>
      </c>
      <c r="B282" s="63" t="s">
        <v>856</v>
      </c>
      <c r="C282" s="259" t="s">
        <v>455</v>
      </c>
      <c r="D282" s="339">
        <v>2</v>
      </c>
      <c r="E282" s="336">
        <v>55.9</v>
      </c>
      <c r="F282" s="341" t="s">
        <v>1050</v>
      </c>
      <c r="G282" s="369">
        <v>2</v>
      </c>
      <c r="H282" s="370">
        <v>83.47</v>
      </c>
      <c r="I282" s="378" t="s">
        <v>1050</v>
      </c>
      <c r="J282" s="208"/>
      <c r="K282" s="208"/>
      <c r="L282" s="218"/>
      <c r="M282" s="109"/>
      <c r="N282" s="120"/>
      <c r="O282" s="87">
        <v>1116</v>
      </c>
      <c r="P282" s="91"/>
      <c r="Q282" s="292">
        <v>0</v>
      </c>
      <c r="R282" s="72">
        <f>IF(SUM($S$3:U$3)*$J282+SUM($S$4:U$4)*$K282+SUM($S$5:U$5)*$L282+SUM($S$6:U$6)*$M282+SUM($S$7:U$7)*$N282-SUM($O282:$Q282)&gt;0,SUM($S$3:U$3)*$J282+SUM($S$4:U$4)*$K282+SUM($S$5:U$5)*$L282+SUM($S$6:U$6)*$M282+SUM($S$7:U$7)*$N282-SUM($O282:$Q282),0)</f>
        <v>0</v>
      </c>
      <c r="S282" s="73">
        <f t="shared" si="926"/>
        <v>0</v>
      </c>
      <c r="T282" s="72">
        <f>IF(SUM($S$3:W$3)*$J282+SUM($S$4:W$4)*$K282+SUM($S$5:W$5)*$L282+SUM($S$6:W$6)*$M282+SUM($S$7:W$7)*$N282-SUM($O282:$Q282)&gt;0,SUM($S$3:W$3)*$J282+SUM($S$4:W$4)*$K282+SUM($S$5:W$5)*$L282+SUM($S$6:W$6)*$M282+SUM($S$7:W$7)*$N282-SUM($O282:$Q282),0)</f>
        <v>0</v>
      </c>
      <c r="U282" s="4">
        <f t="shared" si="927"/>
        <v>0</v>
      </c>
      <c r="V282" s="72">
        <f>IF(SUM($S$3:Y$3)*$J282+SUM($S$4:Y$4)*$K282+SUM($S$5:Y$5)*$L282+SUM($S$6:Y$6)*$M282+SUM($S$7:Y$7)*$N282-SUM($O282:$Q282)&gt;0,SUM($S$3:Y$3)*$J282+SUM($S$4:Y$4)*$K282+SUM($S$5:Y$5)*$L282+SUM($S$6:Y$6)*$M282+SUM($S$7:Y$7)*$N282-SUM($O282:$Q282),0)</f>
        <v>0</v>
      </c>
      <c r="W282" s="4">
        <f t="shared" si="928"/>
        <v>0</v>
      </c>
      <c r="X282" s="72">
        <f>IF(SUM($S$3:AA$3)*$J282+SUM($S$4:AA$4)*$K282+SUM($S$5:AA$5)*$L282+SUM($S$6:AA$6)*$M282+SUM($S$7:AA$7)*$N282-SUM($O282:$Q282)&gt;0,SUM($S$3:AA$3)*$J282+SUM($S$4:AA$4)*$K282+SUM($S$5:AA$5)*$L282+SUM($S$6:AA$6)*$M282+SUM($S$7:AA$7)*$N282-SUM($O282:$Q282),0)</f>
        <v>0</v>
      </c>
      <c r="Y282" s="4">
        <f t="shared" si="929"/>
        <v>0</v>
      </c>
      <c r="Z282" s="72">
        <f>IF(SUM($S$3:AC$3)*$J282+SUM($S$4:AC$4)*$K282+SUM($S$5:AC$5)*$L282+SUM($S$6:AC$6)*$M282+SUM($S$7:AC$7)*$N282-SUM($O282:$Q282)&gt;0,SUM($S$3:AC$3)*$J282+SUM($S$4:AC$4)*$K282+SUM($S$5:AC$5)*$L282+SUM($S$6:AC$6)*$M282+SUM($S$7:AC$7)*$N282-SUM($O282:$Q282),0)</f>
        <v>0</v>
      </c>
      <c r="AA282" s="4">
        <f t="shared" si="930"/>
        <v>0</v>
      </c>
      <c r="AB282" s="72">
        <f>IF(SUM($S$3:AE$3)*$J282+SUM($S$4:AE$4)*$K282+SUM($S$5:AE$5)*$L282+SUM($S$6:AE$6)*$M282+SUM($S$7:AE$7)*$N282-SUM($O282:$Q282)&gt;0,SUM($S$3:AE$3)*$J282+SUM($S$4:AE$4)*$K282+SUM($S$5:AE$5)*$L282+SUM($S$6:AE$6)*$M282+SUM($S$7:AE$7)*$N282-SUM($O282:$Q282),0)</f>
        <v>0</v>
      </c>
      <c r="AC282" s="4">
        <f t="shared" si="931"/>
        <v>0</v>
      </c>
      <c r="AD282" s="72">
        <f>IF(SUM($S$3:AG$3)*$J282+SUM($S$4:AG$4)*$K282+SUM($S$5:AG$5)*$L282+SUM($S$6:AG$6)*$M282+SUM($S$7:AG$7)*$N282-SUM($O282:$Q282)&gt;0,SUM($S$3:AG$3)*$J282+SUM($S$4:AG$4)*$K282+SUM($S$5:AG$5)*$L282+SUM($S$6:AG$6)*$M282+SUM($S$7:AG$7)*$N282-SUM($O282:$Q282),0)</f>
        <v>0</v>
      </c>
      <c r="AE282" s="4">
        <f t="shared" si="932"/>
        <v>0</v>
      </c>
      <c r="AF282" s="72">
        <f>IF(SUM($S$3:AI$3)*$J282+SUM($S$4:AI$4)*$K282+SUM($S$5:AI$5)*$L282+SUM($S$6:AI$6)*$M282+SUM($S$7:AI$7)*$N282-SUM($O282:$Q282)&gt;0,SUM($S$3:AI$3)*$J282+SUM($S$4:AI$4)*$K282+SUM($S$5:AI$5)*$L282+SUM($S$6:AI$6)*$M282+SUM($S$7:AI$7)*$N282-SUM($O282:$Q282),0)</f>
        <v>0</v>
      </c>
      <c r="AG282" s="4">
        <f t="shared" si="933"/>
        <v>0</v>
      </c>
      <c r="AH282" s="72">
        <f>IF(SUM($S$3:AK$3)*$J282+SUM($S$4:AK$4)*$K282+SUM($S$5:AK$5)*$L282+SUM($S$6:AK$6)*$M282+SUM($S$7:AK$7)*$N282-SUM($O282:$Q282)&gt;0,SUM($S$3:AK$3)*$J282+SUM($S$4:AK$4)*$K282+SUM($S$5:AK$5)*$L282+SUM($S$6:AK$6)*$M282+SUM($S$7:AK$7)*$N282-SUM($O282:$Q282),0)</f>
        <v>0</v>
      </c>
      <c r="AI282" s="4">
        <f t="shared" si="934"/>
        <v>0</v>
      </c>
      <c r="AJ282" s="72">
        <f>IF(SUM($S$3:AM$3)*$J282+SUM($S$4:AQ$4)*$K282+SUM($S$5:AM$5)*$L282+SUM($S$6:AM$6)*$M282+SUM($S$7:AM$7)*$N282-SUM($O282:$Q282)&gt;0,SUM($S$3:AM$3)*$J282+SUM($S$4:AQ$4)*$K282+SUM($S$5:AM$5)*$L282+SUM($S$6:AM$6)*$M282+SUM($S$7:AM$7)*$N282-SUM($O282:$Q282),0)</f>
        <v>0</v>
      </c>
      <c r="AK282" s="4">
        <f t="shared" si="935"/>
        <v>0</v>
      </c>
      <c r="AL282" s="72">
        <f>IF(SUM($S$3:AO$3)*$J282+SUM($S$4:AS$4)*$K282+SUM($S$5:AO$5)*$L282+SUM($S$6:AO$6)*$M282+SUM($S$7:AO$7)*$N282-SUM($O282:$Q282)&gt;0,SUM($S$3:AO$3)*$J282+SUM($S$4:AS$4)*$K282+SUM($S$5:AO$5)*$L282+SUM($S$6:AO$6)*$M282+SUM($S$7:AO$7)*$N282-SUM($O282:$Q282),0)</f>
        <v>0</v>
      </c>
      <c r="AM282" s="4">
        <f t="shared" si="936"/>
        <v>0</v>
      </c>
      <c r="AN282" s="72">
        <f>IF(SUM($S$3:AQ$3)*$J282+SUM($S$4:AU$4)*$K282+SUM($S$5:AQ$5)*$L282+SUM($S$6:AQ$6)*$M282+SUM($S$7:AQ$7)*$N282-SUM($O282:$Q282)&gt;0,SUM($S$3:AQ$3)*$J282+SUM($S$4:AU$4)*$K282+SUM($S$5:AQ$5)*$L282+SUM($S$6:AQ$6)*$M282+SUM($S$7:AQ$7)*$N282-SUM($O282:$Q282),0)</f>
        <v>0</v>
      </c>
      <c r="AO282" s="4">
        <f t="shared" si="937"/>
        <v>0</v>
      </c>
      <c r="AP282" s="72">
        <f>IF(SUM($S$3:AS$3)*$J282+SUM($S$4:AW$4)*$K282+SUM($S$5:AS$5)*$L282+SUM($S$6:AS$6)*$M282+SUM($S$7:AS$7)*$N282-SUM($O282:$Q282)&gt;0,SUM($S$3:AS$3)*$J282+SUM($S$4:AW$4)*$K282+SUM($S$5:AS$5)*$L282+SUM($S$6:AS$6)*$M282+SUM($S$7:AS$7)*$N282-SUM($O282:$Q282),0)</f>
        <v>0</v>
      </c>
      <c r="AQ282" s="4">
        <f t="shared" si="938"/>
        <v>0</v>
      </c>
      <c r="AR282" s="72">
        <f>IF(SUM($S$3:AU$3)*$J282+SUM($S$4:AP$4)*$K282+SUM($S$5:AU$5)*$L282+SUM($S$6:AU$6)*$M282+SUM($S$7:AU$7)*$N282-SUM($O282:$Q282)&gt;0,SUM($S$3:AU$3)*$J282+SUM($S$4:AP$4)*$K282+SUM($S$5:AU$5)*$L282+SUM($S$6:AU$6)*$M282+SUM($S$7:AU$7)*$N282-SUM($O282:$Q282),0)</f>
        <v>0</v>
      </c>
      <c r="AS282" s="4">
        <f t="shared" si="939"/>
        <v>0</v>
      </c>
      <c r="AT282" s="72">
        <f>IF(SUM($S$3:AW$3)*$J282+SUM($S$4:AW$4)*$K282+SUM($S$5:AW$5)*$L282+SUM($S$6:AW$6)*$M282+SUM($S$7:AW$7)*$N282-SUM($O282:$Q282)&gt;0,SUM($S$3:AW$3)*$J282+SUM($S$4:AW$4)*$K282+SUM($S$5:AW$5)*$L282+SUM($S$6:AW$6)*$M282+SUM($S$7:AW$7)*$N282-SUM($O282:$Q282),0)</f>
        <v>0</v>
      </c>
      <c r="AU282" s="4">
        <f t="shared" si="940"/>
        <v>0</v>
      </c>
      <c r="AV282" s="72">
        <f>IF(SUM($S$3:AY$3)*$J282+SUM($S$4:AY$4)*$K282+SUM($S$5:AY$5)*$L282+SUM($S$6:AY$6)*$M282+SUM($S$7:AY$7)*$N282-SUM($O282:$Q282)&gt;0,SUM($S$3:AY$3)*$J282+SUM($S$4:AY$4)*$K282+SUM($S$5:AY$5)*$L282+SUM($S$6:AY$6)*$M282+SUM($S$7:AY$7)*$N282-SUM($O282:$Q282),0)</f>
        <v>0</v>
      </c>
      <c r="AW282" s="4">
        <f t="shared" si="941"/>
        <v>0</v>
      </c>
      <c r="AX282" s="72">
        <f>IF(SUM($S$3:BA$3)*$J282+SUM($S$4:BA$4)*$K282+SUM($S$5:BA$5)*$L282+SUM($S$6:BA$6)*$M282+SUM($S$7:BA$7)*$N282-SUM($O282:$Q282)&gt;0,SUM($S$3:BA$3)*$J282+SUM($S$4:BA$4)*$K282+SUM($S$5:BA$5)*$L282+SUM($S$6:BA$6)*$M282+SUM($S$7:BA$7)*$N282-SUM($O282:$Q282),0)</f>
        <v>0</v>
      </c>
      <c r="AY282" s="7">
        <f t="shared" si="942"/>
        <v>0</v>
      </c>
      <c r="AZ282" s="401">
        <f>IF(SUM($S$3:BC$3)*$J282+SUM($S$4:BC$4)*$K282+SUM($S$5:BC$5)*$L282+SUM($S$6:BC$6)*$M282+SUM($S$7:BC$7)*$N282-SUM($O282:$Q282)&gt;0,SUM($S$3:BC$3)*$J282+SUM($S$4:BC$4)*$K282+SUM($S$5:BC$5)*$L282+SUM($S$6:BC$6)*$M282+SUM($S$7:BC$7)*$N282-SUM($O282:$Q282),0)</f>
        <v>0</v>
      </c>
      <c r="BA282" s="87">
        <f t="shared" si="943"/>
        <v>0</v>
      </c>
      <c r="BB282" s="402">
        <f>IF(SUM($S$3:BD$3)*$J282+SUM($S$4:BD$4)*$K282+SUM($S$5:BD$5)*$L282+SUM($S$6:BD$6)*$M282+SUM($S$7:BD$7)*$N282-SUM($O282:$Q282)&gt;0,SUM($S$3:BD$3)*$J282+SUM($S$4:BD$4)*$K282+SUM($S$5:BD$5)*$L282+SUM($S$6:BD$6)*$M282+SUM($S$7:BD$7)*$N282-SUM($O282:$Q282),0)</f>
        <v>0</v>
      </c>
      <c r="BC282" s="87">
        <f t="shared" si="944"/>
        <v>0</v>
      </c>
      <c r="BG282" s="87">
        <f t="shared" si="959"/>
        <v>0</v>
      </c>
      <c r="BH282" s="87">
        <f t="shared" si="960"/>
        <v>0</v>
      </c>
      <c r="BI282" s="87">
        <f t="shared" si="961"/>
        <v>0</v>
      </c>
      <c r="BJ282" s="87">
        <f t="shared" si="962"/>
        <v>0</v>
      </c>
      <c r="BK282" s="87">
        <f t="shared" si="963"/>
        <v>0</v>
      </c>
      <c r="BL282" s="87">
        <f t="shared" si="964"/>
        <v>0</v>
      </c>
      <c r="BM282" s="87">
        <f t="shared" si="965"/>
        <v>0</v>
      </c>
      <c r="BN282" s="87">
        <f t="shared" si="966"/>
        <v>0</v>
      </c>
      <c r="BO282" s="87">
        <f t="shared" si="967"/>
        <v>0</v>
      </c>
      <c r="BP282" s="87">
        <f t="shared" si="968"/>
        <v>0</v>
      </c>
      <c r="BQ282" s="244">
        <f t="shared" si="969"/>
        <v>0</v>
      </c>
      <c r="BR282" s="151">
        <f t="shared" si="970"/>
        <v>0</v>
      </c>
      <c r="BS282" s="91">
        <f t="shared" si="957"/>
        <v>0</v>
      </c>
      <c r="BT282" s="91">
        <f t="shared" si="958"/>
        <v>0</v>
      </c>
      <c r="BU282" s="87"/>
      <c r="BV282" s="87"/>
      <c r="BW282" s="159"/>
      <c r="BX282" s="154" t="s">
        <v>607</v>
      </c>
    </row>
    <row r="283" spans="1:76" s="86" customFormat="1" ht="12.75" customHeight="1" x14ac:dyDescent="0.2">
      <c r="A283" s="94" t="s">
        <v>857</v>
      </c>
      <c r="B283" s="15" t="s">
        <v>858</v>
      </c>
      <c r="C283" s="244" t="s">
        <v>105</v>
      </c>
      <c r="D283" s="339">
        <v>2</v>
      </c>
      <c r="E283" s="336">
        <v>50.67</v>
      </c>
      <c r="F283" s="341" t="s">
        <v>1050</v>
      </c>
      <c r="G283" s="369">
        <v>2</v>
      </c>
      <c r="H283" s="370">
        <v>45.08</v>
      </c>
      <c r="I283" s="378" t="s">
        <v>1050</v>
      </c>
      <c r="J283" s="208"/>
      <c r="K283" s="208"/>
      <c r="L283" s="215">
        <v>0.03</v>
      </c>
      <c r="M283" s="109"/>
      <c r="N283" s="120"/>
      <c r="O283" s="87"/>
      <c r="P283" s="91"/>
      <c r="Q283" s="292">
        <v>180</v>
      </c>
      <c r="R283" s="72">
        <f>IF(SUM($S$3:U$3)*$J283+SUM($S$4:U$4)*$K283+SUM($S$5:U$5)*$L283+SUM($S$6:U$6)*$M283+SUM($S$7:U$7)*$N283-SUM($O283:$Q283)&gt;0,SUM($S$3:U$3)*$J283+SUM($S$4:U$4)*$K283+SUM($S$5:U$5)*$L283+SUM($S$6:U$6)*$M283+SUM($S$7:U$7)*$N283-SUM($O283:$Q283),0)</f>
        <v>0</v>
      </c>
      <c r="S283" s="73">
        <f t="shared" si="926"/>
        <v>0</v>
      </c>
      <c r="T283" s="72">
        <f>IF(SUM($S$3:W$3)*$J283+SUM($S$4:W$4)*$K283+SUM($S$5:W$5)*$L283+SUM($S$6:W$6)*$M283+SUM($S$7:W$7)*$N283-SUM($O283:$Q283)&gt;0,SUM($S$3:W$3)*$J283+SUM($S$4:W$4)*$K283+SUM($S$5:W$5)*$L283+SUM($S$6:W$6)*$M283+SUM($S$7:W$7)*$N283-SUM($O283:$Q283),0)</f>
        <v>0</v>
      </c>
      <c r="U283" s="4">
        <f t="shared" si="927"/>
        <v>0</v>
      </c>
      <c r="V283" s="72">
        <f>IF(SUM($S$3:Y$3)*$J283+SUM($S$4:Y$4)*$K283+SUM($S$5:Y$5)*$L283+SUM($S$6:Y$6)*$M283+SUM($S$7:Y$7)*$N283-SUM($O283:$Q283)&gt;0,SUM($S$3:Y$3)*$J283+SUM($S$4:Y$4)*$K283+SUM($S$5:Y$5)*$L283+SUM($S$6:Y$6)*$M283+SUM($S$7:Y$7)*$N283-SUM($O283:$Q283),0)</f>
        <v>0</v>
      </c>
      <c r="W283" s="4">
        <f t="shared" si="928"/>
        <v>0</v>
      </c>
      <c r="X283" s="72">
        <f>IF(SUM($S$3:AA$3)*$J283+SUM($S$4:AA$4)*$K283+SUM($S$5:AA$5)*$L283+SUM($S$6:AA$6)*$M283+SUM($S$7:AA$7)*$N283-SUM($O283:$Q283)&gt;0,SUM($S$3:AA$3)*$J283+SUM($S$4:AA$4)*$K283+SUM($S$5:AA$5)*$L283+SUM($S$6:AA$6)*$M283+SUM($S$7:AA$7)*$N283-SUM($O283:$Q283),0)</f>
        <v>0</v>
      </c>
      <c r="Y283" s="4">
        <f t="shared" si="929"/>
        <v>0</v>
      </c>
      <c r="Z283" s="72">
        <f>IF(SUM($S$3:AC$3)*$J283+SUM($S$4:AC$4)*$K283+SUM($S$5:AC$5)*$L283+SUM($S$6:AC$6)*$M283+SUM($S$7:AC$7)*$N283-SUM($O283:$Q283)&gt;0,SUM($S$3:AC$3)*$J283+SUM($S$4:AC$4)*$K283+SUM($S$5:AC$5)*$L283+SUM($S$6:AC$6)*$M283+SUM($S$7:AC$7)*$N283-SUM($O283:$Q283),0)</f>
        <v>0</v>
      </c>
      <c r="AA283" s="4">
        <f t="shared" si="930"/>
        <v>0</v>
      </c>
      <c r="AB283" s="72">
        <f>IF(SUM($S$3:AE$3)*$J283+SUM($S$4:AE$4)*$K283+SUM($S$5:AE$5)*$L283+SUM($S$6:AE$6)*$M283+SUM($S$7:AE$7)*$N283-SUM($O283:$Q283)&gt;0,SUM($S$3:AE$3)*$J283+SUM($S$4:AE$4)*$K283+SUM($S$5:AE$5)*$L283+SUM($S$6:AE$6)*$M283+SUM($S$7:AE$7)*$N283-SUM($O283:$Q283),0)</f>
        <v>0</v>
      </c>
      <c r="AC283" s="4">
        <f t="shared" si="931"/>
        <v>0</v>
      </c>
      <c r="AD283" s="72">
        <f>IF(SUM($S$3:AG$3)*$J283+SUM($S$4:AG$4)*$K283+SUM($S$5:AG$5)*$L283+SUM($S$6:AG$6)*$M283+SUM($S$7:AG$7)*$N283-SUM($O283:$Q283)&gt;0,SUM($S$3:AG$3)*$J283+SUM($S$4:AG$4)*$K283+SUM($S$5:AG$5)*$L283+SUM($S$6:AG$6)*$M283+SUM($S$7:AG$7)*$N283-SUM($O283:$Q283),0)</f>
        <v>0</v>
      </c>
      <c r="AE283" s="4">
        <f t="shared" si="932"/>
        <v>0</v>
      </c>
      <c r="AF283" s="72">
        <f>IF(SUM($S$3:AI$3)*$J283+SUM($S$4:AI$4)*$K283+SUM($S$5:AI$5)*$L283+SUM($S$6:AI$6)*$M283+SUM($S$7:AI$7)*$N283-SUM($O283:$Q283)&gt;0,SUM($S$3:AI$3)*$J283+SUM($S$4:AI$4)*$K283+SUM($S$5:AI$5)*$L283+SUM($S$6:AI$6)*$M283+SUM($S$7:AI$7)*$N283-SUM($O283:$Q283),0)</f>
        <v>0</v>
      </c>
      <c r="AG283" s="4">
        <f t="shared" si="933"/>
        <v>0</v>
      </c>
      <c r="AH283" s="72">
        <f>IF(SUM($S$3:AK$3)*$J283+SUM($S$4:AK$4)*$K283+SUM($S$5:AK$5)*$L283+SUM($S$6:AK$6)*$M283+SUM($S$7:AK$7)*$N283-SUM($O283:$Q283)&gt;0,SUM($S$3:AK$3)*$J283+SUM($S$4:AK$4)*$K283+SUM($S$5:AK$5)*$L283+SUM($S$6:AK$6)*$M283+SUM($S$7:AK$7)*$N283-SUM($O283:$Q283),0)</f>
        <v>0</v>
      </c>
      <c r="AI283" s="4">
        <f t="shared" si="934"/>
        <v>0</v>
      </c>
      <c r="AJ283" s="72">
        <f>IF(SUM($S$3:AM$3)*$J283+SUM($S$4:AQ$4)*$K283+SUM($S$5:AM$5)*$L283+SUM($S$6:AM$6)*$M283+SUM($S$7:AM$7)*$N283-SUM($O283:$Q283)&gt;0,SUM($S$3:AM$3)*$J283+SUM($S$4:AQ$4)*$K283+SUM($S$5:AM$5)*$L283+SUM($S$6:AM$6)*$M283+SUM($S$7:AM$7)*$N283-SUM($O283:$Q283),0)</f>
        <v>0</v>
      </c>
      <c r="AK283" s="4">
        <f t="shared" si="935"/>
        <v>0</v>
      </c>
      <c r="AL283" s="72">
        <f>IF(SUM($S$3:AO$3)*$J283+SUM($S$4:AS$4)*$K283+SUM($S$5:AO$5)*$L283+SUM($S$6:AO$6)*$M283+SUM($S$7:AO$7)*$N283-SUM($O283:$Q283)&gt;0,SUM($S$3:AO$3)*$J283+SUM($S$4:AS$4)*$K283+SUM($S$5:AO$5)*$L283+SUM($S$6:AO$6)*$M283+SUM($S$7:AO$7)*$N283-SUM($O283:$Q283),0)</f>
        <v>0</v>
      </c>
      <c r="AM283" s="4">
        <f t="shared" si="936"/>
        <v>0</v>
      </c>
      <c r="AN283" s="72">
        <f>IF(SUM($S$3:AQ$3)*$J283+SUM($S$4:AU$4)*$K283+SUM($S$5:AQ$5)*$L283+SUM($S$6:AQ$6)*$M283+SUM($S$7:AQ$7)*$N283-SUM($O283:$Q283)&gt;0,SUM($S$3:AQ$3)*$J283+SUM($S$4:AU$4)*$K283+SUM($S$5:AQ$5)*$L283+SUM($S$6:AQ$6)*$M283+SUM($S$7:AQ$7)*$N283-SUM($O283:$Q283),0)</f>
        <v>0</v>
      </c>
      <c r="AO283" s="4">
        <f t="shared" si="937"/>
        <v>0</v>
      </c>
      <c r="AP283" s="72">
        <f>IF(SUM($S$3:AS$3)*$J283+SUM($S$4:AW$4)*$K283+SUM($S$5:AS$5)*$L283+SUM($S$6:AS$6)*$M283+SUM($S$7:AS$7)*$N283-SUM($O283:$Q283)&gt;0,SUM($S$3:AS$3)*$J283+SUM($S$4:AW$4)*$K283+SUM($S$5:AS$5)*$L283+SUM($S$6:AS$6)*$M283+SUM($S$7:AS$7)*$N283-SUM($O283:$Q283),0)</f>
        <v>0</v>
      </c>
      <c r="AQ283" s="4">
        <f t="shared" si="938"/>
        <v>0</v>
      </c>
      <c r="AR283" s="72">
        <f>IF(SUM($S$3:AU$3)*$J283+SUM($S$4:AP$4)*$K283+SUM($S$5:AU$5)*$L283+SUM($S$6:AU$6)*$M283+SUM($S$7:AU$7)*$N283-SUM($O283:$Q283)&gt;0,SUM($S$3:AU$3)*$J283+SUM($S$4:AP$4)*$K283+SUM($S$5:AU$5)*$L283+SUM($S$6:AU$6)*$M283+SUM($S$7:AU$7)*$N283-SUM($O283:$Q283),0)</f>
        <v>0</v>
      </c>
      <c r="AS283" s="4">
        <f t="shared" si="939"/>
        <v>0</v>
      </c>
      <c r="AT283" s="72">
        <f>IF(SUM($S$3:AW$3)*$J283+SUM($S$4:AW$4)*$K283+SUM($S$5:AW$5)*$L283+SUM($S$6:AW$6)*$M283+SUM($S$7:AW$7)*$N283-SUM($O283:$Q283)&gt;0,SUM($S$3:AW$3)*$J283+SUM($S$4:AW$4)*$K283+SUM($S$5:AW$5)*$L283+SUM($S$6:AW$6)*$M283+SUM($S$7:AW$7)*$N283-SUM($O283:$Q283),0)</f>
        <v>0</v>
      </c>
      <c r="AU283" s="4">
        <f t="shared" si="940"/>
        <v>0</v>
      </c>
      <c r="AV283" s="72">
        <f>IF(SUM($S$3:AY$3)*$J283+SUM($S$4:AY$4)*$K283+SUM($S$5:AY$5)*$L283+SUM($S$6:AY$6)*$M283+SUM($S$7:AY$7)*$N283-SUM($O283:$Q283)&gt;0,SUM($S$3:AY$3)*$J283+SUM($S$4:AY$4)*$K283+SUM($S$5:AY$5)*$L283+SUM($S$6:AY$6)*$M283+SUM($S$7:AY$7)*$N283-SUM($O283:$Q283),0)</f>
        <v>0</v>
      </c>
      <c r="AW283" s="4">
        <f t="shared" si="941"/>
        <v>0</v>
      </c>
      <c r="AX283" s="72">
        <f>IF(SUM($S$3:BA$3)*$J283+SUM($S$4:BA$4)*$K283+SUM($S$5:BA$5)*$L283+SUM($S$6:BA$6)*$M283+SUM($S$7:BA$7)*$N283-SUM($O283:$Q283)&gt;0,SUM($S$3:BA$3)*$J283+SUM($S$4:BA$4)*$K283+SUM($S$5:BA$5)*$L283+SUM($S$6:BA$6)*$M283+SUM($S$7:BA$7)*$N283-SUM($O283:$Q283),0)</f>
        <v>0</v>
      </c>
      <c r="AY283" s="7">
        <f t="shared" si="942"/>
        <v>0</v>
      </c>
      <c r="AZ283" s="401">
        <f>IF(SUM($S$3:BC$3)*$J283+SUM($S$4:BC$4)*$K283+SUM($S$5:BC$5)*$L283+SUM($S$6:BC$6)*$M283+SUM($S$7:BC$7)*$N283-SUM($O283:$Q283)&gt;0,SUM($S$3:BC$3)*$J283+SUM($S$4:BC$4)*$K283+SUM($S$5:BC$5)*$L283+SUM($S$6:BC$6)*$M283+SUM($S$7:BC$7)*$N283-SUM($O283:$Q283),0)</f>
        <v>0</v>
      </c>
      <c r="BA283" s="87">
        <f t="shared" si="943"/>
        <v>0</v>
      </c>
      <c r="BB283" s="402">
        <f>IF(SUM($S$3:BD$3)*$J283+SUM($S$4:BD$4)*$K283+SUM($S$5:BD$5)*$L283+SUM($S$6:BD$6)*$M283+SUM($S$7:BD$7)*$N283-SUM($O283:$Q283)&gt;0,SUM($S$3:BD$3)*$J283+SUM($S$4:BD$4)*$K283+SUM($S$5:BD$5)*$L283+SUM($S$6:BD$6)*$M283+SUM($S$7:BD$7)*$N283-SUM($O283:$Q283),0)</f>
        <v>0</v>
      </c>
      <c r="BC283" s="87">
        <f t="shared" si="944"/>
        <v>0</v>
      </c>
      <c r="BG283" s="87">
        <f t="shared" si="959"/>
        <v>0</v>
      </c>
      <c r="BH283" s="87">
        <f t="shared" si="960"/>
        <v>0</v>
      </c>
      <c r="BI283" s="87">
        <f t="shared" si="961"/>
        <v>0</v>
      </c>
      <c r="BJ283" s="87">
        <f t="shared" si="962"/>
        <v>0</v>
      </c>
      <c r="BK283" s="87">
        <f t="shared" si="963"/>
        <v>0</v>
      </c>
      <c r="BL283" s="87">
        <f t="shared" si="964"/>
        <v>0</v>
      </c>
      <c r="BM283" s="87">
        <f t="shared" si="965"/>
        <v>0</v>
      </c>
      <c r="BN283" s="87">
        <f t="shared" si="966"/>
        <v>0</v>
      </c>
      <c r="BO283" s="87">
        <f t="shared" si="967"/>
        <v>0</v>
      </c>
      <c r="BP283" s="87">
        <f t="shared" si="968"/>
        <v>0</v>
      </c>
      <c r="BQ283" s="244">
        <f t="shared" si="969"/>
        <v>0</v>
      </c>
      <c r="BR283" s="151">
        <f t="shared" si="970"/>
        <v>0</v>
      </c>
      <c r="BS283" s="91">
        <f t="shared" si="957"/>
        <v>0</v>
      </c>
      <c r="BT283" s="91">
        <f t="shared" si="958"/>
        <v>0</v>
      </c>
      <c r="BU283" s="87"/>
      <c r="BV283" s="87"/>
      <c r="BW283" s="159"/>
      <c r="BX283" s="154" t="s">
        <v>607</v>
      </c>
    </row>
    <row r="284" spans="1:76" s="86" customFormat="1" ht="12.75" customHeight="1" x14ac:dyDescent="0.2">
      <c r="A284" s="94" t="s">
        <v>859</v>
      </c>
      <c r="B284" s="15" t="s">
        <v>860</v>
      </c>
      <c r="C284" s="244" t="s">
        <v>105</v>
      </c>
      <c r="D284" s="339">
        <v>2</v>
      </c>
      <c r="E284" s="336">
        <v>77.8</v>
      </c>
      <c r="F284" s="341" t="s">
        <v>1050</v>
      </c>
      <c r="G284" s="369">
        <v>2</v>
      </c>
      <c r="H284" s="370">
        <v>74.930000000000007</v>
      </c>
      <c r="I284" s="378" t="s">
        <v>1050</v>
      </c>
      <c r="J284" s="307">
        <v>0.13472000000000001</v>
      </c>
      <c r="K284" s="208"/>
      <c r="L284" s="215">
        <v>0.30652000000000001</v>
      </c>
      <c r="M284" s="109"/>
      <c r="N284" s="120"/>
      <c r="O284" s="87"/>
      <c r="P284" s="91"/>
      <c r="Q284" s="292">
        <v>600</v>
      </c>
      <c r="R284" s="72">
        <f>IF(SUM($S$3:U$3)*$J284+SUM($S$4:U$4)*$K284+SUM($S$5:U$5)*$L284+SUM($S$6:U$6)*$M284+SUM($S$7:U$7)*$N284-SUM($O284:$Q284)&gt;0,SUM($S$3:U$3)*$J284+SUM($S$4:U$4)*$K284+SUM($S$5:U$5)*$L284+SUM($S$6:U$6)*$M284+SUM($S$7:U$7)*$N284-SUM($O284:$Q284),0)</f>
        <v>0</v>
      </c>
      <c r="S284" s="73">
        <f t="shared" si="926"/>
        <v>0</v>
      </c>
      <c r="T284" s="72">
        <f>IF(SUM($S$3:W$3)*$J284+SUM($S$4:W$4)*$K284+SUM($S$5:W$5)*$L284+SUM($S$6:W$6)*$M284+SUM($S$7:W$7)*$N284-SUM($O284:$Q284)&gt;0,SUM($S$3:W$3)*$J284+SUM($S$4:W$4)*$K284+SUM($S$5:W$5)*$L284+SUM($S$6:W$6)*$M284+SUM($S$7:W$7)*$N284-SUM($O284:$Q284),0)</f>
        <v>0</v>
      </c>
      <c r="U284" s="4">
        <f t="shared" si="927"/>
        <v>0</v>
      </c>
      <c r="V284" s="72">
        <f>IF(SUM($S$3:Y$3)*$J284+SUM($S$4:Y$4)*$K284+SUM($S$5:Y$5)*$L284+SUM($S$6:Y$6)*$M284+SUM($S$7:Y$7)*$N284-SUM($O284:$Q284)&gt;0,SUM($S$3:Y$3)*$J284+SUM($S$4:Y$4)*$K284+SUM($S$5:Y$5)*$L284+SUM($S$6:Y$6)*$M284+SUM($S$7:Y$7)*$N284-SUM($O284:$Q284),0)</f>
        <v>0</v>
      </c>
      <c r="W284" s="4">
        <f t="shared" si="928"/>
        <v>0</v>
      </c>
      <c r="X284" s="72">
        <f>IF(SUM($S$3:AA$3)*$J284+SUM($S$4:AA$4)*$K284+SUM($S$5:AA$5)*$L284+SUM($S$6:AA$6)*$M284+SUM($S$7:AA$7)*$N284-SUM($O284:$Q284)&gt;0,SUM($S$3:AA$3)*$J284+SUM($S$4:AA$4)*$K284+SUM($S$5:AA$5)*$L284+SUM($S$6:AA$6)*$M284+SUM($S$7:AA$7)*$N284-SUM($O284:$Q284),0)</f>
        <v>0</v>
      </c>
      <c r="Y284" s="4">
        <f t="shared" si="929"/>
        <v>0</v>
      </c>
      <c r="Z284" s="72">
        <f>IF(SUM($S$3:AC$3)*$J284+SUM($S$4:AC$4)*$K284+SUM($S$5:AC$5)*$L284+SUM($S$6:AC$6)*$M284+SUM($S$7:AC$7)*$N284-SUM($O284:$Q284)&gt;0,SUM($S$3:AC$3)*$J284+SUM($S$4:AC$4)*$K284+SUM($S$5:AC$5)*$L284+SUM($S$6:AC$6)*$M284+SUM($S$7:AC$7)*$N284-SUM($O284:$Q284),0)</f>
        <v>0</v>
      </c>
      <c r="AA284" s="4">
        <f t="shared" si="930"/>
        <v>0</v>
      </c>
      <c r="AB284" s="72">
        <f>IF(SUM($S$3:AE$3)*$J284+SUM($S$4:AE$4)*$K284+SUM($S$5:AE$5)*$L284+SUM($S$6:AE$6)*$M284+SUM($S$7:AE$7)*$N284-SUM($O284:$Q284)&gt;0,SUM($S$3:AE$3)*$J284+SUM($S$4:AE$4)*$K284+SUM($S$5:AE$5)*$L284+SUM($S$6:AE$6)*$M284+SUM($S$7:AE$7)*$N284-SUM($O284:$Q284),0)</f>
        <v>0</v>
      </c>
      <c r="AC284" s="4">
        <f t="shared" si="931"/>
        <v>0</v>
      </c>
      <c r="AD284" s="72">
        <f>IF(SUM($S$3:AG$3)*$J284+SUM($S$4:AG$4)*$K284+SUM($S$5:AG$5)*$L284+SUM($S$6:AG$6)*$M284+SUM($S$7:AG$7)*$N284-SUM($O284:$Q284)&gt;0,SUM($S$3:AG$3)*$J284+SUM($S$4:AG$4)*$K284+SUM($S$5:AG$5)*$L284+SUM($S$6:AG$6)*$M284+SUM($S$7:AG$7)*$N284-SUM($O284:$Q284),0)</f>
        <v>0</v>
      </c>
      <c r="AE284" s="4">
        <f t="shared" si="932"/>
        <v>0</v>
      </c>
      <c r="AF284" s="72">
        <f>IF(SUM($S$3:AI$3)*$J284+SUM($S$4:AI$4)*$K284+SUM($S$5:AI$5)*$L284+SUM($S$6:AI$6)*$M284+SUM($S$7:AI$7)*$N284-SUM($O284:$Q284)&gt;0,SUM($S$3:AI$3)*$J284+SUM($S$4:AI$4)*$K284+SUM($S$5:AI$5)*$L284+SUM($S$6:AI$6)*$M284+SUM($S$7:AI$7)*$N284-SUM($O284:$Q284),0)</f>
        <v>0</v>
      </c>
      <c r="AG284" s="4">
        <f t="shared" si="933"/>
        <v>0</v>
      </c>
      <c r="AH284" s="72">
        <f>IF(SUM($S$3:AK$3)*$J284+SUM($S$4:AK$4)*$K284+SUM($S$5:AK$5)*$L284+SUM($S$6:AK$6)*$M284+SUM($S$7:AK$7)*$N284-SUM($O284:$Q284)&gt;0,SUM($S$3:AK$3)*$J284+SUM($S$4:AK$4)*$K284+SUM($S$5:AK$5)*$L284+SUM($S$6:AK$6)*$M284+SUM($S$7:AK$7)*$N284-SUM($O284:$Q284),0)</f>
        <v>0</v>
      </c>
      <c r="AI284" s="4">
        <f t="shared" si="934"/>
        <v>0</v>
      </c>
      <c r="AJ284" s="72">
        <f>IF(SUM($S$3:AM$3)*$J284+SUM($S$4:AQ$4)*$K284+SUM($S$5:AM$5)*$L284+SUM($S$6:AM$6)*$M284+SUM($S$7:AM$7)*$N284-SUM($O284:$Q284)&gt;0,SUM($S$3:AM$3)*$J284+SUM($S$4:AQ$4)*$K284+SUM($S$5:AM$5)*$L284+SUM($S$6:AM$6)*$M284+SUM($S$7:AM$7)*$N284-SUM($O284:$Q284),0)</f>
        <v>0</v>
      </c>
      <c r="AK284" s="4">
        <f t="shared" si="935"/>
        <v>0</v>
      </c>
      <c r="AL284" s="72">
        <f>IF(SUM($S$3:AO$3)*$J284+SUM($S$4:AS$4)*$K284+SUM($S$5:AO$5)*$L284+SUM($S$6:AO$6)*$M284+SUM($S$7:AO$7)*$N284-SUM($O284:$Q284)&gt;0,SUM($S$3:AO$3)*$J284+SUM($S$4:AS$4)*$K284+SUM($S$5:AO$5)*$L284+SUM($S$6:AO$6)*$M284+SUM($S$7:AO$7)*$N284-SUM($O284:$Q284),0)</f>
        <v>0</v>
      </c>
      <c r="AM284" s="4">
        <f t="shared" si="936"/>
        <v>0</v>
      </c>
      <c r="AN284" s="72">
        <f>IF(SUM($S$3:AQ$3)*$J284+SUM($S$4:AU$4)*$K284+SUM($S$5:AQ$5)*$L284+SUM($S$6:AQ$6)*$M284+SUM($S$7:AQ$7)*$N284-SUM($O284:$Q284)&gt;0,SUM($S$3:AQ$3)*$J284+SUM($S$4:AU$4)*$K284+SUM($S$5:AQ$5)*$L284+SUM($S$6:AQ$6)*$M284+SUM($S$7:AQ$7)*$N284-SUM($O284:$Q284),0)</f>
        <v>0</v>
      </c>
      <c r="AO284" s="4">
        <f t="shared" si="937"/>
        <v>0</v>
      </c>
      <c r="AP284" s="72">
        <f>IF(SUM($S$3:AS$3)*$J284+SUM($S$4:AW$4)*$K284+SUM($S$5:AS$5)*$L284+SUM($S$6:AS$6)*$M284+SUM($S$7:AS$7)*$N284-SUM($O284:$Q284)&gt;0,SUM($S$3:AS$3)*$J284+SUM($S$4:AW$4)*$K284+SUM($S$5:AS$5)*$L284+SUM($S$6:AS$6)*$M284+SUM($S$7:AS$7)*$N284-SUM($O284:$Q284),0)</f>
        <v>0</v>
      </c>
      <c r="AQ284" s="4">
        <f t="shared" si="938"/>
        <v>0</v>
      </c>
      <c r="AR284" s="72">
        <f>IF(SUM($S$3:AU$3)*$J284+SUM($S$4:AP$4)*$K284+SUM($S$5:AU$5)*$L284+SUM($S$6:AU$6)*$M284+SUM($S$7:AU$7)*$N284-SUM($O284:$Q284)&gt;0,SUM($S$3:AU$3)*$J284+SUM($S$4:AP$4)*$K284+SUM($S$5:AU$5)*$L284+SUM($S$6:AU$6)*$M284+SUM($S$7:AU$7)*$N284-SUM($O284:$Q284),0)</f>
        <v>0</v>
      </c>
      <c r="AS284" s="4">
        <f t="shared" si="939"/>
        <v>0</v>
      </c>
      <c r="AT284" s="72">
        <f>IF(SUM($S$3:AW$3)*$J284+SUM($S$4:AW$4)*$K284+SUM($S$5:AW$5)*$L284+SUM($S$6:AW$6)*$M284+SUM($S$7:AW$7)*$N284-SUM($O284:$Q284)&gt;0,SUM($S$3:AW$3)*$J284+SUM($S$4:AW$4)*$K284+SUM($S$5:AW$5)*$L284+SUM($S$6:AW$6)*$M284+SUM($S$7:AW$7)*$N284-SUM($O284:$Q284),0)</f>
        <v>0</v>
      </c>
      <c r="AU284" s="4">
        <f t="shared" si="940"/>
        <v>0</v>
      </c>
      <c r="AV284" s="72">
        <f>IF(SUM($S$3:AY$3)*$J284+SUM($S$4:AY$4)*$K284+SUM($S$5:AY$5)*$L284+SUM($S$6:AY$6)*$M284+SUM($S$7:AY$7)*$N284-SUM($O284:$Q284)&gt;0,SUM($S$3:AY$3)*$J284+SUM($S$4:AY$4)*$K284+SUM($S$5:AY$5)*$L284+SUM($S$6:AY$6)*$M284+SUM($S$7:AY$7)*$N284-SUM($O284:$Q284),0)</f>
        <v>0</v>
      </c>
      <c r="AW284" s="4">
        <f t="shared" si="941"/>
        <v>0</v>
      </c>
      <c r="AX284" s="72">
        <f>IF(SUM($S$3:BA$3)*$J284+SUM($S$4:BA$4)*$K284+SUM($S$5:BA$5)*$L284+SUM($S$6:BA$6)*$M284+SUM($S$7:BA$7)*$N284-SUM($O284:$Q284)&gt;0,SUM($S$3:BA$3)*$J284+SUM($S$4:BA$4)*$K284+SUM($S$5:BA$5)*$L284+SUM($S$6:BA$6)*$M284+SUM($S$7:BA$7)*$N284-SUM($O284:$Q284),0)</f>
        <v>0</v>
      </c>
      <c r="AY284" s="7">
        <f t="shared" si="942"/>
        <v>0</v>
      </c>
      <c r="AZ284" s="401">
        <f>IF(SUM($S$3:BC$3)*$J284+SUM($S$4:BC$4)*$K284+SUM($S$5:BC$5)*$L284+SUM($S$6:BC$6)*$M284+SUM($S$7:BC$7)*$N284-SUM($O284:$Q284)&gt;0,SUM($S$3:BC$3)*$J284+SUM($S$4:BC$4)*$K284+SUM($S$5:BC$5)*$L284+SUM($S$6:BC$6)*$M284+SUM($S$7:BC$7)*$N284-SUM($O284:$Q284),0)</f>
        <v>0</v>
      </c>
      <c r="BA284" s="87">
        <f t="shared" si="943"/>
        <v>0</v>
      </c>
      <c r="BB284" s="402">
        <f>IF(SUM($S$3:BD$3)*$J284+SUM($S$4:BD$4)*$K284+SUM($S$5:BD$5)*$L284+SUM($S$6:BD$6)*$M284+SUM($S$7:BD$7)*$N284-SUM($O284:$Q284)&gt;0,SUM($S$3:BD$3)*$J284+SUM($S$4:BD$4)*$K284+SUM($S$5:BD$5)*$L284+SUM($S$6:BD$6)*$M284+SUM($S$7:BD$7)*$N284-SUM($O284:$Q284),0)</f>
        <v>0</v>
      </c>
      <c r="BC284" s="87">
        <f t="shared" si="944"/>
        <v>0</v>
      </c>
      <c r="BG284" s="87">
        <f t="shared" si="959"/>
        <v>0</v>
      </c>
      <c r="BH284" s="87">
        <f t="shared" si="960"/>
        <v>0</v>
      </c>
      <c r="BI284" s="87">
        <f t="shared" si="961"/>
        <v>0</v>
      </c>
      <c r="BJ284" s="87">
        <f t="shared" si="962"/>
        <v>0</v>
      </c>
      <c r="BK284" s="87">
        <f t="shared" si="963"/>
        <v>0</v>
      </c>
      <c r="BL284" s="87">
        <f t="shared" si="964"/>
        <v>0</v>
      </c>
      <c r="BM284" s="87">
        <f t="shared" si="965"/>
        <v>0</v>
      </c>
      <c r="BN284" s="87">
        <f t="shared" si="966"/>
        <v>0</v>
      </c>
      <c r="BO284" s="87">
        <f t="shared" si="967"/>
        <v>0</v>
      </c>
      <c r="BP284" s="87">
        <f t="shared" si="968"/>
        <v>0</v>
      </c>
      <c r="BQ284" s="244">
        <f t="shared" si="969"/>
        <v>0</v>
      </c>
      <c r="BR284" s="151">
        <f t="shared" si="970"/>
        <v>0</v>
      </c>
      <c r="BS284" s="91">
        <f t="shared" si="957"/>
        <v>0</v>
      </c>
      <c r="BT284" s="91">
        <f t="shared" si="958"/>
        <v>0</v>
      </c>
      <c r="BU284" s="87"/>
      <c r="BV284" s="87"/>
      <c r="BW284" s="159"/>
      <c r="BX284" s="154" t="s">
        <v>607</v>
      </c>
    </row>
    <row r="285" spans="1:76" s="86" customFormat="1" ht="12.75" customHeight="1" x14ac:dyDescent="0.2">
      <c r="A285" s="94" t="s">
        <v>861</v>
      </c>
      <c r="B285" s="15" t="s">
        <v>860</v>
      </c>
      <c r="C285" s="244" t="s">
        <v>105</v>
      </c>
      <c r="D285" s="339">
        <v>2</v>
      </c>
      <c r="E285" s="336">
        <v>76.25</v>
      </c>
      <c r="F285" s="341" t="s">
        <v>1050</v>
      </c>
      <c r="G285" s="369">
        <v>2</v>
      </c>
      <c r="H285" s="370">
        <v>44.64</v>
      </c>
      <c r="I285" s="378" t="s">
        <v>1050</v>
      </c>
      <c r="J285" s="307">
        <v>0.78200000000000003</v>
      </c>
      <c r="K285" s="208">
        <v>0.1472</v>
      </c>
      <c r="L285" s="215">
        <f>0.1472+0.0556</f>
        <v>0.20279999999999998</v>
      </c>
      <c r="M285" s="109">
        <v>0.1472</v>
      </c>
      <c r="N285" s="120"/>
      <c r="O285" s="87"/>
      <c r="P285" s="91"/>
      <c r="Q285" s="292">
        <v>900</v>
      </c>
      <c r="R285" s="72">
        <f>IF(SUM($S$3:U$3)*$J285+SUM($S$4:U$4)*$K285+SUM($S$5:U$5)*$L285+SUM($S$6:U$6)*$M285+SUM($S$7:U$7)*$N285-SUM($O285:$Q285)&gt;0,SUM($S$3:U$3)*$J285+SUM($S$4:U$4)*$K285+SUM($S$5:U$5)*$L285+SUM($S$6:U$6)*$M285+SUM($S$7:U$7)*$N285-SUM($O285:$Q285),0)</f>
        <v>0</v>
      </c>
      <c r="S285" s="73">
        <f t="shared" si="926"/>
        <v>0</v>
      </c>
      <c r="T285" s="72">
        <f>IF(SUM($S$3:W$3)*$J285+SUM($S$4:W$4)*$K285+SUM($S$5:W$5)*$L285+SUM($S$6:W$6)*$M285+SUM($S$7:W$7)*$N285-SUM($O285:$Q285)&gt;0,SUM($S$3:W$3)*$J285+SUM($S$4:W$4)*$K285+SUM($S$5:W$5)*$L285+SUM($S$6:W$6)*$M285+SUM($S$7:W$7)*$N285-SUM($O285:$Q285),0)</f>
        <v>0</v>
      </c>
      <c r="U285" s="4">
        <f t="shared" si="927"/>
        <v>0</v>
      </c>
      <c r="V285" s="72">
        <f>IF(SUM($S$3:Y$3)*$J285+SUM($S$4:Y$4)*$K285+SUM($S$5:Y$5)*$L285+SUM($S$6:Y$6)*$M285+SUM($S$7:Y$7)*$N285-SUM($O285:$Q285)&gt;0,SUM($S$3:Y$3)*$J285+SUM($S$4:Y$4)*$K285+SUM($S$5:Y$5)*$L285+SUM($S$6:Y$6)*$M285+SUM($S$7:Y$7)*$N285-SUM($O285:$Q285),0)</f>
        <v>0</v>
      </c>
      <c r="W285" s="4">
        <f t="shared" si="928"/>
        <v>0</v>
      </c>
      <c r="X285" s="72">
        <f>IF(SUM($S$3:AA$3)*$J285+SUM($S$4:AA$4)*$K285+SUM($S$5:AA$5)*$L285+SUM($S$6:AA$6)*$M285+SUM($S$7:AA$7)*$N285-SUM($O285:$Q285)&gt;0,SUM($S$3:AA$3)*$J285+SUM($S$4:AA$4)*$K285+SUM($S$5:AA$5)*$L285+SUM($S$6:AA$6)*$M285+SUM($S$7:AA$7)*$N285-SUM($O285:$Q285),0)</f>
        <v>0</v>
      </c>
      <c r="Y285" s="4">
        <f t="shared" si="929"/>
        <v>0</v>
      </c>
      <c r="Z285" s="72">
        <f>IF(SUM($S$3:AC$3)*$J285+SUM($S$4:AC$4)*$K285+SUM($S$5:AC$5)*$L285+SUM($S$6:AC$6)*$M285+SUM($S$7:AC$7)*$N285-SUM($O285:$Q285)&gt;0,SUM($S$3:AC$3)*$J285+SUM($S$4:AC$4)*$K285+SUM($S$5:AC$5)*$L285+SUM($S$6:AC$6)*$M285+SUM($S$7:AC$7)*$N285-SUM($O285:$Q285),0)</f>
        <v>0</v>
      </c>
      <c r="AA285" s="4">
        <f t="shared" si="930"/>
        <v>0</v>
      </c>
      <c r="AB285" s="72">
        <f>IF(SUM($S$3:AE$3)*$J285+SUM($S$4:AE$4)*$K285+SUM($S$5:AE$5)*$L285+SUM($S$6:AE$6)*$M285+SUM($S$7:AE$7)*$N285-SUM($O285:$Q285)&gt;0,SUM($S$3:AE$3)*$J285+SUM($S$4:AE$4)*$K285+SUM($S$5:AE$5)*$L285+SUM($S$6:AE$6)*$M285+SUM($S$7:AE$7)*$N285-SUM($O285:$Q285),0)</f>
        <v>0</v>
      </c>
      <c r="AC285" s="4">
        <f t="shared" si="931"/>
        <v>0</v>
      </c>
      <c r="AD285" s="72">
        <f>IF(SUM($S$3:AG$3)*$J285+SUM($S$4:AG$4)*$K285+SUM($S$5:AG$5)*$L285+SUM($S$6:AG$6)*$M285+SUM($S$7:AG$7)*$N285-SUM($O285:$Q285)&gt;0,SUM($S$3:AG$3)*$J285+SUM($S$4:AG$4)*$K285+SUM($S$5:AG$5)*$L285+SUM($S$6:AG$6)*$M285+SUM($S$7:AG$7)*$N285-SUM($O285:$Q285),0)</f>
        <v>0</v>
      </c>
      <c r="AE285" s="4">
        <f t="shared" si="932"/>
        <v>0</v>
      </c>
      <c r="AF285" s="72">
        <f>IF(SUM($S$3:AI$3)*$J285+SUM($S$4:AI$4)*$K285+SUM($S$5:AI$5)*$L285+SUM($S$6:AI$6)*$M285+SUM($S$7:AI$7)*$N285-SUM($O285:$Q285)&gt;0,SUM($S$3:AI$3)*$J285+SUM($S$4:AI$4)*$K285+SUM($S$5:AI$5)*$L285+SUM($S$6:AI$6)*$M285+SUM($S$7:AI$7)*$N285-SUM($O285:$Q285),0)</f>
        <v>0</v>
      </c>
      <c r="AG285" s="4">
        <f t="shared" si="933"/>
        <v>0</v>
      </c>
      <c r="AH285" s="72">
        <f>IF(SUM($S$3:AK$3)*$J285+SUM($S$4:AK$4)*$K285+SUM($S$5:AK$5)*$L285+SUM($S$6:AK$6)*$M285+SUM($S$7:AK$7)*$N285-SUM($O285:$Q285)&gt;0,SUM($S$3:AK$3)*$J285+SUM($S$4:AK$4)*$K285+SUM($S$5:AK$5)*$L285+SUM($S$6:AK$6)*$M285+SUM($S$7:AK$7)*$N285-SUM($O285:$Q285),0)</f>
        <v>0</v>
      </c>
      <c r="AI285" s="4">
        <f t="shared" si="934"/>
        <v>0</v>
      </c>
      <c r="AJ285" s="72">
        <f>IF(SUM($S$3:AM$3)*$J285+SUM($S$4:AQ$4)*$K285+SUM($S$5:AM$5)*$L285+SUM($S$6:AM$6)*$M285+SUM($S$7:AM$7)*$N285-SUM($O285:$Q285)&gt;0,SUM($S$3:AM$3)*$J285+SUM($S$4:AQ$4)*$K285+SUM($S$5:AM$5)*$L285+SUM($S$6:AM$6)*$M285+SUM($S$7:AM$7)*$N285-SUM($O285:$Q285),0)</f>
        <v>0</v>
      </c>
      <c r="AK285" s="4">
        <f t="shared" si="935"/>
        <v>0</v>
      </c>
      <c r="AL285" s="72">
        <f>IF(SUM($S$3:AO$3)*$J285+SUM($S$4:AS$4)*$K285+SUM($S$5:AO$5)*$L285+SUM($S$6:AO$6)*$M285+SUM($S$7:AO$7)*$N285-SUM($O285:$Q285)&gt;0,SUM($S$3:AO$3)*$J285+SUM($S$4:AS$4)*$K285+SUM($S$5:AO$5)*$L285+SUM($S$6:AO$6)*$M285+SUM($S$7:AO$7)*$N285-SUM($O285:$Q285),0)</f>
        <v>0</v>
      </c>
      <c r="AM285" s="4">
        <f t="shared" si="936"/>
        <v>0</v>
      </c>
      <c r="AN285" s="72">
        <f>IF(SUM($S$3:AQ$3)*$J285+SUM($S$4:AU$4)*$K285+SUM($S$5:AQ$5)*$L285+SUM($S$6:AQ$6)*$M285+SUM($S$7:AQ$7)*$N285-SUM($O285:$Q285)&gt;0,SUM($S$3:AQ$3)*$J285+SUM($S$4:AU$4)*$K285+SUM($S$5:AQ$5)*$L285+SUM($S$6:AQ$6)*$M285+SUM($S$7:AQ$7)*$N285-SUM($O285:$Q285),0)</f>
        <v>0</v>
      </c>
      <c r="AO285" s="4">
        <f t="shared" si="937"/>
        <v>0</v>
      </c>
      <c r="AP285" s="72">
        <f>IF(SUM($S$3:AS$3)*$J285+SUM($S$4:AW$4)*$K285+SUM($S$5:AS$5)*$L285+SUM($S$6:AS$6)*$M285+SUM($S$7:AS$7)*$N285-SUM($O285:$Q285)&gt;0,SUM($S$3:AS$3)*$J285+SUM($S$4:AW$4)*$K285+SUM($S$5:AS$5)*$L285+SUM($S$6:AS$6)*$M285+SUM($S$7:AS$7)*$N285-SUM($O285:$Q285),0)</f>
        <v>0</v>
      </c>
      <c r="AQ285" s="4">
        <f t="shared" si="938"/>
        <v>0</v>
      </c>
      <c r="AR285" s="72">
        <f>IF(SUM($S$3:AU$3)*$J285+SUM($S$4:AP$4)*$K285+SUM($S$5:AU$5)*$L285+SUM($S$6:AU$6)*$M285+SUM($S$7:AU$7)*$N285-SUM($O285:$Q285)&gt;0,SUM($S$3:AU$3)*$J285+SUM($S$4:AP$4)*$K285+SUM($S$5:AU$5)*$L285+SUM($S$6:AU$6)*$M285+SUM($S$7:AU$7)*$N285-SUM($O285:$Q285),0)</f>
        <v>0</v>
      </c>
      <c r="AS285" s="4">
        <f t="shared" si="939"/>
        <v>0</v>
      </c>
      <c r="AT285" s="72">
        <f>IF(SUM($S$3:AW$3)*$J285+SUM($S$4:AW$4)*$K285+SUM($S$5:AW$5)*$L285+SUM($S$6:AW$6)*$M285+SUM($S$7:AW$7)*$N285-SUM($O285:$Q285)&gt;0,SUM($S$3:AW$3)*$J285+SUM($S$4:AW$4)*$K285+SUM($S$5:AW$5)*$L285+SUM($S$6:AW$6)*$M285+SUM($S$7:AW$7)*$N285-SUM($O285:$Q285),0)</f>
        <v>0</v>
      </c>
      <c r="AU285" s="4">
        <f t="shared" si="940"/>
        <v>0</v>
      </c>
      <c r="AV285" s="72">
        <f>IF(SUM($S$3:AY$3)*$J285+SUM($S$4:AY$4)*$K285+SUM($S$5:AY$5)*$L285+SUM($S$6:AY$6)*$M285+SUM($S$7:AY$7)*$N285-SUM($O285:$Q285)&gt;0,SUM($S$3:AY$3)*$J285+SUM($S$4:AY$4)*$K285+SUM($S$5:AY$5)*$L285+SUM($S$6:AY$6)*$M285+SUM($S$7:AY$7)*$N285-SUM($O285:$Q285),0)</f>
        <v>0</v>
      </c>
      <c r="AW285" s="4">
        <f t="shared" si="941"/>
        <v>0</v>
      </c>
      <c r="AX285" s="72">
        <f>IF(SUM($S$3:BA$3)*$J285+SUM($S$4:BA$4)*$K285+SUM($S$5:BA$5)*$L285+SUM($S$6:BA$6)*$M285+SUM($S$7:BA$7)*$N285-SUM($O285:$Q285)&gt;0,SUM($S$3:BA$3)*$J285+SUM($S$4:BA$4)*$K285+SUM($S$5:BA$5)*$L285+SUM($S$6:BA$6)*$M285+SUM($S$7:BA$7)*$N285-SUM($O285:$Q285),0)</f>
        <v>0</v>
      </c>
      <c r="AY285" s="7">
        <f t="shared" si="942"/>
        <v>0</v>
      </c>
      <c r="AZ285" s="401">
        <f>IF(SUM($S$3:BC$3)*$J285+SUM($S$4:BC$4)*$K285+SUM($S$5:BC$5)*$L285+SUM($S$6:BC$6)*$M285+SUM($S$7:BC$7)*$N285-SUM($O285:$Q285)&gt;0,SUM($S$3:BC$3)*$J285+SUM($S$4:BC$4)*$K285+SUM($S$5:BC$5)*$L285+SUM($S$6:BC$6)*$M285+SUM($S$7:BC$7)*$N285-SUM($O285:$Q285),0)</f>
        <v>0</v>
      </c>
      <c r="BA285" s="87">
        <f t="shared" si="943"/>
        <v>0</v>
      </c>
      <c r="BB285" s="402">
        <f>IF(SUM($S$3:BD$3)*$J285+SUM($S$4:BD$4)*$K285+SUM($S$5:BD$5)*$L285+SUM($S$6:BD$6)*$M285+SUM($S$7:BD$7)*$N285-SUM($O285:$Q285)&gt;0,SUM($S$3:BD$3)*$J285+SUM($S$4:BD$4)*$K285+SUM($S$5:BD$5)*$L285+SUM($S$6:BD$6)*$M285+SUM($S$7:BD$7)*$N285-SUM($O285:$Q285),0)</f>
        <v>0</v>
      </c>
      <c r="BC285" s="87">
        <f t="shared" si="944"/>
        <v>0</v>
      </c>
      <c r="BG285" s="87">
        <f t="shared" si="959"/>
        <v>0</v>
      </c>
      <c r="BH285" s="87">
        <f t="shared" si="960"/>
        <v>0</v>
      </c>
      <c r="BI285" s="87">
        <f t="shared" si="961"/>
        <v>0</v>
      </c>
      <c r="BJ285" s="87">
        <f t="shared" si="962"/>
        <v>0</v>
      </c>
      <c r="BK285" s="87">
        <f t="shared" si="963"/>
        <v>0</v>
      </c>
      <c r="BL285" s="87">
        <f t="shared" si="964"/>
        <v>0</v>
      </c>
      <c r="BM285" s="87">
        <f t="shared" si="965"/>
        <v>0</v>
      </c>
      <c r="BN285" s="87">
        <f t="shared" si="966"/>
        <v>0</v>
      </c>
      <c r="BO285" s="87">
        <f t="shared" si="967"/>
        <v>0</v>
      </c>
      <c r="BP285" s="87">
        <f t="shared" si="968"/>
        <v>0</v>
      </c>
      <c r="BQ285" s="244">
        <f t="shared" si="969"/>
        <v>0</v>
      </c>
      <c r="BR285" s="151">
        <f t="shared" si="970"/>
        <v>0</v>
      </c>
      <c r="BS285" s="91">
        <f t="shared" si="957"/>
        <v>0</v>
      </c>
      <c r="BT285" s="91">
        <f t="shared" si="958"/>
        <v>0</v>
      </c>
      <c r="BU285" s="87"/>
      <c r="BV285" s="87"/>
      <c r="BW285" s="159"/>
      <c r="BX285" s="154" t="s">
        <v>607</v>
      </c>
    </row>
    <row r="286" spans="1:76" s="86" customFormat="1" ht="12.75" customHeight="1" x14ac:dyDescent="0.2">
      <c r="A286" s="13" t="s">
        <v>862</v>
      </c>
      <c r="B286" s="63" t="s">
        <v>863</v>
      </c>
      <c r="C286" s="259" t="s">
        <v>455</v>
      </c>
      <c r="D286" s="339">
        <v>2</v>
      </c>
      <c r="E286" s="336">
        <v>53.65</v>
      </c>
      <c r="F286" s="341" t="s">
        <v>1050</v>
      </c>
      <c r="G286" s="369">
        <v>2</v>
      </c>
      <c r="H286" s="370">
        <v>53.65</v>
      </c>
      <c r="I286" s="378" t="s">
        <v>1050</v>
      </c>
      <c r="J286" s="307">
        <v>3.9E-2</v>
      </c>
      <c r="K286" s="208"/>
      <c r="L286" s="216"/>
      <c r="M286" s="109"/>
      <c r="N286" s="120"/>
      <c r="O286" s="87"/>
      <c r="P286" s="91"/>
      <c r="Q286" s="292">
        <v>200</v>
      </c>
      <c r="R286" s="72">
        <f>IF(SUM($S$3:U$3)*$J286+SUM($S$4:U$4)*$K286+SUM($S$5:U$5)*$L286+SUM($S$6:U$6)*$M286+SUM($S$7:U$7)*$N286-SUM($O286:$Q286)&gt;0,SUM($S$3:U$3)*$J286+SUM($S$4:U$4)*$K286+SUM($S$5:U$5)*$L286+SUM($S$6:U$6)*$M286+SUM($S$7:U$7)*$N286-SUM($O286:$Q286),0)</f>
        <v>0</v>
      </c>
      <c r="S286" s="73">
        <f t="shared" si="926"/>
        <v>0</v>
      </c>
      <c r="T286" s="72">
        <f>IF(SUM($S$3:W$3)*$J286+SUM($S$4:W$4)*$K286+SUM($S$5:W$5)*$L286+SUM($S$6:W$6)*$M286+SUM($S$7:W$7)*$N286-SUM($O286:$Q286)&gt;0,SUM($S$3:W$3)*$J286+SUM($S$4:W$4)*$K286+SUM($S$5:W$5)*$L286+SUM($S$6:W$6)*$M286+SUM($S$7:W$7)*$N286-SUM($O286:$Q286),0)</f>
        <v>0</v>
      </c>
      <c r="U286" s="4">
        <f t="shared" si="927"/>
        <v>0</v>
      </c>
      <c r="V286" s="72">
        <f>IF(SUM($S$3:Y$3)*$J286+SUM($S$4:Y$4)*$K286+SUM($S$5:Y$5)*$L286+SUM($S$6:Y$6)*$M286+SUM($S$7:Y$7)*$N286-SUM($O286:$Q286)&gt;0,SUM($S$3:Y$3)*$J286+SUM($S$4:Y$4)*$K286+SUM($S$5:Y$5)*$L286+SUM($S$6:Y$6)*$M286+SUM($S$7:Y$7)*$N286-SUM($O286:$Q286),0)</f>
        <v>0</v>
      </c>
      <c r="W286" s="4">
        <f t="shared" si="928"/>
        <v>0</v>
      </c>
      <c r="X286" s="72">
        <f>IF(SUM($S$3:AA$3)*$J286+SUM($S$4:AA$4)*$K286+SUM($S$5:AA$5)*$L286+SUM($S$6:AA$6)*$M286+SUM($S$7:AA$7)*$N286-SUM($O286:$Q286)&gt;0,SUM($S$3:AA$3)*$J286+SUM($S$4:AA$4)*$K286+SUM($S$5:AA$5)*$L286+SUM($S$6:AA$6)*$M286+SUM($S$7:AA$7)*$N286-SUM($O286:$Q286),0)</f>
        <v>0</v>
      </c>
      <c r="Y286" s="4">
        <f t="shared" si="929"/>
        <v>0</v>
      </c>
      <c r="Z286" s="72">
        <f>IF(SUM($S$3:AC$3)*$J286+SUM($S$4:AC$4)*$K286+SUM($S$5:AC$5)*$L286+SUM($S$6:AC$6)*$M286+SUM($S$7:AC$7)*$N286-SUM($O286:$Q286)&gt;0,SUM($S$3:AC$3)*$J286+SUM($S$4:AC$4)*$K286+SUM($S$5:AC$5)*$L286+SUM($S$6:AC$6)*$M286+SUM($S$7:AC$7)*$N286-SUM($O286:$Q286),0)</f>
        <v>0</v>
      </c>
      <c r="AA286" s="4">
        <f t="shared" si="930"/>
        <v>0</v>
      </c>
      <c r="AB286" s="72">
        <f>IF(SUM($S$3:AE$3)*$J286+SUM($S$4:AE$4)*$K286+SUM($S$5:AE$5)*$L286+SUM($S$6:AE$6)*$M286+SUM($S$7:AE$7)*$N286-SUM($O286:$Q286)&gt;0,SUM($S$3:AE$3)*$J286+SUM($S$4:AE$4)*$K286+SUM($S$5:AE$5)*$L286+SUM($S$6:AE$6)*$M286+SUM($S$7:AE$7)*$N286-SUM($O286:$Q286),0)</f>
        <v>0</v>
      </c>
      <c r="AC286" s="4">
        <f t="shared" si="931"/>
        <v>0</v>
      </c>
      <c r="AD286" s="72">
        <f>IF(SUM($S$3:AG$3)*$J286+SUM($S$4:AG$4)*$K286+SUM($S$5:AG$5)*$L286+SUM($S$6:AG$6)*$M286+SUM($S$7:AG$7)*$N286-SUM($O286:$Q286)&gt;0,SUM($S$3:AG$3)*$J286+SUM($S$4:AG$4)*$K286+SUM($S$5:AG$5)*$L286+SUM($S$6:AG$6)*$M286+SUM($S$7:AG$7)*$N286-SUM($O286:$Q286),0)</f>
        <v>0</v>
      </c>
      <c r="AE286" s="4">
        <f t="shared" si="932"/>
        <v>0</v>
      </c>
      <c r="AF286" s="72">
        <f>IF(SUM($S$3:AI$3)*$J286+SUM($S$4:AI$4)*$K286+SUM($S$5:AI$5)*$L286+SUM($S$6:AI$6)*$M286+SUM($S$7:AI$7)*$N286-SUM($O286:$Q286)&gt;0,SUM($S$3:AI$3)*$J286+SUM($S$4:AI$4)*$K286+SUM($S$5:AI$5)*$L286+SUM($S$6:AI$6)*$M286+SUM($S$7:AI$7)*$N286-SUM($O286:$Q286),0)</f>
        <v>0</v>
      </c>
      <c r="AG286" s="4">
        <f t="shared" si="933"/>
        <v>0</v>
      </c>
      <c r="AH286" s="72">
        <f>IF(SUM($S$3:AK$3)*$J286+SUM($S$4:AK$4)*$K286+SUM($S$5:AK$5)*$L286+SUM($S$6:AK$6)*$M286+SUM($S$7:AK$7)*$N286-SUM($O286:$Q286)&gt;0,SUM($S$3:AK$3)*$J286+SUM($S$4:AK$4)*$K286+SUM($S$5:AK$5)*$L286+SUM($S$6:AK$6)*$M286+SUM($S$7:AK$7)*$N286-SUM($O286:$Q286),0)</f>
        <v>0</v>
      </c>
      <c r="AI286" s="4">
        <f t="shared" si="934"/>
        <v>0</v>
      </c>
      <c r="AJ286" s="72">
        <f>IF(SUM($S$3:AM$3)*$J286+SUM($S$4:AQ$4)*$K286+SUM($S$5:AM$5)*$L286+SUM($S$6:AM$6)*$M286+SUM($S$7:AM$7)*$N286-SUM($O286:$Q286)&gt;0,SUM($S$3:AM$3)*$J286+SUM($S$4:AQ$4)*$K286+SUM($S$5:AM$5)*$L286+SUM($S$6:AM$6)*$M286+SUM($S$7:AM$7)*$N286-SUM($O286:$Q286),0)</f>
        <v>0</v>
      </c>
      <c r="AK286" s="4">
        <f t="shared" si="935"/>
        <v>0</v>
      </c>
      <c r="AL286" s="72">
        <f>IF(SUM($S$3:AO$3)*$J286+SUM($S$4:AS$4)*$K286+SUM($S$5:AO$5)*$L286+SUM($S$6:AO$6)*$M286+SUM($S$7:AO$7)*$N286-SUM($O286:$Q286)&gt;0,SUM($S$3:AO$3)*$J286+SUM($S$4:AS$4)*$K286+SUM($S$5:AO$5)*$L286+SUM($S$6:AO$6)*$M286+SUM($S$7:AO$7)*$N286-SUM($O286:$Q286),0)</f>
        <v>0</v>
      </c>
      <c r="AM286" s="4">
        <f t="shared" si="936"/>
        <v>0</v>
      </c>
      <c r="AN286" s="72">
        <f>IF(SUM($S$3:AQ$3)*$J286+SUM($S$4:AU$4)*$K286+SUM($S$5:AQ$5)*$L286+SUM($S$6:AQ$6)*$M286+SUM($S$7:AQ$7)*$N286-SUM($O286:$Q286)&gt;0,SUM($S$3:AQ$3)*$J286+SUM($S$4:AU$4)*$K286+SUM($S$5:AQ$5)*$L286+SUM($S$6:AQ$6)*$M286+SUM($S$7:AQ$7)*$N286-SUM($O286:$Q286),0)</f>
        <v>0</v>
      </c>
      <c r="AO286" s="4">
        <f t="shared" si="937"/>
        <v>0</v>
      </c>
      <c r="AP286" s="72">
        <f>IF(SUM($S$3:AS$3)*$J286+SUM($S$4:AW$4)*$K286+SUM($S$5:AS$5)*$L286+SUM($S$6:AS$6)*$M286+SUM($S$7:AS$7)*$N286-SUM($O286:$Q286)&gt;0,SUM($S$3:AS$3)*$J286+SUM($S$4:AW$4)*$K286+SUM($S$5:AS$5)*$L286+SUM($S$6:AS$6)*$M286+SUM($S$7:AS$7)*$N286-SUM($O286:$Q286),0)</f>
        <v>0</v>
      </c>
      <c r="AQ286" s="4">
        <f t="shared" si="938"/>
        <v>0</v>
      </c>
      <c r="AR286" s="72">
        <f>IF(SUM($S$3:AU$3)*$J286+SUM($S$4:AP$4)*$K286+SUM($S$5:AU$5)*$L286+SUM($S$6:AU$6)*$M286+SUM($S$7:AU$7)*$N286-SUM($O286:$Q286)&gt;0,SUM($S$3:AU$3)*$J286+SUM($S$4:AP$4)*$K286+SUM($S$5:AU$5)*$L286+SUM($S$6:AU$6)*$M286+SUM($S$7:AU$7)*$N286-SUM($O286:$Q286),0)</f>
        <v>0</v>
      </c>
      <c r="AS286" s="4">
        <f t="shared" si="939"/>
        <v>0</v>
      </c>
      <c r="AT286" s="72">
        <f>IF(SUM($S$3:AW$3)*$J286+SUM($S$4:AW$4)*$K286+SUM($S$5:AW$5)*$L286+SUM($S$6:AW$6)*$M286+SUM($S$7:AW$7)*$N286-SUM($O286:$Q286)&gt;0,SUM($S$3:AW$3)*$J286+SUM($S$4:AW$4)*$K286+SUM($S$5:AW$5)*$L286+SUM($S$6:AW$6)*$M286+SUM($S$7:AW$7)*$N286-SUM($O286:$Q286),0)</f>
        <v>0</v>
      </c>
      <c r="AU286" s="4">
        <f t="shared" si="940"/>
        <v>0</v>
      </c>
      <c r="AV286" s="72">
        <f>IF(SUM($S$3:AY$3)*$J286+SUM($S$4:AY$4)*$K286+SUM($S$5:AY$5)*$L286+SUM($S$6:AY$6)*$M286+SUM($S$7:AY$7)*$N286-SUM($O286:$Q286)&gt;0,SUM($S$3:AY$3)*$J286+SUM($S$4:AY$4)*$K286+SUM($S$5:AY$5)*$L286+SUM($S$6:AY$6)*$M286+SUM($S$7:AY$7)*$N286-SUM($O286:$Q286),0)</f>
        <v>0</v>
      </c>
      <c r="AW286" s="4">
        <f t="shared" si="941"/>
        <v>0</v>
      </c>
      <c r="AX286" s="72">
        <f>IF(SUM($S$3:BA$3)*$J286+SUM($S$4:BA$4)*$K286+SUM($S$5:BA$5)*$L286+SUM($S$6:BA$6)*$M286+SUM($S$7:BA$7)*$N286-SUM($O286:$Q286)&gt;0,SUM($S$3:BA$3)*$J286+SUM($S$4:BA$4)*$K286+SUM($S$5:BA$5)*$L286+SUM($S$6:BA$6)*$M286+SUM($S$7:BA$7)*$N286-SUM($O286:$Q286),0)</f>
        <v>0</v>
      </c>
      <c r="AY286" s="7">
        <f t="shared" si="942"/>
        <v>0</v>
      </c>
      <c r="AZ286" s="401">
        <f>IF(SUM($S$3:BC$3)*$J286+SUM($S$4:BC$4)*$K286+SUM($S$5:BC$5)*$L286+SUM($S$6:BC$6)*$M286+SUM($S$7:BC$7)*$N286-SUM($O286:$Q286)&gt;0,SUM($S$3:BC$3)*$J286+SUM($S$4:BC$4)*$K286+SUM($S$5:BC$5)*$L286+SUM($S$6:BC$6)*$M286+SUM($S$7:BC$7)*$N286-SUM($O286:$Q286),0)</f>
        <v>0</v>
      </c>
      <c r="BA286" s="87">
        <f t="shared" si="943"/>
        <v>0</v>
      </c>
      <c r="BB286" s="402">
        <f>IF(SUM($S$3:BD$3)*$J286+SUM($S$4:BD$4)*$K286+SUM($S$5:BD$5)*$L286+SUM($S$6:BD$6)*$M286+SUM($S$7:BD$7)*$N286-SUM($O286:$Q286)&gt;0,SUM($S$3:BD$3)*$J286+SUM($S$4:BD$4)*$K286+SUM($S$5:BD$5)*$L286+SUM($S$6:BD$6)*$M286+SUM($S$7:BD$7)*$N286-SUM($O286:$Q286),0)</f>
        <v>0</v>
      </c>
      <c r="BC286" s="87">
        <f t="shared" si="944"/>
        <v>0</v>
      </c>
      <c r="BG286" s="87">
        <f t="shared" si="959"/>
        <v>0</v>
      </c>
      <c r="BH286" s="87">
        <f t="shared" si="960"/>
        <v>0</v>
      </c>
      <c r="BI286" s="87">
        <f t="shared" si="961"/>
        <v>0</v>
      </c>
      <c r="BJ286" s="87">
        <f t="shared" si="962"/>
        <v>0</v>
      </c>
      <c r="BK286" s="87">
        <f t="shared" si="963"/>
        <v>0</v>
      </c>
      <c r="BL286" s="87">
        <f t="shared" si="964"/>
        <v>0</v>
      </c>
      <c r="BM286" s="87">
        <f t="shared" si="965"/>
        <v>0</v>
      </c>
      <c r="BN286" s="87">
        <f t="shared" si="966"/>
        <v>0</v>
      </c>
      <c r="BO286" s="87">
        <f t="shared" si="967"/>
        <v>0</v>
      </c>
      <c r="BP286" s="87">
        <f t="shared" si="968"/>
        <v>0</v>
      </c>
      <c r="BQ286" s="244">
        <f t="shared" si="969"/>
        <v>0</v>
      </c>
      <c r="BR286" s="151">
        <f t="shared" si="970"/>
        <v>0</v>
      </c>
      <c r="BS286" s="91">
        <f t="shared" si="957"/>
        <v>0</v>
      </c>
      <c r="BT286" s="91">
        <f t="shared" si="958"/>
        <v>0</v>
      </c>
      <c r="BU286" s="87"/>
      <c r="BV286" s="87"/>
      <c r="BW286" s="159"/>
      <c r="BX286" s="154" t="s">
        <v>607</v>
      </c>
    </row>
    <row r="287" spans="1:76" s="86" customFormat="1" ht="12.75" customHeight="1" x14ac:dyDescent="0.2">
      <c r="A287" s="13" t="s">
        <v>864</v>
      </c>
      <c r="B287" s="63" t="s">
        <v>856</v>
      </c>
      <c r="C287" s="259" t="s">
        <v>455</v>
      </c>
      <c r="D287" s="339">
        <v>2</v>
      </c>
      <c r="E287" s="336">
        <v>47.5</v>
      </c>
      <c r="F287" s="341" t="s">
        <v>1050</v>
      </c>
      <c r="G287" s="369">
        <v>2</v>
      </c>
      <c r="H287" s="370">
        <v>52.25</v>
      </c>
      <c r="I287" s="378" t="s">
        <v>1050</v>
      </c>
      <c r="J287" s="208"/>
      <c r="K287" s="208"/>
      <c r="L287" s="216"/>
      <c r="M287" s="109"/>
      <c r="N287" s="120"/>
      <c r="O287" s="87"/>
      <c r="P287" s="91"/>
      <c r="Q287" s="292">
        <v>0</v>
      </c>
      <c r="R287" s="72">
        <f>IF(SUM($S$3:U$3)*$J287+SUM($S$4:U$4)*$K287+SUM($S$5:U$5)*$L287+SUM($S$6:U$6)*$M287+SUM($S$7:U$7)*$N287-SUM($O287:$Q287)&gt;0,SUM($S$3:U$3)*$J287+SUM($S$4:U$4)*$K287+SUM($S$5:U$5)*$L287+SUM($S$6:U$6)*$M287+SUM($S$7:U$7)*$N287-SUM($O287:$Q287),0)</f>
        <v>0</v>
      </c>
      <c r="S287" s="73">
        <f t="shared" si="926"/>
        <v>0</v>
      </c>
      <c r="T287" s="72">
        <f>IF(SUM($S$3:W$3)*$J287+SUM($S$4:W$4)*$K287+SUM($S$5:W$5)*$L287+SUM($S$6:W$6)*$M287+SUM($S$7:W$7)*$N287-SUM($O287:$Q287)&gt;0,SUM($S$3:W$3)*$J287+SUM($S$4:W$4)*$K287+SUM($S$5:W$5)*$L287+SUM($S$6:W$6)*$M287+SUM($S$7:W$7)*$N287-SUM($O287:$Q287),0)</f>
        <v>0</v>
      </c>
      <c r="U287" s="4">
        <f t="shared" si="927"/>
        <v>0</v>
      </c>
      <c r="V287" s="72">
        <f>IF(SUM($S$3:Y$3)*$J287+SUM($S$4:Y$4)*$K287+SUM($S$5:Y$5)*$L287+SUM($S$6:Y$6)*$M287+SUM($S$7:Y$7)*$N287-SUM($O287:$Q287)&gt;0,SUM($S$3:Y$3)*$J287+SUM($S$4:Y$4)*$K287+SUM($S$5:Y$5)*$L287+SUM($S$6:Y$6)*$M287+SUM($S$7:Y$7)*$N287-SUM($O287:$Q287),0)</f>
        <v>0</v>
      </c>
      <c r="W287" s="4">
        <f t="shared" si="928"/>
        <v>0</v>
      </c>
      <c r="X287" s="72">
        <f>IF(SUM($S$3:AA$3)*$J287+SUM($S$4:AA$4)*$K287+SUM($S$5:AA$5)*$L287+SUM($S$6:AA$6)*$M287+SUM($S$7:AA$7)*$N287-SUM($O287:$Q287)&gt;0,SUM($S$3:AA$3)*$J287+SUM($S$4:AA$4)*$K287+SUM($S$5:AA$5)*$L287+SUM($S$6:AA$6)*$M287+SUM($S$7:AA$7)*$N287-SUM($O287:$Q287),0)</f>
        <v>0</v>
      </c>
      <c r="Y287" s="4">
        <f t="shared" si="929"/>
        <v>0</v>
      </c>
      <c r="Z287" s="72">
        <f>IF(SUM($S$3:AC$3)*$J287+SUM($S$4:AC$4)*$K287+SUM($S$5:AC$5)*$L287+SUM($S$6:AC$6)*$M287+SUM($S$7:AC$7)*$N287-SUM($O287:$Q287)&gt;0,SUM($S$3:AC$3)*$J287+SUM($S$4:AC$4)*$K287+SUM($S$5:AC$5)*$L287+SUM($S$6:AC$6)*$M287+SUM($S$7:AC$7)*$N287-SUM($O287:$Q287),0)</f>
        <v>0</v>
      </c>
      <c r="AA287" s="4">
        <f t="shared" si="930"/>
        <v>0</v>
      </c>
      <c r="AB287" s="72">
        <f>IF(SUM($S$3:AE$3)*$J287+SUM($S$4:AE$4)*$K287+SUM($S$5:AE$5)*$L287+SUM($S$6:AE$6)*$M287+SUM($S$7:AE$7)*$N287-SUM($O287:$Q287)&gt;0,SUM($S$3:AE$3)*$J287+SUM($S$4:AE$4)*$K287+SUM($S$5:AE$5)*$L287+SUM($S$6:AE$6)*$M287+SUM($S$7:AE$7)*$N287-SUM($O287:$Q287),0)</f>
        <v>0</v>
      </c>
      <c r="AC287" s="4">
        <f t="shared" si="931"/>
        <v>0</v>
      </c>
      <c r="AD287" s="72">
        <f>IF(SUM($S$3:AG$3)*$J287+SUM($S$4:AG$4)*$K287+SUM($S$5:AG$5)*$L287+SUM($S$6:AG$6)*$M287+SUM($S$7:AG$7)*$N287-SUM($O287:$Q287)&gt;0,SUM($S$3:AG$3)*$J287+SUM($S$4:AG$4)*$K287+SUM($S$5:AG$5)*$L287+SUM($S$6:AG$6)*$M287+SUM($S$7:AG$7)*$N287-SUM($O287:$Q287),0)</f>
        <v>0</v>
      </c>
      <c r="AE287" s="4">
        <f t="shared" si="932"/>
        <v>0</v>
      </c>
      <c r="AF287" s="72">
        <f>IF(SUM($S$3:AI$3)*$J287+SUM($S$4:AI$4)*$K287+SUM($S$5:AI$5)*$L287+SUM($S$6:AI$6)*$M287+SUM($S$7:AI$7)*$N287-SUM($O287:$Q287)&gt;0,SUM($S$3:AI$3)*$J287+SUM($S$4:AI$4)*$K287+SUM($S$5:AI$5)*$L287+SUM($S$6:AI$6)*$M287+SUM($S$7:AI$7)*$N287-SUM($O287:$Q287),0)</f>
        <v>0</v>
      </c>
      <c r="AG287" s="4">
        <f t="shared" si="933"/>
        <v>0</v>
      </c>
      <c r="AH287" s="72">
        <f>IF(SUM($S$3:AK$3)*$J287+SUM($S$4:AK$4)*$K287+SUM($S$5:AK$5)*$L287+SUM($S$6:AK$6)*$M287+SUM($S$7:AK$7)*$N287-SUM($O287:$Q287)&gt;0,SUM($S$3:AK$3)*$J287+SUM($S$4:AK$4)*$K287+SUM($S$5:AK$5)*$L287+SUM($S$6:AK$6)*$M287+SUM($S$7:AK$7)*$N287-SUM($O287:$Q287),0)</f>
        <v>0</v>
      </c>
      <c r="AI287" s="4">
        <f t="shared" si="934"/>
        <v>0</v>
      </c>
      <c r="AJ287" s="72">
        <f>IF(SUM($S$3:AM$3)*$J287+SUM($S$4:AQ$4)*$K287+SUM($S$5:AM$5)*$L287+SUM($S$6:AM$6)*$M287+SUM($S$7:AM$7)*$N287-SUM($O287:$Q287)&gt;0,SUM($S$3:AM$3)*$J287+SUM($S$4:AQ$4)*$K287+SUM($S$5:AM$5)*$L287+SUM($S$6:AM$6)*$M287+SUM($S$7:AM$7)*$N287-SUM($O287:$Q287),0)</f>
        <v>0</v>
      </c>
      <c r="AK287" s="4">
        <f t="shared" si="935"/>
        <v>0</v>
      </c>
      <c r="AL287" s="72">
        <f>IF(SUM($S$3:AO$3)*$J287+SUM($S$4:AS$4)*$K287+SUM($S$5:AO$5)*$L287+SUM($S$6:AO$6)*$M287+SUM($S$7:AO$7)*$N287-SUM($O287:$Q287)&gt;0,SUM($S$3:AO$3)*$J287+SUM($S$4:AS$4)*$K287+SUM($S$5:AO$5)*$L287+SUM($S$6:AO$6)*$M287+SUM($S$7:AO$7)*$N287-SUM($O287:$Q287),0)</f>
        <v>0</v>
      </c>
      <c r="AM287" s="4">
        <f t="shared" si="936"/>
        <v>0</v>
      </c>
      <c r="AN287" s="72">
        <f>IF(SUM($S$3:AQ$3)*$J287+SUM($S$4:AU$4)*$K287+SUM($S$5:AQ$5)*$L287+SUM($S$6:AQ$6)*$M287+SUM($S$7:AQ$7)*$N287-SUM($O287:$Q287)&gt;0,SUM($S$3:AQ$3)*$J287+SUM($S$4:AU$4)*$K287+SUM($S$5:AQ$5)*$L287+SUM($S$6:AQ$6)*$M287+SUM($S$7:AQ$7)*$N287-SUM($O287:$Q287),0)</f>
        <v>0</v>
      </c>
      <c r="AO287" s="4">
        <f t="shared" si="937"/>
        <v>0</v>
      </c>
      <c r="AP287" s="72">
        <f>IF(SUM($S$3:AS$3)*$J287+SUM($S$4:AW$4)*$K287+SUM($S$5:AS$5)*$L287+SUM($S$6:AS$6)*$M287+SUM($S$7:AS$7)*$N287-SUM($O287:$Q287)&gt;0,SUM($S$3:AS$3)*$J287+SUM($S$4:AW$4)*$K287+SUM($S$5:AS$5)*$L287+SUM($S$6:AS$6)*$M287+SUM($S$7:AS$7)*$N287-SUM($O287:$Q287),0)</f>
        <v>0</v>
      </c>
      <c r="AQ287" s="4">
        <f t="shared" si="938"/>
        <v>0</v>
      </c>
      <c r="AR287" s="72">
        <f>IF(SUM($S$3:AU$3)*$J287+SUM($S$4:AP$4)*$K287+SUM($S$5:AU$5)*$L287+SUM($S$6:AU$6)*$M287+SUM($S$7:AU$7)*$N287-SUM($O287:$Q287)&gt;0,SUM($S$3:AU$3)*$J287+SUM($S$4:AP$4)*$K287+SUM($S$5:AU$5)*$L287+SUM($S$6:AU$6)*$M287+SUM($S$7:AU$7)*$N287-SUM($O287:$Q287),0)</f>
        <v>0</v>
      </c>
      <c r="AS287" s="4">
        <f t="shared" si="939"/>
        <v>0</v>
      </c>
      <c r="AT287" s="72">
        <f>IF(SUM($S$3:AW$3)*$J287+SUM($S$4:AW$4)*$K287+SUM($S$5:AW$5)*$L287+SUM($S$6:AW$6)*$M287+SUM($S$7:AW$7)*$N287-SUM($O287:$Q287)&gt;0,SUM($S$3:AW$3)*$J287+SUM($S$4:AW$4)*$K287+SUM($S$5:AW$5)*$L287+SUM($S$6:AW$6)*$M287+SUM($S$7:AW$7)*$N287-SUM($O287:$Q287),0)</f>
        <v>0</v>
      </c>
      <c r="AU287" s="4">
        <f t="shared" si="940"/>
        <v>0</v>
      </c>
      <c r="AV287" s="72">
        <f>IF(SUM($S$3:AY$3)*$J287+SUM($S$4:AY$4)*$K287+SUM($S$5:AY$5)*$L287+SUM($S$6:AY$6)*$M287+SUM($S$7:AY$7)*$N287-SUM($O287:$Q287)&gt;0,SUM($S$3:AY$3)*$J287+SUM($S$4:AY$4)*$K287+SUM($S$5:AY$5)*$L287+SUM($S$6:AY$6)*$M287+SUM($S$7:AY$7)*$N287-SUM($O287:$Q287),0)</f>
        <v>0</v>
      </c>
      <c r="AW287" s="4">
        <f t="shared" si="941"/>
        <v>0</v>
      </c>
      <c r="AX287" s="72">
        <f>IF(SUM($S$3:BA$3)*$J287+SUM($S$4:BA$4)*$K287+SUM($S$5:BA$5)*$L287+SUM($S$6:BA$6)*$M287+SUM($S$7:BA$7)*$N287-SUM($O287:$Q287)&gt;0,SUM($S$3:BA$3)*$J287+SUM($S$4:BA$4)*$K287+SUM($S$5:BA$5)*$L287+SUM($S$6:BA$6)*$M287+SUM($S$7:BA$7)*$N287-SUM($O287:$Q287),0)</f>
        <v>0</v>
      </c>
      <c r="AY287" s="7">
        <f t="shared" si="942"/>
        <v>0</v>
      </c>
      <c r="AZ287" s="401">
        <f>IF(SUM($S$3:BC$3)*$J287+SUM($S$4:BC$4)*$K287+SUM($S$5:BC$5)*$L287+SUM($S$6:BC$6)*$M287+SUM($S$7:BC$7)*$N287-SUM($O287:$Q287)&gt;0,SUM($S$3:BC$3)*$J287+SUM($S$4:BC$4)*$K287+SUM($S$5:BC$5)*$L287+SUM($S$6:BC$6)*$M287+SUM($S$7:BC$7)*$N287-SUM($O287:$Q287),0)</f>
        <v>0</v>
      </c>
      <c r="BA287" s="87">
        <f t="shared" si="943"/>
        <v>0</v>
      </c>
      <c r="BB287" s="402">
        <f>IF(SUM($S$3:BD$3)*$J287+SUM($S$4:BD$4)*$K287+SUM($S$5:BD$5)*$L287+SUM($S$6:BD$6)*$M287+SUM($S$7:BD$7)*$N287-SUM($O287:$Q287)&gt;0,SUM($S$3:BD$3)*$J287+SUM($S$4:BD$4)*$K287+SUM($S$5:BD$5)*$L287+SUM($S$6:BD$6)*$M287+SUM($S$7:BD$7)*$N287-SUM($O287:$Q287),0)</f>
        <v>0</v>
      </c>
      <c r="BC287" s="87">
        <f t="shared" si="944"/>
        <v>0</v>
      </c>
      <c r="BG287" s="87">
        <f t="shared" si="959"/>
        <v>0</v>
      </c>
      <c r="BH287" s="87">
        <f t="shared" si="960"/>
        <v>0</v>
      </c>
      <c r="BI287" s="87">
        <f t="shared" si="961"/>
        <v>0</v>
      </c>
      <c r="BJ287" s="87">
        <f t="shared" si="962"/>
        <v>0</v>
      </c>
      <c r="BK287" s="87">
        <f t="shared" si="963"/>
        <v>0</v>
      </c>
      <c r="BL287" s="87">
        <f t="shared" si="964"/>
        <v>0</v>
      </c>
      <c r="BM287" s="87">
        <f t="shared" si="965"/>
        <v>0</v>
      </c>
      <c r="BN287" s="87">
        <f t="shared" si="966"/>
        <v>0</v>
      </c>
      <c r="BO287" s="87">
        <f t="shared" si="967"/>
        <v>0</v>
      </c>
      <c r="BP287" s="87">
        <f t="shared" si="968"/>
        <v>0</v>
      </c>
      <c r="BQ287" s="244">
        <f t="shared" si="969"/>
        <v>0</v>
      </c>
      <c r="BR287" s="151">
        <f t="shared" si="970"/>
        <v>0</v>
      </c>
      <c r="BS287" s="91">
        <f t="shared" si="957"/>
        <v>0</v>
      </c>
      <c r="BT287" s="91">
        <f t="shared" si="958"/>
        <v>0</v>
      </c>
      <c r="BU287" s="87"/>
      <c r="BV287" s="87"/>
      <c r="BW287" s="159"/>
      <c r="BX287" s="154" t="s">
        <v>607</v>
      </c>
    </row>
    <row r="288" spans="1:76" s="86" customFormat="1" ht="12.75" customHeight="1" x14ac:dyDescent="0.25">
      <c r="A288" s="15" t="s">
        <v>865</v>
      </c>
      <c r="B288" s="15" t="s">
        <v>866</v>
      </c>
      <c r="C288" s="244" t="s">
        <v>105</v>
      </c>
      <c r="D288" s="339">
        <v>2</v>
      </c>
      <c r="E288" s="336">
        <v>51.05</v>
      </c>
      <c r="F288" s="341" t="s">
        <v>1050</v>
      </c>
      <c r="G288" s="369">
        <v>2</v>
      </c>
      <c r="H288" s="370">
        <v>47.5</v>
      </c>
      <c r="I288" s="378" t="s">
        <v>1050</v>
      </c>
      <c r="J288" s="307">
        <v>3.2000000000000001E-2</v>
      </c>
      <c r="K288" s="225">
        <v>0.56000000000000005</v>
      </c>
      <c r="L288" s="213">
        <v>0.35</v>
      </c>
      <c r="M288" s="234">
        <v>0.38</v>
      </c>
      <c r="N288" s="120"/>
      <c r="O288" s="87"/>
      <c r="P288" s="91"/>
      <c r="Q288" s="292">
        <v>800</v>
      </c>
      <c r="R288" s="72">
        <f>IF(SUM($S$3:U$3)*$J288+SUM($S$4:U$4)*$K288+SUM($S$5:U$5)*$L288+SUM($S$6:U$6)*$M288+SUM($S$7:U$7)*$N288-SUM($O288:$Q288)&gt;0,SUM($S$3:U$3)*$J288+SUM($S$4:U$4)*$K288+SUM($S$5:U$5)*$L288+SUM($S$6:U$6)*$M288+SUM($S$7:U$7)*$N288-SUM($O288:$Q288),0)</f>
        <v>0</v>
      </c>
      <c r="S288" s="73">
        <f t="shared" si="926"/>
        <v>0</v>
      </c>
      <c r="T288" s="72">
        <f>IF(SUM($S$3:W$3)*$J288+SUM($S$4:W$4)*$K288+SUM($S$5:W$5)*$L288+SUM($S$6:W$6)*$M288+SUM($S$7:W$7)*$N288-SUM($O288:$Q288)&gt;0,SUM($S$3:W$3)*$J288+SUM($S$4:W$4)*$K288+SUM($S$5:W$5)*$L288+SUM($S$6:W$6)*$M288+SUM($S$7:W$7)*$N288-SUM($O288:$Q288),0)</f>
        <v>0</v>
      </c>
      <c r="U288" s="4">
        <f t="shared" si="927"/>
        <v>0</v>
      </c>
      <c r="V288" s="72">
        <f>IF(SUM($S$3:Y$3)*$J288+SUM($S$4:Y$4)*$K288+SUM($S$5:Y$5)*$L288+SUM($S$6:Y$6)*$M288+SUM($S$7:Y$7)*$N288-SUM($O288:$Q288)&gt;0,SUM($S$3:Y$3)*$J288+SUM($S$4:Y$4)*$K288+SUM($S$5:Y$5)*$L288+SUM($S$6:Y$6)*$M288+SUM($S$7:Y$7)*$N288-SUM($O288:$Q288),0)</f>
        <v>0</v>
      </c>
      <c r="W288" s="4">
        <f t="shared" si="928"/>
        <v>0</v>
      </c>
      <c r="X288" s="72">
        <f>IF(SUM($S$3:AA$3)*$J288+SUM($S$4:AA$4)*$K288+SUM($S$5:AA$5)*$L288+SUM($S$6:AA$6)*$M288+SUM($S$7:AA$7)*$N288-SUM($O288:$Q288)&gt;0,SUM($S$3:AA$3)*$J288+SUM($S$4:AA$4)*$K288+SUM($S$5:AA$5)*$L288+SUM($S$6:AA$6)*$M288+SUM($S$7:AA$7)*$N288-SUM($O288:$Q288),0)</f>
        <v>0</v>
      </c>
      <c r="Y288" s="4">
        <f t="shared" si="929"/>
        <v>0</v>
      </c>
      <c r="Z288" s="72">
        <f>IF(SUM($S$3:AC$3)*$J288+SUM($S$4:AC$4)*$K288+SUM($S$5:AC$5)*$L288+SUM($S$6:AC$6)*$M288+SUM($S$7:AC$7)*$N288-SUM($O288:$Q288)&gt;0,SUM($S$3:AC$3)*$J288+SUM($S$4:AC$4)*$K288+SUM($S$5:AC$5)*$L288+SUM($S$6:AC$6)*$M288+SUM($S$7:AC$7)*$N288-SUM($O288:$Q288),0)</f>
        <v>0</v>
      </c>
      <c r="AA288" s="4">
        <f t="shared" si="930"/>
        <v>0</v>
      </c>
      <c r="AB288" s="72">
        <f>IF(SUM($S$3:AE$3)*$J288+SUM($S$4:AE$4)*$K288+SUM($S$5:AE$5)*$L288+SUM($S$6:AE$6)*$M288+SUM($S$7:AE$7)*$N288-SUM($O288:$Q288)&gt;0,SUM($S$3:AE$3)*$J288+SUM($S$4:AE$4)*$K288+SUM($S$5:AE$5)*$L288+SUM($S$6:AE$6)*$M288+SUM($S$7:AE$7)*$N288-SUM($O288:$Q288),0)</f>
        <v>0</v>
      </c>
      <c r="AC288" s="4">
        <f t="shared" si="931"/>
        <v>0</v>
      </c>
      <c r="AD288" s="72">
        <f>IF(SUM($S$3:AG$3)*$J288+SUM($S$4:AG$4)*$K288+SUM($S$5:AG$5)*$L288+SUM($S$6:AG$6)*$M288+SUM($S$7:AG$7)*$N288-SUM($O288:$Q288)&gt;0,SUM($S$3:AG$3)*$J288+SUM($S$4:AG$4)*$K288+SUM($S$5:AG$5)*$L288+SUM($S$6:AG$6)*$M288+SUM($S$7:AG$7)*$N288-SUM($O288:$Q288),0)</f>
        <v>0</v>
      </c>
      <c r="AE288" s="4">
        <f t="shared" si="932"/>
        <v>0</v>
      </c>
      <c r="AF288" s="72">
        <f>IF(SUM($S$3:AI$3)*$J288+SUM($S$4:AI$4)*$K288+SUM($S$5:AI$5)*$L288+SUM($S$6:AI$6)*$M288+SUM($S$7:AI$7)*$N288-SUM($O288:$Q288)&gt;0,SUM($S$3:AI$3)*$J288+SUM($S$4:AI$4)*$K288+SUM($S$5:AI$5)*$L288+SUM($S$6:AI$6)*$M288+SUM($S$7:AI$7)*$N288-SUM($O288:$Q288),0)</f>
        <v>0</v>
      </c>
      <c r="AG288" s="4">
        <f t="shared" si="933"/>
        <v>0</v>
      </c>
      <c r="AH288" s="72">
        <f>IF(SUM($S$3:AK$3)*$J288+SUM($S$4:AK$4)*$K288+SUM($S$5:AK$5)*$L288+SUM($S$6:AK$6)*$M288+SUM($S$7:AK$7)*$N288-SUM($O288:$Q288)&gt;0,SUM($S$3:AK$3)*$J288+SUM($S$4:AK$4)*$K288+SUM($S$5:AK$5)*$L288+SUM($S$6:AK$6)*$M288+SUM($S$7:AK$7)*$N288-SUM($O288:$Q288),0)</f>
        <v>0</v>
      </c>
      <c r="AI288" s="4">
        <f t="shared" si="934"/>
        <v>0</v>
      </c>
      <c r="AJ288" s="72">
        <f>IF(SUM($S$3:AM$3)*$J288+SUM($S$4:AQ$4)*$K288+SUM($S$5:AM$5)*$L288+SUM($S$6:AM$6)*$M288+SUM($S$7:AM$7)*$N288-SUM($O288:$Q288)&gt;0,SUM($S$3:AM$3)*$J288+SUM($S$4:AQ$4)*$K288+SUM($S$5:AM$5)*$L288+SUM($S$6:AM$6)*$M288+SUM($S$7:AM$7)*$N288-SUM($O288:$Q288),0)</f>
        <v>0</v>
      </c>
      <c r="AK288" s="4">
        <f t="shared" si="935"/>
        <v>0</v>
      </c>
      <c r="AL288" s="72">
        <f>IF(SUM($S$3:AO$3)*$J288+SUM($S$4:AS$4)*$K288+SUM($S$5:AO$5)*$L288+SUM($S$6:AO$6)*$M288+SUM($S$7:AO$7)*$N288-SUM($O288:$Q288)&gt;0,SUM($S$3:AO$3)*$J288+SUM($S$4:AS$4)*$K288+SUM($S$5:AO$5)*$L288+SUM($S$6:AO$6)*$M288+SUM($S$7:AO$7)*$N288-SUM($O288:$Q288),0)</f>
        <v>0</v>
      </c>
      <c r="AM288" s="4">
        <f t="shared" si="936"/>
        <v>0</v>
      </c>
      <c r="AN288" s="72">
        <f>IF(SUM($S$3:AQ$3)*$J288+SUM($S$4:AU$4)*$K288+SUM($S$5:AQ$5)*$L288+SUM($S$6:AQ$6)*$M288+SUM($S$7:AQ$7)*$N288-SUM($O288:$Q288)&gt;0,SUM($S$3:AQ$3)*$J288+SUM($S$4:AU$4)*$K288+SUM($S$5:AQ$5)*$L288+SUM($S$6:AQ$6)*$M288+SUM($S$7:AQ$7)*$N288-SUM($O288:$Q288),0)</f>
        <v>0</v>
      </c>
      <c r="AO288" s="4">
        <f t="shared" si="937"/>
        <v>0</v>
      </c>
      <c r="AP288" s="72">
        <f>IF(SUM($S$3:AS$3)*$J288+SUM($S$4:AW$4)*$K288+SUM($S$5:AS$5)*$L288+SUM($S$6:AS$6)*$M288+SUM($S$7:AS$7)*$N288-SUM($O288:$Q288)&gt;0,SUM($S$3:AS$3)*$J288+SUM($S$4:AW$4)*$K288+SUM($S$5:AS$5)*$L288+SUM($S$6:AS$6)*$M288+SUM($S$7:AS$7)*$N288-SUM($O288:$Q288),0)</f>
        <v>81.720000000000141</v>
      </c>
      <c r="AQ288" s="4">
        <f t="shared" si="938"/>
        <v>81.720000000000141</v>
      </c>
      <c r="AR288" s="72">
        <f>IF(SUM($S$3:AU$3)*$J288+SUM($S$4:AP$4)*$K288+SUM($S$5:AU$5)*$L288+SUM($S$6:AU$6)*$M288+SUM($S$7:AU$7)*$N288-SUM($O288:$Q288)&gt;0,SUM($S$3:AU$3)*$J288+SUM($S$4:AP$4)*$K288+SUM($S$5:AU$5)*$L288+SUM($S$6:AU$6)*$M288+SUM($S$7:AU$7)*$N288-SUM($O288:$Q288),0)</f>
        <v>0</v>
      </c>
      <c r="AS288" s="4">
        <f t="shared" si="939"/>
        <v>0</v>
      </c>
      <c r="AT288" s="72">
        <f>IF(SUM($S$3:AW$3)*$J288+SUM($S$4:AW$4)*$K288+SUM($S$5:AW$5)*$L288+SUM($S$6:AW$6)*$M288+SUM($S$7:AW$7)*$N288-SUM($O288:$Q288)&gt;0,SUM($S$3:AW$3)*$J288+SUM($S$4:AW$4)*$K288+SUM($S$5:AW$5)*$L288+SUM($S$6:AW$6)*$M288+SUM($S$7:AW$7)*$N288-SUM($O288:$Q288),0)</f>
        <v>234.31999999999994</v>
      </c>
      <c r="AU288" s="4">
        <f t="shared" si="940"/>
        <v>234.31999999999994</v>
      </c>
      <c r="AV288" s="72">
        <f>IF(SUM($S$3:AY$3)*$J288+SUM($S$4:AY$4)*$K288+SUM($S$5:AY$5)*$L288+SUM($S$6:AY$6)*$M288+SUM($S$7:AY$7)*$N288-SUM($O288:$Q288)&gt;0,SUM($S$3:AY$3)*$J288+SUM($S$4:AY$4)*$K288+SUM($S$5:AY$5)*$L288+SUM($S$6:AY$6)*$M288+SUM($S$7:AY$7)*$N288-SUM($O288:$Q288),0)</f>
        <v>394.61999999999989</v>
      </c>
      <c r="AW288" s="4">
        <f t="shared" si="941"/>
        <v>160.29999999999995</v>
      </c>
      <c r="AX288" s="72">
        <f>IF(SUM($S$3:BA$3)*$J288+SUM($S$4:BA$4)*$K288+SUM($S$5:BA$5)*$L288+SUM($S$6:BA$6)*$M288+SUM($S$7:BA$7)*$N288-SUM($O288:$Q288)&gt;0,SUM($S$3:BA$3)*$J288+SUM($S$4:BA$4)*$K288+SUM($S$5:BA$5)*$L288+SUM($S$6:BA$6)*$M288+SUM($S$7:BA$7)*$N288-SUM($O288:$Q288),0)</f>
        <v>554.92000000000007</v>
      </c>
      <c r="AY288" s="7">
        <f t="shared" si="942"/>
        <v>160.30000000000018</v>
      </c>
      <c r="AZ288" s="401">
        <f>IF(SUM($S$3:BC$3)*$J288+SUM($S$4:BC$4)*$K288+SUM($S$5:BC$5)*$L288+SUM($S$6:BC$6)*$M288+SUM($S$7:BC$7)*$N288-SUM($O288:$Q288)&gt;0,SUM($S$3:BC$3)*$J288+SUM($S$4:BC$4)*$K288+SUM($S$5:BC$5)*$L288+SUM($S$6:BC$6)*$M288+SUM($S$7:BC$7)*$N288-SUM($O288:$Q288),0)</f>
        <v>701.92000000000007</v>
      </c>
      <c r="BA288" s="87">
        <f t="shared" si="943"/>
        <v>147</v>
      </c>
      <c r="BB288" s="402">
        <f>IF(SUM($S$3:BD$3)*$J288+SUM($S$4:BD$4)*$K288+SUM($S$5:BD$5)*$L288+SUM($S$6:BD$6)*$M288+SUM($S$7:BD$7)*$N288-SUM($O288:$Q288)&gt;0,SUM($S$3:BD$3)*$J288+SUM($S$4:BD$4)*$K288+SUM($S$5:BD$5)*$L288+SUM($S$6:BD$6)*$M288+SUM($S$7:BD$7)*$N288-SUM($O288:$Q288),0)</f>
        <v>831.84000000000015</v>
      </c>
      <c r="BC288" s="87">
        <f t="shared" si="944"/>
        <v>129.92000000000007</v>
      </c>
      <c r="BG288" s="87">
        <f t="shared" si="959"/>
        <v>0</v>
      </c>
      <c r="BH288" s="87">
        <f t="shared" si="960"/>
        <v>0</v>
      </c>
      <c r="BI288" s="87">
        <f t="shared" si="961"/>
        <v>0</v>
      </c>
      <c r="BJ288" s="87">
        <f t="shared" si="962"/>
        <v>0</v>
      </c>
      <c r="BK288" s="87">
        <f t="shared" si="963"/>
        <v>0</v>
      </c>
      <c r="BL288" s="87">
        <f t="shared" si="964"/>
        <v>0</v>
      </c>
      <c r="BM288" s="87">
        <f t="shared" si="965"/>
        <v>0</v>
      </c>
      <c r="BN288" s="87">
        <f t="shared" si="966"/>
        <v>22125.690000000039</v>
      </c>
      <c r="BO288" s="87">
        <f t="shared" si="967"/>
        <v>0</v>
      </c>
      <c r="BP288" s="87">
        <f t="shared" si="968"/>
        <v>63442.139999999978</v>
      </c>
      <c r="BQ288" s="244">
        <f t="shared" si="969"/>
        <v>43401.224999999991</v>
      </c>
      <c r="BR288" s="151">
        <f t="shared" si="970"/>
        <v>43401.225000000049</v>
      </c>
      <c r="BS288" s="91">
        <f t="shared" si="957"/>
        <v>39800.25</v>
      </c>
      <c r="BT288" s="91">
        <f t="shared" si="958"/>
        <v>35175.840000000018</v>
      </c>
      <c r="BU288" s="87"/>
      <c r="BV288" s="87"/>
      <c r="BW288" s="159"/>
      <c r="BX288" s="154" t="s">
        <v>607</v>
      </c>
    </row>
    <row r="289" spans="1:76" s="86" customFormat="1" ht="12.75" customHeight="1" x14ac:dyDescent="0.2">
      <c r="A289" s="94" t="s">
        <v>867</v>
      </c>
      <c r="B289" s="15" t="s">
        <v>868</v>
      </c>
      <c r="C289" s="244" t="s">
        <v>105</v>
      </c>
      <c r="D289" s="339">
        <v>2</v>
      </c>
      <c r="E289" s="336">
        <v>47</v>
      </c>
      <c r="F289" s="341" t="s">
        <v>1050</v>
      </c>
      <c r="G289" s="369">
        <v>2</v>
      </c>
      <c r="H289" s="370">
        <v>72.42</v>
      </c>
      <c r="I289" s="378" t="s">
        <v>1050</v>
      </c>
      <c r="J289" s="307">
        <v>0.89400000000000002</v>
      </c>
      <c r="K289" s="227"/>
      <c r="L289" s="215">
        <v>1.1574</v>
      </c>
      <c r="M289" s="109"/>
      <c r="N289" s="120"/>
      <c r="O289" s="87"/>
      <c r="P289" s="91"/>
      <c r="Q289" s="292">
        <v>2000</v>
      </c>
      <c r="R289" s="72">
        <f>IF(SUM($S$3:U$3)*$J289+SUM($S$4:U$4)*$K289+SUM($S$5:U$5)*$L289+SUM($S$6:U$6)*$M289+SUM($S$7:U$7)*$N289-SUM($O289:$Q289)&gt;0,SUM($S$3:U$3)*$J289+SUM($S$4:U$4)*$K289+SUM($S$5:U$5)*$L289+SUM($S$6:U$6)*$M289+SUM($S$7:U$7)*$N289-SUM($O289:$Q289),0)</f>
        <v>0</v>
      </c>
      <c r="S289" s="73">
        <f t="shared" si="926"/>
        <v>0</v>
      </c>
      <c r="T289" s="72">
        <f>IF(SUM($S$3:W$3)*$J289+SUM($S$4:W$4)*$K289+SUM($S$5:W$5)*$L289+SUM($S$6:W$6)*$M289+SUM($S$7:W$7)*$N289-SUM($O289:$Q289)&gt;0,SUM($S$3:W$3)*$J289+SUM($S$4:W$4)*$K289+SUM($S$5:W$5)*$L289+SUM($S$6:W$6)*$M289+SUM($S$7:W$7)*$N289-SUM($O289:$Q289),0)</f>
        <v>0</v>
      </c>
      <c r="U289" s="4">
        <f t="shared" si="927"/>
        <v>0</v>
      </c>
      <c r="V289" s="72">
        <f>IF(SUM($S$3:Y$3)*$J289+SUM($S$4:Y$4)*$K289+SUM($S$5:Y$5)*$L289+SUM($S$6:Y$6)*$M289+SUM($S$7:Y$7)*$N289-SUM($O289:$Q289)&gt;0,SUM($S$3:Y$3)*$J289+SUM($S$4:Y$4)*$K289+SUM($S$5:Y$5)*$L289+SUM($S$6:Y$6)*$M289+SUM($S$7:Y$7)*$N289-SUM($O289:$Q289),0)</f>
        <v>0</v>
      </c>
      <c r="W289" s="4">
        <f t="shared" si="928"/>
        <v>0</v>
      </c>
      <c r="X289" s="72">
        <f>IF(SUM($S$3:AA$3)*$J289+SUM($S$4:AA$4)*$K289+SUM($S$5:AA$5)*$L289+SUM($S$6:AA$6)*$M289+SUM($S$7:AA$7)*$N289-SUM($O289:$Q289)&gt;0,SUM($S$3:AA$3)*$J289+SUM($S$4:AA$4)*$K289+SUM($S$5:AA$5)*$L289+SUM($S$6:AA$6)*$M289+SUM($S$7:AA$7)*$N289-SUM($O289:$Q289),0)</f>
        <v>0</v>
      </c>
      <c r="Y289" s="4">
        <f t="shared" si="929"/>
        <v>0</v>
      </c>
      <c r="Z289" s="72">
        <f>IF(SUM($S$3:AC$3)*$J289+SUM($S$4:AC$4)*$K289+SUM($S$5:AC$5)*$L289+SUM($S$6:AC$6)*$M289+SUM($S$7:AC$7)*$N289-SUM($O289:$Q289)&gt;0,SUM($S$3:AC$3)*$J289+SUM($S$4:AC$4)*$K289+SUM($S$5:AC$5)*$L289+SUM($S$6:AC$6)*$M289+SUM($S$7:AC$7)*$N289-SUM($O289:$Q289),0)</f>
        <v>0</v>
      </c>
      <c r="AA289" s="4">
        <f t="shared" si="930"/>
        <v>0</v>
      </c>
      <c r="AB289" s="72">
        <f>IF(SUM($S$3:AE$3)*$J289+SUM($S$4:AE$4)*$K289+SUM($S$5:AE$5)*$L289+SUM($S$6:AE$6)*$M289+SUM($S$7:AE$7)*$N289-SUM($O289:$Q289)&gt;0,SUM($S$3:AE$3)*$J289+SUM($S$4:AE$4)*$K289+SUM($S$5:AE$5)*$L289+SUM($S$6:AE$6)*$M289+SUM($S$7:AE$7)*$N289-SUM($O289:$Q289),0)</f>
        <v>0</v>
      </c>
      <c r="AC289" s="4">
        <f t="shared" si="931"/>
        <v>0</v>
      </c>
      <c r="AD289" s="72">
        <f>IF(SUM($S$3:AG$3)*$J289+SUM($S$4:AG$4)*$K289+SUM($S$5:AG$5)*$L289+SUM($S$6:AG$6)*$M289+SUM($S$7:AG$7)*$N289-SUM($O289:$Q289)&gt;0,SUM($S$3:AG$3)*$J289+SUM($S$4:AG$4)*$K289+SUM($S$5:AG$5)*$L289+SUM($S$6:AG$6)*$M289+SUM($S$7:AG$7)*$N289-SUM($O289:$Q289),0)</f>
        <v>0</v>
      </c>
      <c r="AE289" s="4">
        <f t="shared" si="932"/>
        <v>0</v>
      </c>
      <c r="AF289" s="72">
        <f>IF(SUM($S$3:AI$3)*$J289+SUM($S$4:AI$4)*$K289+SUM($S$5:AI$5)*$L289+SUM($S$6:AI$6)*$M289+SUM($S$7:AI$7)*$N289-SUM($O289:$Q289)&gt;0,SUM($S$3:AI$3)*$J289+SUM($S$4:AI$4)*$K289+SUM($S$5:AI$5)*$L289+SUM($S$6:AI$6)*$M289+SUM($S$7:AI$7)*$N289-SUM($O289:$Q289),0)</f>
        <v>0</v>
      </c>
      <c r="AG289" s="4">
        <f t="shared" si="933"/>
        <v>0</v>
      </c>
      <c r="AH289" s="72">
        <f>IF(SUM($S$3:AK$3)*$J289+SUM($S$4:AK$4)*$K289+SUM($S$5:AK$5)*$L289+SUM($S$6:AK$6)*$M289+SUM($S$7:AK$7)*$N289-SUM($O289:$Q289)&gt;0,SUM($S$3:AK$3)*$J289+SUM($S$4:AK$4)*$K289+SUM($S$5:AK$5)*$L289+SUM($S$6:AK$6)*$M289+SUM($S$7:AK$7)*$N289-SUM($O289:$Q289),0)</f>
        <v>0</v>
      </c>
      <c r="AI289" s="4">
        <f t="shared" si="934"/>
        <v>0</v>
      </c>
      <c r="AJ289" s="72">
        <f>IF(SUM($S$3:AM$3)*$J289+SUM($S$4:AQ$4)*$K289+SUM($S$5:AM$5)*$L289+SUM($S$6:AM$6)*$M289+SUM($S$7:AM$7)*$N289-SUM($O289:$Q289)&gt;0,SUM($S$3:AM$3)*$J289+SUM($S$4:AQ$4)*$K289+SUM($S$5:AM$5)*$L289+SUM($S$6:AM$6)*$M289+SUM($S$7:AM$7)*$N289-SUM($O289:$Q289),0)</f>
        <v>0</v>
      </c>
      <c r="AK289" s="4">
        <f t="shared" si="935"/>
        <v>0</v>
      </c>
      <c r="AL289" s="72">
        <f>IF(SUM($S$3:AO$3)*$J289+SUM($S$4:AS$4)*$K289+SUM($S$5:AO$5)*$L289+SUM($S$6:AO$6)*$M289+SUM($S$7:AO$7)*$N289-SUM($O289:$Q289)&gt;0,SUM($S$3:AO$3)*$J289+SUM($S$4:AS$4)*$K289+SUM($S$5:AO$5)*$L289+SUM($S$6:AO$6)*$M289+SUM($S$7:AO$7)*$N289-SUM($O289:$Q289),0)</f>
        <v>0</v>
      </c>
      <c r="AM289" s="4">
        <f t="shared" si="936"/>
        <v>0</v>
      </c>
      <c r="AN289" s="72">
        <f>IF(SUM($S$3:AQ$3)*$J289+SUM($S$4:AU$4)*$K289+SUM($S$5:AQ$5)*$L289+SUM($S$6:AQ$6)*$M289+SUM($S$7:AQ$7)*$N289-SUM($O289:$Q289)&gt;0,SUM($S$3:AQ$3)*$J289+SUM($S$4:AU$4)*$K289+SUM($S$5:AQ$5)*$L289+SUM($S$6:AQ$6)*$M289+SUM($S$7:AQ$7)*$N289-SUM($O289:$Q289),0)</f>
        <v>0</v>
      </c>
      <c r="AO289" s="4">
        <f t="shared" si="937"/>
        <v>0</v>
      </c>
      <c r="AP289" s="72">
        <f>IF(SUM($S$3:AS$3)*$J289+SUM($S$4:AW$4)*$K289+SUM($S$5:AS$5)*$L289+SUM($S$6:AS$6)*$M289+SUM($S$7:AS$7)*$N289-SUM($O289:$Q289)&gt;0,SUM($S$3:AS$3)*$J289+SUM($S$4:AW$4)*$K289+SUM($S$5:AS$5)*$L289+SUM($S$6:AS$6)*$M289+SUM($S$7:AS$7)*$N289-SUM($O289:$Q289),0)</f>
        <v>0</v>
      </c>
      <c r="AQ289" s="4">
        <f t="shared" si="938"/>
        <v>0</v>
      </c>
      <c r="AR289" s="72">
        <f>IF(SUM($S$3:AU$3)*$J289+SUM($S$4:AP$4)*$K289+SUM($S$5:AU$5)*$L289+SUM($S$6:AU$6)*$M289+SUM($S$7:AU$7)*$N289-SUM($O289:$Q289)&gt;0,SUM($S$3:AU$3)*$J289+SUM($S$4:AP$4)*$K289+SUM($S$5:AU$5)*$L289+SUM($S$6:AU$6)*$M289+SUM($S$7:AU$7)*$N289-SUM($O289:$Q289),0)</f>
        <v>0</v>
      </c>
      <c r="AS289" s="4">
        <f t="shared" si="939"/>
        <v>0</v>
      </c>
      <c r="AT289" s="72">
        <f>IF(SUM($S$3:AW$3)*$J289+SUM($S$4:AW$4)*$K289+SUM($S$5:AW$5)*$L289+SUM($S$6:AW$6)*$M289+SUM($S$7:AW$7)*$N289-SUM($O289:$Q289)&gt;0,SUM($S$3:AW$3)*$J289+SUM($S$4:AW$4)*$K289+SUM($S$5:AW$5)*$L289+SUM($S$6:AW$6)*$M289+SUM($S$7:AW$7)*$N289-SUM($O289:$Q289),0)</f>
        <v>0</v>
      </c>
      <c r="AU289" s="4">
        <f t="shared" si="940"/>
        <v>0</v>
      </c>
      <c r="AV289" s="72">
        <f>IF(SUM($S$3:AY$3)*$J289+SUM($S$4:AY$4)*$K289+SUM($S$5:AY$5)*$L289+SUM($S$6:AY$6)*$M289+SUM($S$7:AY$7)*$N289-SUM($O289:$Q289)&gt;0,SUM($S$3:AY$3)*$J289+SUM($S$4:AY$4)*$K289+SUM($S$5:AY$5)*$L289+SUM($S$6:AY$6)*$M289+SUM($S$7:AY$7)*$N289-SUM($O289:$Q289),0)</f>
        <v>0</v>
      </c>
      <c r="AW289" s="4">
        <f t="shared" si="941"/>
        <v>0</v>
      </c>
      <c r="AX289" s="72">
        <f>IF(SUM($S$3:BA$3)*$J289+SUM($S$4:BA$4)*$K289+SUM($S$5:BA$5)*$L289+SUM($S$6:BA$6)*$M289+SUM($S$7:BA$7)*$N289-SUM($O289:$Q289)&gt;0,SUM($S$3:BA$3)*$J289+SUM($S$4:BA$4)*$K289+SUM($S$5:BA$5)*$L289+SUM($S$6:BA$6)*$M289+SUM($S$7:BA$7)*$N289-SUM($O289:$Q289),0)</f>
        <v>0</v>
      </c>
      <c r="AY289" s="7">
        <f t="shared" si="942"/>
        <v>0</v>
      </c>
      <c r="AZ289" s="401">
        <f>IF(SUM($S$3:BC$3)*$J289+SUM($S$4:BC$4)*$K289+SUM($S$5:BC$5)*$L289+SUM($S$6:BC$6)*$M289+SUM($S$7:BC$7)*$N289-SUM($O289:$Q289)&gt;0,SUM($S$3:BC$3)*$J289+SUM($S$4:BC$4)*$K289+SUM($S$5:BC$5)*$L289+SUM($S$6:BC$6)*$M289+SUM($S$7:BC$7)*$N289-SUM($O289:$Q289),0)</f>
        <v>0</v>
      </c>
      <c r="BA289" s="87">
        <f t="shared" si="943"/>
        <v>0</v>
      </c>
      <c r="BB289" s="402">
        <f>IF(SUM($S$3:BD$3)*$J289+SUM($S$4:BD$4)*$K289+SUM($S$5:BD$5)*$L289+SUM($S$6:BD$6)*$M289+SUM($S$7:BD$7)*$N289-SUM($O289:$Q289)&gt;0,SUM($S$3:BD$3)*$J289+SUM($S$4:BD$4)*$K289+SUM($S$5:BD$5)*$L289+SUM($S$6:BD$6)*$M289+SUM($S$7:BD$7)*$N289-SUM($O289:$Q289),0)</f>
        <v>0</v>
      </c>
      <c r="BC289" s="87">
        <f t="shared" si="944"/>
        <v>0</v>
      </c>
      <c r="BG289" s="87">
        <f t="shared" si="959"/>
        <v>0</v>
      </c>
      <c r="BH289" s="87">
        <f t="shared" si="960"/>
        <v>0</v>
      </c>
      <c r="BI289" s="87">
        <f t="shared" si="961"/>
        <v>0</v>
      </c>
      <c r="BJ289" s="87">
        <f t="shared" si="962"/>
        <v>0</v>
      </c>
      <c r="BK289" s="87">
        <f t="shared" si="963"/>
        <v>0</v>
      </c>
      <c r="BL289" s="87">
        <f t="shared" si="964"/>
        <v>0</v>
      </c>
      <c r="BM289" s="87">
        <f t="shared" si="965"/>
        <v>0</v>
      </c>
      <c r="BN289" s="87">
        <f t="shared" si="966"/>
        <v>0</v>
      </c>
      <c r="BO289" s="87">
        <f t="shared" si="967"/>
        <v>0</v>
      </c>
      <c r="BP289" s="87">
        <f t="shared" si="968"/>
        <v>0</v>
      </c>
      <c r="BQ289" s="244">
        <f t="shared" si="969"/>
        <v>0</v>
      </c>
      <c r="BR289" s="151">
        <f t="shared" si="970"/>
        <v>0</v>
      </c>
      <c r="BS289" s="91">
        <f t="shared" si="957"/>
        <v>0</v>
      </c>
      <c r="BT289" s="91">
        <f t="shared" si="958"/>
        <v>0</v>
      </c>
      <c r="BU289" s="87"/>
      <c r="BV289" s="87"/>
      <c r="BW289" s="159"/>
      <c r="BX289" s="154" t="s">
        <v>607</v>
      </c>
    </row>
    <row r="290" spans="1:76" s="86" customFormat="1" ht="12.75" customHeight="1" x14ac:dyDescent="0.2">
      <c r="A290" s="13" t="s">
        <v>869</v>
      </c>
      <c r="B290" s="63" t="s">
        <v>863</v>
      </c>
      <c r="C290" s="259" t="s">
        <v>455</v>
      </c>
      <c r="D290" s="339">
        <v>2</v>
      </c>
      <c r="E290" s="336">
        <v>58.67</v>
      </c>
      <c r="F290" s="341" t="s">
        <v>1050</v>
      </c>
      <c r="G290" s="369">
        <v>2</v>
      </c>
      <c r="H290" s="370">
        <v>58.67</v>
      </c>
      <c r="I290" s="378" t="s">
        <v>1050</v>
      </c>
      <c r="J290" s="307">
        <v>1.54</v>
      </c>
      <c r="K290" s="227"/>
      <c r="L290" s="216"/>
      <c r="M290" s="109"/>
      <c r="N290" s="120"/>
      <c r="O290" s="87"/>
      <c r="P290" s="91"/>
      <c r="Q290" s="292">
        <v>600</v>
      </c>
      <c r="R290" s="72">
        <f>IF(SUM($S$3:U$3)*$J290+SUM($S$4:U$4)*$K290+SUM($S$5:U$5)*$L290+SUM($S$6:U$6)*$M290+SUM($S$7:U$7)*$N290-SUM($O290:$Q290)&gt;0,SUM($S$3:U$3)*$J290+SUM($S$4:U$4)*$K290+SUM($S$5:U$5)*$L290+SUM($S$6:U$6)*$M290+SUM($S$7:U$7)*$N290-SUM($O290:$Q290),0)</f>
        <v>0</v>
      </c>
      <c r="S290" s="73">
        <f t="shared" si="926"/>
        <v>0</v>
      </c>
      <c r="T290" s="72">
        <f>IF(SUM($S$3:W$3)*$J290+SUM($S$4:W$4)*$K290+SUM($S$5:W$5)*$L290+SUM($S$6:W$6)*$M290+SUM($S$7:W$7)*$N290-SUM($O290:$Q290)&gt;0,SUM($S$3:W$3)*$J290+SUM($S$4:W$4)*$K290+SUM($S$5:W$5)*$L290+SUM($S$6:W$6)*$M290+SUM($S$7:W$7)*$N290-SUM($O290:$Q290),0)</f>
        <v>0</v>
      </c>
      <c r="U290" s="4">
        <f t="shared" si="927"/>
        <v>0</v>
      </c>
      <c r="V290" s="72">
        <f>IF(SUM($S$3:Y$3)*$J290+SUM($S$4:Y$4)*$K290+SUM($S$5:Y$5)*$L290+SUM($S$6:Y$6)*$M290+SUM($S$7:Y$7)*$N290-SUM($O290:$Q290)&gt;0,SUM($S$3:Y$3)*$J290+SUM($S$4:Y$4)*$K290+SUM($S$5:Y$5)*$L290+SUM($S$6:Y$6)*$M290+SUM($S$7:Y$7)*$N290-SUM($O290:$Q290),0)</f>
        <v>0</v>
      </c>
      <c r="W290" s="4">
        <f t="shared" si="928"/>
        <v>0</v>
      </c>
      <c r="X290" s="72">
        <f>IF(SUM($S$3:AA$3)*$J290+SUM($S$4:AA$4)*$K290+SUM($S$5:AA$5)*$L290+SUM($S$6:AA$6)*$M290+SUM($S$7:AA$7)*$N290-SUM($O290:$Q290)&gt;0,SUM($S$3:AA$3)*$J290+SUM($S$4:AA$4)*$K290+SUM($S$5:AA$5)*$L290+SUM($S$6:AA$6)*$M290+SUM($S$7:AA$7)*$N290-SUM($O290:$Q290),0)</f>
        <v>0</v>
      </c>
      <c r="Y290" s="4">
        <f t="shared" si="929"/>
        <v>0</v>
      </c>
      <c r="Z290" s="72">
        <f>IF(SUM($S$3:AC$3)*$J290+SUM($S$4:AC$4)*$K290+SUM($S$5:AC$5)*$L290+SUM($S$6:AC$6)*$M290+SUM($S$7:AC$7)*$N290-SUM($O290:$Q290)&gt;0,SUM($S$3:AC$3)*$J290+SUM($S$4:AC$4)*$K290+SUM($S$5:AC$5)*$L290+SUM($S$6:AC$6)*$M290+SUM($S$7:AC$7)*$N290-SUM($O290:$Q290),0)</f>
        <v>0</v>
      </c>
      <c r="AA290" s="4">
        <f t="shared" si="930"/>
        <v>0</v>
      </c>
      <c r="AB290" s="72">
        <f>IF(SUM($S$3:AE$3)*$J290+SUM($S$4:AE$4)*$K290+SUM($S$5:AE$5)*$L290+SUM($S$6:AE$6)*$M290+SUM($S$7:AE$7)*$N290-SUM($O290:$Q290)&gt;0,SUM($S$3:AE$3)*$J290+SUM($S$4:AE$4)*$K290+SUM($S$5:AE$5)*$L290+SUM($S$6:AE$6)*$M290+SUM($S$7:AE$7)*$N290-SUM($O290:$Q290),0)</f>
        <v>0</v>
      </c>
      <c r="AC290" s="4">
        <f t="shared" si="931"/>
        <v>0</v>
      </c>
      <c r="AD290" s="72">
        <f>IF(SUM($S$3:AG$3)*$J290+SUM($S$4:AG$4)*$K290+SUM($S$5:AG$5)*$L290+SUM($S$6:AG$6)*$M290+SUM($S$7:AG$7)*$N290-SUM($O290:$Q290)&gt;0,SUM($S$3:AG$3)*$J290+SUM($S$4:AG$4)*$K290+SUM($S$5:AG$5)*$L290+SUM($S$6:AG$6)*$M290+SUM($S$7:AG$7)*$N290-SUM($O290:$Q290),0)</f>
        <v>0</v>
      </c>
      <c r="AE290" s="4">
        <f t="shared" si="932"/>
        <v>0</v>
      </c>
      <c r="AF290" s="72">
        <f>IF(SUM($S$3:AI$3)*$J290+SUM($S$4:AI$4)*$K290+SUM($S$5:AI$5)*$L290+SUM($S$6:AI$6)*$M290+SUM($S$7:AI$7)*$N290-SUM($O290:$Q290)&gt;0,SUM($S$3:AI$3)*$J290+SUM($S$4:AI$4)*$K290+SUM($S$5:AI$5)*$L290+SUM($S$6:AI$6)*$M290+SUM($S$7:AI$7)*$N290-SUM($O290:$Q290),0)</f>
        <v>0</v>
      </c>
      <c r="AG290" s="4">
        <f t="shared" si="933"/>
        <v>0</v>
      </c>
      <c r="AH290" s="72">
        <f>IF(SUM($S$3:AK$3)*$J290+SUM($S$4:AK$4)*$K290+SUM($S$5:AK$5)*$L290+SUM($S$6:AK$6)*$M290+SUM($S$7:AK$7)*$N290-SUM($O290:$Q290)&gt;0,SUM($S$3:AK$3)*$J290+SUM($S$4:AK$4)*$K290+SUM($S$5:AK$5)*$L290+SUM($S$6:AK$6)*$M290+SUM($S$7:AK$7)*$N290-SUM($O290:$Q290),0)</f>
        <v>0</v>
      </c>
      <c r="AI290" s="4">
        <f t="shared" si="934"/>
        <v>0</v>
      </c>
      <c r="AJ290" s="72">
        <f>IF(SUM($S$3:AM$3)*$J290+SUM($S$4:AQ$4)*$K290+SUM($S$5:AM$5)*$L290+SUM($S$6:AM$6)*$M290+SUM($S$7:AM$7)*$N290-SUM($O290:$Q290)&gt;0,SUM($S$3:AM$3)*$J290+SUM($S$4:AQ$4)*$K290+SUM($S$5:AM$5)*$L290+SUM($S$6:AM$6)*$M290+SUM($S$7:AM$7)*$N290-SUM($O290:$Q290),0)</f>
        <v>0</v>
      </c>
      <c r="AK290" s="4">
        <f t="shared" si="935"/>
        <v>0</v>
      </c>
      <c r="AL290" s="72">
        <f>IF(SUM($S$3:AO$3)*$J290+SUM($S$4:AS$4)*$K290+SUM($S$5:AO$5)*$L290+SUM($S$6:AO$6)*$M290+SUM($S$7:AO$7)*$N290-SUM($O290:$Q290)&gt;0,SUM($S$3:AO$3)*$J290+SUM($S$4:AS$4)*$K290+SUM($S$5:AO$5)*$L290+SUM($S$6:AO$6)*$M290+SUM($S$7:AO$7)*$N290-SUM($O290:$Q290),0)</f>
        <v>0</v>
      </c>
      <c r="AM290" s="4">
        <f t="shared" si="936"/>
        <v>0</v>
      </c>
      <c r="AN290" s="72">
        <f>IF(SUM($S$3:AQ$3)*$J290+SUM($S$4:AU$4)*$K290+SUM($S$5:AQ$5)*$L290+SUM($S$6:AQ$6)*$M290+SUM($S$7:AQ$7)*$N290-SUM($O290:$Q290)&gt;0,SUM($S$3:AQ$3)*$J290+SUM($S$4:AU$4)*$K290+SUM($S$5:AQ$5)*$L290+SUM($S$6:AQ$6)*$M290+SUM($S$7:AQ$7)*$N290-SUM($O290:$Q290),0)</f>
        <v>0</v>
      </c>
      <c r="AO290" s="4">
        <f t="shared" si="937"/>
        <v>0</v>
      </c>
      <c r="AP290" s="72">
        <f>IF(SUM($S$3:AS$3)*$J290+SUM($S$4:AW$4)*$K290+SUM($S$5:AS$5)*$L290+SUM($S$6:AS$6)*$M290+SUM($S$7:AS$7)*$N290-SUM($O290:$Q290)&gt;0,SUM($S$3:AS$3)*$J290+SUM($S$4:AW$4)*$K290+SUM($S$5:AS$5)*$L290+SUM($S$6:AS$6)*$M290+SUM($S$7:AS$7)*$N290-SUM($O290:$Q290),0)</f>
        <v>0</v>
      </c>
      <c r="AQ290" s="4">
        <f t="shared" si="938"/>
        <v>0</v>
      </c>
      <c r="AR290" s="72">
        <f>IF(SUM($S$3:AU$3)*$J290+SUM($S$4:AP$4)*$K290+SUM($S$5:AU$5)*$L290+SUM($S$6:AU$6)*$M290+SUM($S$7:AU$7)*$N290-SUM($O290:$Q290)&gt;0,SUM($S$3:AU$3)*$J290+SUM($S$4:AP$4)*$K290+SUM($S$5:AU$5)*$L290+SUM($S$6:AU$6)*$M290+SUM($S$7:AU$7)*$N290-SUM($O290:$Q290),0)</f>
        <v>0</v>
      </c>
      <c r="AS290" s="4">
        <f t="shared" si="939"/>
        <v>0</v>
      </c>
      <c r="AT290" s="72">
        <f>IF(SUM($S$3:AW$3)*$J290+SUM($S$4:AW$4)*$K290+SUM($S$5:AW$5)*$L290+SUM($S$6:AW$6)*$M290+SUM($S$7:AW$7)*$N290-SUM($O290:$Q290)&gt;0,SUM($S$3:AW$3)*$J290+SUM($S$4:AW$4)*$K290+SUM($S$5:AW$5)*$L290+SUM($S$6:AW$6)*$M290+SUM($S$7:AW$7)*$N290-SUM($O290:$Q290),0)</f>
        <v>0</v>
      </c>
      <c r="AU290" s="4">
        <f t="shared" si="940"/>
        <v>0</v>
      </c>
      <c r="AV290" s="72">
        <f>IF(SUM($S$3:AY$3)*$J290+SUM($S$4:AY$4)*$K290+SUM($S$5:AY$5)*$L290+SUM($S$6:AY$6)*$M290+SUM($S$7:AY$7)*$N290-SUM($O290:$Q290)&gt;0,SUM($S$3:AY$3)*$J290+SUM($S$4:AY$4)*$K290+SUM($S$5:AY$5)*$L290+SUM($S$6:AY$6)*$M290+SUM($S$7:AY$7)*$N290-SUM($O290:$Q290),0)</f>
        <v>0</v>
      </c>
      <c r="AW290" s="4">
        <f t="shared" si="941"/>
        <v>0</v>
      </c>
      <c r="AX290" s="72">
        <f>IF(SUM($S$3:BA$3)*$J290+SUM($S$4:BA$4)*$K290+SUM($S$5:BA$5)*$L290+SUM($S$6:BA$6)*$M290+SUM($S$7:BA$7)*$N290-SUM($O290:$Q290)&gt;0,SUM($S$3:BA$3)*$J290+SUM($S$4:BA$4)*$K290+SUM($S$5:BA$5)*$L290+SUM($S$6:BA$6)*$M290+SUM($S$7:BA$7)*$N290-SUM($O290:$Q290),0)</f>
        <v>0</v>
      </c>
      <c r="AY290" s="7">
        <f t="shared" si="942"/>
        <v>0</v>
      </c>
      <c r="AZ290" s="401">
        <f>IF(SUM($S$3:BC$3)*$J290+SUM($S$4:BC$4)*$K290+SUM($S$5:BC$5)*$L290+SUM($S$6:BC$6)*$M290+SUM($S$7:BC$7)*$N290-SUM($O290:$Q290)&gt;0,SUM($S$3:BC$3)*$J290+SUM($S$4:BC$4)*$K290+SUM($S$5:BC$5)*$L290+SUM($S$6:BC$6)*$M290+SUM($S$7:BC$7)*$N290-SUM($O290:$Q290),0)</f>
        <v>0</v>
      </c>
      <c r="BA290" s="87">
        <f t="shared" si="943"/>
        <v>0</v>
      </c>
      <c r="BB290" s="402">
        <f>IF(SUM($S$3:BD$3)*$J290+SUM($S$4:BD$4)*$K290+SUM($S$5:BD$5)*$L290+SUM($S$6:BD$6)*$M290+SUM($S$7:BD$7)*$N290-SUM($O290:$Q290)&gt;0,SUM($S$3:BD$3)*$J290+SUM($S$4:BD$4)*$K290+SUM($S$5:BD$5)*$L290+SUM($S$6:BD$6)*$M290+SUM($S$7:BD$7)*$N290-SUM($O290:$Q290),0)</f>
        <v>0</v>
      </c>
      <c r="BC290" s="87">
        <f t="shared" si="944"/>
        <v>0</v>
      </c>
      <c r="BG290" s="87">
        <f t="shared" si="959"/>
        <v>0</v>
      </c>
      <c r="BH290" s="87">
        <f t="shared" si="960"/>
        <v>0</v>
      </c>
      <c r="BI290" s="87">
        <f t="shared" si="961"/>
        <v>0</v>
      </c>
      <c r="BJ290" s="87">
        <f t="shared" si="962"/>
        <v>0</v>
      </c>
      <c r="BK290" s="87">
        <f t="shared" si="963"/>
        <v>0</v>
      </c>
      <c r="BL290" s="87">
        <f t="shared" si="964"/>
        <v>0</v>
      </c>
      <c r="BM290" s="87">
        <f t="shared" si="965"/>
        <v>0</v>
      </c>
      <c r="BN290" s="87">
        <f t="shared" si="966"/>
        <v>0</v>
      </c>
      <c r="BO290" s="87">
        <f t="shared" si="967"/>
        <v>0</v>
      </c>
      <c r="BP290" s="87">
        <f t="shared" si="968"/>
        <v>0</v>
      </c>
      <c r="BQ290" s="244">
        <f t="shared" si="969"/>
        <v>0</v>
      </c>
      <c r="BR290" s="151">
        <f t="shared" si="970"/>
        <v>0</v>
      </c>
      <c r="BS290" s="91">
        <f t="shared" si="957"/>
        <v>0</v>
      </c>
      <c r="BT290" s="91">
        <f t="shared" si="958"/>
        <v>0</v>
      </c>
      <c r="BU290" s="87"/>
      <c r="BV290" s="87"/>
      <c r="BW290" s="159"/>
      <c r="BX290" s="154" t="s">
        <v>607</v>
      </c>
    </row>
    <row r="291" spans="1:76" s="86" customFormat="1" ht="12.75" customHeight="1" x14ac:dyDescent="0.2">
      <c r="A291" s="13" t="s">
        <v>870</v>
      </c>
      <c r="B291" s="63" t="s">
        <v>871</v>
      </c>
      <c r="C291" s="259" t="s">
        <v>455</v>
      </c>
      <c r="D291" s="339">
        <v>2</v>
      </c>
      <c r="E291" s="336">
        <v>47</v>
      </c>
      <c r="F291" s="341" t="s">
        <v>1050</v>
      </c>
      <c r="G291" s="369">
        <v>2</v>
      </c>
      <c r="H291" s="370">
        <v>51.7</v>
      </c>
      <c r="I291" s="378" t="s">
        <v>1050</v>
      </c>
      <c r="J291" s="307">
        <v>1.258</v>
      </c>
      <c r="K291" s="225">
        <v>0.34</v>
      </c>
      <c r="L291" s="216"/>
      <c r="M291" s="109"/>
      <c r="N291" s="120"/>
      <c r="O291" s="87"/>
      <c r="P291" s="91"/>
      <c r="Q291" s="292">
        <v>500</v>
      </c>
      <c r="R291" s="72">
        <f>IF(SUM($S$3:U$3)*$J291+SUM($S$4:U$4)*$K291+SUM($S$5:U$5)*$L291+SUM($S$6:U$6)*$M291+SUM($S$7:U$7)*$N291-SUM($O291:$Q291)&gt;0,SUM($S$3:U$3)*$J291+SUM($S$4:U$4)*$K291+SUM($S$5:U$5)*$L291+SUM($S$6:U$6)*$M291+SUM($S$7:U$7)*$N291-SUM($O291:$Q291),0)</f>
        <v>0</v>
      </c>
      <c r="S291" s="73">
        <f t="shared" si="926"/>
        <v>0</v>
      </c>
      <c r="T291" s="72">
        <f>IF(SUM($S$3:W$3)*$J291+SUM($S$4:W$4)*$K291+SUM($S$5:W$5)*$L291+SUM($S$6:W$6)*$M291+SUM($S$7:W$7)*$N291-SUM($O291:$Q291)&gt;0,SUM($S$3:W$3)*$J291+SUM($S$4:W$4)*$K291+SUM($S$5:W$5)*$L291+SUM($S$6:W$6)*$M291+SUM($S$7:W$7)*$N291-SUM($O291:$Q291),0)</f>
        <v>0</v>
      </c>
      <c r="U291" s="4">
        <f t="shared" si="927"/>
        <v>0</v>
      </c>
      <c r="V291" s="72">
        <f>IF(SUM($S$3:Y$3)*$J291+SUM($S$4:Y$4)*$K291+SUM($S$5:Y$5)*$L291+SUM($S$6:Y$6)*$M291+SUM($S$7:Y$7)*$N291-SUM($O291:$Q291)&gt;0,SUM($S$3:Y$3)*$J291+SUM($S$4:Y$4)*$K291+SUM($S$5:Y$5)*$L291+SUM($S$6:Y$6)*$M291+SUM($S$7:Y$7)*$N291-SUM($O291:$Q291),0)</f>
        <v>0</v>
      </c>
      <c r="W291" s="4">
        <f t="shared" si="928"/>
        <v>0</v>
      </c>
      <c r="X291" s="72">
        <f>IF(SUM($S$3:AA$3)*$J291+SUM($S$4:AA$4)*$K291+SUM($S$5:AA$5)*$L291+SUM($S$6:AA$6)*$M291+SUM($S$7:AA$7)*$N291-SUM($O291:$Q291)&gt;0,SUM($S$3:AA$3)*$J291+SUM($S$4:AA$4)*$K291+SUM($S$5:AA$5)*$L291+SUM($S$6:AA$6)*$M291+SUM($S$7:AA$7)*$N291-SUM($O291:$Q291),0)</f>
        <v>0</v>
      </c>
      <c r="Y291" s="4">
        <f t="shared" si="929"/>
        <v>0</v>
      </c>
      <c r="Z291" s="72">
        <f>IF(SUM($S$3:AC$3)*$J291+SUM($S$4:AC$4)*$K291+SUM($S$5:AC$5)*$L291+SUM($S$6:AC$6)*$M291+SUM($S$7:AC$7)*$N291-SUM($O291:$Q291)&gt;0,SUM($S$3:AC$3)*$J291+SUM($S$4:AC$4)*$K291+SUM($S$5:AC$5)*$L291+SUM($S$6:AC$6)*$M291+SUM($S$7:AC$7)*$N291-SUM($O291:$Q291),0)</f>
        <v>0</v>
      </c>
      <c r="AA291" s="4">
        <f t="shared" si="930"/>
        <v>0</v>
      </c>
      <c r="AB291" s="72">
        <f>IF(SUM($S$3:AE$3)*$J291+SUM($S$4:AE$4)*$K291+SUM($S$5:AE$5)*$L291+SUM($S$6:AE$6)*$M291+SUM($S$7:AE$7)*$N291-SUM($O291:$Q291)&gt;0,SUM($S$3:AE$3)*$J291+SUM($S$4:AE$4)*$K291+SUM($S$5:AE$5)*$L291+SUM($S$6:AE$6)*$M291+SUM($S$7:AE$7)*$N291-SUM($O291:$Q291),0)</f>
        <v>0</v>
      </c>
      <c r="AC291" s="4">
        <f t="shared" si="931"/>
        <v>0</v>
      </c>
      <c r="AD291" s="72">
        <f>IF(SUM($S$3:AG$3)*$J291+SUM($S$4:AG$4)*$K291+SUM($S$5:AG$5)*$L291+SUM($S$6:AG$6)*$M291+SUM($S$7:AG$7)*$N291-SUM($O291:$Q291)&gt;0,SUM($S$3:AG$3)*$J291+SUM($S$4:AG$4)*$K291+SUM($S$5:AG$5)*$L291+SUM($S$6:AG$6)*$M291+SUM($S$7:AG$7)*$N291-SUM($O291:$Q291),0)</f>
        <v>0</v>
      </c>
      <c r="AE291" s="4">
        <f t="shared" si="932"/>
        <v>0</v>
      </c>
      <c r="AF291" s="72">
        <f>IF(SUM($S$3:AI$3)*$J291+SUM($S$4:AI$4)*$K291+SUM($S$5:AI$5)*$L291+SUM($S$6:AI$6)*$M291+SUM($S$7:AI$7)*$N291-SUM($O291:$Q291)&gt;0,SUM($S$3:AI$3)*$J291+SUM($S$4:AI$4)*$K291+SUM($S$5:AI$5)*$L291+SUM($S$6:AI$6)*$M291+SUM($S$7:AI$7)*$N291-SUM($O291:$Q291),0)</f>
        <v>0</v>
      </c>
      <c r="AG291" s="4">
        <f t="shared" si="933"/>
        <v>0</v>
      </c>
      <c r="AH291" s="72">
        <f>IF(SUM($S$3:AK$3)*$J291+SUM($S$4:AK$4)*$K291+SUM($S$5:AK$5)*$L291+SUM($S$6:AK$6)*$M291+SUM($S$7:AK$7)*$N291-SUM($O291:$Q291)&gt;0,SUM($S$3:AK$3)*$J291+SUM($S$4:AK$4)*$K291+SUM($S$5:AK$5)*$L291+SUM($S$6:AK$6)*$M291+SUM($S$7:AK$7)*$N291-SUM($O291:$Q291),0)</f>
        <v>0</v>
      </c>
      <c r="AI291" s="4">
        <f t="shared" si="934"/>
        <v>0</v>
      </c>
      <c r="AJ291" s="72">
        <f>IF(SUM($S$3:AM$3)*$J291+SUM($S$4:AQ$4)*$K291+SUM($S$5:AM$5)*$L291+SUM($S$6:AM$6)*$M291+SUM($S$7:AM$7)*$N291-SUM($O291:$Q291)&gt;0,SUM($S$3:AM$3)*$J291+SUM($S$4:AQ$4)*$K291+SUM($S$5:AM$5)*$L291+SUM($S$6:AM$6)*$M291+SUM($S$7:AM$7)*$N291-SUM($O291:$Q291),0)</f>
        <v>0</v>
      </c>
      <c r="AK291" s="4">
        <f t="shared" si="935"/>
        <v>0</v>
      </c>
      <c r="AL291" s="72">
        <f>IF(SUM($S$3:AO$3)*$J291+SUM($S$4:AS$4)*$K291+SUM($S$5:AO$5)*$L291+SUM($S$6:AO$6)*$M291+SUM($S$7:AO$7)*$N291-SUM($O291:$Q291)&gt;0,SUM($S$3:AO$3)*$J291+SUM($S$4:AS$4)*$K291+SUM($S$5:AO$5)*$L291+SUM($S$6:AO$6)*$M291+SUM($S$7:AO$7)*$N291-SUM($O291:$Q291),0)</f>
        <v>25.299999999999955</v>
      </c>
      <c r="AM291" s="4">
        <f t="shared" si="936"/>
        <v>25.299999999999955</v>
      </c>
      <c r="AN291" s="72">
        <f>IF(SUM($S$3:AQ$3)*$J291+SUM($S$4:AU$4)*$K291+SUM($S$5:AQ$5)*$L291+SUM($S$6:AQ$6)*$M291+SUM($S$7:AQ$7)*$N291-SUM($O291:$Q291)&gt;0,SUM($S$3:AQ$3)*$J291+SUM($S$4:AU$4)*$K291+SUM($S$5:AQ$5)*$L291+SUM($S$6:AQ$6)*$M291+SUM($S$7:AQ$7)*$N291-SUM($O291:$Q291),0)</f>
        <v>76.299999999999955</v>
      </c>
      <c r="AO291" s="4">
        <f t="shared" si="937"/>
        <v>51</v>
      </c>
      <c r="AP291" s="72">
        <f>IF(SUM($S$3:AS$3)*$J291+SUM($S$4:AW$4)*$K291+SUM($S$5:AS$5)*$L291+SUM($S$6:AS$6)*$M291+SUM($S$7:AS$7)*$N291-SUM($O291:$Q291)&gt;0,SUM($S$3:AS$3)*$J291+SUM($S$4:AW$4)*$K291+SUM($S$5:AS$5)*$L291+SUM($S$6:AS$6)*$M291+SUM($S$7:AS$7)*$N291-SUM($O291:$Q291),0)</f>
        <v>127.30000000000007</v>
      </c>
      <c r="AQ291" s="4">
        <f t="shared" si="938"/>
        <v>51.000000000000114</v>
      </c>
      <c r="AR291" s="72">
        <f>IF(SUM($S$3:AU$3)*$J291+SUM($S$4:AP$4)*$K291+SUM($S$5:AU$5)*$L291+SUM($S$6:AU$6)*$M291+SUM($S$7:AU$7)*$N291-SUM($O291:$Q291)&gt;0,SUM($S$3:AU$3)*$J291+SUM($S$4:AP$4)*$K291+SUM($S$5:AU$5)*$L291+SUM($S$6:AU$6)*$M291+SUM($S$7:AU$7)*$N291-SUM($O291:$Q291),0)</f>
        <v>0</v>
      </c>
      <c r="AS291" s="4">
        <f t="shared" si="939"/>
        <v>0</v>
      </c>
      <c r="AT291" s="72">
        <f>IF(SUM($S$3:AW$3)*$J291+SUM($S$4:AW$4)*$K291+SUM($S$5:AW$5)*$L291+SUM($S$6:AW$6)*$M291+SUM($S$7:AW$7)*$N291-SUM($O291:$Q291)&gt;0,SUM($S$3:AW$3)*$J291+SUM($S$4:AW$4)*$K291+SUM($S$5:AW$5)*$L291+SUM($S$6:AW$6)*$M291+SUM($S$7:AW$7)*$N291-SUM($O291:$Q291),0)</f>
        <v>127.30000000000007</v>
      </c>
      <c r="AU291" s="4">
        <f t="shared" si="940"/>
        <v>127.30000000000007</v>
      </c>
      <c r="AV291" s="72">
        <f>IF(SUM($S$3:AY$3)*$J291+SUM($S$4:AY$4)*$K291+SUM($S$5:AY$5)*$L291+SUM($S$6:AY$6)*$M291+SUM($S$7:AY$7)*$N291-SUM($O291:$Q291)&gt;0,SUM($S$3:AY$3)*$J291+SUM($S$4:AY$4)*$K291+SUM($S$5:AY$5)*$L291+SUM($S$6:AY$6)*$M291+SUM($S$7:AY$7)*$N291-SUM($O291:$Q291),0)</f>
        <v>178.30000000000007</v>
      </c>
      <c r="AW291" s="4">
        <f t="shared" si="941"/>
        <v>51</v>
      </c>
      <c r="AX291" s="72">
        <f>IF(SUM($S$3:BA$3)*$J291+SUM($S$4:BA$4)*$K291+SUM($S$5:BA$5)*$L291+SUM($S$6:BA$6)*$M291+SUM($S$7:BA$7)*$N291-SUM($O291:$Q291)&gt;0,SUM($S$3:BA$3)*$J291+SUM($S$4:BA$4)*$K291+SUM($S$5:BA$5)*$L291+SUM($S$6:BA$6)*$M291+SUM($S$7:BA$7)*$N291-SUM($O291:$Q291),0)</f>
        <v>229.30000000000007</v>
      </c>
      <c r="AY291" s="7">
        <f t="shared" si="942"/>
        <v>51</v>
      </c>
      <c r="AZ291" s="401">
        <f>IF(SUM($S$3:BC$3)*$J291+SUM($S$4:BC$4)*$K291+SUM($S$5:BC$5)*$L291+SUM($S$6:BC$6)*$M291+SUM($S$7:BC$7)*$N291-SUM($O291:$Q291)&gt;0,SUM($S$3:BC$3)*$J291+SUM($S$4:BC$4)*$K291+SUM($S$5:BC$5)*$L291+SUM($S$6:BC$6)*$M291+SUM($S$7:BC$7)*$N291-SUM($O291:$Q291),0)</f>
        <v>280.30000000000007</v>
      </c>
      <c r="BA291" s="87">
        <f t="shared" si="943"/>
        <v>51</v>
      </c>
      <c r="BB291" s="402">
        <f>IF(SUM($S$3:BD$3)*$J291+SUM($S$4:BD$4)*$K291+SUM($S$5:BD$5)*$L291+SUM($S$6:BD$6)*$M291+SUM($S$7:BD$7)*$N291-SUM($O291:$Q291)&gt;0,SUM($S$3:BD$3)*$J291+SUM($S$4:BD$4)*$K291+SUM($S$5:BD$5)*$L291+SUM($S$6:BD$6)*$M291+SUM($S$7:BD$7)*$N291-SUM($O291:$Q291),0)</f>
        <v>330.28000000000009</v>
      </c>
      <c r="BC291" s="87">
        <f t="shared" si="944"/>
        <v>49.980000000000018</v>
      </c>
      <c r="BG291" s="87">
        <f t="shared" si="959"/>
        <v>0</v>
      </c>
      <c r="BH291" s="87">
        <f t="shared" si="960"/>
        <v>0</v>
      </c>
      <c r="BI291" s="87">
        <f t="shared" si="961"/>
        <v>0</v>
      </c>
      <c r="BJ291" s="87">
        <f t="shared" si="962"/>
        <v>0</v>
      </c>
      <c r="BK291" s="87">
        <f t="shared" si="963"/>
        <v>0</v>
      </c>
      <c r="BL291" s="87">
        <f t="shared" si="964"/>
        <v>7455.6569999999874</v>
      </c>
      <c r="BM291" s="87">
        <f t="shared" si="965"/>
        <v>15029.19</v>
      </c>
      <c r="BN291" s="87">
        <f t="shared" si="966"/>
        <v>15029.190000000035</v>
      </c>
      <c r="BO291" s="87">
        <f t="shared" si="967"/>
        <v>0</v>
      </c>
      <c r="BP291" s="87">
        <f t="shared" si="968"/>
        <v>37514.037000000018</v>
      </c>
      <c r="BQ291" s="244">
        <f t="shared" si="969"/>
        <v>15029.19</v>
      </c>
      <c r="BR291" s="151">
        <f t="shared" si="970"/>
        <v>15029.19</v>
      </c>
      <c r="BS291" s="91">
        <f t="shared" si="957"/>
        <v>15029.190000000002</v>
      </c>
      <c r="BT291" s="91">
        <f t="shared" si="958"/>
        <v>14728.606200000007</v>
      </c>
      <c r="BU291" s="87"/>
      <c r="BV291" s="87"/>
      <c r="BW291" s="159"/>
      <c r="BX291" s="154" t="s">
        <v>607</v>
      </c>
    </row>
    <row r="292" spans="1:76" s="86" customFormat="1" ht="12.75" customHeight="1" x14ac:dyDescent="0.25">
      <c r="A292" s="51" t="s">
        <v>872</v>
      </c>
      <c r="B292" s="15" t="s">
        <v>873</v>
      </c>
      <c r="C292" s="244" t="s">
        <v>105</v>
      </c>
      <c r="D292" s="339">
        <v>2</v>
      </c>
      <c r="E292" s="336">
        <v>51.72</v>
      </c>
      <c r="F292" s="341" t="s">
        <v>1050</v>
      </c>
      <c r="G292" s="369">
        <v>2</v>
      </c>
      <c r="H292" s="370">
        <v>44.17</v>
      </c>
      <c r="I292" s="378" t="s">
        <v>1050</v>
      </c>
      <c r="J292" s="208"/>
      <c r="K292" s="208"/>
      <c r="L292" s="213">
        <v>0.6</v>
      </c>
      <c r="M292" s="234">
        <v>0.5</v>
      </c>
      <c r="N292" s="120"/>
      <c r="O292" s="87"/>
      <c r="P292" s="91"/>
      <c r="Q292" s="292">
        <v>1300</v>
      </c>
      <c r="R292" s="72">
        <f>IF(SUM($S$3:U$3)*$J292+SUM($S$4:U$4)*$K292+SUM($S$5:U$5)*$L292+SUM($S$6:U$6)*$M292+SUM($S$7:U$7)*$N292-SUM($O292:$Q292)&gt;0,SUM($S$3:U$3)*$J292+SUM($S$4:U$4)*$K292+SUM($S$5:U$5)*$L292+SUM($S$6:U$6)*$M292+SUM($S$7:U$7)*$N292-SUM($O292:$Q292),0)</f>
        <v>0</v>
      </c>
      <c r="S292" s="73">
        <f t="shared" si="926"/>
        <v>0</v>
      </c>
      <c r="T292" s="72">
        <f>IF(SUM($S$3:W$3)*$J292+SUM($S$4:W$4)*$K292+SUM($S$5:W$5)*$L292+SUM($S$6:W$6)*$M292+SUM($S$7:W$7)*$N292-SUM($O292:$Q292)&gt;0,SUM($S$3:W$3)*$J292+SUM($S$4:W$4)*$K292+SUM($S$5:W$5)*$L292+SUM($S$6:W$6)*$M292+SUM($S$7:W$7)*$N292-SUM($O292:$Q292),0)</f>
        <v>0</v>
      </c>
      <c r="U292" s="4">
        <f t="shared" si="927"/>
        <v>0</v>
      </c>
      <c r="V292" s="72">
        <f>IF(SUM($S$3:Y$3)*$J292+SUM($S$4:Y$4)*$K292+SUM($S$5:Y$5)*$L292+SUM($S$6:Y$6)*$M292+SUM($S$7:Y$7)*$N292-SUM($O292:$Q292)&gt;0,SUM($S$3:Y$3)*$J292+SUM($S$4:Y$4)*$K292+SUM($S$5:Y$5)*$L292+SUM($S$6:Y$6)*$M292+SUM($S$7:Y$7)*$N292-SUM($O292:$Q292),0)</f>
        <v>0</v>
      </c>
      <c r="W292" s="4">
        <f t="shared" si="928"/>
        <v>0</v>
      </c>
      <c r="X292" s="72">
        <f>IF(SUM($S$3:AA$3)*$J292+SUM($S$4:AA$4)*$K292+SUM($S$5:AA$5)*$L292+SUM($S$6:AA$6)*$M292+SUM($S$7:AA$7)*$N292-SUM($O292:$Q292)&gt;0,SUM($S$3:AA$3)*$J292+SUM($S$4:AA$4)*$K292+SUM($S$5:AA$5)*$L292+SUM($S$6:AA$6)*$M292+SUM($S$7:AA$7)*$N292-SUM($O292:$Q292),0)</f>
        <v>0</v>
      </c>
      <c r="Y292" s="4">
        <f t="shared" si="929"/>
        <v>0</v>
      </c>
      <c r="Z292" s="72">
        <f>IF(SUM($S$3:AC$3)*$J292+SUM($S$4:AC$4)*$K292+SUM($S$5:AC$5)*$L292+SUM($S$6:AC$6)*$M292+SUM($S$7:AC$7)*$N292-SUM($O292:$Q292)&gt;0,SUM($S$3:AC$3)*$J292+SUM($S$4:AC$4)*$K292+SUM($S$5:AC$5)*$L292+SUM($S$6:AC$6)*$M292+SUM($S$7:AC$7)*$N292-SUM($O292:$Q292),0)</f>
        <v>0</v>
      </c>
      <c r="AA292" s="4">
        <f t="shared" si="930"/>
        <v>0</v>
      </c>
      <c r="AB292" s="72">
        <f>IF(SUM($S$3:AE$3)*$J292+SUM($S$4:AE$4)*$K292+SUM($S$5:AE$5)*$L292+SUM($S$6:AE$6)*$M292+SUM($S$7:AE$7)*$N292-SUM($O292:$Q292)&gt;0,SUM($S$3:AE$3)*$J292+SUM($S$4:AE$4)*$K292+SUM($S$5:AE$5)*$L292+SUM($S$6:AE$6)*$M292+SUM($S$7:AE$7)*$N292-SUM($O292:$Q292),0)</f>
        <v>0</v>
      </c>
      <c r="AC292" s="4">
        <f t="shared" si="931"/>
        <v>0</v>
      </c>
      <c r="AD292" s="72">
        <f>IF(SUM($S$3:AG$3)*$J292+SUM($S$4:AG$4)*$K292+SUM($S$5:AG$5)*$L292+SUM($S$6:AG$6)*$M292+SUM($S$7:AG$7)*$N292-SUM($O292:$Q292)&gt;0,SUM($S$3:AG$3)*$J292+SUM($S$4:AG$4)*$K292+SUM($S$5:AG$5)*$L292+SUM($S$6:AG$6)*$M292+SUM($S$7:AG$7)*$N292-SUM($O292:$Q292),0)</f>
        <v>0</v>
      </c>
      <c r="AE292" s="4">
        <f t="shared" si="932"/>
        <v>0</v>
      </c>
      <c r="AF292" s="72">
        <f>IF(SUM($S$3:AI$3)*$J292+SUM($S$4:AI$4)*$K292+SUM($S$5:AI$5)*$L292+SUM($S$6:AI$6)*$M292+SUM($S$7:AI$7)*$N292-SUM($O292:$Q292)&gt;0,SUM($S$3:AI$3)*$J292+SUM($S$4:AI$4)*$K292+SUM($S$5:AI$5)*$L292+SUM($S$6:AI$6)*$M292+SUM($S$7:AI$7)*$N292-SUM($O292:$Q292),0)</f>
        <v>0</v>
      </c>
      <c r="AG292" s="4">
        <f t="shared" si="933"/>
        <v>0</v>
      </c>
      <c r="AH292" s="72">
        <f>IF(SUM($S$3:AK$3)*$J292+SUM($S$4:AK$4)*$K292+SUM($S$5:AK$5)*$L292+SUM($S$6:AK$6)*$M292+SUM($S$7:AK$7)*$N292-SUM($O292:$Q292)&gt;0,SUM($S$3:AK$3)*$J292+SUM($S$4:AK$4)*$K292+SUM($S$5:AK$5)*$L292+SUM($S$6:AK$6)*$M292+SUM($S$7:AK$7)*$N292-SUM($O292:$Q292),0)</f>
        <v>0</v>
      </c>
      <c r="AI292" s="4">
        <f t="shared" si="934"/>
        <v>0</v>
      </c>
      <c r="AJ292" s="72">
        <f>IF(SUM($S$3:AM$3)*$J292+SUM($S$4:AQ$4)*$K292+SUM($S$5:AM$5)*$L292+SUM($S$6:AM$6)*$M292+SUM($S$7:AM$7)*$N292-SUM($O292:$Q292)&gt;0,SUM($S$3:AM$3)*$J292+SUM($S$4:AQ$4)*$K292+SUM($S$5:AM$5)*$L292+SUM($S$6:AM$6)*$M292+SUM($S$7:AM$7)*$N292-SUM($O292:$Q292),0)</f>
        <v>0</v>
      </c>
      <c r="AK292" s="4">
        <f t="shared" si="935"/>
        <v>0</v>
      </c>
      <c r="AL292" s="72">
        <f>IF(SUM($S$3:AO$3)*$J292+SUM($S$4:AS$4)*$K292+SUM($S$5:AO$5)*$L292+SUM($S$6:AO$6)*$M292+SUM($S$7:AO$7)*$N292-SUM($O292:$Q292)&gt;0,SUM($S$3:AO$3)*$J292+SUM($S$4:AS$4)*$K292+SUM($S$5:AO$5)*$L292+SUM($S$6:AO$6)*$M292+SUM($S$7:AO$7)*$N292-SUM($O292:$Q292),0)</f>
        <v>0</v>
      </c>
      <c r="AM292" s="4">
        <f t="shared" si="936"/>
        <v>0</v>
      </c>
      <c r="AN292" s="72">
        <f>IF(SUM($S$3:AQ$3)*$J292+SUM($S$4:AU$4)*$K292+SUM($S$5:AQ$5)*$L292+SUM($S$6:AQ$6)*$M292+SUM($S$7:AQ$7)*$N292-SUM($O292:$Q292)&gt;0,SUM($S$3:AQ$3)*$J292+SUM($S$4:AU$4)*$K292+SUM($S$5:AQ$5)*$L292+SUM($S$6:AQ$6)*$M292+SUM($S$7:AQ$7)*$N292-SUM($O292:$Q292),0)</f>
        <v>0</v>
      </c>
      <c r="AO292" s="4">
        <f t="shared" si="937"/>
        <v>0</v>
      </c>
      <c r="AP292" s="72">
        <f>IF(SUM($S$3:AS$3)*$J292+SUM($S$4:AW$4)*$K292+SUM($S$5:AS$5)*$L292+SUM($S$6:AS$6)*$M292+SUM($S$7:AS$7)*$N292-SUM($O292:$Q292)&gt;0,SUM($S$3:AS$3)*$J292+SUM($S$4:AW$4)*$K292+SUM($S$5:AS$5)*$L292+SUM($S$6:AS$6)*$M292+SUM($S$7:AS$7)*$N292-SUM($O292:$Q292),0)</f>
        <v>0</v>
      </c>
      <c r="AQ292" s="4">
        <f t="shared" si="938"/>
        <v>0</v>
      </c>
      <c r="AR292" s="72">
        <f>IF(SUM($S$3:AU$3)*$J292+SUM($S$4:AP$4)*$K292+SUM($S$5:AU$5)*$L292+SUM($S$6:AU$6)*$M292+SUM($S$7:AU$7)*$N292-SUM($O292:$Q292)&gt;0,SUM($S$3:AU$3)*$J292+SUM($S$4:AP$4)*$K292+SUM($S$5:AU$5)*$L292+SUM($S$6:AU$6)*$M292+SUM($S$7:AU$7)*$N292-SUM($O292:$Q292),0)</f>
        <v>0</v>
      </c>
      <c r="AS292" s="4">
        <f t="shared" si="939"/>
        <v>0</v>
      </c>
      <c r="AT292" s="72">
        <f>IF(SUM($S$3:AW$3)*$J292+SUM($S$4:AW$4)*$K292+SUM($S$5:AW$5)*$L292+SUM($S$6:AW$6)*$M292+SUM($S$7:AW$7)*$N292-SUM($O292:$Q292)&gt;0,SUM($S$3:AW$3)*$J292+SUM($S$4:AW$4)*$K292+SUM($S$5:AW$5)*$L292+SUM($S$6:AW$6)*$M292+SUM($S$7:AW$7)*$N292-SUM($O292:$Q292),0)</f>
        <v>0</v>
      </c>
      <c r="AU292" s="4">
        <f t="shared" si="940"/>
        <v>0</v>
      </c>
      <c r="AV292" s="72">
        <f>IF(SUM($S$3:AY$3)*$J292+SUM($S$4:AY$4)*$K292+SUM($S$5:AY$5)*$L292+SUM($S$6:AY$6)*$M292+SUM($S$7:AY$7)*$N292-SUM($O292:$Q292)&gt;0,SUM($S$3:AY$3)*$J292+SUM($S$4:AY$4)*$K292+SUM($S$5:AY$5)*$L292+SUM($S$6:AY$6)*$M292+SUM($S$7:AY$7)*$N292-SUM($O292:$Q292),0)</f>
        <v>0</v>
      </c>
      <c r="AW292" s="4">
        <f t="shared" si="941"/>
        <v>0</v>
      </c>
      <c r="AX292" s="72">
        <f>IF(SUM($S$3:BA$3)*$J292+SUM($S$4:BA$4)*$K292+SUM($S$5:BA$5)*$L292+SUM($S$6:BA$6)*$M292+SUM($S$7:BA$7)*$N292-SUM($O292:$Q292)&gt;0,SUM($S$3:BA$3)*$J292+SUM($S$4:BA$4)*$K292+SUM($S$5:BA$5)*$L292+SUM($S$6:BA$6)*$M292+SUM($S$7:BA$7)*$N292-SUM($O292:$Q292),0)</f>
        <v>0</v>
      </c>
      <c r="AY292" s="7">
        <f t="shared" si="942"/>
        <v>0</v>
      </c>
      <c r="AZ292" s="401">
        <f>IF(SUM($S$3:BC$3)*$J292+SUM($S$4:BC$4)*$K292+SUM($S$5:BC$5)*$L292+SUM($S$6:BC$6)*$M292+SUM($S$7:BC$7)*$N292-SUM($O292:$Q292)&gt;0,SUM($S$3:BC$3)*$J292+SUM($S$4:BC$4)*$K292+SUM($S$5:BC$5)*$L292+SUM($S$6:BC$6)*$M292+SUM($S$7:BC$7)*$N292-SUM($O292:$Q292),0)</f>
        <v>0</v>
      </c>
      <c r="BA292" s="87">
        <f t="shared" si="943"/>
        <v>0</v>
      </c>
      <c r="BB292" s="402">
        <f>IF(SUM($S$3:BD$3)*$J292+SUM($S$4:BD$4)*$K292+SUM($S$5:BD$5)*$L292+SUM($S$6:BD$6)*$M292+SUM($S$7:BD$7)*$N292-SUM($O292:$Q292)&gt;0,SUM($S$3:BD$3)*$J292+SUM($S$4:BD$4)*$K292+SUM($S$5:BD$5)*$L292+SUM($S$6:BD$6)*$M292+SUM($S$7:BD$7)*$N292-SUM($O292:$Q292),0)</f>
        <v>0</v>
      </c>
      <c r="BC292" s="87">
        <f t="shared" si="944"/>
        <v>0</v>
      </c>
      <c r="BG292" s="87">
        <f t="shared" si="959"/>
        <v>0</v>
      </c>
      <c r="BH292" s="87">
        <f t="shared" si="960"/>
        <v>0</v>
      </c>
      <c r="BI292" s="87">
        <f t="shared" si="961"/>
        <v>0</v>
      </c>
      <c r="BJ292" s="87">
        <f t="shared" si="962"/>
        <v>0</v>
      </c>
      <c r="BK292" s="87">
        <f t="shared" si="963"/>
        <v>0</v>
      </c>
      <c r="BL292" s="87">
        <f t="shared" si="964"/>
        <v>0</v>
      </c>
      <c r="BM292" s="87">
        <f t="shared" si="965"/>
        <v>0</v>
      </c>
      <c r="BN292" s="87">
        <f t="shared" si="966"/>
        <v>0</v>
      </c>
      <c r="BO292" s="87">
        <f t="shared" si="967"/>
        <v>0</v>
      </c>
      <c r="BP292" s="87">
        <f t="shared" si="968"/>
        <v>0</v>
      </c>
      <c r="BQ292" s="244">
        <f t="shared" si="969"/>
        <v>0</v>
      </c>
      <c r="BR292" s="151">
        <f t="shared" si="970"/>
        <v>0</v>
      </c>
      <c r="BS292" s="91">
        <f t="shared" si="957"/>
        <v>0</v>
      </c>
      <c r="BT292" s="91">
        <f t="shared" si="958"/>
        <v>0</v>
      </c>
      <c r="BU292" s="87"/>
      <c r="BV292" s="87"/>
      <c r="BW292" s="159"/>
      <c r="BX292" s="154" t="s">
        <v>607</v>
      </c>
    </row>
    <row r="293" spans="1:76" s="86" customFormat="1" ht="12.75" customHeight="1" x14ac:dyDescent="0.25">
      <c r="A293" s="51" t="s">
        <v>874</v>
      </c>
      <c r="B293" s="15" t="s">
        <v>875</v>
      </c>
      <c r="C293" s="244" t="s">
        <v>105</v>
      </c>
      <c r="D293" s="339">
        <v>2</v>
      </c>
      <c r="E293" s="336">
        <v>53.65</v>
      </c>
      <c r="F293" s="341" t="s">
        <v>1050</v>
      </c>
      <c r="G293" s="369">
        <v>2</v>
      </c>
      <c r="H293" s="370">
        <v>54.48</v>
      </c>
      <c r="I293" s="378" t="s">
        <v>1050</v>
      </c>
      <c r="J293" s="208"/>
      <c r="K293" s="208"/>
      <c r="L293" s="213">
        <v>1.9E-2</v>
      </c>
      <c r="M293" s="234">
        <v>1.7000000000000001E-2</v>
      </c>
      <c r="N293" s="120"/>
      <c r="O293" s="87"/>
      <c r="P293" s="91"/>
      <c r="Q293" s="292">
        <v>180</v>
      </c>
      <c r="R293" s="72">
        <f>IF(SUM($S$3:U$3)*$J293+SUM($S$4:U$4)*$K293+SUM($S$5:U$5)*$L293+SUM($S$6:U$6)*$M293+SUM($S$7:U$7)*$N293-SUM($O293:$Q293)&gt;0,SUM($S$3:U$3)*$J293+SUM($S$4:U$4)*$K293+SUM($S$5:U$5)*$L293+SUM($S$6:U$6)*$M293+SUM($S$7:U$7)*$N293-SUM($O293:$Q293),0)</f>
        <v>0</v>
      </c>
      <c r="S293" s="73">
        <f t="shared" si="926"/>
        <v>0</v>
      </c>
      <c r="T293" s="72">
        <f>IF(SUM($S$3:W$3)*$J293+SUM($S$4:W$4)*$K293+SUM($S$5:W$5)*$L293+SUM($S$6:W$6)*$M293+SUM($S$7:W$7)*$N293-SUM($O293:$Q293)&gt;0,SUM($S$3:W$3)*$J293+SUM($S$4:W$4)*$K293+SUM($S$5:W$5)*$L293+SUM($S$6:W$6)*$M293+SUM($S$7:W$7)*$N293-SUM($O293:$Q293),0)</f>
        <v>0</v>
      </c>
      <c r="U293" s="4">
        <f t="shared" si="927"/>
        <v>0</v>
      </c>
      <c r="V293" s="72">
        <f>IF(SUM($S$3:Y$3)*$J293+SUM($S$4:Y$4)*$K293+SUM($S$5:Y$5)*$L293+SUM($S$6:Y$6)*$M293+SUM($S$7:Y$7)*$N293-SUM($O293:$Q293)&gt;0,SUM($S$3:Y$3)*$J293+SUM($S$4:Y$4)*$K293+SUM($S$5:Y$5)*$L293+SUM($S$6:Y$6)*$M293+SUM($S$7:Y$7)*$N293-SUM($O293:$Q293),0)</f>
        <v>0</v>
      </c>
      <c r="W293" s="4">
        <f t="shared" si="928"/>
        <v>0</v>
      </c>
      <c r="X293" s="72">
        <f>IF(SUM($S$3:AA$3)*$J293+SUM($S$4:AA$4)*$K293+SUM($S$5:AA$5)*$L293+SUM($S$6:AA$6)*$M293+SUM($S$7:AA$7)*$N293-SUM($O293:$Q293)&gt;0,SUM($S$3:AA$3)*$J293+SUM($S$4:AA$4)*$K293+SUM($S$5:AA$5)*$L293+SUM($S$6:AA$6)*$M293+SUM($S$7:AA$7)*$N293-SUM($O293:$Q293),0)</f>
        <v>0</v>
      </c>
      <c r="Y293" s="4">
        <f t="shared" si="929"/>
        <v>0</v>
      </c>
      <c r="Z293" s="72">
        <f>IF(SUM($S$3:AC$3)*$J293+SUM($S$4:AC$4)*$K293+SUM($S$5:AC$5)*$L293+SUM($S$6:AC$6)*$M293+SUM($S$7:AC$7)*$N293-SUM($O293:$Q293)&gt;0,SUM($S$3:AC$3)*$J293+SUM($S$4:AC$4)*$K293+SUM($S$5:AC$5)*$L293+SUM($S$6:AC$6)*$M293+SUM($S$7:AC$7)*$N293-SUM($O293:$Q293),0)</f>
        <v>0</v>
      </c>
      <c r="AA293" s="4">
        <f t="shared" si="930"/>
        <v>0</v>
      </c>
      <c r="AB293" s="72">
        <f>IF(SUM($S$3:AE$3)*$J293+SUM($S$4:AE$4)*$K293+SUM($S$5:AE$5)*$L293+SUM($S$6:AE$6)*$M293+SUM($S$7:AE$7)*$N293-SUM($O293:$Q293)&gt;0,SUM($S$3:AE$3)*$J293+SUM($S$4:AE$4)*$K293+SUM($S$5:AE$5)*$L293+SUM($S$6:AE$6)*$M293+SUM($S$7:AE$7)*$N293-SUM($O293:$Q293),0)</f>
        <v>0</v>
      </c>
      <c r="AC293" s="4">
        <f t="shared" si="931"/>
        <v>0</v>
      </c>
      <c r="AD293" s="72">
        <f>IF(SUM($S$3:AG$3)*$J293+SUM($S$4:AG$4)*$K293+SUM($S$5:AG$5)*$L293+SUM($S$6:AG$6)*$M293+SUM($S$7:AG$7)*$N293-SUM($O293:$Q293)&gt;0,SUM($S$3:AG$3)*$J293+SUM($S$4:AG$4)*$K293+SUM($S$5:AG$5)*$L293+SUM($S$6:AG$6)*$M293+SUM($S$7:AG$7)*$N293-SUM($O293:$Q293),0)</f>
        <v>0</v>
      </c>
      <c r="AE293" s="4">
        <f t="shared" si="932"/>
        <v>0</v>
      </c>
      <c r="AF293" s="72">
        <f>IF(SUM($S$3:AI$3)*$J293+SUM($S$4:AI$4)*$K293+SUM($S$5:AI$5)*$L293+SUM($S$6:AI$6)*$M293+SUM($S$7:AI$7)*$N293-SUM($O293:$Q293)&gt;0,SUM($S$3:AI$3)*$J293+SUM($S$4:AI$4)*$K293+SUM($S$5:AI$5)*$L293+SUM($S$6:AI$6)*$M293+SUM($S$7:AI$7)*$N293-SUM($O293:$Q293),0)</f>
        <v>0</v>
      </c>
      <c r="AG293" s="4">
        <f t="shared" si="933"/>
        <v>0</v>
      </c>
      <c r="AH293" s="72">
        <f>IF(SUM($S$3:AK$3)*$J293+SUM($S$4:AK$4)*$K293+SUM($S$5:AK$5)*$L293+SUM($S$6:AK$6)*$M293+SUM($S$7:AK$7)*$N293-SUM($O293:$Q293)&gt;0,SUM($S$3:AK$3)*$J293+SUM($S$4:AK$4)*$K293+SUM($S$5:AK$5)*$L293+SUM($S$6:AK$6)*$M293+SUM($S$7:AK$7)*$N293-SUM($O293:$Q293),0)</f>
        <v>0</v>
      </c>
      <c r="AI293" s="4">
        <f t="shared" si="934"/>
        <v>0</v>
      </c>
      <c r="AJ293" s="72">
        <f>IF(SUM($S$3:AM$3)*$J293+SUM($S$4:AQ$4)*$K293+SUM($S$5:AM$5)*$L293+SUM($S$6:AM$6)*$M293+SUM($S$7:AM$7)*$N293-SUM($O293:$Q293)&gt;0,SUM($S$3:AM$3)*$J293+SUM($S$4:AQ$4)*$K293+SUM($S$5:AM$5)*$L293+SUM($S$6:AM$6)*$M293+SUM($S$7:AM$7)*$N293-SUM($O293:$Q293),0)</f>
        <v>0</v>
      </c>
      <c r="AK293" s="4">
        <f t="shared" si="935"/>
        <v>0</v>
      </c>
      <c r="AL293" s="72">
        <f>IF(SUM($S$3:AO$3)*$J293+SUM($S$4:AS$4)*$K293+SUM($S$5:AO$5)*$L293+SUM($S$6:AO$6)*$M293+SUM($S$7:AO$7)*$N293-SUM($O293:$Q293)&gt;0,SUM($S$3:AO$3)*$J293+SUM($S$4:AS$4)*$K293+SUM($S$5:AO$5)*$L293+SUM($S$6:AO$6)*$M293+SUM($S$7:AO$7)*$N293-SUM($O293:$Q293),0)</f>
        <v>0</v>
      </c>
      <c r="AM293" s="4">
        <f t="shared" si="936"/>
        <v>0</v>
      </c>
      <c r="AN293" s="72">
        <f>IF(SUM($S$3:AQ$3)*$J293+SUM($S$4:AU$4)*$K293+SUM($S$5:AQ$5)*$L293+SUM($S$6:AQ$6)*$M293+SUM($S$7:AQ$7)*$N293-SUM($O293:$Q293)&gt;0,SUM($S$3:AQ$3)*$J293+SUM($S$4:AU$4)*$K293+SUM($S$5:AQ$5)*$L293+SUM($S$6:AQ$6)*$M293+SUM($S$7:AQ$7)*$N293-SUM($O293:$Q293),0)</f>
        <v>0</v>
      </c>
      <c r="AO293" s="4">
        <f t="shared" si="937"/>
        <v>0</v>
      </c>
      <c r="AP293" s="72">
        <f>IF(SUM($S$3:AS$3)*$J293+SUM($S$4:AW$4)*$K293+SUM($S$5:AS$5)*$L293+SUM($S$6:AS$6)*$M293+SUM($S$7:AS$7)*$N293-SUM($O293:$Q293)&gt;0,SUM($S$3:AS$3)*$J293+SUM($S$4:AW$4)*$K293+SUM($S$5:AS$5)*$L293+SUM($S$6:AS$6)*$M293+SUM($S$7:AS$7)*$N293-SUM($O293:$Q293),0)</f>
        <v>0</v>
      </c>
      <c r="AQ293" s="4">
        <f t="shared" si="938"/>
        <v>0</v>
      </c>
      <c r="AR293" s="72">
        <f>IF(SUM($S$3:AU$3)*$J293+SUM($S$4:AP$4)*$K293+SUM($S$5:AU$5)*$L293+SUM($S$6:AU$6)*$M293+SUM($S$7:AU$7)*$N293-SUM($O293:$Q293)&gt;0,SUM($S$3:AU$3)*$J293+SUM($S$4:AP$4)*$K293+SUM($S$5:AU$5)*$L293+SUM($S$6:AU$6)*$M293+SUM($S$7:AU$7)*$N293-SUM($O293:$Q293),0)</f>
        <v>0</v>
      </c>
      <c r="AS293" s="4">
        <f t="shared" si="939"/>
        <v>0</v>
      </c>
      <c r="AT293" s="72">
        <f>IF(SUM($S$3:AW$3)*$J293+SUM($S$4:AW$4)*$K293+SUM($S$5:AW$5)*$L293+SUM($S$6:AW$6)*$M293+SUM($S$7:AW$7)*$N293-SUM($O293:$Q293)&gt;0,SUM($S$3:AW$3)*$J293+SUM($S$4:AW$4)*$K293+SUM($S$5:AW$5)*$L293+SUM($S$6:AW$6)*$M293+SUM($S$7:AW$7)*$N293-SUM($O293:$Q293),0)</f>
        <v>0</v>
      </c>
      <c r="AU293" s="4">
        <f t="shared" si="940"/>
        <v>0</v>
      </c>
      <c r="AV293" s="72">
        <f>IF(SUM($S$3:AY$3)*$J293+SUM($S$4:AY$4)*$K293+SUM($S$5:AY$5)*$L293+SUM($S$6:AY$6)*$M293+SUM($S$7:AY$7)*$N293-SUM($O293:$Q293)&gt;0,SUM($S$3:AY$3)*$J293+SUM($S$4:AY$4)*$K293+SUM($S$5:AY$5)*$L293+SUM($S$6:AY$6)*$M293+SUM($S$7:AY$7)*$N293-SUM($O293:$Q293),0)</f>
        <v>0</v>
      </c>
      <c r="AW293" s="4">
        <f t="shared" si="941"/>
        <v>0</v>
      </c>
      <c r="AX293" s="72">
        <f>IF(SUM($S$3:BA$3)*$J293+SUM($S$4:BA$4)*$K293+SUM($S$5:BA$5)*$L293+SUM($S$6:BA$6)*$M293+SUM($S$7:BA$7)*$N293-SUM($O293:$Q293)&gt;0,SUM($S$3:BA$3)*$J293+SUM($S$4:BA$4)*$K293+SUM($S$5:BA$5)*$L293+SUM($S$6:BA$6)*$M293+SUM($S$7:BA$7)*$N293-SUM($O293:$Q293),0)</f>
        <v>0</v>
      </c>
      <c r="AY293" s="7">
        <f t="shared" si="942"/>
        <v>0</v>
      </c>
      <c r="AZ293" s="401">
        <f>IF(SUM($S$3:BC$3)*$J293+SUM($S$4:BC$4)*$K293+SUM($S$5:BC$5)*$L293+SUM($S$6:BC$6)*$M293+SUM($S$7:BC$7)*$N293-SUM($O293:$Q293)&gt;0,SUM($S$3:BC$3)*$J293+SUM($S$4:BC$4)*$K293+SUM($S$5:BC$5)*$L293+SUM($S$6:BC$6)*$M293+SUM($S$7:BC$7)*$N293-SUM($O293:$Q293),0)</f>
        <v>0</v>
      </c>
      <c r="BA293" s="87">
        <f t="shared" si="943"/>
        <v>0</v>
      </c>
      <c r="BB293" s="402">
        <f>IF(SUM($S$3:BD$3)*$J293+SUM($S$4:BD$4)*$K293+SUM($S$5:BD$5)*$L293+SUM($S$6:BD$6)*$M293+SUM($S$7:BD$7)*$N293-SUM($O293:$Q293)&gt;0,SUM($S$3:BD$3)*$J293+SUM($S$4:BD$4)*$K293+SUM($S$5:BD$5)*$L293+SUM($S$6:BD$6)*$M293+SUM($S$7:BD$7)*$N293-SUM($O293:$Q293),0)</f>
        <v>0</v>
      </c>
      <c r="BC293" s="87">
        <f t="shared" si="944"/>
        <v>0</v>
      </c>
      <c r="BG293" s="87">
        <f t="shared" si="959"/>
        <v>0</v>
      </c>
      <c r="BH293" s="87">
        <f t="shared" si="960"/>
        <v>0</v>
      </c>
      <c r="BI293" s="87">
        <f t="shared" si="961"/>
        <v>0</v>
      </c>
      <c r="BJ293" s="87">
        <f t="shared" si="962"/>
        <v>0</v>
      </c>
      <c r="BK293" s="87">
        <f t="shared" si="963"/>
        <v>0</v>
      </c>
      <c r="BL293" s="87">
        <f t="shared" si="964"/>
        <v>0</v>
      </c>
      <c r="BM293" s="87">
        <f t="shared" si="965"/>
        <v>0</v>
      </c>
      <c r="BN293" s="87">
        <f t="shared" si="966"/>
        <v>0</v>
      </c>
      <c r="BO293" s="87">
        <f t="shared" si="967"/>
        <v>0</v>
      </c>
      <c r="BP293" s="87">
        <f t="shared" si="968"/>
        <v>0</v>
      </c>
      <c r="BQ293" s="244">
        <f t="shared" si="969"/>
        <v>0</v>
      </c>
      <c r="BR293" s="151">
        <f t="shared" si="970"/>
        <v>0</v>
      </c>
      <c r="BS293" s="91">
        <f t="shared" si="957"/>
        <v>0</v>
      </c>
      <c r="BT293" s="91">
        <f t="shared" si="958"/>
        <v>0</v>
      </c>
      <c r="BU293" s="87"/>
      <c r="BV293" s="87"/>
      <c r="BW293" s="159"/>
      <c r="BX293" s="154" t="s">
        <v>607</v>
      </c>
    </row>
    <row r="294" spans="1:76" s="86" customFormat="1" ht="15" customHeight="1" x14ac:dyDescent="0.25">
      <c r="A294" s="190" t="s">
        <v>876</v>
      </c>
      <c r="B294" s="191" t="s">
        <v>877</v>
      </c>
      <c r="C294" s="260" t="s">
        <v>105</v>
      </c>
      <c r="D294" s="339">
        <v>2</v>
      </c>
      <c r="E294" s="336">
        <v>51.9</v>
      </c>
      <c r="F294" s="341" t="s">
        <v>1050</v>
      </c>
      <c r="G294" s="369">
        <v>2</v>
      </c>
      <c r="H294" s="370">
        <v>51.9</v>
      </c>
      <c r="I294" s="378" t="s">
        <v>1050</v>
      </c>
      <c r="J294" s="208"/>
      <c r="K294" s="208"/>
      <c r="L294" s="213">
        <v>2.38</v>
      </c>
      <c r="M294" s="109"/>
      <c r="N294" s="120"/>
      <c r="O294" s="87"/>
      <c r="P294" s="91"/>
      <c r="Q294" s="292">
        <v>4200</v>
      </c>
      <c r="R294" s="72">
        <f>IF(SUM($S$3:U$3)*$J294+SUM($S$4:U$4)*$K294+SUM($S$5:U$5)*$L294+SUM($S$6:U$6)*$M294+SUM($S$7:U$7)*$N294-SUM($O294:$Q294)&gt;0,SUM($S$3:U$3)*$J294+SUM($S$4:U$4)*$K294+SUM($S$5:U$5)*$L294+SUM($S$6:U$6)*$M294+SUM($S$7:U$7)*$N294-SUM($O294:$Q294),0)</f>
        <v>0</v>
      </c>
      <c r="S294" s="73">
        <f t="shared" si="926"/>
        <v>0</v>
      </c>
      <c r="T294" s="72">
        <f>IF(SUM($S$3:W$3)*$J294+SUM($S$4:W$4)*$K294+SUM($S$5:W$5)*$L294+SUM($S$6:W$6)*$M294+SUM($S$7:W$7)*$N294-SUM($O294:$Q294)&gt;0,SUM($S$3:W$3)*$J294+SUM($S$4:W$4)*$K294+SUM($S$5:W$5)*$L294+SUM($S$6:W$6)*$M294+SUM($S$7:W$7)*$N294-SUM($O294:$Q294),0)</f>
        <v>0</v>
      </c>
      <c r="U294" s="4">
        <f t="shared" si="927"/>
        <v>0</v>
      </c>
      <c r="V294" s="72">
        <f>IF(SUM($S$3:Y$3)*$J294+SUM($S$4:Y$4)*$K294+SUM($S$5:Y$5)*$L294+SUM($S$6:Y$6)*$M294+SUM($S$7:Y$7)*$N294-SUM($O294:$Q294)&gt;0,SUM($S$3:Y$3)*$J294+SUM($S$4:Y$4)*$K294+SUM($S$5:Y$5)*$L294+SUM($S$6:Y$6)*$M294+SUM($S$7:Y$7)*$N294-SUM($O294:$Q294),0)</f>
        <v>0</v>
      </c>
      <c r="W294" s="4">
        <f t="shared" si="928"/>
        <v>0</v>
      </c>
      <c r="X294" s="72">
        <f>IF(SUM($S$3:AA$3)*$J294+SUM($S$4:AA$4)*$K294+SUM($S$5:AA$5)*$L294+SUM($S$6:AA$6)*$M294+SUM($S$7:AA$7)*$N294-SUM($O294:$Q294)&gt;0,SUM($S$3:AA$3)*$J294+SUM($S$4:AA$4)*$K294+SUM($S$5:AA$5)*$L294+SUM($S$6:AA$6)*$M294+SUM($S$7:AA$7)*$N294-SUM($O294:$Q294),0)</f>
        <v>0</v>
      </c>
      <c r="Y294" s="4">
        <f t="shared" si="929"/>
        <v>0</v>
      </c>
      <c r="Z294" s="72">
        <f>IF(SUM($S$3:AC$3)*$J294+SUM($S$4:AC$4)*$K294+SUM($S$5:AC$5)*$L294+SUM($S$6:AC$6)*$M294+SUM($S$7:AC$7)*$N294-SUM($O294:$Q294)&gt;0,SUM($S$3:AC$3)*$J294+SUM($S$4:AC$4)*$K294+SUM($S$5:AC$5)*$L294+SUM($S$6:AC$6)*$M294+SUM($S$7:AC$7)*$N294-SUM($O294:$Q294),0)</f>
        <v>0</v>
      </c>
      <c r="AA294" s="4">
        <f t="shared" si="930"/>
        <v>0</v>
      </c>
      <c r="AB294" s="72">
        <f>IF(SUM($S$3:AE$3)*$J294+SUM($S$4:AE$4)*$K294+SUM($S$5:AE$5)*$L294+SUM($S$6:AE$6)*$M294+SUM($S$7:AE$7)*$N294-SUM($O294:$Q294)&gt;0,SUM($S$3:AE$3)*$J294+SUM($S$4:AE$4)*$K294+SUM($S$5:AE$5)*$L294+SUM($S$6:AE$6)*$M294+SUM($S$7:AE$7)*$N294-SUM($O294:$Q294),0)</f>
        <v>0</v>
      </c>
      <c r="AC294" s="4">
        <f t="shared" si="931"/>
        <v>0</v>
      </c>
      <c r="AD294" s="72">
        <f>IF(SUM($S$3:AG$3)*$J294+SUM($S$4:AG$4)*$K294+SUM($S$5:AG$5)*$L294+SUM($S$6:AG$6)*$M294+SUM($S$7:AG$7)*$N294-SUM($O294:$Q294)&gt;0,SUM($S$3:AG$3)*$J294+SUM($S$4:AG$4)*$K294+SUM($S$5:AG$5)*$L294+SUM($S$6:AG$6)*$M294+SUM($S$7:AG$7)*$N294-SUM($O294:$Q294),0)</f>
        <v>0</v>
      </c>
      <c r="AE294" s="4">
        <f t="shared" si="932"/>
        <v>0</v>
      </c>
      <c r="AF294" s="72">
        <f>IF(SUM($S$3:AI$3)*$J294+SUM($S$4:AI$4)*$K294+SUM($S$5:AI$5)*$L294+SUM($S$6:AI$6)*$M294+SUM($S$7:AI$7)*$N294-SUM($O294:$Q294)&gt;0,SUM($S$3:AI$3)*$J294+SUM($S$4:AI$4)*$K294+SUM($S$5:AI$5)*$L294+SUM($S$6:AI$6)*$M294+SUM($S$7:AI$7)*$N294-SUM($O294:$Q294),0)</f>
        <v>0</v>
      </c>
      <c r="AG294" s="4">
        <f t="shared" si="933"/>
        <v>0</v>
      </c>
      <c r="AH294" s="72">
        <f>IF(SUM($S$3:AK$3)*$J294+SUM($S$4:AK$4)*$K294+SUM($S$5:AK$5)*$L294+SUM($S$6:AK$6)*$M294+SUM($S$7:AK$7)*$N294-SUM($O294:$Q294)&gt;0,SUM($S$3:AK$3)*$J294+SUM($S$4:AK$4)*$K294+SUM($S$5:AK$5)*$L294+SUM($S$6:AK$6)*$M294+SUM($S$7:AK$7)*$N294-SUM($O294:$Q294),0)</f>
        <v>0</v>
      </c>
      <c r="AI294" s="4">
        <f t="shared" si="934"/>
        <v>0</v>
      </c>
      <c r="AJ294" s="72">
        <f>IF(SUM($S$3:AM$3)*$J294+SUM($S$4:AQ$4)*$K294+SUM($S$5:AM$5)*$L294+SUM($S$6:AM$6)*$M294+SUM($S$7:AM$7)*$N294-SUM($O294:$Q294)&gt;0,SUM($S$3:AM$3)*$J294+SUM($S$4:AQ$4)*$K294+SUM($S$5:AM$5)*$L294+SUM($S$6:AM$6)*$M294+SUM($S$7:AM$7)*$N294-SUM($O294:$Q294),0)</f>
        <v>0</v>
      </c>
      <c r="AK294" s="4">
        <f t="shared" si="935"/>
        <v>0</v>
      </c>
      <c r="AL294" s="72">
        <f>IF(SUM($S$3:AO$3)*$J294+SUM($S$4:AS$4)*$K294+SUM($S$5:AO$5)*$L294+SUM($S$6:AO$6)*$M294+SUM($S$7:AO$7)*$N294-SUM($O294:$Q294)&gt;0,SUM($S$3:AO$3)*$J294+SUM($S$4:AS$4)*$K294+SUM($S$5:AO$5)*$L294+SUM($S$6:AO$6)*$M294+SUM($S$7:AO$7)*$N294-SUM($O294:$Q294),0)</f>
        <v>0</v>
      </c>
      <c r="AM294" s="4">
        <f t="shared" si="936"/>
        <v>0</v>
      </c>
      <c r="AN294" s="72">
        <f>IF(SUM($S$3:AQ$3)*$J294+SUM($S$4:AU$4)*$K294+SUM($S$5:AQ$5)*$L294+SUM($S$6:AQ$6)*$M294+SUM($S$7:AQ$7)*$N294-SUM($O294:$Q294)&gt;0,SUM($S$3:AQ$3)*$J294+SUM($S$4:AU$4)*$K294+SUM($S$5:AQ$5)*$L294+SUM($S$6:AQ$6)*$M294+SUM($S$7:AQ$7)*$N294-SUM($O294:$Q294),0)</f>
        <v>0</v>
      </c>
      <c r="AO294" s="4">
        <f t="shared" si="937"/>
        <v>0</v>
      </c>
      <c r="AP294" s="72">
        <f>IF(SUM($S$3:AS$3)*$J294+SUM($S$4:AW$4)*$K294+SUM($S$5:AS$5)*$L294+SUM($S$6:AS$6)*$M294+SUM($S$7:AS$7)*$N294-SUM($O294:$Q294)&gt;0,SUM($S$3:AS$3)*$J294+SUM($S$4:AW$4)*$K294+SUM($S$5:AS$5)*$L294+SUM($S$6:AS$6)*$M294+SUM($S$7:AS$7)*$N294-SUM($O294:$Q294),0)</f>
        <v>0</v>
      </c>
      <c r="AQ294" s="4">
        <f t="shared" si="938"/>
        <v>0</v>
      </c>
      <c r="AR294" s="72">
        <f>IF(SUM($S$3:AU$3)*$J294+SUM($S$4:AP$4)*$K294+SUM($S$5:AU$5)*$L294+SUM($S$6:AU$6)*$M294+SUM($S$7:AU$7)*$N294-SUM($O294:$Q294)&gt;0,SUM($S$3:AU$3)*$J294+SUM($S$4:AP$4)*$K294+SUM($S$5:AU$5)*$L294+SUM($S$6:AU$6)*$M294+SUM($S$7:AU$7)*$N294-SUM($O294:$Q294),0)</f>
        <v>0</v>
      </c>
      <c r="AS294" s="4">
        <f t="shared" si="939"/>
        <v>0</v>
      </c>
      <c r="AT294" s="72">
        <f>IF(SUM($S$3:AW$3)*$J294+SUM($S$4:AW$4)*$K294+SUM($S$5:AW$5)*$L294+SUM($S$6:AW$6)*$M294+SUM($S$7:AW$7)*$N294-SUM($O294:$Q294)&gt;0,SUM($S$3:AW$3)*$J294+SUM($S$4:AW$4)*$K294+SUM($S$5:AW$5)*$L294+SUM($S$6:AW$6)*$M294+SUM($S$7:AW$7)*$N294-SUM($O294:$Q294),0)</f>
        <v>0</v>
      </c>
      <c r="AU294" s="4">
        <f t="shared" si="940"/>
        <v>0</v>
      </c>
      <c r="AV294" s="72">
        <f>IF(SUM($S$3:AY$3)*$J294+SUM($S$4:AY$4)*$K294+SUM($S$5:AY$5)*$L294+SUM($S$6:AY$6)*$M294+SUM($S$7:AY$7)*$N294-SUM($O294:$Q294)&gt;0,SUM($S$3:AY$3)*$J294+SUM($S$4:AY$4)*$K294+SUM($S$5:AY$5)*$L294+SUM($S$6:AY$6)*$M294+SUM($S$7:AY$7)*$N294-SUM($O294:$Q294),0)</f>
        <v>0</v>
      </c>
      <c r="AW294" s="4">
        <f t="shared" si="941"/>
        <v>0</v>
      </c>
      <c r="AX294" s="72">
        <f>IF(SUM($S$3:BA$3)*$J294+SUM($S$4:BA$4)*$K294+SUM($S$5:BA$5)*$L294+SUM($S$6:BA$6)*$M294+SUM($S$7:BA$7)*$N294-SUM($O294:$Q294)&gt;0,SUM($S$3:BA$3)*$J294+SUM($S$4:BA$4)*$K294+SUM($S$5:BA$5)*$L294+SUM($S$6:BA$6)*$M294+SUM($S$7:BA$7)*$N294-SUM($O294:$Q294),0)</f>
        <v>0</v>
      </c>
      <c r="AY294" s="7">
        <f t="shared" si="942"/>
        <v>0</v>
      </c>
      <c r="AZ294" s="401">
        <f>IF(SUM($S$3:BC$3)*$J294+SUM($S$4:BC$4)*$K294+SUM($S$5:BC$5)*$L294+SUM($S$6:BC$6)*$M294+SUM($S$7:BC$7)*$N294-SUM($O294:$Q294)&gt;0,SUM($S$3:BC$3)*$J294+SUM($S$4:BC$4)*$K294+SUM($S$5:BC$5)*$L294+SUM($S$6:BC$6)*$M294+SUM($S$7:BC$7)*$N294-SUM($O294:$Q294),0)</f>
        <v>0</v>
      </c>
      <c r="BA294" s="87">
        <f t="shared" si="943"/>
        <v>0</v>
      </c>
      <c r="BB294" s="402">
        <f>IF(SUM($S$3:BD$3)*$J294+SUM($S$4:BD$4)*$K294+SUM($S$5:BD$5)*$L294+SUM($S$6:BD$6)*$M294+SUM($S$7:BD$7)*$N294-SUM($O294:$Q294)&gt;0,SUM($S$3:BD$3)*$J294+SUM($S$4:BD$4)*$K294+SUM($S$5:BD$5)*$L294+SUM($S$6:BD$6)*$M294+SUM($S$7:BD$7)*$N294-SUM($O294:$Q294),0)</f>
        <v>0</v>
      </c>
      <c r="BC294" s="87">
        <f t="shared" si="944"/>
        <v>0</v>
      </c>
      <c r="BG294" s="87">
        <f t="shared" si="959"/>
        <v>0</v>
      </c>
      <c r="BH294" s="87">
        <f t="shared" si="960"/>
        <v>0</v>
      </c>
      <c r="BI294" s="87">
        <f t="shared" si="961"/>
        <v>0</v>
      </c>
      <c r="BJ294" s="87">
        <f t="shared" si="962"/>
        <v>0</v>
      </c>
      <c r="BK294" s="87">
        <f t="shared" si="963"/>
        <v>0</v>
      </c>
      <c r="BL294" s="87">
        <f t="shared" si="964"/>
        <v>0</v>
      </c>
      <c r="BM294" s="87">
        <f t="shared" si="965"/>
        <v>0</v>
      </c>
      <c r="BN294" s="87">
        <f t="shared" si="966"/>
        <v>0</v>
      </c>
      <c r="BO294" s="87">
        <f t="shared" si="967"/>
        <v>0</v>
      </c>
      <c r="BP294" s="87">
        <f t="shared" si="968"/>
        <v>0</v>
      </c>
      <c r="BQ294" s="244">
        <f t="shared" si="969"/>
        <v>0</v>
      </c>
      <c r="BR294" s="151">
        <f t="shared" si="970"/>
        <v>0</v>
      </c>
      <c r="BS294" s="91">
        <f t="shared" si="957"/>
        <v>0</v>
      </c>
      <c r="BT294" s="91">
        <f t="shared" si="958"/>
        <v>0</v>
      </c>
      <c r="BU294" s="87"/>
      <c r="BV294" s="87"/>
      <c r="BW294" s="159"/>
      <c r="BX294" s="154" t="s">
        <v>607</v>
      </c>
    </row>
    <row r="295" spans="1:76" s="86" customFormat="1" ht="18.75" customHeight="1" x14ac:dyDescent="0.25">
      <c r="A295" s="189" t="s">
        <v>574</v>
      </c>
      <c r="B295" s="15"/>
      <c r="C295" s="245"/>
      <c r="D295" s="274"/>
      <c r="E295" s="328"/>
      <c r="F295" s="350"/>
      <c r="G295" s="369"/>
      <c r="H295" s="370"/>
      <c r="I295" s="372"/>
      <c r="J295" s="208"/>
      <c r="K295" s="208"/>
      <c r="L295" s="217"/>
      <c r="M295" s="109"/>
      <c r="N295" s="120"/>
      <c r="O295" s="87"/>
      <c r="P295" s="87"/>
      <c r="Q295" s="292">
        <v>0</v>
      </c>
      <c r="R295" s="72">
        <f>IF(SUM($S$3:U$3)*$J295+SUM($S$4:U$4)*$K295+SUM($S$5:U$5)*$L295+SUM($S$6:U$6)*$M295+SUM($S$7:U$7)*$N295-SUM($O295:$Q295)&gt;0,SUM($S$3:U$3)*$J295+SUM($S$4:U$4)*$K295+SUM($S$5:U$5)*$L295+SUM($S$6:U$6)*$M295+SUM($S$7:U$7)*$N295-SUM($O295:$Q295),0)</f>
        <v>0</v>
      </c>
      <c r="S295" s="73">
        <f t="shared" si="926"/>
        <v>0</v>
      </c>
      <c r="T295" s="72">
        <f>IF(SUM($S$3:W$3)*$J295+SUM($S$4:W$4)*$K295+SUM($S$5:W$5)*$L295+SUM($S$6:W$6)*$M295+SUM($S$7:W$7)*$N295-SUM($O295:$Q295)&gt;0,SUM($S$3:W$3)*$J295+SUM($S$4:W$4)*$K295+SUM($S$5:W$5)*$L295+SUM($S$6:W$6)*$M295+SUM($S$7:W$7)*$N295-SUM($O295:$Q295),0)</f>
        <v>0</v>
      </c>
      <c r="U295" s="4">
        <f t="shared" si="927"/>
        <v>0</v>
      </c>
      <c r="V295" s="72">
        <f>IF(SUM($S$3:Y$3)*$J295+SUM($S$4:Y$4)*$K295+SUM($S$5:Y$5)*$L295+SUM($S$6:Y$6)*$M295+SUM($S$7:Y$7)*$N295-SUM($O295:$Q295)&gt;0,SUM($S$3:Y$3)*$J295+SUM($S$4:Y$4)*$K295+SUM($S$5:Y$5)*$L295+SUM($S$6:Y$6)*$M295+SUM($S$7:Y$7)*$N295-SUM($O295:$Q295),0)</f>
        <v>0</v>
      </c>
      <c r="W295" s="4">
        <f t="shared" si="928"/>
        <v>0</v>
      </c>
      <c r="X295" s="72">
        <f>IF(SUM($S$3:AA$3)*$J295+SUM($S$4:AA$4)*$K295+SUM($S$5:AA$5)*$L295+SUM($S$6:AA$6)*$M295+SUM($S$7:AA$7)*$N295-SUM($O295:$Q295)&gt;0,SUM($S$3:AA$3)*$J295+SUM($S$4:AA$4)*$K295+SUM($S$5:AA$5)*$L295+SUM($S$6:AA$6)*$M295+SUM($S$7:AA$7)*$N295-SUM($O295:$Q295),0)</f>
        <v>0</v>
      </c>
      <c r="Y295" s="4">
        <f t="shared" si="929"/>
        <v>0</v>
      </c>
      <c r="Z295" s="72">
        <f>IF(SUM($S$3:AC$3)*$J295+SUM($S$4:AC$4)*$K295+SUM($S$5:AC$5)*$L295+SUM($S$6:AC$6)*$M295+SUM($S$7:AC$7)*$N295-SUM($O295:$Q295)&gt;0,SUM($S$3:AC$3)*$J295+SUM($S$4:AC$4)*$K295+SUM($S$5:AC$5)*$L295+SUM($S$6:AC$6)*$M295+SUM($S$7:AC$7)*$N295-SUM($O295:$Q295),0)</f>
        <v>0</v>
      </c>
      <c r="AA295" s="4">
        <f t="shared" si="930"/>
        <v>0</v>
      </c>
      <c r="AB295" s="72">
        <f>IF(SUM($S$3:AE$3)*$J295+SUM($S$4:AE$4)*$K295+SUM($S$5:AE$5)*$L295+SUM($S$6:AE$6)*$M295+SUM($S$7:AE$7)*$N295-SUM($O295:$Q295)&gt;0,SUM($S$3:AE$3)*$J295+SUM($S$4:AE$4)*$K295+SUM($S$5:AE$5)*$L295+SUM($S$6:AE$6)*$M295+SUM($S$7:AE$7)*$N295-SUM($O295:$Q295),0)</f>
        <v>0</v>
      </c>
      <c r="AC295" s="4">
        <f t="shared" si="931"/>
        <v>0</v>
      </c>
      <c r="AD295" s="72">
        <f>IF(SUM($S$3:AG$3)*$J295+SUM($S$4:AG$4)*$K295+SUM($S$5:AG$5)*$L295+SUM($S$6:AG$6)*$M295+SUM($S$7:AG$7)*$N295-SUM($O295:$Q295)&gt;0,SUM($S$3:AG$3)*$J295+SUM($S$4:AG$4)*$K295+SUM($S$5:AG$5)*$L295+SUM($S$6:AG$6)*$M295+SUM($S$7:AG$7)*$N295-SUM($O295:$Q295),0)</f>
        <v>0</v>
      </c>
      <c r="AE295" s="4">
        <f t="shared" si="932"/>
        <v>0</v>
      </c>
      <c r="AF295" s="72">
        <f>IF(SUM($S$3:AI$3)*$J295+SUM($S$4:AI$4)*$K295+SUM($S$5:AI$5)*$L295+SUM($S$6:AI$6)*$M295+SUM($S$7:AI$7)*$N295-SUM($O295:$Q295)&gt;0,SUM($S$3:AI$3)*$J295+SUM($S$4:AI$4)*$K295+SUM($S$5:AI$5)*$L295+SUM($S$6:AI$6)*$M295+SUM($S$7:AI$7)*$N295-SUM($O295:$Q295),0)</f>
        <v>0</v>
      </c>
      <c r="AG295" s="4">
        <f t="shared" si="933"/>
        <v>0</v>
      </c>
      <c r="AH295" s="72">
        <f>IF(SUM($S$3:AK$3)*$J295+SUM($S$4:AK$4)*$K295+SUM($S$5:AK$5)*$L295+SUM($S$6:AK$6)*$M295+SUM($S$7:AK$7)*$N295-SUM($O295:$Q295)&gt;0,SUM($S$3:AK$3)*$J295+SUM($S$4:AK$4)*$K295+SUM($S$5:AK$5)*$L295+SUM($S$6:AK$6)*$M295+SUM($S$7:AK$7)*$N295-SUM($O295:$Q295),0)</f>
        <v>0</v>
      </c>
      <c r="AI295" s="4">
        <f t="shared" si="934"/>
        <v>0</v>
      </c>
      <c r="AJ295" s="72">
        <f>IF(SUM($S$3:AM$3)*$J295+SUM($S$4:AQ$4)*$K295+SUM($S$5:AM$5)*$L295+SUM($S$6:AM$6)*$M295+SUM($S$7:AM$7)*$N295-SUM($O295:$Q295)&gt;0,SUM($S$3:AM$3)*$J295+SUM($S$4:AQ$4)*$K295+SUM($S$5:AM$5)*$L295+SUM($S$6:AM$6)*$M295+SUM($S$7:AM$7)*$N295-SUM($O295:$Q295),0)</f>
        <v>0</v>
      </c>
      <c r="AK295" s="4">
        <f t="shared" si="935"/>
        <v>0</v>
      </c>
      <c r="AL295" s="72">
        <f>IF(SUM($S$3:AO$3)*$J295+SUM($S$4:AS$4)*$K295+SUM($S$5:AO$5)*$L295+SUM($S$6:AO$6)*$M295+SUM($S$7:AO$7)*$N295-SUM($O295:$Q295)&gt;0,SUM($S$3:AO$3)*$J295+SUM($S$4:AS$4)*$K295+SUM($S$5:AO$5)*$L295+SUM($S$6:AO$6)*$M295+SUM($S$7:AO$7)*$N295-SUM($O295:$Q295),0)</f>
        <v>0</v>
      </c>
      <c r="AM295" s="4">
        <f t="shared" si="936"/>
        <v>0</v>
      </c>
      <c r="AN295" s="72">
        <f>IF(SUM($S$3:AQ$3)*$J295+SUM($S$4:AU$4)*$K295+SUM($S$5:AQ$5)*$L295+SUM($S$6:AQ$6)*$M295+SUM($S$7:AQ$7)*$N295-SUM($O295:$Q295)&gt;0,SUM($S$3:AQ$3)*$J295+SUM($S$4:AU$4)*$K295+SUM($S$5:AQ$5)*$L295+SUM($S$6:AQ$6)*$M295+SUM($S$7:AQ$7)*$N295-SUM($O295:$Q295),0)</f>
        <v>0</v>
      </c>
      <c r="AO295" s="4">
        <f t="shared" si="937"/>
        <v>0</v>
      </c>
      <c r="AP295" s="72">
        <f>IF(SUM($S$3:AS$3)*$J295+SUM($S$4:AW$4)*$K295+SUM($S$5:AS$5)*$L295+SUM($S$6:AS$6)*$M295+SUM($S$7:AS$7)*$N295-SUM($O295:$Q295)&gt;0,SUM($S$3:AS$3)*$J295+SUM($S$4:AW$4)*$K295+SUM($S$5:AS$5)*$L295+SUM($S$6:AS$6)*$M295+SUM($S$7:AS$7)*$N295-SUM($O295:$Q295),0)</f>
        <v>0</v>
      </c>
      <c r="AQ295" s="4">
        <f t="shared" si="938"/>
        <v>0</v>
      </c>
      <c r="AR295" s="72">
        <f>IF(SUM($S$3:AU$3)*$J295+SUM($S$4:AP$4)*$K295+SUM($S$5:AU$5)*$L295+SUM($S$6:AU$6)*$M295+SUM($S$7:AU$7)*$N295-SUM($O295:$Q295)&gt;0,SUM($S$3:AU$3)*$J295+SUM($S$4:AP$4)*$K295+SUM($S$5:AU$5)*$L295+SUM($S$6:AU$6)*$M295+SUM($S$7:AU$7)*$N295-SUM($O295:$Q295),0)</f>
        <v>0</v>
      </c>
      <c r="AS295" s="4">
        <f t="shared" si="939"/>
        <v>0</v>
      </c>
      <c r="AT295" s="72">
        <f>IF(SUM($S$3:AW$3)*$J295+SUM($S$4:AW$4)*$K295+SUM($S$5:AW$5)*$L295+SUM($S$6:AW$6)*$M295+SUM($S$7:AW$7)*$N295-SUM($O295:$Q295)&gt;0,SUM($S$3:AW$3)*$J295+SUM($S$4:AW$4)*$K295+SUM($S$5:AW$5)*$L295+SUM($S$6:AW$6)*$M295+SUM($S$7:AW$7)*$N295-SUM($O295:$Q295),0)</f>
        <v>0</v>
      </c>
      <c r="AU295" s="4">
        <f t="shared" si="940"/>
        <v>0</v>
      </c>
      <c r="AV295" s="72">
        <f>IF(SUM($S$3:AY$3)*$J295+SUM($S$4:AY$4)*$K295+SUM($S$5:AY$5)*$L295+SUM($S$6:AY$6)*$M295+SUM($S$7:AY$7)*$N295-SUM($O295:$Q295)&gt;0,SUM($S$3:AY$3)*$J295+SUM($S$4:AY$4)*$K295+SUM($S$5:AY$5)*$L295+SUM($S$6:AY$6)*$M295+SUM($S$7:AY$7)*$N295-SUM($O295:$Q295),0)</f>
        <v>0</v>
      </c>
      <c r="AW295" s="4">
        <f t="shared" si="941"/>
        <v>0</v>
      </c>
      <c r="AX295" s="72">
        <f>IF(SUM($S$3:BA$3)*$J295+SUM($S$4:BA$4)*$K295+SUM($S$5:BA$5)*$L295+SUM($S$6:BA$6)*$M295+SUM($S$7:BA$7)*$N295-SUM($O295:$Q295)&gt;0,SUM($S$3:BA$3)*$J295+SUM($S$4:BA$4)*$K295+SUM($S$5:BA$5)*$L295+SUM($S$6:BA$6)*$M295+SUM($S$7:BA$7)*$N295-SUM($O295:$Q295),0)</f>
        <v>0</v>
      </c>
      <c r="AY295" s="7">
        <f t="shared" si="942"/>
        <v>0</v>
      </c>
      <c r="AZ295" s="401">
        <f>IF(SUM($S$3:BC$3)*$J295+SUM($S$4:BC$4)*$K295+SUM($S$5:BC$5)*$L295+SUM($S$6:BC$6)*$M295+SUM($S$7:BC$7)*$N295-SUM($O295:$Q295)&gt;0,SUM($S$3:BC$3)*$J295+SUM($S$4:BC$4)*$K295+SUM($S$5:BC$5)*$L295+SUM($S$6:BC$6)*$M295+SUM($S$7:BC$7)*$N295-SUM($O295:$Q295),0)</f>
        <v>0</v>
      </c>
      <c r="BA295" s="87">
        <f t="shared" si="943"/>
        <v>0</v>
      </c>
      <c r="BB295" s="402">
        <f>IF(SUM($S$3:BD$3)*$J295+SUM($S$4:BD$4)*$K295+SUM($S$5:BD$5)*$L295+SUM($S$6:BD$6)*$M295+SUM($S$7:BD$7)*$N295-SUM($O295:$Q295)&gt;0,SUM($S$3:BD$3)*$J295+SUM($S$4:BD$4)*$K295+SUM($S$5:BD$5)*$L295+SUM($S$6:BD$6)*$M295+SUM($S$7:BD$7)*$N295-SUM($O295:$Q295),0)</f>
        <v>0</v>
      </c>
      <c r="BC295" s="87">
        <f t="shared" si="944"/>
        <v>0</v>
      </c>
      <c r="BG295" s="91"/>
      <c r="BH295" s="91"/>
      <c r="BI295" s="91"/>
      <c r="BJ295" s="91"/>
      <c r="BK295" s="91"/>
      <c r="BL295" s="91"/>
      <c r="BM295" s="91"/>
      <c r="BN295" s="91"/>
      <c r="BO295" s="91"/>
      <c r="BP295" s="91"/>
      <c r="BQ295" s="250"/>
      <c r="BR295" s="157"/>
      <c r="BS295" s="91"/>
      <c r="BT295" s="91"/>
      <c r="BU295" s="91"/>
      <c r="BV295" s="91"/>
      <c r="BW295" s="158"/>
      <c r="BX295" s="153"/>
    </row>
    <row r="296" spans="1:76" s="88" customFormat="1" ht="12.75" customHeight="1" x14ac:dyDescent="0.25">
      <c r="A296" s="99" t="s">
        <v>546</v>
      </c>
      <c r="B296" s="15"/>
      <c r="C296" s="244" t="s">
        <v>105</v>
      </c>
      <c r="D296" s="274">
        <v>3</v>
      </c>
      <c r="E296" s="328">
        <v>0.59199999999999997</v>
      </c>
      <c r="F296" s="350" t="s">
        <v>1056</v>
      </c>
      <c r="G296" s="369">
        <v>1</v>
      </c>
      <c r="H296" s="370">
        <v>206.5</v>
      </c>
      <c r="I296" s="372" t="s">
        <v>1056</v>
      </c>
      <c r="J296" s="208"/>
      <c r="K296" s="208"/>
      <c r="L296" s="217">
        <v>573.83399999999995</v>
      </c>
      <c r="M296" s="109"/>
      <c r="N296" s="120"/>
      <c r="O296" s="87"/>
      <c r="P296" s="87"/>
      <c r="Q296" s="294">
        <v>347770</v>
      </c>
      <c r="R296" s="72">
        <f>IF(SUM($S$3:U$3)*$J296+SUM($S$4:U$4)*$K296+SUM($S$5:U$5)*$L296+SUM($S$6:U$6)*$M296+SUM($S$7:U$7)*$N296-SUM($O296:$Q296)&gt;0,SUM($S$3:U$3)*$J296+SUM($S$4:U$4)*$K296+SUM($S$5:U$5)*$L296+SUM($S$6:U$6)*$M296+SUM($S$7:U$7)*$N296-SUM($O296:$Q296),0)</f>
        <v>0</v>
      </c>
      <c r="S296" s="73">
        <f t="shared" si="926"/>
        <v>0</v>
      </c>
      <c r="T296" s="72">
        <f>IF(SUM($S$3:W$3)*$J296+SUM($S$4:W$4)*$K296+SUM($S$5:W$5)*$L296+SUM($S$6:W$6)*$M296+SUM($S$7:W$7)*$N296-SUM($O296:$Q296)&gt;0,SUM($S$3:W$3)*$J296+SUM($S$4:W$4)*$K296+SUM($S$5:W$5)*$L296+SUM($S$6:W$6)*$M296+SUM($S$7:W$7)*$N296-SUM($O296:$Q296),0)</f>
        <v>0</v>
      </c>
      <c r="U296" s="4">
        <f t="shared" si="927"/>
        <v>0</v>
      </c>
      <c r="V296" s="72">
        <f>IF(SUM($S$3:Y$3)*$J296+SUM($S$4:Y$4)*$K296+SUM($S$5:Y$5)*$L296+SUM($S$6:Y$6)*$M296+SUM($S$7:Y$7)*$N296-SUM($O296:$Q296)&gt;0,SUM($S$3:Y$3)*$J296+SUM($S$4:Y$4)*$K296+SUM($S$5:Y$5)*$L296+SUM($S$6:Y$6)*$M296+SUM($S$7:Y$7)*$N296-SUM($O296:$Q296),0)</f>
        <v>0</v>
      </c>
      <c r="W296" s="4">
        <f t="shared" si="928"/>
        <v>0</v>
      </c>
      <c r="X296" s="72">
        <f>IF(SUM($S$3:AA$3)*$J296+SUM($S$4:AA$4)*$K296+SUM($S$5:AA$5)*$L296+SUM($S$6:AA$6)*$M296+SUM($S$7:AA$7)*$N296-SUM($O296:$Q296)&gt;0,SUM($S$3:AA$3)*$J296+SUM($S$4:AA$4)*$K296+SUM($S$5:AA$5)*$L296+SUM($S$6:AA$6)*$M296+SUM($S$7:AA$7)*$N296-SUM($O296:$Q296),0)</f>
        <v>0</v>
      </c>
      <c r="Y296" s="4">
        <f t="shared" si="929"/>
        <v>0</v>
      </c>
      <c r="Z296" s="72">
        <f>IF(SUM($S$3:AC$3)*$J296+SUM($S$4:AC$4)*$K296+SUM($S$5:AC$5)*$L296+SUM($S$6:AC$6)*$M296+SUM($S$7:AC$7)*$N296-SUM($O296:$Q296)&gt;0,SUM($S$3:AC$3)*$J296+SUM($S$4:AC$4)*$K296+SUM($S$5:AC$5)*$L296+SUM($S$6:AC$6)*$M296+SUM($S$7:AC$7)*$N296-SUM($O296:$Q296),0)</f>
        <v>0</v>
      </c>
      <c r="AA296" s="4">
        <f t="shared" si="930"/>
        <v>0</v>
      </c>
      <c r="AB296" s="72">
        <f>IF(SUM($S$3:AE$3)*$J296+SUM($S$4:AE$4)*$K296+SUM($S$5:AE$5)*$L296+SUM($S$6:AE$6)*$M296+SUM($S$7:AE$7)*$N296-SUM($O296:$Q296)&gt;0,SUM($S$3:AE$3)*$J296+SUM($S$4:AE$4)*$K296+SUM($S$5:AE$5)*$L296+SUM($S$6:AE$6)*$M296+SUM($S$7:AE$7)*$N296-SUM($O296:$Q296),0)</f>
        <v>0</v>
      </c>
      <c r="AC296" s="4">
        <f t="shared" si="931"/>
        <v>0</v>
      </c>
      <c r="AD296" s="72">
        <f>IF(SUM($S$3:AG$3)*$J296+SUM($S$4:AG$4)*$K296+SUM($S$5:AG$5)*$L296+SUM($S$6:AG$6)*$M296+SUM($S$7:AG$7)*$N296-SUM($O296:$Q296)&gt;0,SUM($S$3:AG$3)*$J296+SUM($S$4:AG$4)*$K296+SUM($S$5:AG$5)*$L296+SUM($S$6:AG$6)*$M296+SUM($S$7:AG$7)*$N296-SUM($O296:$Q296),0)</f>
        <v>0</v>
      </c>
      <c r="AE296" s="4">
        <f t="shared" si="932"/>
        <v>0</v>
      </c>
      <c r="AF296" s="72">
        <f>IF(SUM($S$3:AI$3)*$J296+SUM($S$4:AI$4)*$K296+SUM($S$5:AI$5)*$L296+SUM($S$6:AI$6)*$M296+SUM($S$7:AI$7)*$N296-SUM($O296:$Q296)&gt;0,SUM($S$3:AI$3)*$J296+SUM($S$4:AI$4)*$K296+SUM($S$5:AI$5)*$L296+SUM($S$6:AI$6)*$M296+SUM($S$7:AI$7)*$N296-SUM($O296:$Q296),0)</f>
        <v>0</v>
      </c>
      <c r="AG296" s="4">
        <f t="shared" si="933"/>
        <v>0</v>
      </c>
      <c r="AH296" s="72">
        <f>IF(SUM($S$3:AK$3)*$J296+SUM($S$4:AK$4)*$K296+SUM($S$5:AK$5)*$L296+SUM($S$6:AK$6)*$M296+SUM($S$7:AK$7)*$N296-SUM($O296:$Q296)&gt;0,SUM($S$3:AK$3)*$J296+SUM($S$4:AK$4)*$K296+SUM($S$5:AK$5)*$L296+SUM($S$6:AK$6)*$M296+SUM($S$7:AK$7)*$N296-SUM($O296:$Q296),0)</f>
        <v>0</v>
      </c>
      <c r="AI296" s="4">
        <f t="shared" si="934"/>
        <v>0</v>
      </c>
      <c r="AJ296" s="72">
        <f>IF(SUM($S$3:AM$3)*$J296+SUM($S$4:AQ$4)*$K296+SUM($S$5:AM$5)*$L296+SUM($S$6:AM$6)*$M296+SUM($S$7:AM$7)*$N296-SUM($O296:$Q296)&gt;0,SUM($S$3:AM$3)*$J296+SUM($S$4:AQ$4)*$K296+SUM($S$5:AM$5)*$L296+SUM($S$6:AM$6)*$M296+SUM($S$7:AM$7)*$N296-SUM($O296:$Q296),0)</f>
        <v>0</v>
      </c>
      <c r="AK296" s="4">
        <f t="shared" si="935"/>
        <v>0</v>
      </c>
      <c r="AL296" s="72">
        <f>IF(SUM($S$3:AO$3)*$J296+SUM($S$4:AS$4)*$K296+SUM($S$5:AO$5)*$L296+SUM($S$6:AO$6)*$M296+SUM($S$7:AO$7)*$N296-SUM($O296:$Q296)&gt;0,SUM($S$3:AO$3)*$J296+SUM($S$4:AS$4)*$K296+SUM($S$5:AO$5)*$L296+SUM($S$6:AO$6)*$M296+SUM($S$7:AO$7)*$N296-SUM($O296:$Q296),0)</f>
        <v>0</v>
      </c>
      <c r="AM296" s="4">
        <f t="shared" si="936"/>
        <v>0</v>
      </c>
      <c r="AN296" s="72">
        <f>IF(SUM($S$3:AQ$3)*$J296+SUM($S$4:AU$4)*$K296+SUM($S$5:AQ$5)*$L296+SUM($S$6:AQ$6)*$M296+SUM($S$7:AQ$7)*$N296-SUM($O296:$Q296)&gt;0,SUM($S$3:AQ$3)*$J296+SUM($S$4:AU$4)*$K296+SUM($S$5:AQ$5)*$L296+SUM($S$6:AQ$6)*$M296+SUM($S$7:AQ$7)*$N296-SUM($O296:$Q296),0)</f>
        <v>0</v>
      </c>
      <c r="AO296" s="4">
        <f t="shared" si="937"/>
        <v>0</v>
      </c>
      <c r="AP296" s="72">
        <f>IF(SUM($S$3:AS$3)*$J296+SUM($S$4:AW$4)*$K296+SUM($S$5:AS$5)*$L296+SUM($S$6:AS$6)*$M296+SUM($S$7:AS$7)*$N296-SUM($O296:$Q296)&gt;0,SUM($S$3:AS$3)*$J296+SUM($S$4:AW$4)*$K296+SUM($S$5:AS$5)*$L296+SUM($S$6:AS$6)*$M296+SUM($S$7:AS$7)*$N296-SUM($O296:$Q296),0)</f>
        <v>0</v>
      </c>
      <c r="AQ296" s="4">
        <f t="shared" si="938"/>
        <v>0</v>
      </c>
      <c r="AR296" s="72">
        <f>IF(SUM($S$3:AU$3)*$J296+SUM($S$4:AP$4)*$K296+SUM($S$5:AU$5)*$L296+SUM($S$6:AU$6)*$M296+SUM($S$7:AU$7)*$N296-SUM($O296:$Q296)&gt;0,SUM($S$3:AU$3)*$J296+SUM($S$4:AP$4)*$K296+SUM($S$5:AU$5)*$L296+SUM($S$6:AU$6)*$M296+SUM($S$7:AU$7)*$N296-SUM($O296:$Q296),0)</f>
        <v>17188.423999999941</v>
      </c>
      <c r="AS296" s="4">
        <f t="shared" si="939"/>
        <v>17188.423999999941</v>
      </c>
      <c r="AT296" s="72">
        <f>IF(SUM($S$3:AW$3)*$J296+SUM($S$4:AW$4)*$K296+SUM($S$5:AW$5)*$L296+SUM($S$6:AW$6)*$M296+SUM($S$7:AW$7)*$N296-SUM($O296:$Q296)&gt;0,SUM($S$3:AW$3)*$J296+SUM($S$4:AW$4)*$K296+SUM($S$5:AW$5)*$L296+SUM($S$6:AW$6)*$M296+SUM($S$7:AW$7)*$N296-SUM($O296:$Q296),0)</f>
        <v>120478.54399999994</v>
      </c>
      <c r="AU296" s="4">
        <f t="shared" si="940"/>
        <v>103290.12</v>
      </c>
      <c r="AV296" s="72">
        <f>IF(SUM($S$3:AY$3)*$J296+SUM($S$4:AY$4)*$K296+SUM($S$5:AY$5)*$L296+SUM($S$6:AY$6)*$M296+SUM($S$7:AY$7)*$N296-SUM($O296:$Q296)&gt;0,SUM($S$3:AY$3)*$J296+SUM($S$4:AY$4)*$K296+SUM($S$5:AY$5)*$L296+SUM($S$6:AY$6)*$M296+SUM($S$7:AY$7)*$N296-SUM($O296:$Q296),0)</f>
        <v>223768.66399999999</v>
      </c>
      <c r="AW296" s="4">
        <f t="shared" si="941"/>
        <v>103290.12000000005</v>
      </c>
      <c r="AX296" s="72">
        <f>IF(SUM($S$3:BA$3)*$J296+SUM($S$4:BA$4)*$K296+SUM($S$5:BA$5)*$L296+SUM($S$6:BA$6)*$M296+SUM($S$7:BA$7)*$N296-SUM($O296:$Q296)&gt;0,SUM($S$3:BA$3)*$J296+SUM($S$4:BA$4)*$K296+SUM($S$5:BA$5)*$L296+SUM($S$6:BA$6)*$M296+SUM($S$7:BA$7)*$N296-SUM($O296:$Q296),0)</f>
        <v>327058.78399999999</v>
      </c>
      <c r="AY296" s="7">
        <f t="shared" si="942"/>
        <v>103290.12</v>
      </c>
      <c r="AZ296" s="401">
        <f>IF(SUM($S$3:BC$3)*$J296+SUM($S$4:BC$4)*$K296+SUM($S$5:BC$5)*$L296+SUM($S$6:BC$6)*$M296+SUM($S$7:BC$7)*$N296-SUM($O296:$Q296)&gt;0,SUM($S$3:BC$3)*$J296+SUM($S$4:BC$4)*$K296+SUM($S$5:BC$5)*$L296+SUM($S$6:BC$6)*$M296+SUM($S$7:BC$7)*$N296-SUM($O296:$Q296),0)</f>
        <v>430348.90399999998</v>
      </c>
      <c r="BA296" s="87">
        <f t="shared" si="943"/>
        <v>103290.12</v>
      </c>
      <c r="BB296" s="402">
        <f>IF(SUM($S$3:BD$3)*$J296+SUM($S$4:BD$4)*$K296+SUM($S$5:BD$5)*$L296+SUM($S$6:BD$6)*$M296+SUM($S$7:BD$7)*$N296-SUM($O296:$Q296)&gt;0,SUM($S$3:BD$3)*$J296+SUM($S$4:BD$4)*$K296+SUM($S$5:BD$5)*$L296+SUM($S$6:BD$6)*$M296+SUM($S$7:BD$7)*$N296-SUM($O296:$Q296),0)</f>
        <v>508390.32799999986</v>
      </c>
      <c r="BC296" s="87">
        <f t="shared" si="944"/>
        <v>78041.423999999883</v>
      </c>
      <c r="BG296" s="23">
        <f t="shared" ref="BG296:BG311" si="971">IF($G296=2,AC296*$H296*$I$2,AC296*$H296)</f>
        <v>0</v>
      </c>
      <c r="BH296" s="23">
        <f t="shared" ref="BH296:BH311" si="972">IF($G296=2,AE296*$H296*$I$2,AE296*$H296)</f>
        <v>0</v>
      </c>
      <c r="BI296" s="23">
        <f t="shared" ref="BI296:BI311" si="973">IF($G296=2,AG296*$H296*$I$2,AG296*$H296)</f>
        <v>0</v>
      </c>
      <c r="BJ296" s="23">
        <f t="shared" ref="BJ296:BJ311" si="974">IF($G296=2,AI296*$H296*$I$2,AI296*$H296)</f>
        <v>0</v>
      </c>
      <c r="BK296" s="23">
        <f t="shared" ref="BK296:BK311" si="975">IF($G296=2,AK296*$H296*$I$2,AK296*$H296)</f>
        <v>0</v>
      </c>
      <c r="BL296" s="23">
        <f t="shared" ref="BL296:BL311" si="976">IF($G296=2,AM296*$H296*$I$2,AM296*$H296)</f>
        <v>0</v>
      </c>
      <c r="BM296" s="23">
        <f t="shared" ref="BM296:BM311" si="977">IF($G296=2,AO296*$H296*$I$2,AO296*$H296)</f>
        <v>0</v>
      </c>
      <c r="BN296" s="23">
        <f t="shared" ref="BN296:BN311" si="978">IF($G296=2,AQ296*$H296*$I$2,AQ296*$H296)</f>
        <v>0</v>
      </c>
      <c r="BO296" s="23">
        <f t="shared" ref="BO296:BO311" si="979">IF($G296=2,AS296*$H296*$I$2,AS296*$H296)</f>
        <v>3549409.5559999878</v>
      </c>
      <c r="BP296" s="23">
        <f t="shared" ref="BP296:BP311" si="980">IF($G296=2,AU296*$H296*$I$2,AU296*$H296)</f>
        <v>21329409.779999997</v>
      </c>
      <c r="BQ296" s="407">
        <f t="shared" ref="BQ296:BQ311" si="981">IF($G296=2,AW296*$H296*$I$2,AW296*$H296)</f>
        <v>21329409.780000012</v>
      </c>
      <c r="BR296" s="22">
        <f t="shared" ref="BR296:BR311" si="982">IF($G296=2,AY296*$H296*$I$2,AY296*$H296)</f>
        <v>21329409.779999997</v>
      </c>
      <c r="BS296" s="91">
        <f t="shared" ref="BS296:BS311" si="983">IF($G296=2,$H296*BA296*$I$2,$H296*BA296)</f>
        <v>21329409.779999997</v>
      </c>
      <c r="BT296" s="91">
        <f t="shared" ref="BT296:BT311" si="984">IF($G296=2,$H296*BC296*$I$2,$H296*BC296)</f>
        <v>16115554.055999976</v>
      </c>
      <c r="BU296" s="23"/>
      <c r="BV296" s="23"/>
      <c r="BW296" s="24"/>
      <c r="BX296" s="164" t="s">
        <v>749</v>
      </c>
    </row>
    <row r="297" spans="1:76" s="86" customFormat="1" ht="12.75" customHeight="1" x14ac:dyDescent="0.25">
      <c r="A297" s="99" t="s">
        <v>547</v>
      </c>
      <c r="B297" s="15"/>
      <c r="C297" s="244" t="s">
        <v>105</v>
      </c>
      <c r="D297" s="274">
        <v>3</v>
      </c>
      <c r="E297" s="328">
        <v>0.59199999999999997</v>
      </c>
      <c r="F297" s="350" t="s">
        <v>1056</v>
      </c>
      <c r="G297" s="369">
        <v>1</v>
      </c>
      <c r="H297" s="370">
        <v>206.5</v>
      </c>
      <c r="I297" s="372" t="s">
        <v>1056</v>
      </c>
      <c r="J297" s="208"/>
      <c r="K297" s="208"/>
      <c r="L297" s="217">
        <v>653.904</v>
      </c>
      <c r="M297" s="109"/>
      <c r="N297" s="120"/>
      <c r="O297" s="87"/>
      <c r="P297" s="87"/>
      <c r="Q297" s="294">
        <v>377625</v>
      </c>
      <c r="R297" s="72">
        <f>IF(SUM($S$3:U$3)*$J297+SUM($S$4:U$4)*$K297+SUM($S$5:U$5)*$L297+SUM($S$6:U$6)*$M297+SUM($S$7:U$7)*$N297-SUM($O297:$Q297)&gt;0,SUM($S$3:U$3)*$J297+SUM($S$4:U$4)*$K297+SUM($S$5:U$5)*$L297+SUM($S$6:U$6)*$M297+SUM($S$7:U$7)*$N297-SUM($O297:$Q297),0)</f>
        <v>0</v>
      </c>
      <c r="S297" s="73">
        <f t="shared" si="926"/>
        <v>0</v>
      </c>
      <c r="T297" s="72">
        <f>IF(SUM($S$3:W$3)*$J297+SUM($S$4:W$4)*$K297+SUM($S$5:W$5)*$L297+SUM($S$6:W$6)*$M297+SUM($S$7:W$7)*$N297-SUM($O297:$Q297)&gt;0,SUM($S$3:W$3)*$J297+SUM($S$4:W$4)*$K297+SUM($S$5:W$5)*$L297+SUM($S$6:W$6)*$M297+SUM($S$7:W$7)*$N297-SUM($O297:$Q297),0)</f>
        <v>0</v>
      </c>
      <c r="U297" s="4">
        <f t="shared" si="927"/>
        <v>0</v>
      </c>
      <c r="V297" s="72">
        <f>IF(SUM($S$3:Y$3)*$J297+SUM($S$4:Y$4)*$K297+SUM($S$5:Y$5)*$L297+SUM($S$6:Y$6)*$M297+SUM($S$7:Y$7)*$N297-SUM($O297:$Q297)&gt;0,SUM($S$3:Y$3)*$J297+SUM($S$4:Y$4)*$K297+SUM($S$5:Y$5)*$L297+SUM($S$6:Y$6)*$M297+SUM($S$7:Y$7)*$N297-SUM($O297:$Q297),0)</f>
        <v>0</v>
      </c>
      <c r="W297" s="4">
        <f t="shared" si="928"/>
        <v>0</v>
      </c>
      <c r="X297" s="72">
        <f>IF(SUM($S$3:AA$3)*$J297+SUM($S$4:AA$4)*$K297+SUM($S$5:AA$5)*$L297+SUM($S$6:AA$6)*$M297+SUM($S$7:AA$7)*$N297-SUM($O297:$Q297)&gt;0,SUM($S$3:AA$3)*$J297+SUM($S$4:AA$4)*$K297+SUM($S$5:AA$5)*$L297+SUM($S$6:AA$6)*$M297+SUM($S$7:AA$7)*$N297-SUM($O297:$Q297),0)</f>
        <v>0</v>
      </c>
      <c r="Y297" s="4">
        <f t="shared" si="929"/>
        <v>0</v>
      </c>
      <c r="Z297" s="72">
        <f>IF(SUM($S$3:AC$3)*$J297+SUM($S$4:AC$4)*$K297+SUM($S$5:AC$5)*$L297+SUM($S$6:AC$6)*$M297+SUM($S$7:AC$7)*$N297-SUM($O297:$Q297)&gt;0,SUM($S$3:AC$3)*$J297+SUM($S$4:AC$4)*$K297+SUM($S$5:AC$5)*$L297+SUM($S$6:AC$6)*$M297+SUM($S$7:AC$7)*$N297-SUM($O297:$Q297),0)</f>
        <v>0</v>
      </c>
      <c r="AA297" s="4">
        <f t="shared" si="930"/>
        <v>0</v>
      </c>
      <c r="AB297" s="72">
        <f>IF(SUM($S$3:AE$3)*$J297+SUM($S$4:AE$4)*$K297+SUM($S$5:AE$5)*$L297+SUM($S$6:AE$6)*$M297+SUM($S$7:AE$7)*$N297-SUM($O297:$Q297)&gt;0,SUM($S$3:AE$3)*$J297+SUM($S$4:AE$4)*$K297+SUM($S$5:AE$5)*$L297+SUM($S$6:AE$6)*$M297+SUM($S$7:AE$7)*$N297-SUM($O297:$Q297),0)</f>
        <v>0</v>
      </c>
      <c r="AC297" s="4">
        <f t="shared" si="931"/>
        <v>0</v>
      </c>
      <c r="AD297" s="72">
        <f>IF(SUM($S$3:AG$3)*$J297+SUM($S$4:AG$4)*$K297+SUM($S$5:AG$5)*$L297+SUM($S$6:AG$6)*$M297+SUM($S$7:AG$7)*$N297-SUM($O297:$Q297)&gt;0,SUM($S$3:AG$3)*$J297+SUM($S$4:AG$4)*$K297+SUM($S$5:AG$5)*$L297+SUM($S$6:AG$6)*$M297+SUM($S$7:AG$7)*$N297-SUM($O297:$Q297),0)</f>
        <v>0</v>
      </c>
      <c r="AE297" s="4">
        <f t="shared" si="932"/>
        <v>0</v>
      </c>
      <c r="AF297" s="72">
        <f>IF(SUM($S$3:AI$3)*$J297+SUM($S$4:AI$4)*$K297+SUM($S$5:AI$5)*$L297+SUM($S$6:AI$6)*$M297+SUM($S$7:AI$7)*$N297-SUM($O297:$Q297)&gt;0,SUM($S$3:AI$3)*$J297+SUM($S$4:AI$4)*$K297+SUM($S$5:AI$5)*$L297+SUM($S$6:AI$6)*$M297+SUM($S$7:AI$7)*$N297-SUM($O297:$Q297),0)</f>
        <v>0</v>
      </c>
      <c r="AG297" s="4">
        <f t="shared" si="933"/>
        <v>0</v>
      </c>
      <c r="AH297" s="72">
        <f>IF(SUM($S$3:AK$3)*$J297+SUM($S$4:AK$4)*$K297+SUM($S$5:AK$5)*$L297+SUM($S$6:AK$6)*$M297+SUM($S$7:AK$7)*$N297-SUM($O297:$Q297)&gt;0,SUM($S$3:AK$3)*$J297+SUM($S$4:AK$4)*$K297+SUM($S$5:AK$5)*$L297+SUM($S$6:AK$6)*$M297+SUM($S$7:AK$7)*$N297-SUM($O297:$Q297),0)</f>
        <v>0</v>
      </c>
      <c r="AI297" s="4">
        <f t="shared" si="934"/>
        <v>0</v>
      </c>
      <c r="AJ297" s="72">
        <f>IF(SUM($S$3:AM$3)*$J297+SUM($S$4:AQ$4)*$K297+SUM($S$5:AM$5)*$L297+SUM($S$6:AM$6)*$M297+SUM($S$7:AM$7)*$N297-SUM($O297:$Q297)&gt;0,SUM($S$3:AM$3)*$J297+SUM($S$4:AQ$4)*$K297+SUM($S$5:AM$5)*$L297+SUM($S$6:AM$6)*$M297+SUM($S$7:AM$7)*$N297-SUM($O297:$Q297),0)</f>
        <v>0</v>
      </c>
      <c r="AK297" s="4">
        <f t="shared" si="935"/>
        <v>0</v>
      </c>
      <c r="AL297" s="72">
        <f>IF(SUM($S$3:AO$3)*$J297+SUM($S$4:AS$4)*$K297+SUM($S$5:AO$5)*$L297+SUM($S$6:AO$6)*$M297+SUM($S$7:AO$7)*$N297-SUM($O297:$Q297)&gt;0,SUM($S$3:AO$3)*$J297+SUM($S$4:AS$4)*$K297+SUM($S$5:AO$5)*$L297+SUM($S$6:AO$6)*$M297+SUM($S$7:AO$7)*$N297-SUM($O297:$Q297),0)</f>
        <v>0</v>
      </c>
      <c r="AM297" s="4">
        <f t="shared" si="936"/>
        <v>0</v>
      </c>
      <c r="AN297" s="72">
        <f>IF(SUM($S$3:AQ$3)*$J297+SUM($S$4:AU$4)*$K297+SUM($S$5:AQ$5)*$L297+SUM($S$6:AQ$6)*$M297+SUM($S$7:AQ$7)*$N297-SUM($O297:$Q297)&gt;0,SUM($S$3:AQ$3)*$J297+SUM($S$4:AU$4)*$K297+SUM($S$5:AQ$5)*$L297+SUM($S$6:AQ$6)*$M297+SUM($S$7:AQ$7)*$N297-SUM($O297:$Q297),0)</f>
        <v>0</v>
      </c>
      <c r="AO297" s="4">
        <f t="shared" si="937"/>
        <v>0</v>
      </c>
      <c r="AP297" s="72">
        <f>IF(SUM($S$3:AS$3)*$J297+SUM($S$4:AW$4)*$K297+SUM($S$5:AS$5)*$L297+SUM($S$6:AS$6)*$M297+SUM($S$7:AS$7)*$N297-SUM($O297:$Q297)&gt;0,SUM($S$3:AS$3)*$J297+SUM($S$4:AW$4)*$K297+SUM($S$5:AS$5)*$L297+SUM($S$6:AS$6)*$M297+SUM($S$7:AS$7)*$N297-SUM($O297:$Q297),0)</f>
        <v>0</v>
      </c>
      <c r="AQ297" s="4">
        <f t="shared" si="938"/>
        <v>0</v>
      </c>
      <c r="AR297" s="72">
        <f>IF(SUM($S$3:AU$3)*$J297+SUM($S$4:AP$4)*$K297+SUM($S$5:AU$5)*$L297+SUM($S$6:AU$6)*$M297+SUM($S$7:AU$7)*$N297-SUM($O297:$Q297)&gt;0,SUM($S$3:AU$3)*$J297+SUM($S$4:AP$4)*$K297+SUM($S$5:AU$5)*$L297+SUM($S$6:AU$6)*$M297+SUM($S$7:AU$7)*$N297-SUM($O297:$Q297),0)</f>
        <v>38257.944000000018</v>
      </c>
      <c r="AS297" s="4">
        <f t="shared" si="939"/>
        <v>38257.944000000018</v>
      </c>
      <c r="AT297" s="72">
        <f>IF(SUM($S$3:AW$3)*$J297+SUM($S$4:AW$4)*$K297+SUM($S$5:AW$5)*$L297+SUM($S$6:AW$6)*$M297+SUM($S$7:AW$7)*$N297-SUM($O297:$Q297)&gt;0,SUM($S$3:AW$3)*$J297+SUM($S$4:AW$4)*$K297+SUM($S$5:AW$5)*$L297+SUM($S$6:AW$6)*$M297+SUM($S$7:AW$7)*$N297-SUM($O297:$Q297),0)</f>
        <v>155960.66399999999</v>
      </c>
      <c r="AU297" s="4">
        <f t="shared" si="940"/>
        <v>117702.71999999997</v>
      </c>
      <c r="AV297" s="72">
        <f>IF(SUM($S$3:AY$3)*$J297+SUM($S$4:AY$4)*$K297+SUM($S$5:AY$5)*$L297+SUM($S$6:AY$6)*$M297+SUM($S$7:AY$7)*$N297-SUM($O297:$Q297)&gt;0,SUM($S$3:AY$3)*$J297+SUM($S$4:AY$4)*$K297+SUM($S$5:AY$5)*$L297+SUM($S$6:AY$6)*$M297+SUM($S$7:AY$7)*$N297-SUM($O297:$Q297),0)</f>
        <v>273663.38399999996</v>
      </c>
      <c r="AW297" s="4">
        <f t="shared" si="941"/>
        <v>117702.71999999997</v>
      </c>
      <c r="AX297" s="72">
        <f>IF(SUM($S$3:BA$3)*$J297+SUM($S$4:BA$4)*$K297+SUM($S$5:BA$5)*$L297+SUM($S$6:BA$6)*$M297+SUM($S$7:BA$7)*$N297-SUM($O297:$Q297)&gt;0,SUM($S$3:BA$3)*$J297+SUM($S$4:BA$4)*$K297+SUM($S$5:BA$5)*$L297+SUM($S$6:BA$6)*$M297+SUM($S$7:BA$7)*$N297-SUM($O297:$Q297),0)</f>
        <v>391366.10400000005</v>
      </c>
      <c r="AY297" s="7">
        <f t="shared" si="942"/>
        <v>117702.72000000009</v>
      </c>
      <c r="AZ297" s="401">
        <f>IF(SUM($S$3:BC$3)*$J297+SUM($S$4:BC$4)*$K297+SUM($S$5:BC$5)*$L297+SUM($S$6:BC$6)*$M297+SUM($S$7:BC$7)*$N297-SUM($O297:$Q297)&gt;0,SUM($S$3:BC$3)*$J297+SUM($S$4:BC$4)*$K297+SUM($S$5:BC$5)*$L297+SUM($S$6:BC$6)*$M297+SUM($S$7:BC$7)*$N297-SUM($O297:$Q297),0)</f>
        <v>509068.82400000002</v>
      </c>
      <c r="BA297" s="87">
        <f t="shared" si="943"/>
        <v>117702.71999999997</v>
      </c>
      <c r="BB297" s="402">
        <f>IF(SUM($S$3:BD$3)*$J297+SUM($S$4:BD$4)*$K297+SUM($S$5:BD$5)*$L297+SUM($S$6:BD$6)*$M297+SUM($S$7:BD$7)*$N297-SUM($O297:$Q297)&gt;0,SUM($S$3:BD$3)*$J297+SUM($S$4:BD$4)*$K297+SUM($S$5:BD$5)*$L297+SUM($S$6:BD$6)*$M297+SUM($S$7:BD$7)*$N297-SUM($O297:$Q297),0)</f>
        <v>597999.76800000004</v>
      </c>
      <c r="BC297" s="87">
        <f t="shared" si="944"/>
        <v>88930.944000000018</v>
      </c>
      <c r="BG297" s="23">
        <f t="shared" si="971"/>
        <v>0</v>
      </c>
      <c r="BH297" s="23">
        <f t="shared" si="972"/>
        <v>0</v>
      </c>
      <c r="BI297" s="23">
        <f t="shared" si="973"/>
        <v>0</v>
      </c>
      <c r="BJ297" s="23">
        <f t="shared" si="974"/>
        <v>0</v>
      </c>
      <c r="BK297" s="23">
        <f t="shared" si="975"/>
        <v>0</v>
      </c>
      <c r="BL297" s="23">
        <f t="shared" si="976"/>
        <v>0</v>
      </c>
      <c r="BM297" s="23">
        <f t="shared" si="977"/>
        <v>0</v>
      </c>
      <c r="BN297" s="23">
        <f t="shared" si="978"/>
        <v>0</v>
      </c>
      <c r="BO297" s="23">
        <f t="shared" si="979"/>
        <v>7900265.4360000035</v>
      </c>
      <c r="BP297" s="23">
        <f t="shared" si="980"/>
        <v>24305611.679999996</v>
      </c>
      <c r="BQ297" s="407">
        <f t="shared" si="981"/>
        <v>24305611.679999996</v>
      </c>
      <c r="BR297" s="22">
        <f t="shared" si="982"/>
        <v>24305611.680000018</v>
      </c>
      <c r="BS297" s="91">
        <f t="shared" si="983"/>
        <v>24305611.679999996</v>
      </c>
      <c r="BT297" s="91">
        <f t="shared" si="984"/>
        <v>18364239.936000004</v>
      </c>
      <c r="BU297" s="23"/>
      <c r="BV297" s="23"/>
      <c r="BW297" s="24"/>
      <c r="BX297" s="164" t="s">
        <v>749</v>
      </c>
    </row>
    <row r="298" spans="1:76" s="86" customFormat="1" ht="12.75" customHeight="1" x14ac:dyDescent="0.25">
      <c r="A298" s="99" t="s">
        <v>548</v>
      </c>
      <c r="B298" s="15"/>
      <c r="C298" s="244" t="s">
        <v>105</v>
      </c>
      <c r="D298" s="274">
        <v>3</v>
      </c>
      <c r="E298" s="328">
        <v>0.59199999999999997</v>
      </c>
      <c r="F298" s="350" t="s">
        <v>1056</v>
      </c>
      <c r="G298" s="369">
        <v>1</v>
      </c>
      <c r="H298" s="370">
        <v>206.5</v>
      </c>
      <c r="I298" s="372" t="s">
        <v>1056</v>
      </c>
      <c r="J298" s="208"/>
      <c r="K298" s="208"/>
      <c r="L298" s="217">
        <v>883.38666666666666</v>
      </c>
      <c r="M298" s="109"/>
      <c r="N298" s="120"/>
      <c r="O298" s="87"/>
      <c r="P298" s="87"/>
      <c r="Q298" s="294">
        <v>557460</v>
      </c>
      <c r="R298" s="72">
        <f>IF(SUM($S$3:U$3)*$J298+SUM($S$4:U$4)*$K298+SUM($S$5:U$5)*$L298+SUM($S$6:U$6)*$M298+SUM($S$7:U$7)*$N298-SUM($O298:$Q298)&gt;0,SUM($S$3:U$3)*$J298+SUM($S$4:U$4)*$K298+SUM($S$5:U$5)*$L298+SUM($S$6:U$6)*$M298+SUM($S$7:U$7)*$N298-SUM($O298:$Q298),0)</f>
        <v>0</v>
      </c>
      <c r="S298" s="73">
        <f t="shared" si="926"/>
        <v>0</v>
      </c>
      <c r="T298" s="72">
        <f>IF(SUM($S$3:W$3)*$J298+SUM($S$4:W$4)*$K298+SUM($S$5:W$5)*$L298+SUM($S$6:W$6)*$M298+SUM($S$7:W$7)*$N298-SUM($O298:$Q298)&gt;0,SUM($S$3:W$3)*$J298+SUM($S$4:W$4)*$K298+SUM($S$5:W$5)*$L298+SUM($S$6:W$6)*$M298+SUM($S$7:W$7)*$N298-SUM($O298:$Q298),0)</f>
        <v>0</v>
      </c>
      <c r="U298" s="4">
        <f t="shared" si="927"/>
        <v>0</v>
      </c>
      <c r="V298" s="72">
        <f>IF(SUM($S$3:Y$3)*$J298+SUM($S$4:Y$4)*$K298+SUM($S$5:Y$5)*$L298+SUM($S$6:Y$6)*$M298+SUM($S$7:Y$7)*$N298-SUM($O298:$Q298)&gt;0,SUM($S$3:Y$3)*$J298+SUM($S$4:Y$4)*$K298+SUM($S$5:Y$5)*$L298+SUM($S$6:Y$6)*$M298+SUM($S$7:Y$7)*$N298-SUM($O298:$Q298),0)</f>
        <v>0</v>
      </c>
      <c r="W298" s="4">
        <f t="shared" si="928"/>
        <v>0</v>
      </c>
      <c r="X298" s="72">
        <f>IF(SUM($S$3:AA$3)*$J298+SUM($S$4:AA$4)*$K298+SUM($S$5:AA$5)*$L298+SUM($S$6:AA$6)*$M298+SUM($S$7:AA$7)*$N298-SUM($O298:$Q298)&gt;0,SUM($S$3:AA$3)*$J298+SUM($S$4:AA$4)*$K298+SUM($S$5:AA$5)*$L298+SUM($S$6:AA$6)*$M298+SUM($S$7:AA$7)*$N298-SUM($O298:$Q298),0)</f>
        <v>0</v>
      </c>
      <c r="Y298" s="4">
        <f t="shared" si="929"/>
        <v>0</v>
      </c>
      <c r="Z298" s="72">
        <f>IF(SUM($S$3:AC$3)*$J298+SUM($S$4:AC$4)*$K298+SUM($S$5:AC$5)*$L298+SUM($S$6:AC$6)*$M298+SUM($S$7:AC$7)*$N298-SUM($O298:$Q298)&gt;0,SUM($S$3:AC$3)*$J298+SUM($S$4:AC$4)*$K298+SUM($S$5:AC$5)*$L298+SUM($S$6:AC$6)*$M298+SUM($S$7:AC$7)*$N298-SUM($O298:$Q298),0)</f>
        <v>0</v>
      </c>
      <c r="AA298" s="4">
        <f t="shared" si="930"/>
        <v>0</v>
      </c>
      <c r="AB298" s="72">
        <f>IF(SUM($S$3:AE$3)*$J298+SUM($S$4:AE$4)*$K298+SUM($S$5:AE$5)*$L298+SUM($S$6:AE$6)*$M298+SUM($S$7:AE$7)*$N298-SUM($O298:$Q298)&gt;0,SUM($S$3:AE$3)*$J298+SUM($S$4:AE$4)*$K298+SUM($S$5:AE$5)*$L298+SUM($S$6:AE$6)*$M298+SUM($S$7:AE$7)*$N298-SUM($O298:$Q298),0)</f>
        <v>0</v>
      </c>
      <c r="AC298" s="4">
        <f t="shared" si="931"/>
        <v>0</v>
      </c>
      <c r="AD298" s="72">
        <f>IF(SUM($S$3:AG$3)*$J298+SUM($S$4:AG$4)*$K298+SUM($S$5:AG$5)*$L298+SUM($S$6:AG$6)*$M298+SUM($S$7:AG$7)*$N298-SUM($O298:$Q298)&gt;0,SUM($S$3:AG$3)*$J298+SUM($S$4:AG$4)*$K298+SUM($S$5:AG$5)*$L298+SUM($S$6:AG$6)*$M298+SUM($S$7:AG$7)*$N298-SUM($O298:$Q298),0)</f>
        <v>0</v>
      </c>
      <c r="AE298" s="4">
        <f t="shared" si="932"/>
        <v>0</v>
      </c>
      <c r="AF298" s="72">
        <f>IF(SUM($S$3:AI$3)*$J298+SUM($S$4:AI$4)*$K298+SUM($S$5:AI$5)*$L298+SUM($S$6:AI$6)*$M298+SUM($S$7:AI$7)*$N298-SUM($O298:$Q298)&gt;0,SUM($S$3:AI$3)*$J298+SUM($S$4:AI$4)*$K298+SUM($S$5:AI$5)*$L298+SUM($S$6:AI$6)*$M298+SUM($S$7:AI$7)*$N298-SUM($O298:$Q298),0)</f>
        <v>0</v>
      </c>
      <c r="AG298" s="4">
        <f t="shared" si="933"/>
        <v>0</v>
      </c>
      <c r="AH298" s="72">
        <f>IF(SUM($S$3:AK$3)*$J298+SUM($S$4:AK$4)*$K298+SUM($S$5:AK$5)*$L298+SUM($S$6:AK$6)*$M298+SUM($S$7:AK$7)*$N298-SUM($O298:$Q298)&gt;0,SUM($S$3:AK$3)*$J298+SUM($S$4:AK$4)*$K298+SUM($S$5:AK$5)*$L298+SUM($S$6:AK$6)*$M298+SUM($S$7:AK$7)*$N298-SUM($O298:$Q298),0)</f>
        <v>0</v>
      </c>
      <c r="AI298" s="4">
        <f t="shared" si="934"/>
        <v>0</v>
      </c>
      <c r="AJ298" s="72">
        <f>IF(SUM($S$3:AM$3)*$J298+SUM($S$4:AQ$4)*$K298+SUM($S$5:AM$5)*$L298+SUM($S$6:AM$6)*$M298+SUM($S$7:AM$7)*$N298-SUM($O298:$Q298)&gt;0,SUM($S$3:AM$3)*$J298+SUM($S$4:AQ$4)*$K298+SUM($S$5:AM$5)*$L298+SUM($S$6:AM$6)*$M298+SUM($S$7:AM$7)*$N298-SUM($O298:$Q298),0)</f>
        <v>0</v>
      </c>
      <c r="AK298" s="4">
        <f t="shared" si="935"/>
        <v>0</v>
      </c>
      <c r="AL298" s="72">
        <f>IF(SUM($S$3:AO$3)*$J298+SUM($S$4:AS$4)*$K298+SUM($S$5:AO$5)*$L298+SUM($S$6:AO$6)*$M298+SUM($S$7:AO$7)*$N298-SUM($O298:$Q298)&gt;0,SUM($S$3:AO$3)*$J298+SUM($S$4:AS$4)*$K298+SUM($S$5:AO$5)*$L298+SUM($S$6:AO$6)*$M298+SUM($S$7:AO$7)*$N298-SUM($O298:$Q298),0)</f>
        <v>0</v>
      </c>
      <c r="AM298" s="4">
        <f t="shared" si="936"/>
        <v>0</v>
      </c>
      <c r="AN298" s="72">
        <f>IF(SUM($S$3:AQ$3)*$J298+SUM($S$4:AU$4)*$K298+SUM($S$5:AQ$5)*$L298+SUM($S$6:AQ$6)*$M298+SUM($S$7:AQ$7)*$N298-SUM($O298:$Q298)&gt;0,SUM($S$3:AQ$3)*$J298+SUM($S$4:AU$4)*$K298+SUM($S$5:AQ$5)*$L298+SUM($S$6:AQ$6)*$M298+SUM($S$7:AQ$7)*$N298-SUM($O298:$Q298),0)</f>
        <v>0</v>
      </c>
      <c r="AO298" s="4">
        <f t="shared" si="937"/>
        <v>0</v>
      </c>
      <c r="AP298" s="72">
        <f>IF(SUM($S$3:AS$3)*$J298+SUM($S$4:AW$4)*$K298+SUM($S$5:AS$5)*$L298+SUM($S$6:AS$6)*$M298+SUM($S$7:AS$7)*$N298-SUM($O298:$Q298)&gt;0,SUM($S$3:AS$3)*$J298+SUM($S$4:AW$4)*$K298+SUM($S$5:AS$5)*$L298+SUM($S$6:AS$6)*$M298+SUM($S$7:AS$7)*$N298-SUM($O298:$Q298),0)</f>
        <v>0</v>
      </c>
      <c r="AQ298" s="4">
        <f t="shared" si="938"/>
        <v>0</v>
      </c>
      <c r="AR298" s="72">
        <f>IF(SUM($S$3:AU$3)*$J298+SUM($S$4:AP$4)*$K298+SUM($S$5:AU$5)*$L298+SUM($S$6:AU$6)*$M298+SUM($S$7:AU$7)*$N298-SUM($O298:$Q298)&gt;0,SUM($S$3:AU$3)*$J298+SUM($S$4:AP$4)*$K298+SUM($S$5:AU$5)*$L298+SUM($S$6:AU$6)*$M298+SUM($S$7:AU$7)*$N298-SUM($O298:$Q298),0)</f>
        <v>4373.9200000000419</v>
      </c>
      <c r="AS298" s="4">
        <f t="shared" si="939"/>
        <v>4373.9200000000419</v>
      </c>
      <c r="AT298" s="72">
        <f>IF(SUM($S$3:AW$3)*$J298+SUM($S$4:AW$4)*$K298+SUM($S$5:AW$5)*$L298+SUM($S$6:AW$6)*$M298+SUM($S$7:AW$7)*$N298-SUM($O298:$Q298)&gt;0,SUM($S$3:AW$3)*$J298+SUM($S$4:AW$4)*$K298+SUM($S$5:AW$5)*$L298+SUM($S$6:AW$6)*$M298+SUM($S$7:AW$7)*$N298-SUM($O298:$Q298),0)</f>
        <v>163383.52000000002</v>
      </c>
      <c r="AU298" s="4">
        <f t="shared" si="940"/>
        <v>159009.59999999998</v>
      </c>
      <c r="AV298" s="72">
        <f>IF(SUM($S$3:AY$3)*$J298+SUM($S$4:AY$4)*$K298+SUM($S$5:AY$5)*$L298+SUM($S$6:AY$6)*$M298+SUM($S$7:AY$7)*$N298-SUM($O298:$Q298)&gt;0,SUM($S$3:AY$3)*$J298+SUM($S$4:AY$4)*$K298+SUM($S$5:AY$5)*$L298+SUM($S$6:AY$6)*$M298+SUM($S$7:AY$7)*$N298-SUM($O298:$Q298),0)</f>
        <v>322393.12</v>
      </c>
      <c r="AW298" s="4">
        <f t="shared" si="941"/>
        <v>159009.59999999998</v>
      </c>
      <c r="AX298" s="72">
        <f>IF(SUM($S$3:BA$3)*$J298+SUM($S$4:BA$4)*$K298+SUM($S$5:BA$5)*$L298+SUM($S$6:BA$6)*$M298+SUM($S$7:BA$7)*$N298-SUM($O298:$Q298)&gt;0,SUM($S$3:BA$3)*$J298+SUM($S$4:BA$4)*$K298+SUM($S$5:BA$5)*$L298+SUM($S$6:BA$6)*$M298+SUM($S$7:BA$7)*$N298-SUM($O298:$Q298),0)</f>
        <v>481402.72</v>
      </c>
      <c r="AY298" s="7">
        <f t="shared" si="942"/>
        <v>159009.59999999998</v>
      </c>
      <c r="AZ298" s="401">
        <f>IF(SUM($S$3:BC$3)*$J298+SUM($S$4:BC$4)*$K298+SUM($S$5:BC$5)*$L298+SUM($S$6:BC$6)*$M298+SUM($S$7:BC$7)*$N298-SUM($O298:$Q298)&gt;0,SUM($S$3:BC$3)*$J298+SUM($S$4:BC$4)*$K298+SUM($S$5:BC$5)*$L298+SUM($S$6:BC$6)*$M298+SUM($S$7:BC$7)*$N298-SUM($O298:$Q298),0)</f>
        <v>640412.32000000007</v>
      </c>
      <c r="BA298" s="87">
        <f t="shared" si="943"/>
        <v>159009.60000000009</v>
      </c>
      <c r="BB298" s="402">
        <f>IF(SUM($S$3:BD$3)*$J298+SUM($S$4:BD$4)*$K298+SUM($S$5:BD$5)*$L298+SUM($S$6:BD$6)*$M298+SUM($S$7:BD$7)*$N298-SUM($O298:$Q298)&gt;0,SUM($S$3:BD$3)*$J298+SUM($S$4:BD$4)*$K298+SUM($S$5:BD$5)*$L298+SUM($S$6:BD$6)*$M298+SUM($S$7:BD$7)*$N298-SUM($O298:$Q298),0)</f>
        <v>760552.90666666673</v>
      </c>
      <c r="BC298" s="87">
        <f t="shared" si="944"/>
        <v>120140.58666666667</v>
      </c>
      <c r="BG298" s="23">
        <f t="shared" si="971"/>
        <v>0</v>
      </c>
      <c r="BH298" s="23">
        <f t="shared" si="972"/>
        <v>0</v>
      </c>
      <c r="BI298" s="23">
        <f t="shared" si="973"/>
        <v>0</v>
      </c>
      <c r="BJ298" s="23">
        <f t="shared" si="974"/>
        <v>0</v>
      </c>
      <c r="BK298" s="23">
        <f t="shared" si="975"/>
        <v>0</v>
      </c>
      <c r="BL298" s="23">
        <f t="shared" si="976"/>
        <v>0</v>
      </c>
      <c r="BM298" s="23">
        <f t="shared" si="977"/>
        <v>0</v>
      </c>
      <c r="BN298" s="23">
        <f t="shared" si="978"/>
        <v>0</v>
      </c>
      <c r="BO298" s="23">
        <f t="shared" si="979"/>
        <v>903214.4800000086</v>
      </c>
      <c r="BP298" s="23">
        <f t="shared" si="980"/>
        <v>32835482.399999995</v>
      </c>
      <c r="BQ298" s="407">
        <f t="shared" si="981"/>
        <v>32835482.399999995</v>
      </c>
      <c r="BR298" s="22">
        <f t="shared" si="982"/>
        <v>32835482.399999995</v>
      </c>
      <c r="BS298" s="91">
        <f t="shared" si="983"/>
        <v>32835482.400000021</v>
      </c>
      <c r="BT298" s="91">
        <f t="shared" si="984"/>
        <v>24809031.146666668</v>
      </c>
      <c r="BU298" s="23"/>
      <c r="BV298" s="23"/>
      <c r="BW298" s="24"/>
      <c r="BX298" s="164" t="s">
        <v>749</v>
      </c>
    </row>
    <row r="299" spans="1:76" s="86" customFormat="1" ht="12.75" customHeight="1" x14ac:dyDescent="0.25">
      <c r="A299" s="99" t="s">
        <v>549</v>
      </c>
      <c r="B299" s="15"/>
      <c r="C299" s="244" t="s">
        <v>105</v>
      </c>
      <c r="D299" s="274">
        <v>3</v>
      </c>
      <c r="E299" s="328">
        <v>0.59199999999999997</v>
      </c>
      <c r="F299" s="350" t="s">
        <v>1056</v>
      </c>
      <c r="G299" s="369">
        <v>1</v>
      </c>
      <c r="H299" s="370">
        <v>206.5</v>
      </c>
      <c r="I299" s="372" t="s">
        <v>1056</v>
      </c>
      <c r="J299" s="208"/>
      <c r="K299" s="208"/>
      <c r="L299" s="217">
        <v>1293.68</v>
      </c>
      <c r="M299" s="109"/>
      <c r="N299" s="120"/>
      <c r="O299" s="87"/>
      <c r="P299" s="87"/>
      <c r="Q299" s="294">
        <v>780080</v>
      </c>
      <c r="R299" s="72">
        <f>IF(SUM($S$3:U$3)*$J299+SUM($S$4:U$4)*$K299+SUM($S$5:U$5)*$L299+SUM($S$6:U$6)*$M299+SUM($S$7:U$7)*$N299-SUM($O299:$Q299)&gt;0,SUM($S$3:U$3)*$J299+SUM($S$4:U$4)*$K299+SUM($S$5:U$5)*$L299+SUM($S$6:U$6)*$M299+SUM($S$7:U$7)*$N299-SUM($O299:$Q299),0)</f>
        <v>0</v>
      </c>
      <c r="S299" s="73">
        <f t="shared" si="926"/>
        <v>0</v>
      </c>
      <c r="T299" s="72">
        <f>IF(SUM($S$3:W$3)*$J299+SUM($S$4:W$4)*$K299+SUM($S$5:W$5)*$L299+SUM($S$6:W$6)*$M299+SUM($S$7:W$7)*$N299-SUM($O299:$Q299)&gt;0,SUM($S$3:W$3)*$J299+SUM($S$4:W$4)*$K299+SUM($S$5:W$5)*$L299+SUM($S$6:W$6)*$M299+SUM($S$7:W$7)*$N299-SUM($O299:$Q299),0)</f>
        <v>0</v>
      </c>
      <c r="U299" s="4">
        <f t="shared" si="927"/>
        <v>0</v>
      </c>
      <c r="V299" s="72">
        <f>IF(SUM($S$3:Y$3)*$J299+SUM($S$4:Y$4)*$K299+SUM($S$5:Y$5)*$L299+SUM($S$6:Y$6)*$M299+SUM($S$7:Y$7)*$N299-SUM($O299:$Q299)&gt;0,SUM($S$3:Y$3)*$J299+SUM($S$4:Y$4)*$K299+SUM($S$5:Y$5)*$L299+SUM($S$6:Y$6)*$M299+SUM($S$7:Y$7)*$N299-SUM($O299:$Q299),0)</f>
        <v>0</v>
      </c>
      <c r="W299" s="4">
        <f t="shared" si="928"/>
        <v>0</v>
      </c>
      <c r="X299" s="72">
        <f>IF(SUM($S$3:AA$3)*$J299+SUM($S$4:AA$4)*$K299+SUM($S$5:AA$5)*$L299+SUM($S$6:AA$6)*$M299+SUM($S$7:AA$7)*$N299-SUM($O299:$Q299)&gt;0,SUM($S$3:AA$3)*$J299+SUM($S$4:AA$4)*$K299+SUM($S$5:AA$5)*$L299+SUM($S$6:AA$6)*$M299+SUM($S$7:AA$7)*$N299-SUM($O299:$Q299),0)</f>
        <v>0</v>
      </c>
      <c r="Y299" s="4">
        <f t="shared" si="929"/>
        <v>0</v>
      </c>
      <c r="Z299" s="72">
        <f>IF(SUM($S$3:AC$3)*$J299+SUM($S$4:AC$4)*$K299+SUM($S$5:AC$5)*$L299+SUM($S$6:AC$6)*$M299+SUM($S$7:AC$7)*$N299-SUM($O299:$Q299)&gt;0,SUM($S$3:AC$3)*$J299+SUM($S$4:AC$4)*$K299+SUM($S$5:AC$5)*$L299+SUM($S$6:AC$6)*$M299+SUM($S$7:AC$7)*$N299-SUM($O299:$Q299),0)</f>
        <v>0</v>
      </c>
      <c r="AA299" s="4">
        <f t="shared" si="930"/>
        <v>0</v>
      </c>
      <c r="AB299" s="72">
        <f>IF(SUM($S$3:AE$3)*$J299+SUM($S$4:AE$4)*$K299+SUM($S$5:AE$5)*$L299+SUM($S$6:AE$6)*$M299+SUM($S$7:AE$7)*$N299-SUM($O299:$Q299)&gt;0,SUM($S$3:AE$3)*$J299+SUM($S$4:AE$4)*$K299+SUM($S$5:AE$5)*$L299+SUM($S$6:AE$6)*$M299+SUM($S$7:AE$7)*$N299-SUM($O299:$Q299),0)</f>
        <v>0</v>
      </c>
      <c r="AC299" s="4">
        <f t="shared" si="931"/>
        <v>0</v>
      </c>
      <c r="AD299" s="72">
        <f>IF(SUM($S$3:AG$3)*$J299+SUM($S$4:AG$4)*$K299+SUM($S$5:AG$5)*$L299+SUM($S$6:AG$6)*$M299+SUM($S$7:AG$7)*$N299-SUM($O299:$Q299)&gt;0,SUM($S$3:AG$3)*$J299+SUM($S$4:AG$4)*$K299+SUM($S$5:AG$5)*$L299+SUM($S$6:AG$6)*$M299+SUM($S$7:AG$7)*$N299-SUM($O299:$Q299),0)</f>
        <v>0</v>
      </c>
      <c r="AE299" s="4">
        <f t="shared" si="932"/>
        <v>0</v>
      </c>
      <c r="AF299" s="72">
        <f>IF(SUM($S$3:AI$3)*$J299+SUM($S$4:AI$4)*$K299+SUM($S$5:AI$5)*$L299+SUM($S$6:AI$6)*$M299+SUM($S$7:AI$7)*$N299-SUM($O299:$Q299)&gt;0,SUM($S$3:AI$3)*$J299+SUM($S$4:AI$4)*$K299+SUM($S$5:AI$5)*$L299+SUM($S$6:AI$6)*$M299+SUM($S$7:AI$7)*$N299-SUM($O299:$Q299),0)</f>
        <v>0</v>
      </c>
      <c r="AG299" s="4">
        <f t="shared" si="933"/>
        <v>0</v>
      </c>
      <c r="AH299" s="72">
        <f>IF(SUM($S$3:AK$3)*$J299+SUM($S$4:AK$4)*$K299+SUM($S$5:AK$5)*$L299+SUM($S$6:AK$6)*$M299+SUM($S$7:AK$7)*$N299-SUM($O299:$Q299)&gt;0,SUM($S$3:AK$3)*$J299+SUM($S$4:AK$4)*$K299+SUM($S$5:AK$5)*$L299+SUM($S$6:AK$6)*$M299+SUM($S$7:AK$7)*$N299-SUM($O299:$Q299),0)</f>
        <v>0</v>
      </c>
      <c r="AI299" s="4">
        <f t="shared" si="934"/>
        <v>0</v>
      </c>
      <c r="AJ299" s="72">
        <f>IF(SUM($S$3:AM$3)*$J299+SUM($S$4:AQ$4)*$K299+SUM($S$5:AM$5)*$L299+SUM($S$6:AM$6)*$M299+SUM($S$7:AM$7)*$N299-SUM($O299:$Q299)&gt;0,SUM($S$3:AM$3)*$J299+SUM($S$4:AQ$4)*$K299+SUM($S$5:AM$5)*$L299+SUM($S$6:AM$6)*$M299+SUM($S$7:AM$7)*$N299-SUM($O299:$Q299),0)</f>
        <v>0</v>
      </c>
      <c r="AK299" s="4">
        <f t="shared" si="935"/>
        <v>0</v>
      </c>
      <c r="AL299" s="72">
        <f>IF(SUM($S$3:AO$3)*$J299+SUM($S$4:AS$4)*$K299+SUM($S$5:AO$5)*$L299+SUM($S$6:AO$6)*$M299+SUM($S$7:AO$7)*$N299-SUM($O299:$Q299)&gt;0,SUM($S$3:AO$3)*$J299+SUM($S$4:AS$4)*$K299+SUM($S$5:AO$5)*$L299+SUM($S$6:AO$6)*$M299+SUM($S$7:AO$7)*$N299-SUM($O299:$Q299),0)</f>
        <v>0</v>
      </c>
      <c r="AM299" s="4">
        <f t="shared" si="936"/>
        <v>0</v>
      </c>
      <c r="AN299" s="72">
        <f>IF(SUM($S$3:AQ$3)*$J299+SUM($S$4:AU$4)*$K299+SUM($S$5:AQ$5)*$L299+SUM($S$6:AQ$6)*$M299+SUM($S$7:AQ$7)*$N299-SUM($O299:$Q299)&gt;0,SUM($S$3:AQ$3)*$J299+SUM($S$4:AU$4)*$K299+SUM($S$5:AQ$5)*$L299+SUM($S$6:AQ$6)*$M299+SUM($S$7:AQ$7)*$N299-SUM($O299:$Q299),0)</f>
        <v>0</v>
      </c>
      <c r="AO299" s="4">
        <f t="shared" si="937"/>
        <v>0</v>
      </c>
      <c r="AP299" s="72">
        <f>IF(SUM($S$3:AS$3)*$J299+SUM($S$4:AW$4)*$K299+SUM($S$5:AS$5)*$L299+SUM($S$6:AS$6)*$M299+SUM($S$7:AS$7)*$N299-SUM($O299:$Q299)&gt;0,SUM($S$3:AS$3)*$J299+SUM($S$4:AW$4)*$K299+SUM($S$5:AS$5)*$L299+SUM($S$6:AS$6)*$M299+SUM($S$7:AS$7)*$N299-SUM($O299:$Q299),0)</f>
        <v>0</v>
      </c>
      <c r="AQ299" s="4">
        <f t="shared" si="938"/>
        <v>0</v>
      </c>
      <c r="AR299" s="72">
        <f>IF(SUM($S$3:AU$3)*$J299+SUM($S$4:AP$4)*$K299+SUM($S$5:AU$5)*$L299+SUM($S$6:AU$6)*$M299+SUM($S$7:AU$7)*$N299-SUM($O299:$Q299)&gt;0,SUM($S$3:AU$3)*$J299+SUM($S$4:AP$4)*$K299+SUM($S$5:AU$5)*$L299+SUM($S$6:AU$6)*$M299+SUM($S$7:AU$7)*$N299-SUM($O299:$Q299),0)</f>
        <v>42700.480000000098</v>
      </c>
      <c r="AS299" s="4">
        <f t="shared" si="939"/>
        <v>42700.480000000098</v>
      </c>
      <c r="AT299" s="72">
        <f>IF(SUM($S$3:AW$3)*$J299+SUM($S$4:AW$4)*$K299+SUM($S$5:AW$5)*$L299+SUM($S$6:AW$6)*$M299+SUM($S$7:AW$7)*$N299-SUM($O299:$Q299)&gt;0,SUM($S$3:AW$3)*$J299+SUM($S$4:AW$4)*$K299+SUM($S$5:AW$5)*$L299+SUM($S$6:AW$6)*$M299+SUM($S$7:AW$7)*$N299-SUM($O299:$Q299),0)</f>
        <v>275562.88000000012</v>
      </c>
      <c r="AU299" s="4">
        <f t="shared" si="940"/>
        <v>232862.40000000002</v>
      </c>
      <c r="AV299" s="72">
        <f>IF(SUM($S$3:AY$3)*$J299+SUM($S$4:AY$4)*$K299+SUM($S$5:AY$5)*$L299+SUM($S$6:AY$6)*$M299+SUM($S$7:AY$7)*$N299-SUM($O299:$Q299)&gt;0,SUM($S$3:AY$3)*$J299+SUM($S$4:AY$4)*$K299+SUM($S$5:AY$5)*$L299+SUM($S$6:AY$6)*$M299+SUM($S$7:AY$7)*$N299-SUM($O299:$Q299),0)</f>
        <v>508425.28</v>
      </c>
      <c r="AW299" s="4">
        <f t="shared" si="941"/>
        <v>232862.39999999991</v>
      </c>
      <c r="AX299" s="72">
        <f>IF(SUM($S$3:BA$3)*$J299+SUM($S$4:BA$4)*$K299+SUM($S$5:BA$5)*$L299+SUM($S$6:BA$6)*$M299+SUM($S$7:BA$7)*$N299-SUM($O299:$Q299)&gt;0,SUM($S$3:BA$3)*$J299+SUM($S$4:BA$4)*$K299+SUM($S$5:BA$5)*$L299+SUM($S$6:BA$6)*$M299+SUM($S$7:BA$7)*$N299-SUM($O299:$Q299),0)</f>
        <v>741287.68000000017</v>
      </c>
      <c r="AY299" s="7">
        <f t="shared" si="942"/>
        <v>232862.40000000014</v>
      </c>
      <c r="AZ299" s="401">
        <f>IF(SUM($S$3:BC$3)*$J299+SUM($S$4:BC$4)*$K299+SUM($S$5:BC$5)*$L299+SUM($S$6:BC$6)*$M299+SUM($S$7:BC$7)*$N299-SUM($O299:$Q299)&gt;0,SUM($S$3:BC$3)*$J299+SUM($S$4:BC$4)*$K299+SUM($S$5:BC$5)*$L299+SUM($S$6:BC$6)*$M299+SUM($S$7:BC$7)*$N299-SUM($O299:$Q299),0)</f>
        <v>974150.08000000007</v>
      </c>
      <c r="BA299" s="87">
        <f t="shared" si="943"/>
        <v>232862.39999999991</v>
      </c>
      <c r="BB299" s="402">
        <f>IF(SUM($S$3:BD$3)*$J299+SUM($S$4:BD$4)*$K299+SUM($S$5:BD$5)*$L299+SUM($S$6:BD$6)*$M299+SUM($S$7:BD$7)*$N299-SUM($O299:$Q299)&gt;0,SUM($S$3:BD$3)*$J299+SUM($S$4:BD$4)*$K299+SUM($S$5:BD$5)*$L299+SUM($S$6:BD$6)*$M299+SUM($S$7:BD$7)*$N299-SUM($O299:$Q299),0)</f>
        <v>1150090.56</v>
      </c>
      <c r="BC299" s="87">
        <f t="shared" si="944"/>
        <v>175940.47999999998</v>
      </c>
      <c r="BG299" s="23">
        <f t="shared" si="971"/>
        <v>0</v>
      </c>
      <c r="BH299" s="23">
        <f t="shared" si="972"/>
        <v>0</v>
      </c>
      <c r="BI299" s="23">
        <f t="shared" si="973"/>
        <v>0</v>
      </c>
      <c r="BJ299" s="23">
        <f t="shared" si="974"/>
        <v>0</v>
      </c>
      <c r="BK299" s="23">
        <f t="shared" si="975"/>
        <v>0</v>
      </c>
      <c r="BL299" s="23">
        <f t="shared" si="976"/>
        <v>0</v>
      </c>
      <c r="BM299" s="23">
        <f t="shared" si="977"/>
        <v>0</v>
      </c>
      <c r="BN299" s="23">
        <f t="shared" si="978"/>
        <v>0</v>
      </c>
      <c r="BO299" s="23">
        <f t="shared" si="979"/>
        <v>8817649.1200000197</v>
      </c>
      <c r="BP299" s="23">
        <f t="shared" si="980"/>
        <v>48086085.600000001</v>
      </c>
      <c r="BQ299" s="407">
        <f t="shared" si="981"/>
        <v>48086085.599999979</v>
      </c>
      <c r="BR299" s="22">
        <f t="shared" si="982"/>
        <v>48086085.600000031</v>
      </c>
      <c r="BS299" s="91">
        <f t="shared" si="983"/>
        <v>48086085.599999979</v>
      </c>
      <c r="BT299" s="91">
        <f t="shared" si="984"/>
        <v>36331709.119999997</v>
      </c>
      <c r="BU299" s="23"/>
      <c r="BV299" s="23"/>
      <c r="BW299" s="24"/>
      <c r="BX299" s="164" t="s">
        <v>749</v>
      </c>
    </row>
    <row r="300" spans="1:76" s="86" customFormat="1" ht="12.75" customHeight="1" x14ac:dyDescent="0.25">
      <c r="A300" s="99" t="s">
        <v>550</v>
      </c>
      <c r="B300" s="15"/>
      <c r="C300" s="244" t="s">
        <v>105</v>
      </c>
      <c r="D300" s="274">
        <v>3</v>
      </c>
      <c r="E300" s="328">
        <v>0.59199999999999997</v>
      </c>
      <c r="F300" s="350" t="s">
        <v>1056</v>
      </c>
      <c r="G300" s="369">
        <v>1</v>
      </c>
      <c r="H300" s="370">
        <v>206.5</v>
      </c>
      <c r="I300" s="372" t="s">
        <v>1056</v>
      </c>
      <c r="J300" s="208"/>
      <c r="K300" s="208"/>
      <c r="L300" s="217">
        <v>628.31399999999996</v>
      </c>
      <c r="M300" s="109"/>
      <c r="N300" s="120"/>
      <c r="O300" s="87"/>
      <c r="P300" s="87"/>
      <c r="Q300" s="294">
        <v>394360</v>
      </c>
      <c r="R300" s="72">
        <f>IF(SUM($S$3:U$3)*$J300+SUM($S$4:U$4)*$K300+SUM($S$5:U$5)*$L300+SUM($S$6:U$6)*$M300+SUM($S$7:U$7)*$N300-SUM($O300:$Q300)&gt;0,SUM($S$3:U$3)*$J300+SUM($S$4:U$4)*$K300+SUM($S$5:U$5)*$L300+SUM($S$6:U$6)*$M300+SUM($S$7:U$7)*$N300-SUM($O300:$Q300),0)</f>
        <v>0</v>
      </c>
      <c r="S300" s="73">
        <f t="shared" si="926"/>
        <v>0</v>
      </c>
      <c r="T300" s="72">
        <f>IF(SUM($S$3:W$3)*$J300+SUM($S$4:W$4)*$K300+SUM($S$5:W$5)*$L300+SUM($S$6:W$6)*$M300+SUM($S$7:W$7)*$N300-SUM($O300:$Q300)&gt;0,SUM($S$3:W$3)*$J300+SUM($S$4:W$4)*$K300+SUM($S$5:W$5)*$L300+SUM($S$6:W$6)*$M300+SUM($S$7:W$7)*$N300-SUM($O300:$Q300),0)</f>
        <v>0</v>
      </c>
      <c r="U300" s="4">
        <f t="shared" si="927"/>
        <v>0</v>
      </c>
      <c r="V300" s="72">
        <f>IF(SUM($S$3:Y$3)*$J300+SUM($S$4:Y$4)*$K300+SUM($S$5:Y$5)*$L300+SUM($S$6:Y$6)*$M300+SUM($S$7:Y$7)*$N300-SUM($O300:$Q300)&gt;0,SUM($S$3:Y$3)*$J300+SUM($S$4:Y$4)*$K300+SUM($S$5:Y$5)*$L300+SUM($S$6:Y$6)*$M300+SUM($S$7:Y$7)*$N300-SUM($O300:$Q300),0)</f>
        <v>0</v>
      </c>
      <c r="W300" s="4">
        <f t="shared" si="928"/>
        <v>0</v>
      </c>
      <c r="X300" s="72">
        <f>IF(SUM($S$3:AA$3)*$J300+SUM($S$4:AA$4)*$K300+SUM($S$5:AA$5)*$L300+SUM($S$6:AA$6)*$M300+SUM($S$7:AA$7)*$N300-SUM($O300:$Q300)&gt;0,SUM($S$3:AA$3)*$J300+SUM($S$4:AA$4)*$K300+SUM($S$5:AA$5)*$L300+SUM($S$6:AA$6)*$M300+SUM($S$7:AA$7)*$N300-SUM($O300:$Q300),0)</f>
        <v>0</v>
      </c>
      <c r="Y300" s="4">
        <f t="shared" si="929"/>
        <v>0</v>
      </c>
      <c r="Z300" s="72">
        <f>IF(SUM($S$3:AC$3)*$J300+SUM($S$4:AC$4)*$K300+SUM($S$5:AC$5)*$L300+SUM($S$6:AC$6)*$M300+SUM($S$7:AC$7)*$N300-SUM($O300:$Q300)&gt;0,SUM($S$3:AC$3)*$J300+SUM($S$4:AC$4)*$K300+SUM($S$5:AC$5)*$L300+SUM($S$6:AC$6)*$M300+SUM($S$7:AC$7)*$N300-SUM($O300:$Q300),0)</f>
        <v>0</v>
      </c>
      <c r="AA300" s="4">
        <f t="shared" si="930"/>
        <v>0</v>
      </c>
      <c r="AB300" s="72">
        <f>IF(SUM($S$3:AE$3)*$J300+SUM($S$4:AE$4)*$K300+SUM($S$5:AE$5)*$L300+SUM($S$6:AE$6)*$M300+SUM($S$7:AE$7)*$N300-SUM($O300:$Q300)&gt;0,SUM($S$3:AE$3)*$J300+SUM($S$4:AE$4)*$K300+SUM($S$5:AE$5)*$L300+SUM($S$6:AE$6)*$M300+SUM($S$7:AE$7)*$N300-SUM($O300:$Q300),0)</f>
        <v>0</v>
      </c>
      <c r="AC300" s="4">
        <f t="shared" si="931"/>
        <v>0</v>
      </c>
      <c r="AD300" s="72">
        <f>IF(SUM($S$3:AG$3)*$J300+SUM($S$4:AG$4)*$K300+SUM($S$5:AG$5)*$L300+SUM($S$6:AG$6)*$M300+SUM($S$7:AG$7)*$N300-SUM($O300:$Q300)&gt;0,SUM($S$3:AG$3)*$J300+SUM($S$4:AG$4)*$K300+SUM($S$5:AG$5)*$L300+SUM($S$6:AG$6)*$M300+SUM($S$7:AG$7)*$N300-SUM($O300:$Q300),0)</f>
        <v>0</v>
      </c>
      <c r="AE300" s="4">
        <f t="shared" si="932"/>
        <v>0</v>
      </c>
      <c r="AF300" s="72">
        <f>IF(SUM($S$3:AI$3)*$J300+SUM($S$4:AI$4)*$K300+SUM($S$5:AI$5)*$L300+SUM($S$6:AI$6)*$M300+SUM($S$7:AI$7)*$N300-SUM($O300:$Q300)&gt;0,SUM($S$3:AI$3)*$J300+SUM($S$4:AI$4)*$K300+SUM($S$5:AI$5)*$L300+SUM($S$6:AI$6)*$M300+SUM($S$7:AI$7)*$N300-SUM($O300:$Q300),0)</f>
        <v>0</v>
      </c>
      <c r="AG300" s="4">
        <f t="shared" si="933"/>
        <v>0</v>
      </c>
      <c r="AH300" s="72">
        <f>IF(SUM($S$3:AK$3)*$J300+SUM($S$4:AK$4)*$K300+SUM($S$5:AK$5)*$L300+SUM($S$6:AK$6)*$M300+SUM($S$7:AK$7)*$N300-SUM($O300:$Q300)&gt;0,SUM($S$3:AK$3)*$J300+SUM($S$4:AK$4)*$K300+SUM($S$5:AK$5)*$L300+SUM($S$6:AK$6)*$M300+SUM($S$7:AK$7)*$N300-SUM($O300:$Q300),0)</f>
        <v>0</v>
      </c>
      <c r="AI300" s="4">
        <f t="shared" si="934"/>
        <v>0</v>
      </c>
      <c r="AJ300" s="72">
        <f>IF(SUM($S$3:AM$3)*$J300+SUM($S$4:AQ$4)*$K300+SUM($S$5:AM$5)*$L300+SUM($S$6:AM$6)*$M300+SUM($S$7:AM$7)*$N300-SUM($O300:$Q300)&gt;0,SUM($S$3:AM$3)*$J300+SUM($S$4:AQ$4)*$K300+SUM($S$5:AM$5)*$L300+SUM($S$6:AM$6)*$M300+SUM($S$7:AM$7)*$N300-SUM($O300:$Q300),0)</f>
        <v>0</v>
      </c>
      <c r="AK300" s="4">
        <f t="shared" si="935"/>
        <v>0</v>
      </c>
      <c r="AL300" s="72">
        <f>IF(SUM($S$3:AO$3)*$J300+SUM($S$4:AS$4)*$K300+SUM($S$5:AO$5)*$L300+SUM($S$6:AO$6)*$M300+SUM($S$7:AO$7)*$N300-SUM($O300:$Q300)&gt;0,SUM($S$3:AO$3)*$J300+SUM($S$4:AS$4)*$K300+SUM($S$5:AO$5)*$L300+SUM($S$6:AO$6)*$M300+SUM($S$7:AO$7)*$N300-SUM($O300:$Q300),0)</f>
        <v>0</v>
      </c>
      <c r="AM300" s="4">
        <f t="shared" si="936"/>
        <v>0</v>
      </c>
      <c r="AN300" s="72">
        <f>IF(SUM($S$3:AQ$3)*$J300+SUM($S$4:AU$4)*$K300+SUM($S$5:AQ$5)*$L300+SUM($S$6:AQ$6)*$M300+SUM($S$7:AQ$7)*$N300-SUM($O300:$Q300)&gt;0,SUM($S$3:AQ$3)*$J300+SUM($S$4:AU$4)*$K300+SUM($S$5:AQ$5)*$L300+SUM($S$6:AQ$6)*$M300+SUM($S$7:AQ$7)*$N300-SUM($O300:$Q300),0)</f>
        <v>0</v>
      </c>
      <c r="AO300" s="4">
        <f t="shared" si="937"/>
        <v>0</v>
      </c>
      <c r="AP300" s="72">
        <f>IF(SUM($S$3:AS$3)*$J300+SUM($S$4:AW$4)*$K300+SUM($S$5:AS$5)*$L300+SUM($S$6:AS$6)*$M300+SUM($S$7:AS$7)*$N300-SUM($O300:$Q300)&gt;0,SUM($S$3:AS$3)*$J300+SUM($S$4:AW$4)*$K300+SUM($S$5:AS$5)*$L300+SUM($S$6:AS$6)*$M300+SUM($S$7:AS$7)*$N300-SUM($O300:$Q300),0)</f>
        <v>0</v>
      </c>
      <c r="AQ300" s="4">
        <f t="shared" si="938"/>
        <v>0</v>
      </c>
      <c r="AR300" s="72">
        <f>IF(SUM($S$3:AU$3)*$J300+SUM($S$4:AP$4)*$K300+SUM($S$5:AU$5)*$L300+SUM($S$6:AU$6)*$M300+SUM($S$7:AU$7)*$N300-SUM($O300:$Q300)&gt;0,SUM($S$3:AU$3)*$J300+SUM($S$4:AP$4)*$K300+SUM($S$5:AU$5)*$L300+SUM($S$6:AU$6)*$M300+SUM($S$7:AU$7)*$N300-SUM($O300:$Q300),0)</f>
        <v>5247.7039999999688</v>
      </c>
      <c r="AS300" s="4">
        <f t="shared" si="939"/>
        <v>5247.7039999999688</v>
      </c>
      <c r="AT300" s="72">
        <f>IF(SUM($S$3:AW$3)*$J300+SUM($S$4:AW$4)*$K300+SUM($S$5:AW$5)*$L300+SUM($S$6:AW$6)*$M300+SUM($S$7:AW$7)*$N300-SUM($O300:$Q300)&gt;0,SUM($S$3:AW$3)*$J300+SUM($S$4:AW$4)*$K300+SUM($S$5:AW$5)*$L300+SUM($S$6:AW$6)*$M300+SUM($S$7:AW$7)*$N300-SUM($O300:$Q300),0)</f>
        <v>118344.22399999999</v>
      </c>
      <c r="AU300" s="4">
        <f t="shared" si="940"/>
        <v>113096.52000000002</v>
      </c>
      <c r="AV300" s="72">
        <f>IF(SUM($S$3:AY$3)*$J300+SUM($S$4:AY$4)*$K300+SUM($S$5:AY$5)*$L300+SUM($S$6:AY$6)*$M300+SUM($S$7:AY$7)*$N300-SUM($O300:$Q300)&gt;0,SUM($S$3:AY$3)*$J300+SUM($S$4:AY$4)*$K300+SUM($S$5:AY$5)*$L300+SUM($S$6:AY$6)*$M300+SUM($S$7:AY$7)*$N300-SUM($O300:$Q300),0)</f>
        <v>231440.74399999995</v>
      </c>
      <c r="AW300" s="4">
        <f t="shared" si="941"/>
        <v>113096.51999999996</v>
      </c>
      <c r="AX300" s="72">
        <f>IF(SUM($S$3:BA$3)*$J300+SUM($S$4:BA$4)*$K300+SUM($S$5:BA$5)*$L300+SUM($S$6:BA$6)*$M300+SUM($S$7:BA$7)*$N300-SUM($O300:$Q300)&gt;0,SUM($S$3:BA$3)*$J300+SUM($S$4:BA$4)*$K300+SUM($S$5:BA$5)*$L300+SUM($S$6:BA$6)*$M300+SUM($S$7:BA$7)*$N300-SUM($O300:$Q300),0)</f>
        <v>344537.26399999997</v>
      </c>
      <c r="AY300" s="7">
        <f t="shared" si="942"/>
        <v>113096.52000000002</v>
      </c>
      <c r="AZ300" s="401">
        <f>IF(SUM($S$3:BC$3)*$J300+SUM($S$4:BC$4)*$K300+SUM($S$5:BC$5)*$L300+SUM($S$6:BC$6)*$M300+SUM($S$7:BC$7)*$N300-SUM($O300:$Q300)&gt;0,SUM($S$3:BC$3)*$J300+SUM($S$4:BC$4)*$K300+SUM($S$5:BC$5)*$L300+SUM($S$6:BC$6)*$M300+SUM($S$7:BC$7)*$N300-SUM($O300:$Q300),0)</f>
        <v>457633.78399999999</v>
      </c>
      <c r="BA300" s="87">
        <f t="shared" si="943"/>
        <v>113096.52000000002</v>
      </c>
      <c r="BB300" s="402">
        <f>IF(SUM($S$3:BD$3)*$J300+SUM($S$4:BD$4)*$K300+SUM($S$5:BD$5)*$L300+SUM($S$6:BD$6)*$M300+SUM($S$7:BD$7)*$N300-SUM($O300:$Q300)&gt;0,SUM($S$3:BD$3)*$J300+SUM($S$4:BD$4)*$K300+SUM($S$5:BD$5)*$L300+SUM($S$6:BD$6)*$M300+SUM($S$7:BD$7)*$N300-SUM($O300:$Q300),0)</f>
        <v>543084.4879999999</v>
      </c>
      <c r="BC300" s="87">
        <f t="shared" si="944"/>
        <v>85450.703999999911</v>
      </c>
      <c r="BG300" s="23">
        <f t="shared" si="971"/>
        <v>0</v>
      </c>
      <c r="BH300" s="23">
        <f t="shared" si="972"/>
        <v>0</v>
      </c>
      <c r="BI300" s="23">
        <f t="shared" si="973"/>
        <v>0</v>
      </c>
      <c r="BJ300" s="23">
        <f t="shared" si="974"/>
        <v>0</v>
      </c>
      <c r="BK300" s="23">
        <f t="shared" si="975"/>
        <v>0</v>
      </c>
      <c r="BL300" s="23">
        <f t="shared" si="976"/>
        <v>0</v>
      </c>
      <c r="BM300" s="23">
        <f t="shared" si="977"/>
        <v>0</v>
      </c>
      <c r="BN300" s="23">
        <f t="shared" si="978"/>
        <v>0</v>
      </c>
      <c r="BO300" s="23">
        <f t="shared" si="979"/>
        <v>1083650.8759999936</v>
      </c>
      <c r="BP300" s="23">
        <f t="shared" si="980"/>
        <v>23354431.380000003</v>
      </c>
      <c r="BQ300" s="407">
        <f t="shared" si="981"/>
        <v>23354431.379999992</v>
      </c>
      <c r="BR300" s="22">
        <f t="shared" si="982"/>
        <v>23354431.380000003</v>
      </c>
      <c r="BS300" s="91">
        <f t="shared" si="983"/>
        <v>23354431.380000003</v>
      </c>
      <c r="BT300" s="91">
        <f t="shared" si="984"/>
        <v>17645570.37599998</v>
      </c>
      <c r="BU300" s="23"/>
      <c r="BV300" s="23"/>
      <c r="BW300" s="24"/>
      <c r="BX300" s="164" t="s">
        <v>749</v>
      </c>
    </row>
    <row r="301" spans="1:76" s="86" customFormat="1" ht="12.75" customHeight="1" x14ac:dyDescent="0.25">
      <c r="A301" s="99" t="s">
        <v>551</v>
      </c>
      <c r="B301" s="15"/>
      <c r="C301" s="244" t="s">
        <v>105</v>
      </c>
      <c r="D301" s="274">
        <v>3</v>
      </c>
      <c r="E301" s="328">
        <v>0.59199999999999997</v>
      </c>
      <c r="F301" s="350" t="s">
        <v>1056</v>
      </c>
      <c r="G301" s="369">
        <v>1</v>
      </c>
      <c r="H301" s="370">
        <v>206.5</v>
      </c>
      <c r="I301" s="372" t="s">
        <v>1056</v>
      </c>
      <c r="J301" s="208"/>
      <c r="K301" s="208"/>
      <c r="L301" s="217">
        <v>654.69000000000005</v>
      </c>
      <c r="M301" s="109"/>
      <c r="N301" s="120"/>
      <c r="O301" s="87"/>
      <c r="P301" s="87"/>
      <c r="Q301" s="294">
        <v>380995</v>
      </c>
      <c r="R301" s="72">
        <f>IF(SUM($S$3:U$3)*$J301+SUM($S$4:U$4)*$K301+SUM($S$5:U$5)*$L301+SUM($S$6:U$6)*$M301+SUM($S$7:U$7)*$N301-SUM($O301:$Q301)&gt;0,SUM($S$3:U$3)*$J301+SUM($S$4:U$4)*$K301+SUM($S$5:U$5)*$L301+SUM($S$6:U$6)*$M301+SUM($S$7:U$7)*$N301-SUM($O301:$Q301),0)</f>
        <v>0</v>
      </c>
      <c r="S301" s="73">
        <f t="shared" si="926"/>
        <v>0</v>
      </c>
      <c r="T301" s="72">
        <f>IF(SUM($S$3:W$3)*$J301+SUM($S$4:W$4)*$K301+SUM($S$5:W$5)*$L301+SUM($S$6:W$6)*$M301+SUM($S$7:W$7)*$N301-SUM($O301:$Q301)&gt;0,SUM($S$3:W$3)*$J301+SUM($S$4:W$4)*$K301+SUM($S$5:W$5)*$L301+SUM($S$6:W$6)*$M301+SUM($S$7:W$7)*$N301-SUM($O301:$Q301),0)</f>
        <v>0</v>
      </c>
      <c r="U301" s="4">
        <f t="shared" si="927"/>
        <v>0</v>
      </c>
      <c r="V301" s="72">
        <f>IF(SUM($S$3:Y$3)*$J301+SUM($S$4:Y$4)*$K301+SUM($S$5:Y$5)*$L301+SUM($S$6:Y$6)*$M301+SUM($S$7:Y$7)*$N301-SUM($O301:$Q301)&gt;0,SUM($S$3:Y$3)*$J301+SUM($S$4:Y$4)*$K301+SUM($S$5:Y$5)*$L301+SUM($S$6:Y$6)*$M301+SUM($S$7:Y$7)*$N301-SUM($O301:$Q301),0)</f>
        <v>0</v>
      </c>
      <c r="W301" s="4">
        <f t="shared" si="928"/>
        <v>0</v>
      </c>
      <c r="X301" s="72">
        <f>IF(SUM($S$3:AA$3)*$J301+SUM($S$4:AA$4)*$K301+SUM($S$5:AA$5)*$L301+SUM($S$6:AA$6)*$M301+SUM($S$7:AA$7)*$N301-SUM($O301:$Q301)&gt;0,SUM($S$3:AA$3)*$J301+SUM($S$4:AA$4)*$K301+SUM($S$5:AA$5)*$L301+SUM($S$6:AA$6)*$M301+SUM($S$7:AA$7)*$N301-SUM($O301:$Q301),0)</f>
        <v>0</v>
      </c>
      <c r="Y301" s="4">
        <f t="shared" si="929"/>
        <v>0</v>
      </c>
      <c r="Z301" s="72">
        <f>IF(SUM($S$3:AC$3)*$J301+SUM($S$4:AC$4)*$K301+SUM($S$5:AC$5)*$L301+SUM($S$6:AC$6)*$M301+SUM($S$7:AC$7)*$N301-SUM($O301:$Q301)&gt;0,SUM($S$3:AC$3)*$J301+SUM($S$4:AC$4)*$K301+SUM($S$5:AC$5)*$L301+SUM($S$6:AC$6)*$M301+SUM($S$7:AC$7)*$N301-SUM($O301:$Q301),0)</f>
        <v>0</v>
      </c>
      <c r="AA301" s="4">
        <f t="shared" si="930"/>
        <v>0</v>
      </c>
      <c r="AB301" s="72">
        <f>IF(SUM($S$3:AE$3)*$J301+SUM($S$4:AE$4)*$K301+SUM($S$5:AE$5)*$L301+SUM($S$6:AE$6)*$M301+SUM($S$7:AE$7)*$N301-SUM($O301:$Q301)&gt;0,SUM($S$3:AE$3)*$J301+SUM($S$4:AE$4)*$K301+SUM($S$5:AE$5)*$L301+SUM($S$6:AE$6)*$M301+SUM($S$7:AE$7)*$N301-SUM($O301:$Q301),0)</f>
        <v>0</v>
      </c>
      <c r="AC301" s="4">
        <f t="shared" si="931"/>
        <v>0</v>
      </c>
      <c r="AD301" s="72">
        <f>IF(SUM($S$3:AG$3)*$J301+SUM($S$4:AG$4)*$K301+SUM($S$5:AG$5)*$L301+SUM($S$6:AG$6)*$M301+SUM($S$7:AG$7)*$N301-SUM($O301:$Q301)&gt;0,SUM($S$3:AG$3)*$J301+SUM($S$4:AG$4)*$K301+SUM($S$5:AG$5)*$L301+SUM($S$6:AG$6)*$M301+SUM($S$7:AG$7)*$N301-SUM($O301:$Q301),0)</f>
        <v>0</v>
      </c>
      <c r="AE301" s="4">
        <f t="shared" si="932"/>
        <v>0</v>
      </c>
      <c r="AF301" s="72">
        <f>IF(SUM($S$3:AI$3)*$J301+SUM($S$4:AI$4)*$K301+SUM($S$5:AI$5)*$L301+SUM($S$6:AI$6)*$M301+SUM($S$7:AI$7)*$N301-SUM($O301:$Q301)&gt;0,SUM($S$3:AI$3)*$J301+SUM($S$4:AI$4)*$K301+SUM($S$5:AI$5)*$L301+SUM($S$6:AI$6)*$M301+SUM($S$7:AI$7)*$N301-SUM($O301:$Q301),0)</f>
        <v>0</v>
      </c>
      <c r="AG301" s="4">
        <f t="shared" si="933"/>
        <v>0</v>
      </c>
      <c r="AH301" s="72">
        <f>IF(SUM($S$3:AK$3)*$J301+SUM($S$4:AK$4)*$K301+SUM($S$5:AK$5)*$L301+SUM($S$6:AK$6)*$M301+SUM($S$7:AK$7)*$N301-SUM($O301:$Q301)&gt;0,SUM($S$3:AK$3)*$J301+SUM($S$4:AK$4)*$K301+SUM($S$5:AK$5)*$L301+SUM($S$6:AK$6)*$M301+SUM($S$7:AK$7)*$N301-SUM($O301:$Q301),0)</f>
        <v>0</v>
      </c>
      <c r="AI301" s="4">
        <f t="shared" si="934"/>
        <v>0</v>
      </c>
      <c r="AJ301" s="72">
        <f>IF(SUM($S$3:AM$3)*$J301+SUM($S$4:AQ$4)*$K301+SUM($S$5:AM$5)*$L301+SUM($S$6:AM$6)*$M301+SUM($S$7:AM$7)*$N301-SUM($O301:$Q301)&gt;0,SUM($S$3:AM$3)*$J301+SUM($S$4:AQ$4)*$K301+SUM($S$5:AM$5)*$L301+SUM($S$6:AM$6)*$M301+SUM($S$7:AM$7)*$N301-SUM($O301:$Q301),0)</f>
        <v>0</v>
      </c>
      <c r="AK301" s="4">
        <f t="shared" si="935"/>
        <v>0</v>
      </c>
      <c r="AL301" s="72">
        <f>IF(SUM($S$3:AO$3)*$J301+SUM($S$4:AS$4)*$K301+SUM($S$5:AO$5)*$L301+SUM($S$6:AO$6)*$M301+SUM($S$7:AO$7)*$N301-SUM($O301:$Q301)&gt;0,SUM($S$3:AO$3)*$J301+SUM($S$4:AS$4)*$K301+SUM($S$5:AO$5)*$L301+SUM($S$6:AO$6)*$M301+SUM($S$7:AO$7)*$N301-SUM($O301:$Q301),0)</f>
        <v>0</v>
      </c>
      <c r="AM301" s="4">
        <f t="shared" si="936"/>
        <v>0</v>
      </c>
      <c r="AN301" s="72">
        <f>IF(SUM($S$3:AQ$3)*$J301+SUM($S$4:AU$4)*$K301+SUM($S$5:AQ$5)*$L301+SUM($S$6:AQ$6)*$M301+SUM($S$7:AQ$7)*$N301-SUM($O301:$Q301)&gt;0,SUM($S$3:AQ$3)*$J301+SUM($S$4:AU$4)*$K301+SUM($S$5:AQ$5)*$L301+SUM($S$6:AQ$6)*$M301+SUM($S$7:AQ$7)*$N301-SUM($O301:$Q301),0)</f>
        <v>0</v>
      </c>
      <c r="AO301" s="4">
        <f t="shared" si="937"/>
        <v>0</v>
      </c>
      <c r="AP301" s="72">
        <f>IF(SUM($S$3:AS$3)*$J301+SUM($S$4:AW$4)*$K301+SUM($S$5:AS$5)*$L301+SUM($S$6:AS$6)*$M301+SUM($S$7:AS$7)*$N301-SUM($O301:$Q301)&gt;0,SUM($S$3:AS$3)*$J301+SUM($S$4:AW$4)*$K301+SUM($S$5:AS$5)*$L301+SUM($S$6:AS$6)*$M301+SUM($S$7:AS$7)*$N301-SUM($O301:$Q301),0)</f>
        <v>0</v>
      </c>
      <c r="AQ301" s="4">
        <f t="shared" si="938"/>
        <v>0</v>
      </c>
      <c r="AR301" s="72">
        <f>IF(SUM($S$3:AU$3)*$J301+SUM($S$4:AP$4)*$K301+SUM($S$5:AU$5)*$L301+SUM($S$6:AU$6)*$M301+SUM($S$7:AU$7)*$N301-SUM($O301:$Q301)&gt;0,SUM($S$3:AU$3)*$J301+SUM($S$4:AP$4)*$K301+SUM($S$5:AU$5)*$L301+SUM($S$6:AU$6)*$M301+SUM($S$7:AU$7)*$N301-SUM($O301:$Q301),0)</f>
        <v>35387.840000000026</v>
      </c>
      <c r="AS301" s="4">
        <f t="shared" si="939"/>
        <v>35387.840000000026</v>
      </c>
      <c r="AT301" s="72">
        <f>IF(SUM($S$3:AW$3)*$J301+SUM($S$4:AW$4)*$K301+SUM($S$5:AW$5)*$L301+SUM($S$6:AW$6)*$M301+SUM($S$7:AW$7)*$N301-SUM($O301:$Q301)&gt;0,SUM($S$3:AW$3)*$J301+SUM($S$4:AW$4)*$K301+SUM($S$5:AW$5)*$L301+SUM($S$6:AW$6)*$M301+SUM($S$7:AW$7)*$N301-SUM($O301:$Q301),0)</f>
        <v>153232.04000000004</v>
      </c>
      <c r="AU301" s="4">
        <f t="shared" si="940"/>
        <v>117844.20000000001</v>
      </c>
      <c r="AV301" s="72">
        <f>IF(SUM($S$3:AY$3)*$J301+SUM($S$4:AY$4)*$K301+SUM($S$5:AY$5)*$L301+SUM($S$6:AY$6)*$M301+SUM($S$7:AY$7)*$N301-SUM($O301:$Q301)&gt;0,SUM($S$3:AY$3)*$J301+SUM($S$4:AY$4)*$K301+SUM($S$5:AY$5)*$L301+SUM($S$6:AY$6)*$M301+SUM($S$7:AY$7)*$N301-SUM($O301:$Q301),0)</f>
        <v>271076.24000000011</v>
      </c>
      <c r="AW301" s="4">
        <f t="shared" si="941"/>
        <v>117844.20000000007</v>
      </c>
      <c r="AX301" s="72">
        <f>IF(SUM($S$3:BA$3)*$J301+SUM($S$4:BA$4)*$K301+SUM($S$5:BA$5)*$L301+SUM($S$6:BA$6)*$M301+SUM($S$7:BA$7)*$N301-SUM($O301:$Q301)&gt;0,SUM($S$3:BA$3)*$J301+SUM($S$4:BA$4)*$K301+SUM($S$5:BA$5)*$L301+SUM($S$6:BA$6)*$M301+SUM($S$7:BA$7)*$N301-SUM($O301:$Q301),0)</f>
        <v>388920.44000000006</v>
      </c>
      <c r="AY301" s="7">
        <f t="shared" si="942"/>
        <v>117844.19999999995</v>
      </c>
      <c r="AZ301" s="401">
        <f>IF(SUM($S$3:BC$3)*$J301+SUM($S$4:BC$4)*$K301+SUM($S$5:BC$5)*$L301+SUM($S$6:BC$6)*$M301+SUM($S$7:BC$7)*$N301-SUM($O301:$Q301)&gt;0,SUM($S$3:BC$3)*$J301+SUM($S$4:BC$4)*$K301+SUM($S$5:BC$5)*$L301+SUM($S$6:BC$6)*$M301+SUM($S$7:BC$7)*$N301-SUM($O301:$Q301),0)</f>
        <v>506764.64000000013</v>
      </c>
      <c r="BA301" s="87">
        <f t="shared" si="943"/>
        <v>117844.20000000007</v>
      </c>
      <c r="BB301" s="402">
        <f>IF(SUM($S$3:BD$3)*$J301+SUM($S$4:BD$4)*$K301+SUM($S$5:BD$5)*$L301+SUM($S$6:BD$6)*$M301+SUM($S$7:BD$7)*$N301-SUM($O301:$Q301)&gt;0,SUM($S$3:BD$3)*$J301+SUM($S$4:BD$4)*$K301+SUM($S$5:BD$5)*$L301+SUM($S$6:BD$6)*$M301+SUM($S$7:BD$7)*$N301-SUM($O301:$Q301),0)</f>
        <v>595802.4800000001</v>
      </c>
      <c r="BC301" s="87">
        <f t="shared" si="944"/>
        <v>89037.839999999967</v>
      </c>
      <c r="BG301" s="23">
        <f t="shared" si="971"/>
        <v>0</v>
      </c>
      <c r="BH301" s="23">
        <f t="shared" si="972"/>
        <v>0</v>
      </c>
      <c r="BI301" s="23">
        <f t="shared" si="973"/>
        <v>0</v>
      </c>
      <c r="BJ301" s="23">
        <f t="shared" si="974"/>
        <v>0</v>
      </c>
      <c r="BK301" s="23">
        <f t="shared" si="975"/>
        <v>0</v>
      </c>
      <c r="BL301" s="23">
        <f t="shared" si="976"/>
        <v>0</v>
      </c>
      <c r="BM301" s="23">
        <f t="shared" si="977"/>
        <v>0</v>
      </c>
      <c r="BN301" s="23">
        <f t="shared" si="978"/>
        <v>0</v>
      </c>
      <c r="BO301" s="23">
        <f t="shared" si="979"/>
        <v>7307588.9600000056</v>
      </c>
      <c r="BP301" s="23">
        <f t="shared" si="980"/>
        <v>24334827.300000001</v>
      </c>
      <c r="BQ301" s="407">
        <f t="shared" si="981"/>
        <v>24334827.300000016</v>
      </c>
      <c r="BR301" s="22">
        <f t="shared" si="982"/>
        <v>24334827.29999999</v>
      </c>
      <c r="BS301" s="91">
        <f t="shared" si="983"/>
        <v>24334827.300000016</v>
      </c>
      <c r="BT301" s="91">
        <f t="shared" si="984"/>
        <v>18386313.959999993</v>
      </c>
      <c r="BU301" s="23"/>
      <c r="BV301" s="23"/>
      <c r="BW301" s="24"/>
      <c r="BX301" s="164" t="s">
        <v>749</v>
      </c>
    </row>
    <row r="302" spans="1:76" s="86" customFormat="1" ht="12.75" customHeight="1" x14ac:dyDescent="0.25">
      <c r="A302" s="99" t="s">
        <v>552</v>
      </c>
      <c r="B302" s="15"/>
      <c r="C302" s="244" t="s">
        <v>105</v>
      </c>
      <c r="D302" s="274">
        <v>3</v>
      </c>
      <c r="E302" s="328">
        <v>0.59199999999999997</v>
      </c>
      <c r="F302" s="350" t="s">
        <v>1056</v>
      </c>
      <c r="G302" s="369">
        <v>1</v>
      </c>
      <c r="H302" s="370">
        <v>220.21</v>
      </c>
      <c r="I302" s="372" t="s">
        <v>1056</v>
      </c>
      <c r="J302" s="208"/>
      <c r="K302" s="208"/>
      <c r="L302" s="217">
        <v>355.7</v>
      </c>
      <c r="M302" s="109"/>
      <c r="N302" s="120"/>
      <c r="O302" s="87"/>
      <c r="P302" s="87"/>
      <c r="Q302" s="294">
        <v>209834</v>
      </c>
      <c r="R302" s="72">
        <f>IF(SUM($S$3:U$3)*$J302+SUM($S$4:U$4)*$K302+SUM($S$5:U$5)*$L302+SUM($S$6:U$6)*$M302+SUM($S$7:U$7)*$N302-SUM($O302:$Q302)&gt;0,SUM($S$3:U$3)*$J302+SUM($S$4:U$4)*$K302+SUM($S$5:U$5)*$L302+SUM($S$6:U$6)*$M302+SUM($S$7:U$7)*$N302-SUM($O302:$Q302),0)</f>
        <v>0</v>
      </c>
      <c r="S302" s="73">
        <f t="shared" si="926"/>
        <v>0</v>
      </c>
      <c r="T302" s="72">
        <f>IF(SUM($S$3:W$3)*$J302+SUM($S$4:W$4)*$K302+SUM($S$5:W$5)*$L302+SUM($S$6:W$6)*$M302+SUM($S$7:W$7)*$N302-SUM($O302:$Q302)&gt;0,SUM($S$3:W$3)*$J302+SUM($S$4:W$4)*$K302+SUM($S$5:W$5)*$L302+SUM($S$6:W$6)*$M302+SUM($S$7:W$7)*$N302-SUM($O302:$Q302),0)</f>
        <v>0</v>
      </c>
      <c r="U302" s="4">
        <f t="shared" si="927"/>
        <v>0</v>
      </c>
      <c r="V302" s="72">
        <f>IF(SUM($S$3:Y$3)*$J302+SUM($S$4:Y$4)*$K302+SUM($S$5:Y$5)*$L302+SUM($S$6:Y$6)*$M302+SUM($S$7:Y$7)*$N302-SUM($O302:$Q302)&gt;0,SUM($S$3:Y$3)*$J302+SUM($S$4:Y$4)*$K302+SUM($S$5:Y$5)*$L302+SUM($S$6:Y$6)*$M302+SUM($S$7:Y$7)*$N302-SUM($O302:$Q302),0)</f>
        <v>0</v>
      </c>
      <c r="W302" s="4">
        <f t="shared" si="928"/>
        <v>0</v>
      </c>
      <c r="X302" s="72">
        <f>IF(SUM($S$3:AA$3)*$J302+SUM($S$4:AA$4)*$K302+SUM($S$5:AA$5)*$L302+SUM($S$6:AA$6)*$M302+SUM($S$7:AA$7)*$N302-SUM($O302:$Q302)&gt;0,SUM($S$3:AA$3)*$J302+SUM($S$4:AA$4)*$K302+SUM($S$5:AA$5)*$L302+SUM($S$6:AA$6)*$M302+SUM($S$7:AA$7)*$N302-SUM($O302:$Q302),0)</f>
        <v>0</v>
      </c>
      <c r="Y302" s="4">
        <f t="shared" si="929"/>
        <v>0</v>
      </c>
      <c r="Z302" s="72">
        <f>IF(SUM($S$3:AC$3)*$J302+SUM($S$4:AC$4)*$K302+SUM($S$5:AC$5)*$L302+SUM($S$6:AC$6)*$M302+SUM($S$7:AC$7)*$N302-SUM($O302:$Q302)&gt;0,SUM($S$3:AC$3)*$J302+SUM($S$4:AC$4)*$K302+SUM($S$5:AC$5)*$L302+SUM($S$6:AC$6)*$M302+SUM($S$7:AC$7)*$N302-SUM($O302:$Q302),0)</f>
        <v>0</v>
      </c>
      <c r="AA302" s="4">
        <f t="shared" si="930"/>
        <v>0</v>
      </c>
      <c r="AB302" s="72">
        <f>IF(SUM($S$3:AE$3)*$J302+SUM($S$4:AE$4)*$K302+SUM($S$5:AE$5)*$L302+SUM($S$6:AE$6)*$M302+SUM($S$7:AE$7)*$N302-SUM($O302:$Q302)&gt;0,SUM($S$3:AE$3)*$J302+SUM($S$4:AE$4)*$K302+SUM($S$5:AE$5)*$L302+SUM($S$6:AE$6)*$M302+SUM($S$7:AE$7)*$N302-SUM($O302:$Q302),0)</f>
        <v>0</v>
      </c>
      <c r="AC302" s="4">
        <f t="shared" si="931"/>
        <v>0</v>
      </c>
      <c r="AD302" s="72">
        <f>IF(SUM($S$3:AG$3)*$J302+SUM($S$4:AG$4)*$K302+SUM($S$5:AG$5)*$L302+SUM($S$6:AG$6)*$M302+SUM($S$7:AG$7)*$N302-SUM($O302:$Q302)&gt;0,SUM($S$3:AG$3)*$J302+SUM($S$4:AG$4)*$K302+SUM($S$5:AG$5)*$L302+SUM($S$6:AG$6)*$M302+SUM($S$7:AG$7)*$N302-SUM($O302:$Q302),0)</f>
        <v>0</v>
      </c>
      <c r="AE302" s="4">
        <f t="shared" si="932"/>
        <v>0</v>
      </c>
      <c r="AF302" s="72">
        <f>IF(SUM($S$3:AI$3)*$J302+SUM($S$4:AI$4)*$K302+SUM($S$5:AI$5)*$L302+SUM($S$6:AI$6)*$M302+SUM($S$7:AI$7)*$N302-SUM($O302:$Q302)&gt;0,SUM($S$3:AI$3)*$J302+SUM($S$4:AI$4)*$K302+SUM($S$5:AI$5)*$L302+SUM($S$6:AI$6)*$M302+SUM($S$7:AI$7)*$N302-SUM($O302:$Q302),0)</f>
        <v>0</v>
      </c>
      <c r="AG302" s="4">
        <f t="shared" si="933"/>
        <v>0</v>
      </c>
      <c r="AH302" s="72">
        <f>IF(SUM($S$3:AK$3)*$J302+SUM($S$4:AK$4)*$K302+SUM($S$5:AK$5)*$L302+SUM($S$6:AK$6)*$M302+SUM($S$7:AK$7)*$N302-SUM($O302:$Q302)&gt;0,SUM($S$3:AK$3)*$J302+SUM($S$4:AK$4)*$K302+SUM($S$5:AK$5)*$L302+SUM($S$6:AK$6)*$M302+SUM($S$7:AK$7)*$N302-SUM($O302:$Q302),0)</f>
        <v>0</v>
      </c>
      <c r="AI302" s="4">
        <f t="shared" si="934"/>
        <v>0</v>
      </c>
      <c r="AJ302" s="72">
        <f>IF(SUM($S$3:AM$3)*$J302+SUM($S$4:AQ$4)*$K302+SUM($S$5:AM$5)*$L302+SUM($S$6:AM$6)*$M302+SUM($S$7:AM$7)*$N302-SUM($O302:$Q302)&gt;0,SUM($S$3:AM$3)*$J302+SUM($S$4:AQ$4)*$K302+SUM($S$5:AM$5)*$L302+SUM($S$6:AM$6)*$M302+SUM($S$7:AM$7)*$N302-SUM($O302:$Q302),0)</f>
        <v>0</v>
      </c>
      <c r="AK302" s="4">
        <f t="shared" si="935"/>
        <v>0</v>
      </c>
      <c r="AL302" s="72">
        <f>IF(SUM($S$3:AO$3)*$J302+SUM($S$4:AS$4)*$K302+SUM($S$5:AO$5)*$L302+SUM($S$6:AO$6)*$M302+SUM($S$7:AO$7)*$N302-SUM($O302:$Q302)&gt;0,SUM($S$3:AO$3)*$J302+SUM($S$4:AS$4)*$K302+SUM($S$5:AO$5)*$L302+SUM($S$6:AO$6)*$M302+SUM($S$7:AO$7)*$N302-SUM($O302:$Q302),0)</f>
        <v>0</v>
      </c>
      <c r="AM302" s="4">
        <f t="shared" si="936"/>
        <v>0</v>
      </c>
      <c r="AN302" s="72">
        <f>IF(SUM($S$3:AQ$3)*$J302+SUM($S$4:AU$4)*$K302+SUM($S$5:AQ$5)*$L302+SUM($S$6:AQ$6)*$M302+SUM($S$7:AQ$7)*$N302-SUM($O302:$Q302)&gt;0,SUM($S$3:AQ$3)*$J302+SUM($S$4:AU$4)*$K302+SUM($S$5:AQ$5)*$L302+SUM($S$6:AQ$6)*$M302+SUM($S$7:AQ$7)*$N302-SUM($O302:$Q302),0)</f>
        <v>0</v>
      </c>
      <c r="AO302" s="4">
        <f t="shared" si="937"/>
        <v>0</v>
      </c>
      <c r="AP302" s="72">
        <f>IF(SUM($S$3:AS$3)*$J302+SUM($S$4:AW$4)*$K302+SUM($S$5:AS$5)*$L302+SUM($S$6:AS$6)*$M302+SUM($S$7:AS$7)*$N302-SUM($O302:$Q302)&gt;0,SUM($S$3:AS$3)*$J302+SUM($S$4:AW$4)*$K302+SUM($S$5:AS$5)*$L302+SUM($S$6:AS$6)*$M302+SUM($S$7:AS$7)*$N302-SUM($O302:$Q302),0)</f>
        <v>0</v>
      </c>
      <c r="AQ302" s="4">
        <f t="shared" si="938"/>
        <v>0</v>
      </c>
      <c r="AR302" s="72">
        <f>IF(SUM($S$3:AU$3)*$J302+SUM($S$4:AP$4)*$K302+SUM($S$5:AU$5)*$L302+SUM($S$6:AU$6)*$M302+SUM($S$7:AU$7)*$N302-SUM($O302:$Q302)&gt;0,SUM($S$3:AU$3)*$J302+SUM($S$4:AP$4)*$K302+SUM($S$5:AU$5)*$L302+SUM($S$6:AU$6)*$M302+SUM($S$7:AU$7)*$N302-SUM($O302:$Q302),0)</f>
        <v>16391.199999999983</v>
      </c>
      <c r="AS302" s="4">
        <f t="shared" si="939"/>
        <v>16391.199999999983</v>
      </c>
      <c r="AT302" s="72">
        <f>IF(SUM($S$3:AW$3)*$J302+SUM($S$4:AW$4)*$K302+SUM($S$5:AW$5)*$L302+SUM($S$6:AW$6)*$M302+SUM($S$7:AW$7)*$N302-SUM($O302:$Q302)&gt;0,SUM($S$3:AW$3)*$J302+SUM($S$4:AW$4)*$K302+SUM($S$5:AW$5)*$L302+SUM($S$6:AW$6)*$M302+SUM($S$7:AW$7)*$N302-SUM($O302:$Q302),0)</f>
        <v>80417.200000000012</v>
      </c>
      <c r="AU302" s="4">
        <f t="shared" si="940"/>
        <v>64026.000000000029</v>
      </c>
      <c r="AV302" s="72">
        <f>IF(SUM($S$3:AY$3)*$J302+SUM($S$4:AY$4)*$K302+SUM($S$5:AY$5)*$L302+SUM($S$6:AY$6)*$M302+SUM($S$7:AY$7)*$N302-SUM($O302:$Q302)&gt;0,SUM($S$3:AY$3)*$J302+SUM($S$4:AY$4)*$K302+SUM($S$5:AY$5)*$L302+SUM($S$6:AY$6)*$M302+SUM($S$7:AY$7)*$N302-SUM($O302:$Q302),0)</f>
        <v>144443.20000000001</v>
      </c>
      <c r="AW302" s="4">
        <f t="shared" si="941"/>
        <v>64026</v>
      </c>
      <c r="AX302" s="72">
        <f>IF(SUM($S$3:BA$3)*$J302+SUM($S$4:BA$4)*$K302+SUM($S$5:BA$5)*$L302+SUM($S$6:BA$6)*$M302+SUM($S$7:BA$7)*$N302-SUM($O302:$Q302)&gt;0,SUM($S$3:BA$3)*$J302+SUM($S$4:BA$4)*$K302+SUM($S$5:BA$5)*$L302+SUM($S$6:BA$6)*$M302+SUM($S$7:BA$7)*$N302-SUM($O302:$Q302),0)</f>
        <v>208469.2</v>
      </c>
      <c r="AY302" s="7">
        <f t="shared" si="942"/>
        <v>64026</v>
      </c>
      <c r="AZ302" s="401">
        <f>IF(SUM($S$3:BC$3)*$J302+SUM($S$4:BC$4)*$K302+SUM($S$5:BC$5)*$L302+SUM($S$6:BC$6)*$M302+SUM($S$7:BC$7)*$N302-SUM($O302:$Q302)&gt;0,SUM($S$3:BC$3)*$J302+SUM($S$4:BC$4)*$K302+SUM($S$5:BC$5)*$L302+SUM($S$6:BC$6)*$M302+SUM($S$7:BC$7)*$N302-SUM($O302:$Q302),0)</f>
        <v>272495.2</v>
      </c>
      <c r="BA302" s="87">
        <f t="shared" si="943"/>
        <v>64026</v>
      </c>
      <c r="BB302" s="402">
        <f>IF(SUM($S$3:BD$3)*$J302+SUM($S$4:BD$4)*$K302+SUM($S$5:BD$5)*$L302+SUM($S$6:BD$6)*$M302+SUM($S$7:BD$7)*$N302-SUM($O302:$Q302)&gt;0,SUM($S$3:BD$3)*$J302+SUM($S$4:BD$4)*$K302+SUM($S$5:BD$5)*$L302+SUM($S$6:BD$6)*$M302+SUM($S$7:BD$7)*$N302-SUM($O302:$Q302),0)</f>
        <v>320870.40000000002</v>
      </c>
      <c r="BC302" s="87">
        <f t="shared" si="944"/>
        <v>48375.200000000012</v>
      </c>
      <c r="BG302" s="23">
        <f t="shared" si="971"/>
        <v>0</v>
      </c>
      <c r="BH302" s="23">
        <f t="shared" si="972"/>
        <v>0</v>
      </c>
      <c r="BI302" s="23">
        <f t="shared" si="973"/>
        <v>0</v>
      </c>
      <c r="BJ302" s="23">
        <f t="shared" si="974"/>
        <v>0</v>
      </c>
      <c r="BK302" s="23">
        <f t="shared" si="975"/>
        <v>0</v>
      </c>
      <c r="BL302" s="23">
        <f t="shared" si="976"/>
        <v>0</v>
      </c>
      <c r="BM302" s="23">
        <f t="shared" si="977"/>
        <v>0</v>
      </c>
      <c r="BN302" s="23">
        <f t="shared" si="978"/>
        <v>0</v>
      </c>
      <c r="BO302" s="23">
        <f t="shared" si="979"/>
        <v>3609506.1519999965</v>
      </c>
      <c r="BP302" s="23">
        <f t="shared" si="980"/>
        <v>14099165.460000006</v>
      </c>
      <c r="BQ302" s="407">
        <f t="shared" si="981"/>
        <v>14099165.460000001</v>
      </c>
      <c r="BR302" s="22">
        <f t="shared" si="982"/>
        <v>14099165.460000001</v>
      </c>
      <c r="BS302" s="91">
        <f t="shared" si="983"/>
        <v>14099165.460000001</v>
      </c>
      <c r="BT302" s="91">
        <f t="shared" si="984"/>
        <v>10652702.792000003</v>
      </c>
      <c r="BU302" s="23"/>
      <c r="BV302" s="23"/>
      <c r="BW302" s="24"/>
      <c r="BX302" s="164" t="s">
        <v>749</v>
      </c>
    </row>
    <row r="303" spans="1:76" s="86" customFormat="1" ht="12.75" customHeight="1" x14ac:dyDescent="0.25">
      <c r="A303" s="99" t="s">
        <v>553</v>
      </c>
      <c r="B303" s="15"/>
      <c r="C303" s="244" t="s">
        <v>105</v>
      </c>
      <c r="D303" s="274">
        <v>3</v>
      </c>
      <c r="E303" s="328">
        <v>0.59199999999999997</v>
      </c>
      <c r="F303" s="350" t="s">
        <v>1056</v>
      </c>
      <c r="G303" s="369">
        <v>1</v>
      </c>
      <c r="H303" s="370">
        <v>220.21</v>
      </c>
      <c r="I303" s="372" t="s">
        <v>1056</v>
      </c>
      <c r="J303" s="208"/>
      <c r="K303" s="208"/>
      <c r="L303" s="217">
        <v>376.9</v>
      </c>
      <c r="M303" s="109"/>
      <c r="N303" s="120"/>
      <c r="O303" s="87"/>
      <c r="P303" s="87"/>
      <c r="Q303" s="294">
        <v>229918</v>
      </c>
      <c r="R303" s="72">
        <f>IF(SUM($S$3:U$3)*$J303+SUM($S$4:U$4)*$K303+SUM($S$5:U$5)*$L303+SUM($S$6:U$6)*$M303+SUM($S$7:U$7)*$N303-SUM($O303:$Q303)&gt;0,SUM($S$3:U$3)*$J303+SUM($S$4:U$4)*$K303+SUM($S$5:U$5)*$L303+SUM($S$6:U$6)*$M303+SUM($S$7:U$7)*$N303-SUM($O303:$Q303),0)</f>
        <v>0</v>
      </c>
      <c r="S303" s="73">
        <f t="shared" si="926"/>
        <v>0</v>
      </c>
      <c r="T303" s="72">
        <f>IF(SUM($S$3:W$3)*$J303+SUM($S$4:W$4)*$K303+SUM($S$5:W$5)*$L303+SUM($S$6:W$6)*$M303+SUM($S$7:W$7)*$N303-SUM($O303:$Q303)&gt;0,SUM($S$3:W$3)*$J303+SUM($S$4:W$4)*$K303+SUM($S$5:W$5)*$L303+SUM($S$6:W$6)*$M303+SUM($S$7:W$7)*$N303-SUM($O303:$Q303),0)</f>
        <v>0</v>
      </c>
      <c r="U303" s="4">
        <f t="shared" si="927"/>
        <v>0</v>
      </c>
      <c r="V303" s="72">
        <f>IF(SUM($S$3:Y$3)*$J303+SUM($S$4:Y$4)*$K303+SUM($S$5:Y$5)*$L303+SUM($S$6:Y$6)*$M303+SUM($S$7:Y$7)*$N303-SUM($O303:$Q303)&gt;0,SUM($S$3:Y$3)*$J303+SUM($S$4:Y$4)*$K303+SUM($S$5:Y$5)*$L303+SUM($S$6:Y$6)*$M303+SUM($S$7:Y$7)*$N303-SUM($O303:$Q303),0)</f>
        <v>0</v>
      </c>
      <c r="W303" s="4">
        <f t="shared" si="928"/>
        <v>0</v>
      </c>
      <c r="X303" s="72">
        <f>IF(SUM($S$3:AA$3)*$J303+SUM($S$4:AA$4)*$K303+SUM($S$5:AA$5)*$L303+SUM($S$6:AA$6)*$M303+SUM($S$7:AA$7)*$N303-SUM($O303:$Q303)&gt;0,SUM($S$3:AA$3)*$J303+SUM($S$4:AA$4)*$K303+SUM($S$5:AA$5)*$L303+SUM($S$6:AA$6)*$M303+SUM($S$7:AA$7)*$N303-SUM($O303:$Q303),0)</f>
        <v>0</v>
      </c>
      <c r="Y303" s="4">
        <f t="shared" si="929"/>
        <v>0</v>
      </c>
      <c r="Z303" s="72">
        <f>IF(SUM($S$3:AC$3)*$J303+SUM($S$4:AC$4)*$K303+SUM($S$5:AC$5)*$L303+SUM($S$6:AC$6)*$M303+SUM($S$7:AC$7)*$N303-SUM($O303:$Q303)&gt;0,SUM($S$3:AC$3)*$J303+SUM($S$4:AC$4)*$K303+SUM($S$5:AC$5)*$L303+SUM($S$6:AC$6)*$M303+SUM($S$7:AC$7)*$N303-SUM($O303:$Q303),0)</f>
        <v>0</v>
      </c>
      <c r="AA303" s="4">
        <f t="shared" si="930"/>
        <v>0</v>
      </c>
      <c r="AB303" s="72">
        <f>IF(SUM($S$3:AE$3)*$J303+SUM($S$4:AE$4)*$K303+SUM($S$5:AE$5)*$L303+SUM($S$6:AE$6)*$M303+SUM($S$7:AE$7)*$N303-SUM($O303:$Q303)&gt;0,SUM($S$3:AE$3)*$J303+SUM($S$4:AE$4)*$K303+SUM($S$5:AE$5)*$L303+SUM($S$6:AE$6)*$M303+SUM($S$7:AE$7)*$N303-SUM($O303:$Q303),0)</f>
        <v>0</v>
      </c>
      <c r="AC303" s="4">
        <f t="shared" si="931"/>
        <v>0</v>
      </c>
      <c r="AD303" s="72">
        <f>IF(SUM($S$3:AG$3)*$J303+SUM($S$4:AG$4)*$K303+SUM($S$5:AG$5)*$L303+SUM($S$6:AG$6)*$M303+SUM($S$7:AG$7)*$N303-SUM($O303:$Q303)&gt;0,SUM($S$3:AG$3)*$J303+SUM($S$4:AG$4)*$K303+SUM($S$5:AG$5)*$L303+SUM($S$6:AG$6)*$M303+SUM($S$7:AG$7)*$N303-SUM($O303:$Q303),0)</f>
        <v>0</v>
      </c>
      <c r="AE303" s="4">
        <f t="shared" si="932"/>
        <v>0</v>
      </c>
      <c r="AF303" s="72">
        <f>IF(SUM($S$3:AI$3)*$J303+SUM($S$4:AI$4)*$K303+SUM($S$5:AI$5)*$L303+SUM($S$6:AI$6)*$M303+SUM($S$7:AI$7)*$N303-SUM($O303:$Q303)&gt;0,SUM($S$3:AI$3)*$J303+SUM($S$4:AI$4)*$K303+SUM($S$5:AI$5)*$L303+SUM($S$6:AI$6)*$M303+SUM($S$7:AI$7)*$N303-SUM($O303:$Q303),0)</f>
        <v>0</v>
      </c>
      <c r="AG303" s="4">
        <f t="shared" si="933"/>
        <v>0</v>
      </c>
      <c r="AH303" s="72">
        <f>IF(SUM($S$3:AK$3)*$J303+SUM($S$4:AK$4)*$K303+SUM($S$5:AK$5)*$L303+SUM($S$6:AK$6)*$M303+SUM($S$7:AK$7)*$N303-SUM($O303:$Q303)&gt;0,SUM($S$3:AK$3)*$J303+SUM($S$4:AK$4)*$K303+SUM($S$5:AK$5)*$L303+SUM($S$6:AK$6)*$M303+SUM($S$7:AK$7)*$N303-SUM($O303:$Q303),0)</f>
        <v>0</v>
      </c>
      <c r="AI303" s="4">
        <f t="shared" si="934"/>
        <v>0</v>
      </c>
      <c r="AJ303" s="72">
        <f>IF(SUM($S$3:AM$3)*$J303+SUM($S$4:AQ$4)*$K303+SUM($S$5:AM$5)*$L303+SUM($S$6:AM$6)*$M303+SUM($S$7:AM$7)*$N303-SUM($O303:$Q303)&gt;0,SUM($S$3:AM$3)*$J303+SUM($S$4:AQ$4)*$K303+SUM($S$5:AM$5)*$L303+SUM($S$6:AM$6)*$M303+SUM($S$7:AM$7)*$N303-SUM($O303:$Q303),0)</f>
        <v>0</v>
      </c>
      <c r="AK303" s="4">
        <f t="shared" si="935"/>
        <v>0</v>
      </c>
      <c r="AL303" s="72">
        <f>IF(SUM($S$3:AO$3)*$J303+SUM($S$4:AS$4)*$K303+SUM($S$5:AO$5)*$L303+SUM($S$6:AO$6)*$M303+SUM($S$7:AO$7)*$N303-SUM($O303:$Q303)&gt;0,SUM($S$3:AO$3)*$J303+SUM($S$4:AS$4)*$K303+SUM($S$5:AO$5)*$L303+SUM($S$6:AO$6)*$M303+SUM($S$7:AO$7)*$N303-SUM($O303:$Q303),0)</f>
        <v>0</v>
      </c>
      <c r="AM303" s="4">
        <f t="shared" si="936"/>
        <v>0</v>
      </c>
      <c r="AN303" s="72">
        <f>IF(SUM($S$3:AQ$3)*$J303+SUM($S$4:AU$4)*$K303+SUM($S$5:AQ$5)*$L303+SUM($S$6:AQ$6)*$M303+SUM($S$7:AQ$7)*$N303-SUM($O303:$Q303)&gt;0,SUM($S$3:AQ$3)*$J303+SUM($S$4:AU$4)*$K303+SUM($S$5:AQ$5)*$L303+SUM($S$6:AQ$6)*$M303+SUM($S$7:AQ$7)*$N303-SUM($O303:$Q303),0)</f>
        <v>0</v>
      </c>
      <c r="AO303" s="4">
        <f t="shared" si="937"/>
        <v>0</v>
      </c>
      <c r="AP303" s="72">
        <f>IF(SUM($S$3:AS$3)*$J303+SUM($S$4:AW$4)*$K303+SUM($S$5:AS$5)*$L303+SUM($S$6:AS$6)*$M303+SUM($S$7:AS$7)*$N303-SUM($O303:$Q303)&gt;0,SUM($S$3:AS$3)*$J303+SUM($S$4:AW$4)*$K303+SUM($S$5:AS$5)*$L303+SUM($S$6:AS$6)*$M303+SUM($S$7:AS$7)*$N303-SUM($O303:$Q303),0)</f>
        <v>0</v>
      </c>
      <c r="AQ303" s="4">
        <f t="shared" si="938"/>
        <v>0</v>
      </c>
      <c r="AR303" s="72">
        <f>IF(SUM($S$3:AU$3)*$J303+SUM($S$4:AP$4)*$K303+SUM($S$5:AU$5)*$L303+SUM($S$6:AU$6)*$M303+SUM($S$7:AU$7)*$N303-SUM($O303:$Q303)&gt;0,SUM($S$3:AU$3)*$J303+SUM($S$4:AP$4)*$K303+SUM($S$5:AU$5)*$L303+SUM($S$6:AU$6)*$M303+SUM($S$7:AU$7)*$N303-SUM($O303:$Q303),0)</f>
        <v>9790.3999999999942</v>
      </c>
      <c r="AS303" s="4">
        <f t="shared" si="939"/>
        <v>9790.3999999999942</v>
      </c>
      <c r="AT303" s="72">
        <f>IF(SUM($S$3:AW$3)*$J303+SUM($S$4:AW$4)*$K303+SUM($S$5:AW$5)*$L303+SUM($S$6:AW$6)*$M303+SUM($S$7:AW$7)*$N303-SUM($O303:$Q303)&gt;0,SUM($S$3:AW$3)*$J303+SUM($S$4:AW$4)*$K303+SUM($S$5:AW$5)*$L303+SUM($S$6:AW$6)*$M303+SUM($S$7:AW$7)*$N303-SUM($O303:$Q303),0)</f>
        <v>77632.399999999965</v>
      </c>
      <c r="AU303" s="4">
        <f t="shared" si="940"/>
        <v>67841.999999999971</v>
      </c>
      <c r="AV303" s="72">
        <f>IF(SUM($S$3:AY$3)*$J303+SUM($S$4:AY$4)*$K303+SUM($S$5:AY$5)*$L303+SUM($S$6:AY$6)*$M303+SUM($S$7:AY$7)*$N303-SUM($O303:$Q303)&gt;0,SUM($S$3:AY$3)*$J303+SUM($S$4:AY$4)*$K303+SUM($S$5:AY$5)*$L303+SUM($S$6:AY$6)*$M303+SUM($S$7:AY$7)*$N303-SUM($O303:$Q303),0)</f>
        <v>145474.39999999997</v>
      </c>
      <c r="AW303" s="4">
        <f t="shared" si="941"/>
        <v>67842</v>
      </c>
      <c r="AX303" s="72">
        <f>IF(SUM($S$3:BA$3)*$J303+SUM($S$4:BA$4)*$K303+SUM($S$5:BA$5)*$L303+SUM($S$6:BA$6)*$M303+SUM($S$7:BA$7)*$N303-SUM($O303:$Q303)&gt;0,SUM($S$3:BA$3)*$J303+SUM($S$4:BA$4)*$K303+SUM($S$5:BA$5)*$L303+SUM($S$6:BA$6)*$M303+SUM($S$7:BA$7)*$N303-SUM($O303:$Q303),0)</f>
        <v>213316.39999999997</v>
      </c>
      <c r="AY303" s="7">
        <f t="shared" si="942"/>
        <v>67842</v>
      </c>
      <c r="AZ303" s="401">
        <f>IF(SUM($S$3:BC$3)*$J303+SUM($S$4:BC$4)*$K303+SUM($S$5:BC$5)*$L303+SUM($S$6:BC$6)*$M303+SUM($S$7:BC$7)*$N303-SUM($O303:$Q303)&gt;0,SUM($S$3:BC$3)*$J303+SUM($S$4:BC$4)*$K303+SUM($S$5:BC$5)*$L303+SUM($S$6:BC$6)*$M303+SUM($S$7:BC$7)*$N303-SUM($O303:$Q303),0)</f>
        <v>281158.39999999997</v>
      </c>
      <c r="BA303" s="87">
        <f t="shared" si="943"/>
        <v>67842</v>
      </c>
      <c r="BB303" s="402">
        <f>IF(SUM($S$3:BD$3)*$J303+SUM($S$4:BD$4)*$K303+SUM($S$5:BD$5)*$L303+SUM($S$6:BD$6)*$M303+SUM($S$7:BD$7)*$N303-SUM($O303:$Q303)&gt;0,SUM($S$3:BD$3)*$J303+SUM($S$4:BD$4)*$K303+SUM($S$5:BD$5)*$L303+SUM($S$6:BD$6)*$M303+SUM($S$7:BD$7)*$N303-SUM($O303:$Q303),0)</f>
        <v>332416.79999999993</v>
      </c>
      <c r="BC303" s="87">
        <f t="shared" si="944"/>
        <v>51258.399999999965</v>
      </c>
      <c r="BG303" s="23">
        <f t="shared" si="971"/>
        <v>0</v>
      </c>
      <c r="BH303" s="23">
        <f t="shared" si="972"/>
        <v>0</v>
      </c>
      <c r="BI303" s="23">
        <f t="shared" si="973"/>
        <v>0</v>
      </c>
      <c r="BJ303" s="23">
        <f t="shared" si="974"/>
        <v>0</v>
      </c>
      <c r="BK303" s="23">
        <f t="shared" si="975"/>
        <v>0</v>
      </c>
      <c r="BL303" s="23">
        <f t="shared" si="976"/>
        <v>0</v>
      </c>
      <c r="BM303" s="23">
        <f t="shared" si="977"/>
        <v>0</v>
      </c>
      <c r="BN303" s="23">
        <f t="shared" si="978"/>
        <v>0</v>
      </c>
      <c r="BO303" s="23">
        <f t="shared" si="979"/>
        <v>2155943.9839999988</v>
      </c>
      <c r="BP303" s="23">
        <f t="shared" si="980"/>
        <v>14939486.819999995</v>
      </c>
      <c r="BQ303" s="407">
        <f t="shared" si="981"/>
        <v>14939486.82</v>
      </c>
      <c r="BR303" s="22">
        <f t="shared" si="982"/>
        <v>14939486.82</v>
      </c>
      <c r="BS303" s="91">
        <f t="shared" si="983"/>
        <v>14939486.82</v>
      </c>
      <c r="BT303" s="91">
        <f t="shared" si="984"/>
        <v>11287612.263999993</v>
      </c>
      <c r="BU303" s="23"/>
      <c r="BV303" s="23"/>
      <c r="BW303" s="24"/>
      <c r="BX303" s="164" t="s">
        <v>749</v>
      </c>
    </row>
    <row r="304" spans="1:76" s="86" customFormat="1" ht="12.75" customHeight="1" x14ac:dyDescent="0.25">
      <c r="A304" s="99" t="s">
        <v>554</v>
      </c>
      <c r="B304" s="15"/>
      <c r="C304" s="244" t="s">
        <v>105</v>
      </c>
      <c r="D304" s="274">
        <v>3</v>
      </c>
      <c r="E304" s="328">
        <v>0.59199999999999997</v>
      </c>
      <c r="F304" s="350" t="s">
        <v>1056</v>
      </c>
      <c r="G304" s="369">
        <v>1</v>
      </c>
      <c r="H304" s="370">
        <v>220.21</v>
      </c>
      <c r="I304" s="372" t="s">
        <v>1056</v>
      </c>
      <c r="J304" s="208"/>
      <c r="K304" s="208"/>
      <c r="L304" s="217">
        <v>408.05</v>
      </c>
      <c r="M304" s="109"/>
      <c r="N304" s="120"/>
      <c r="O304" s="87"/>
      <c r="P304" s="87"/>
      <c r="Q304" s="294">
        <v>247943</v>
      </c>
      <c r="R304" s="72">
        <f>IF(SUM($S$3:U$3)*$J304+SUM($S$4:U$4)*$K304+SUM($S$5:U$5)*$L304+SUM($S$6:U$6)*$M304+SUM($S$7:U$7)*$N304-SUM($O304:$Q304)&gt;0,SUM($S$3:U$3)*$J304+SUM($S$4:U$4)*$K304+SUM($S$5:U$5)*$L304+SUM($S$6:U$6)*$M304+SUM($S$7:U$7)*$N304-SUM($O304:$Q304),0)</f>
        <v>0</v>
      </c>
      <c r="S304" s="73">
        <f t="shared" si="926"/>
        <v>0</v>
      </c>
      <c r="T304" s="72">
        <f>IF(SUM($S$3:W$3)*$J304+SUM($S$4:W$4)*$K304+SUM($S$5:W$5)*$L304+SUM($S$6:W$6)*$M304+SUM($S$7:W$7)*$N304-SUM($O304:$Q304)&gt;0,SUM($S$3:W$3)*$J304+SUM($S$4:W$4)*$K304+SUM($S$5:W$5)*$L304+SUM($S$6:W$6)*$M304+SUM($S$7:W$7)*$N304-SUM($O304:$Q304),0)</f>
        <v>0</v>
      </c>
      <c r="U304" s="4">
        <f t="shared" si="927"/>
        <v>0</v>
      </c>
      <c r="V304" s="72">
        <f>IF(SUM($S$3:Y$3)*$J304+SUM($S$4:Y$4)*$K304+SUM($S$5:Y$5)*$L304+SUM($S$6:Y$6)*$M304+SUM($S$7:Y$7)*$N304-SUM($O304:$Q304)&gt;0,SUM($S$3:Y$3)*$J304+SUM($S$4:Y$4)*$K304+SUM($S$5:Y$5)*$L304+SUM($S$6:Y$6)*$M304+SUM($S$7:Y$7)*$N304-SUM($O304:$Q304),0)</f>
        <v>0</v>
      </c>
      <c r="W304" s="4">
        <f t="shared" si="928"/>
        <v>0</v>
      </c>
      <c r="X304" s="72">
        <f>IF(SUM($S$3:AA$3)*$J304+SUM($S$4:AA$4)*$K304+SUM($S$5:AA$5)*$L304+SUM($S$6:AA$6)*$M304+SUM($S$7:AA$7)*$N304-SUM($O304:$Q304)&gt;0,SUM($S$3:AA$3)*$J304+SUM($S$4:AA$4)*$K304+SUM($S$5:AA$5)*$L304+SUM($S$6:AA$6)*$M304+SUM($S$7:AA$7)*$N304-SUM($O304:$Q304),0)</f>
        <v>0</v>
      </c>
      <c r="Y304" s="4">
        <f t="shared" si="929"/>
        <v>0</v>
      </c>
      <c r="Z304" s="72">
        <f>IF(SUM($S$3:AC$3)*$J304+SUM($S$4:AC$4)*$K304+SUM($S$5:AC$5)*$L304+SUM($S$6:AC$6)*$M304+SUM($S$7:AC$7)*$N304-SUM($O304:$Q304)&gt;0,SUM($S$3:AC$3)*$J304+SUM($S$4:AC$4)*$K304+SUM($S$5:AC$5)*$L304+SUM($S$6:AC$6)*$M304+SUM($S$7:AC$7)*$N304-SUM($O304:$Q304),0)</f>
        <v>0</v>
      </c>
      <c r="AA304" s="4">
        <f t="shared" si="930"/>
        <v>0</v>
      </c>
      <c r="AB304" s="72">
        <f>IF(SUM($S$3:AE$3)*$J304+SUM($S$4:AE$4)*$K304+SUM($S$5:AE$5)*$L304+SUM($S$6:AE$6)*$M304+SUM($S$7:AE$7)*$N304-SUM($O304:$Q304)&gt;0,SUM($S$3:AE$3)*$J304+SUM($S$4:AE$4)*$K304+SUM($S$5:AE$5)*$L304+SUM($S$6:AE$6)*$M304+SUM($S$7:AE$7)*$N304-SUM($O304:$Q304),0)</f>
        <v>0</v>
      </c>
      <c r="AC304" s="4">
        <f t="shared" si="931"/>
        <v>0</v>
      </c>
      <c r="AD304" s="72">
        <f>IF(SUM($S$3:AG$3)*$J304+SUM($S$4:AG$4)*$K304+SUM($S$5:AG$5)*$L304+SUM($S$6:AG$6)*$M304+SUM($S$7:AG$7)*$N304-SUM($O304:$Q304)&gt;0,SUM($S$3:AG$3)*$J304+SUM($S$4:AG$4)*$K304+SUM($S$5:AG$5)*$L304+SUM($S$6:AG$6)*$M304+SUM($S$7:AG$7)*$N304-SUM($O304:$Q304),0)</f>
        <v>0</v>
      </c>
      <c r="AE304" s="4">
        <f t="shared" si="932"/>
        <v>0</v>
      </c>
      <c r="AF304" s="72">
        <f>IF(SUM($S$3:AI$3)*$J304+SUM($S$4:AI$4)*$K304+SUM($S$5:AI$5)*$L304+SUM($S$6:AI$6)*$M304+SUM($S$7:AI$7)*$N304-SUM($O304:$Q304)&gt;0,SUM($S$3:AI$3)*$J304+SUM($S$4:AI$4)*$K304+SUM($S$5:AI$5)*$L304+SUM($S$6:AI$6)*$M304+SUM($S$7:AI$7)*$N304-SUM($O304:$Q304),0)</f>
        <v>0</v>
      </c>
      <c r="AG304" s="4">
        <f t="shared" si="933"/>
        <v>0</v>
      </c>
      <c r="AH304" s="72">
        <f>IF(SUM($S$3:AK$3)*$J304+SUM($S$4:AK$4)*$K304+SUM($S$5:AK$5)*$L304+SUM($S$6:AK$6)*$M304+SUM($S$7:AK$7)*$N304-SUM($O304:$Q304)&gt;0,SUM($S$3:AK$3)*$J304+SUM($S$4:AK$4)*$K304+SUM($S$5:AK$5)*$L304+SUM($S$6:AK$6)*$M304+SUM($S$7:AK$7)*$N304-SUM($O304:$Q304),0)</f>
        <v>0</v>
      </c>
      <c r="AI304" s="4">
        <f t="shared" si="934"/>
        <v>0</v>
      </c>
      <c r="AJ304" s="72">
        <f>IF(SUM($S$3:AM$3)*$J304+SUM($S$4:AQ$4)*$K304+SUM($S$5:AM$5)*$L304+SUM($S$6:AM$6)*$M304+SUM($S$7:AM$7)*$N304-SUM($O304:$Q304)&gt;0,SUM($S$3:AM$3)*$J304+SUM($S$4:AQ$4)*$K304+SUM($S$5:AM$5)*$L304+SUM($S$6:AM$6)*$M304+SUM($S$7:AM$7)*$N304-SUM($O304:$Q304),0)</f>
        <v>0</v>
      </c>
      <c r="AK304" s="4">
        <f t="shared" si="935"/>
        <v>0</v>
      </c>
      <c r="AL304" s="72">
        <f>IF(SUM($S$3:AO$3)*$J304+SUM($S$4:AS$4)*$K304+SUM($S$5:AO$5)*$L304+SUM($S$6:AO$6)*$M304+SUM($S$7:AO$7)*$N304-SUM($O304:$Q304)&gt;0,SUM($S$3:AO$3)*$J304+SUM($S$4:AS$4)*$K304+SUM($S$5:AO$5)*$L304+SUM($S$6:AO$6)*$M304+SUM($S$7:AO$7)*$N304-SUM($O304:$Q304),0)</f>
        <v>0</v>
      </c>
      <c r="AM304" s="4">
        <f t="shared" si="936"/>
        <v>0</v>
      </c>
      <c r="AN304" s="72">
        <f>IF(SUM($S$3:AQ$3)*$J304+SUM($S$4:AU$4)*$K304+SUM($S$5:AQ$5)*$L304+SUM($S$6:AQ$6)*$M304+SUM($S$7:AQ$7)*$N304-SUM($O304:$Q304)&gt;0,SUM($S$3:AQ$3)*$J304+SUM($S$4:AU$4)*$K304+SUM($S$5:AQ$5)*$L304+SUM($S$6:AQ$6)*$M304+SUM($S$7:AQ$7)*$N304-SUM($O304:$Q304),0)</f>
        <v>0</v>
      </c>
      <c r="AO304" s="4">
        <f t="shared" si="937"/>
        <v>0</v>
      </c>
      <c r="AP304" s="72">
        <f>IF(SUM($S$3:AS$3)*$J304+SUM($S$4:AW$4)*$K304+SUM($S$5:AS$5)*$L304+SUM($S$6:AS$6)*$M304+SUM($S$7:AS$7)*$N304-SUM($O304:$Q304)&gt;0,SUM($S$3:AS$3)*$J304+SUM($S$4:AW$4)*$K304+SUM($S$5:AS$5)*$L304+SUM($S$6:AS$6)*$M304+SUM($S$7:AS$7)*$N304-SUM($O304:$Q304),0)</f>
        <v>0</v>
      </c>
      <c r="AQ304" s="4">
        <f t="shared" si="938"/>
        <v>0</v>
      </c>
      <c r="AR304" s="72">
        <f>IF(SUM($S$3:AU$3)*$J304+SUM($S$4:AP$4)*$K304+SUM($S$5:AU$5)*$L304+SUM($S$6:AU$6)*$M304+SUM($S$7:AU$7)*$N304-SUM($O304:$Q304)&gt;0,SUM($S$3:AU$3)*$J304+SUM($S$4:AP$4)*$K304+SUM($S$5:AU$5)*$L304+SUM($S$6:AU$6)*$M304+SUM($S$7:AU$7)*$N304-SUM($O304:$Q304),0)</f>
        <v>11576.800000000017</v>
      </c>
      <c r="AS304" s="4">
        <f t="shared" si="939"/>
        <v>11576.800000000017</v>
      </c>
      <c r="AT304" s="72">
        <f>IF(SUM($S$3:AW$3)*$J304+SUM($S$4:AW$4)*$K304+SUM($S$5:AW$5)*$L304+SUM($S$6:AW$6)*$M304+SUM($S$7:AW$7)*$N304-SUM($O304:$Q304)&gt;0,SUM($S$3:AW$3)*$J304+SUM($S$4:AW$4)*$K304+SUM($S$5:AW$5)*$L304+SUM($S$6:AW$6)*$M304+SUM($S$7:AW$7)*$N304-SUM($O304:$Q304),0)</f>
        <v>85025.799999999988</v>
      </c>
      <c r="AU304" s="4">
        <f t="shared" si="940"/>
        <v>73448.999999999971</v>
      </c>
      <c r="AV304" s="72">
        <f>IF(SUM($S$3:AY$3)*$J304+SUM($S$4:AY$4)*$K304+SUM($S$5:AY$5)*$L304+SUM($S$6:AY$6)*$M304+SUM($S$7:AY$7)*$N304-SUM($O304:$Q304)&gt;0,SUM($S$3:AY$3)*$J304+SUM($S$4:AY$4)*$K304+SUM($S$5:AY$5)*$L304+SUM($S$6:AY$6)*$M304+SUM($S$7:AY$7)*$N304-SUM($O304:$Q304),0)</f>
        <v>158474.79999999999</v>
      </c>
      <c r="AW304" s="4">
        <f t="shared" si="941"/>
        <v>73449</v>
      </c>
      <c r="AX304" s="72">
        <f>IF(SUM($S$3:BA$3)*$J304+SUM($S$4:BA$4)*$K304+SUM($S$5:BA$5)*$L304+SUM($S$6:BA$6)*$M304+SUM($S$7:BA$7)*$N304-SUM($O304:$Q304)&gt;0,SUM($S$3:BA$3)*$J304+SUM($S$4:BA$4)*$K304+SUM($S$5:BA$5)*$L304+SUM($S$6:BA$6)*$M304+SUM($S$7:BA$7)*$N304-SUM($O304:$Q304),0)</f>
        <v>231923.8</v>
      </c>
      <c r="AY304" s="7">
        <f t="shared" si="942"/>
        <v>73449</v>
      </c>
      <c r="AZ304" s="401">
        <f>IF(SUM($S$3:BC$3)*$J304+SUM($S$4:BC$4)*$K304+SUM($S$5:BC$5)*$L304+SUM($S$6:BC$6)*$M304+SUM($S$7:BC$7)*$N304-SUM($O304:$Q304)&gt;0,SUM($S$3:BC$3)*$J304+SUM($S$4:BC$4)*$K304+SUM($S$5:BC$5)*$L304+SUM($S$6:BC$6)*$M304+SUM($S$7:BC$7)*$N304-SUM($O304:$Q304),0)</f>
        <v>305372.80000000005</v>
      </c>
      <c r="BA304" s="87">
        <f t="shared" si="943"/>
        <v>73449.000000000058</v>
      </c>
      <c r="BB304" s="402">
        <f>IF(SUM($S$3:BD$3)*$J304+SUM($S$4:BD$4)*$K304+SUM($S$5:BD$5)*$L304+SUM($S$6:BD$6)*$M304+SUM($S$7:BD$7)*$N304-SUM($O304:$Q304)&gt;0,SUM($S$3:BD$3)*$J304+SUM($S$4:BD$4)*$K304+SUM($S$5:BD$5)*$L304+SUM($S$6:BD$6)*$M304+SUM($S$7:BD$7)*$N304-SUM($O304:$Q304),0)</f>
        <v>360867.6</v>
      </c>
      <c r="BC304" s="87">
        <f t="shared" si="944"/>
        <v>55494.79999999993</v>
      </c>
      <c r="BG304" s="23">
        <f t="shared" si="971"/>
        <v>0</v>
      </c>
      <c r="BH304" s="23">
        <f t="shared" si="972"/>
        <v>0</v>
      </c>
      <c r="BI304" s="23">
        <f t="shared" si="973"/>
        <v>0</v>
      </c>
      <c r="BJ304" s="23">
        <f t="shared" si="974"/>
        <v>0</v>
      </c>
      <c r="BK304" s="23">
        <f t="shared" si="975"/>
        <v>0</v>
      </c>
      <c r="BL304" s="23">
        <f t="shared" si="976"/>
        <v>0</v>
      </c>
      <c r="BM304" s="23">
        <f t="shared" si="977"/>
        <v>0</v>
      </c>
      <c r="BN304" s="23">
        <f t="shared" si="978"/>
        <v>0</v>
      </c>
      <c r="BO304" s="23">
        <f t="shared" si="979"/>
        <v>2549327.1280000038</v>
      </c>
      <c r="BP304" s="23">
        <f t="shared" si="980"/>
        <v>16174204.289999994</v>
      </c>
      <c r="BQ304" s="407">
        <f t="shared" si="981"/>
        <v>16174204.290000001</v>
      </c>
      <c r="BR304" s="22">
        <f t="shared" si="982"/>
        <v>16174204.290000001</v>
      </c>
      <c r="BS304" s="91">
        <f t="shared" si="983"/>
        <v>16174204.290000014</v>
      </c>
      <c r="BT304" s="91">
        <f t="shared" si="984"/>
        <v>12220509.907999985</v>
      </c>
      <c r="BU304" s="23"/>
      <c r="BV304" s="23"/>
      <c r="BW304" s="24"/>
      <c r="BX304" s="164" t="s">
        <v>749</v>
      </c>
    </row>
    <row r="305" spans="1:76" s="86" customFormat="1" ht="12.75" customHeight="1" x14ac:dyDescent="0.25">
      <c r="A305" s="99" t="s">
        <v>555</v>
      </c>
      <c r="B305" s="15"/>
      <c r="C305" s="244" t="s">
        <v>105</v>
      </c>
      <c r="D305" s="274">
        <v>3</v>
      </c>
      <c r="E305" s="328">
        <v>0.59199999999999997</v>
      </c>
      <c r="F305" s="350" t="s">
        <v>1056</v>
      </c>
      <c r="G305" s="369">
        <v>1</v>
      </c>
      <c r="H305" s="370">
        <v>220.21</v>
      </c>
      <c r="I305" s="372" t="s">
        <v>1056</v>
      </c>
      <c r="J305" s="208"/>
      <c r="K305" s="208"/>
      <c r="L305" s="217">
        <v>848.05200000000002</v>
      </c>
      <c r="M305" s="109"/>
      <c r="N305" s="120"/>
      <c r="O305" s="87"/>
      <c r="P305" s="87"/>
      <c r="Q305" s="294">
        <v>518553</v>
      </c>
      <c r="R305" s="72">
        <f>IF(SUM($S$3:U$3)*$J305+SUM($S$4:U$4)*$K305+SUM($S$5:U$5)*$L305+SUM($S$6:U$6)*$M305+SUM($S$7:U$7)*$N305-SUM($O305:$Q305)&gt;0,SUM($S$3:U$3)*$J305+SUM($S$4:U$4)*$K305+SUM($S$5:U$5)*$L305+SUM($S$6:U$6)*$M305+SUM($S$7:U$7)*$N305-SUM($O305:$Q305),0)</f>
        <v>0</v>
      </c>
      <c r="S305" s="73">
        <f t="shared" si="926"/>
        <v>0</v>
      </c>
      <c r="T305" s="72">
        <f>IF(SUM($S$3:W$3)*$J305+SUM($S$4:W$4)*$K305+SUM($S$5:W$5)*$L305+SUM($S$6:W$6)*$M305+SUM($S$7:W$7)*$N305-SUM($O305:$Q305)&gt;0,SUM($S$3:W$3)*$J305+SUM($S$4:W$4)*$K305+SUM($S$5:W$5)*$L305+SUM($S$6:W$6)*$M305+SUM($S$7:W$7)*$N305-SUM($O305:$Q305),0)</f>
        <v>0</v>
      </c>
      <c r="U305" s="4">
        <f t="shared" si="927"/>
        <v>0</v>
      </c>
      <c r="V305" s="72">
        <f>IF(SUM($S$3:Y$3)*$J305+SUM($S$4:Y$4)*$K305+SUM($S$5:Y$5)*$L305+SUM($S$6:Y$6)*$M305+SUM($S$7:Y$7)*$N305-SUM($O305:$Q305)&gt;0,SUM($S$3:Y$3)*$J305+SUM($S$4:Y$4)*$K305+SUM($S$5:Y$5)*$L305+SUM($S$6:Y$6)*$M305+SUM($S$7:Y$7)*$N305-SUM($O305:$Q305),0)</f>
        <v>0</v>
      </c>
      <c r="W305" s="4">
        <f t="shared" si="928"/>
        <v>0</v>
      </c>
      <c r="X305" s="72">
        <f>IF(SUM($S$3:AA$3)*$J305+SUM($S$4:AA$4)*$K305+SUM($S$5:AA$5)*$L305+SUM($S$6:AA$6)*$M305+SUM($S$7:AA$7)*$N305-SUM($O305:$Q305)&gt;0,SUM($S$3:AA$3)*$J305+SUM($S$4:AA$4)*$K305+SUM($S$5:AA$5)*$L305+SUM($S$6:AA$6)*$M305+SUM($S$7:AA$7)*$N305-SUM($O305:$Q305),0)</f>
        <v>0</v>
      </c>
      <c r="Y305" s="4">
        <f t="shared" si="929"/>
        <v>0</v>
      </c>
      <c r="Z305" s="72">
        <f>IF(SUM($S$3:AC$3)*$J305+SUM($S$4:AC$4)*$K305+SUM($S$5:AC$5)*$L305+SUM($S$6:AC$6)*$M305+SUM($S$7:AC$7)*$N305-SUM($O305:$Q305)&gt;0,SUM($S$3:AC$3)*$J305+SUM($S$4:AC$4)*$K305+SUM($S$5:AC$5)*$L305+SUM($S$6:AC$6)*$M305+SUM($S$7:AC$7)*$N305-SUM($O305:$Q305),0)</f>
        <v>0</v>
      </c>
      <c r="AA305" s="4">
        <f t="shared" si="930"/>
        <v>0</v>
      </c>
      <c r="AB305" s="72">
        <f>IF(SUM($S$3:AE$3)*$J305+SUM($S$4:AE$4)*$K305+SUM($S$5:AE$5)*$L305+SUM($S$6:AE$6)*$M305+SUM($S$7:AE$7)*$N305-SUM($O305:$Q305)&gt;0,SUM($S$3:AE$3)*$J305+SUM($S$4:AE$4)*$K305+SUM($S$5:AE$5)*$L305+SUM($S$6:AE$6)*$M305+SUM($S$7:AE$7)*$N305-SUM($O305:$Q305),0)</f>
        <v>0</v>
      </c>
      <c r="AC305" s="4">
        <f t="shared" si="931"/>
        <v>0</v>
      </c>
      <c r="AD305" s="72">
        <f>IF(SUM($S$3:AG$3)*$J305+SUM($S$4:AG$4)*$K305+SUM($S$5:AG$5)*$L305+SUM($S$6:AG$6)*$M305+SUM($S$7:AG$7)*$N305-SUM($O305:$Q305)&gt;0,SUM($S$3:AG$3)*$J305+SUM($S$4:AG$4)*$K305+SUM($S$5:AG$5)*$L305+SUM($S$6:AG$6)*$M305+SUM($S$7:AG$7)*$N305-SUM($O305:$Q305),0)</f>
        <v>0</v>
      </c>
      <c r="AE305" s="4">
        <f t="shared" si="932"/>
        <v>0</v>
      </c>
      <c r="AF305" s="72">
        <f>IF(SUM($S$3:AI$3)*$J305+SUM($S$4:AI$4)*$K305+SUM($S$5:AI$5)*$L305+SUM($S$6:AI$6)*$M305+SUM($S$7:AI$7)*$N305-SUM($O305:$Q305)&gt;0,SUM($S$3:AI$3)*$J305+SUM($S$4:AI$4)*$K305+SUM($S$5:AI$5)*$L305+SUM($S$6:AI$6)*$M305+SUM($S$7:AI$7)*$N305-SUM($O305:$Q305),0)</f>
        <v>0</v>
      </c>
      <c r="AG305" s="4">
        <f t="shared" si="933"/>
        <v>0</v>
      </c>
      <c r="AH305" s="72">
        <f>IF(SUM($S$3:AK$3)*$J305+SUM($S$4:AK$4)*$K305+SUM($S$5:AK$5)*$L305+SUM($S$6:AK$6)*$M305+SUM($S$7:AK$7)*$N305-SUM($O305:$Q305)&gt;0,SUM($S$3:AK$3)*$J305+SUM($S$4:AK$4)*$K305+SUM($S$5:AK$5)*$L305+SUM($S$6:AK$6)*$M305+SUM($S$7:AK$7)*$N305-SUM($O305:$Q305),0)</f>
        <v>0</v>
      </c>
      <c r="AI305" s="4">
        <f t="shared" si="934"/>
        <v>0</v>
      </c>
      <c r="AJ305" s="72">
        <f>IF(SUM($S$3:AM$3)*$J305+SUM($S$4:AQ$4)*$K305+SUM($S$5:AM$5)*$L305+SUM($S$6:AM$6)*$M305+SUM($S$7:AM$7)*$N305-SUM($O305:$Q305)&gt;0,SUM($S$3:AM$3)*$J305+SUM($S$4:AQ$4)*$K305+SUM($S$5:AM$5)*$L305+SUM($S$6:AM$6)*$M305+SUM($S$7:AM$7)*$N305-SUM($O305:$Q305),0)</f>
        <v>0</v>
      </c>
      <c r="AK305" s="4">
        <f t="shared" si="935"/>
        <v>0</v>
      </c>
      <c r="AL305" s="72">
        <f>IF(SUM($S$3:AO$3)*$J305+SUM($S$4:AS$4)*$K305+SUM($S$5:AO$5)*$L305+SUM($S$6:AO$6)*$M305+SUM($S$7:AO$7)*$N305-SUM($O305:$Q305)&gt;0,SUM($S$3:AO$3)*$J305+SUM($S$4:AS$4)*$K305+SUM($S$5:AO$5)*$L305+SUM($S$6:AO$6)*$M305+SUM($S$7:AO$7)*$N305-SUM($O305:$Q305),0)</f>
        <v>0</v>
      </c>
      <c r="AM305" s="4">
        <f t="shared" si="936"/>
        <v>0</v>
      </c>
      <c r="AN305" s="72">
        <f>IF(SUM($S$3:AQ$3)*$J305+SUM($S$4:AU$4)*$K305+SUM($S$5:AQ$5)*$L305+SUM($S$6:AQ$6)*$M305+SUM($S$7:AQ$7)*$N305-SUM($O305:$Q305)&gt;0,SUM($S$3:AQ$3)*$J305+SUM($S$4:AU$4)*$K305+SUM($S$5:AQ$5)*$L305+SUM($S$6:AQ$6)*$M305+SUM($S$7:AQ$7)*$N305-SUM($O305:$Q305),0)</f>
        <v>0</v>
      </c>
      <c r="AO305" s="4">
        <f t="shared" si="937"/>
        <v>0</v>
      </c>
      <c r="AP305" s="72">
        <f>IF(SUM($S$3:AS$3)*$J305+SUM($S$4:AW$4)*$K305+SUM($S$5:AS$5)*$L305+SUM($S$6:AS$6)*$M305+SUM($S$7:AS$7)*$N305-SUM($O305:$Q305)&gt;0,SUM($S$3:AS$3)*$J305+SUM($S$4:AW$4)*$K305+SUM($S$5:AS$5)*$L305+SUM($S$6:AS$6)*$M305+SUM($S$7:AS$7)*$N305-SUM($O305:$Q305),0)</f>
        <v>0</v>
      </c>
      <c r="AQ305" s="4">
        <f t="shared" si="938"/>
        <v>0</v>
      </c>
      <c r="AR305" s="72">
        <f>IF(SUM($S$3:AU$3)*$J305+SUM($S$4:AP$4)*$K305+SUM($S$5:AU$5)*$L305+SUM($S$6:AU$6)*$M305+SUM($S$7:AU$7)*$N305-SUM($O305:$Q305)&gt;0,SUM($S$3:AU$3)*$J305+SUM($S$4:AP$4)*$K305+SUM($S$5:AU$5)*$L305+SUM($S$6:AU$6)*$M305+SUM($S$7:AU$7)*$N305-SUM($O305:$Q305),0)</f>
        <v>20808.072000000044</v>
      </c>
      <c r="AS305" s="4">
        <f t="shared" si="939"/>
        <v>20808.072000000044</v>
      </c>
      <c r="AT305" s="72">
        <f>IF(SUM($S$3:AW$3)*$J305+SUM($S$4:AW$4)*$K305+SUM($S$5:AW$5)*$L305+SUM($S$6:AW$6)*$M305+SUM($S$7:AW$7)*$N305-SUM($O305:$Q305)&gt;0,SUM($S$3:AW$3)*$J305+SUM($S$4:AW$4)*$K305+SUM($S$5:AW$5)*$L305+SUM($S$6:AW$6)*$M305+SUM($S$7:AW$7)*$N305-SUM($O305:$Q305),0)</f>
        <v>173457.43200000003</v>
      </c>
      <c r="AU305" s="4">
        <f t="shared" si="940"/>
        <v>152649.35999999999</v>
      </c>
      <c r="AV305" s="72">
        <f>IF(SUM($S$3:AY$3)*$J305+SUM($S$4:AY$4)*$K305+SUM($S$5:AY$5)*$L305+SUM($S$6:AY$6)*$M305+SUM($S$7:AY$7)*$N305-SUM($O305:$Q305)&gt;0,SUM($S$3:AY$3)*$J305+SUM($S$4:AY$4)*$K305+SUM($S$5:AY$5)*$L305+SUM($S$6:AY$6)*$M305+SUM($S$7:AY$7)*$N305-SUM($O305:$Q305),0)</f>
        <v>326106.79200000002</v>
      </c>
      <c r="AW305" s="4">
        <f t="shared" si="941"/>
        <v>152649.35999999999</v>
      </c>
      <c r="AX305" s="72">
        <f>IF(SUM($S$3:BA$3)*$J305+SUM($S$4:BA$4)*$K305+SUM($S$5:BA$5)*$L305+SUM($S$6:BA$6)*$M305+SUM($S$7:BA$7)*$N305-SUM($O305:$Q305)&gt;0,SUM($S$3:BA$3)*$J305+SUM($S$4:BA$4)*$K305+SUM($S$5:BA$5)*$L305+SUM($S$6:BA$6)*$M305+SUM($S$7:BA$7)*$N305-SUM($O305:$Q305),0)</f>
        <v>478756.152</v>
      </c>
      <c r="AY305" s="7">
        <f t="shared" si="942"/>
        <v>152649.35999999999</v>
      </c>
      <c r="AZ305" s="401">
        <f>IF(SUM($S$3:BC$3)*$J305+SUM($S$4:BC$4)*$K305+SUM($S$5:BC$5)*$L305+SUM($S$6:BC$6)*$M305+SUM($S$7:BC$7)*$N305-SUM($O305:$Q305)&gt;0,SUM($S$3:BC$3)*$J305+SUM($S$4:BC$4)*$K305+SUM($S$5:BC$5)*$L305+SUM($S$6:BC$6)*$M305+SUM($S$7:BC$7)*$N305-SUM($O305:$Q305),0)</f>
        <v>631405.5120000001</v>
      </c>
      <c r="BA305" s="87">
        <f t="shared" si="943"/>
        <v>152649.3600000001</v>
      </c>
      <c r="BB305" s="402">
        <f>IF(SUM($S$3:BD$3)*$J305+SUM($S$4:BD$4)*$K305+SUM($S$5:BD$5)*$L305+SUM($S$6:BD$6)*$M305+SUM($S$7:BD$7)*$N305-SUM($O305:$Q305)&gt;0,SUM($S$3:BD$3)*$J305+SUM($S$4:BD$4)*$K305+SUM($S$5:BD$5)*$L305+SUM($S$6:BD$6)*$M305+SUM($S$7:BD$7)*$N305-SUM($O305:$Q305),0)</f>
        <v>746740.58400000003</v>
      </c>
      <c r="BC305" s="87">
        <f t="shared" si="944"/>
        <v>115335.07199999993</v>
      </c>
      <c r="BG305" s="23">
        <f t="shared" si="971"/>
        <v>0</v>
      </c>
      <c r="BH305" s="23">
        <f t="shared" si="972"/>
        <v>0</v>
      </c>
      <c r="BI305" s="23">
        <f t="shared" si="973"/>
        <v>0</v>
      </c>
      <c r="BJ305" s="23">
        <f t="shared" si="974"/>
        <v>0</v>
      </c>
      <c r="BK305" s="23">
        <f t="shared" si="975"/>
        <v>0</v>
      </c>
      <c r="BL305" s="23">
        <f t="shared" si="976"/>
        <v>0</v>
      </c>
      <c r="BM305" s="23">
        <f t="shared" si="977"/>
        <v>0</v>
      </c>
      <c r="BN305" s="23">
        <f t="shared" si="978"/>
        <v>0</v>
      </c>
      <c r="BO305" s="23">
        <f t="shared" si="979"/>
        <v>4582145.5351200094</v>
      </c>
      <c r="BP305" s="23">
        <f t="shared" si="980"/>
        <v>33614915.5656</v>
      </c>
      <c r="BQ305" s="407">
        <f t="shared" si="981"/>
        <v>33614915.5656</v>
      </c>
      <c r="BR305" s="22">
        <f t="shared" si="982"/>
        <v>33614915.5656</v>
      </c>
      <c r="BS305" s="91">
        <f t="shared" si="983"/>
        <v>33614915.565600023</v>
      </c>
      <c r="BT305" s="91">
        <f t="shared" si="984"/>
        <v>25397936.205119986</v>
      </c>
      <c r="BU305" s="23"/>
      <c r="BV305" s="23"/>
      <c r="BW305" s="24"/>
      <c r="BX305" s="164" t="s">
        <v>749</v>
      </c>
    </row>
    <row r="306" spans="1:76" s="86" customFormat="1" ht="12.75" customHeight="1" x14ac:dyDescent="0.25">
      <c r="A306" s="99" t="s">
        <v>556</v>
      </c>
      <c r="B306" s="15"/>
      <c r="C306" s="244" t="s">
        <v>105</v>
      </c>
      <c r="D306" s="274">
        <v>3</v>
      </c>
      <c r="E306" s="328">
        <v>0.59199999999999997</v>
      </c>
      <c r="F306" s="350" t="s">
        <v>1056</v>
      </c>
      <c r="G306" s="369">
        <v>1</v>
      </c>
      <c r="H306" s="370">
        <v>220.21</v>
      </c>
      <c r="I306" s="372" t="s">
        <v>1056</v>
      </c>
      <c r="J306" s="208"/>
      <c r="K306" s="208"/>
      <c r="L306" s="217">
        <v>427.04</v>
      </c>
      <c r="M306" s="109"/>
      <c r="N306" s="120"/>
      <c r="O306" s="87"/>
      <c r="P306" s="87"/>
      <c r="Q306" s="294">
        <v>266072</v>
      </c>
      <c r="R306" s="72">
        <f>IF(SUM($S$3:U$3)*$J306+SUM($S$4:U$4)*$K306+SUM($S$5:U$5)*$L306+SUM($S$6:U$6)*$M306+SUM($S$7:U$7)*$N306-SUM($O306:$Q306)&gt;0,SUM($S$3:U$3)*$J306+SUM($S$4:U$4)*$K306+SUM($S$5:U$5)*$L306+SUM($S$6:U$6)*$M306+SUM($S$7:U$7)*$N306-SUM($O306:$Q306),0)</f>
        <v>0</v>
      </c>
      <c r="S306" s="73">
        <f t="shared" si="926"/>
        <v>0</v>
      </c>
      <c r="T306" s="72">
        <f>IF(SUM($S$3:W$3)*$J306+SUM($S$4:W$4)*$K306+SUM($S$5:W$5)*$L306+SUM($S$6:W$6)*$M306+SUM($S$7:W$7)*$N306-SUM($O306:$Q306)&gt;0,SUM($S$3:W$3)*$J306+SUM($S$4:W$4)*$K306+SUM($S$5:W$5)*$L306+SUM($S$6:W$6)*$M306+SUM($S$7:W$7)*$N306-SUM($O306:$Q306),0)</f>
        <v>0</v>
      </c>
      <c r="U306" s="4">
        <f t="shared" si="927"/>
        <v>0</v>
      </c>
      <c r="V306" s="72">
        <f>IF(SUM($S$3:Y$3)*$J306+SUM($S$4:Y$4)*$K306+SUM($S$5:Y$5)*$L306+SUM($S$6:Y$6)*$M306+SUM($S$7:Y$7)*$N306-SUM($O306:$Q306)&gt;0,SUM($S$3:Y$3)*$J306+SUM($S$4:Y$4)*$K306+SUM($S$5:Y$5)*$L306+SUM($S$6:Y$6)*$M306+SUM($S$7:Y$7)*$N306-SUM($O306:$Q306),0)</f>
        <v>0</v>
      </c>
      <c r="W306" s="4">
        <f t="shared" si="928"/>
        <v>0</v>
      </c>
      <c r="X306" s="72">
        <f>IF(SUM($S$3:AA$3)*$J306+SUM($S$4:AA$4)*$K306+SUM($S$5:AA$5)*$L306+SUM($S$6:AA$6)*$M306+SUM($S$7:AA$7)*$N306-SUM($O306:$Q306)&gt;0,SUM($S$3:AA$3)*$J306+SUM($S$4:AA$4)*$K306+SUM($S$5:AA$5)*$L306+SUM($S$6:AA$6)*$M306+SUM($S$7:AA$7)*$N306-SUM($O306:$Q306),0)</f>
        <v>0</v>
      </c>
      <c r="Y306" s="4">
        <f t="shared" si="929"/>
        <v>0</v>
      </c>
      <c r="Z306" s="72">
        <f>IF(SUM($S$3:AC$3)*$J306+SUM($S$4:AC$4)*$K306+SUM($S$5:AC$5)*$L306+SUM($S$6:AC$6)*$M306+SUM($S$7:AC$7)*$N306-SUM($O306:$Q306)&gt;0,SUM($S$3:AC$3)*$J306+SUM($S$4:AC$4)*$K306+SUM($S$5:AC$5)*$L306+SUM($S$6:AC$6)*$M306+SUM($S$7:AC$7)*$N306-SUM($O306:$Q306),0)</f>
        <v>0</v>
      </c>
      <c r="AA306" s="4">
        <f t="shared" si="930"/>
        <v>0</v>
      </c>
      <c r="AB306" s="72">
        <f>IF(SUM($S$3:AE$3)*$J306+SUM($S$4:AE$4)*$K306+SUM($S$5:AE$5)*$L306+SUM($S$6:AE$6)*$M306+SUM($S$7:AE$7)*$N306-SUM($O306:$Q306)&gt;0,SUM($S$3:AE$3)*$J306+SUM($S$4:AE$4)*$K306+SUM($S$5:AE$5)*$L306+SUM($S$6:AE$6)*$M306+SUM($S$7:AE$7)*$N306-SUM($O306:$Q306),0)</f>
        <v>0</v>
      </c>
      <c r="AC306" s="4">
        <f t="shared" si="931"/>
        <v>0</v>
      </c>
      <c r="AD306" s="72">
        <f>IF(SUM($S$3:AG$3)*$J306+SUM($S$4:AG$4)*$K306+SUM($S$5:AG$5)*$L306+SUM($S$6:AG$6)*$M306+SUM($S$7:AG$7)*$N306-SUM($O306:$Q306)&gt;0,SUM($S$3:AG$3)*$J306+SUM($S$4:AG$4)*$K306+SUM($S$5:AG$5)*$L306+SUM($S$6:AG$6)*$M306+SUM($S$7:AG$7)*$N306-SUM($O306:$Q306),0)</f>
        <v>0</v>
      </c>
      <c r="AE306" s="4">
        <f t="shared" si="932"/>
        <v>0</v>
      </c>
      <c r="AF306" s="72">
        <f>IF(SUM($S$3:AI$3)*$J306+SUM($S$4:AI$4)*$K306+SUM($S$5:AI$5)*$L306+SUM($S$6:AI$6)*$M306+SUM($S$7:AI$7)*$N306-SUM($O306:$Q306)&gt;0,SUM($S$3:AI$3)*$J306+SUM($S$4:AI$4)*$K306+SUM($S$5:AI$5)*$L306+SUM($S$6:AI$6)*$M306+SUM($S$7:AI$7)*$N306-SUM($O306:$Q306),0)</f>
        <v>0</v>
      </c>
      <c r="AG306" s="4">
        <f t="shared" si="933"/>
        <v>0</v>
      </c>
      <c r="AH306" s="72">
        <f>IF(SUM($S$3:AK$3)*$J306+SUM($S$4:AK$4)*$K306+SUM($S$5:AK$5)*$L306+SUM($S$6:AK$6)*$M306+SUM($S$7:AK$7)*$N306-SUM($O306:$Q306)&gt;0,SUM($S$3:AK$3)*$J306+SUM($S$4:AK$4)*$K306+SUM($S$5:AK$5)*$L306+SUM($S$6:AK$6)*$M306+SUM($S$7:AK$7)*$N306-SUM($O306:$Q306),0)</f>
        <v>0</v>
      </c>
      <c r="AI306" s="4">
        <f t="shared" si="934"/>
        <v>0</v>
      </c>
      <c r="AJ306" s="72">
        <f>IF(SUM($S$3:AM$3)*$J306+SUM($S$4:AQ$4)*$K306+SUM($S$5:AM$5)*$L306+SUM($S$6:AM$6)*$M306+SUM($S$7:AM$7)*$N306-SUM($O306:$Q306)&gt;0,SUM($S$3:AM$3)*$J306+SUM($S$4:AQ$4)*$K306+SUM($S$5:AM$5)*$L306+SUM($S$6:AM$6)*$M306+SUM($S$7:AM$7)*$N306-SUM($O306:$Q306),0)</f>
        <v>0</v>
      </c>
      <c r="AK306" s="4">
        <f t="shared" si="935"/>
        <v>0</v>
      </c>
      <c r="AL306" s="72">
        <f>IF(SUM($S$3:AO$3)*$J306+SUM($S$4:AS$4)*$K306+SUM($S$5:AO$5)*$L306+SUM($S$6:AO$6)*$M306+SUM($S$7:AO$7)*$N306-SUM($O306:$Q306)&gt;0,SUM($S$3:AO$3)*$J306+SUM($S$4:AS$4)*$K306+SUM($S$5:AO$5)*$L306+SUM($S$6:AO$6)*$M306+SUM($S$7:AO$7)*$N306-SUM($O306:$Q306),0)</f>
        <v>0</v>
      </c>
      <c r="AM306" s="4">
        <f t="shared" si="936"/>
        <v>0</v>
      </c>
      <c r="AN306" s="72">
        <f>IF(SUM($S$3:AQ$3)*$J306+SUM($S$4:AU$4)*$K306+SUM($S$5:AQ$5)*$L306+SUM($S$6:AQ$6)*$M306+SUM($S$7:AQ$7)*$N306-SUM($O306:$Q306)&gt;0,SUM($S$3:AQ$3)*$J306+SUM($S$4:AU$4)*$K306+SUM($S$5:AQ$5)*$L306+SUM($S$6:AQ$6)*$M306+SUM($S$7:AQ$7)*$N306-SUM($O306:$Q306),0)</f>
        <v>0</v>
      </c>
      <c r="AO306" s="4">
        <f t="shared" si="937"/>
        <v>0</v>
      </c>
      <c r="AP306" s="72">
        <f>IF(SUM($S$3:AS$3)*$J306+SUM($S$4:AW$4)*$K306+SUM($S$5:AS$5)*$L306+SUM($S$6:AS$6)*$M306+SUM($S$7:AS$7)*$N306-SUM($O306:$Q306)&gt;0,SUM($S$3:AS$3)*$J306+SUM($S$4:AW$4)*$K306+SUM($S$5:AS$5)*$L306+SUM($S$6:AS$6)*$M306+SUM($S$7:AS$7)*$N306-SUM($O306:$Q306),0)</f>
        <v>0</v>
      </c>
      <c r="AQ306" s="4">
        <f t="shared" si="938"/>
        <v>0</v>
      </c>
      <c r="AR306" s="72">
        <f>IF(SUM($S$3:AU$3)*$J306+SUM($S$4:AP$4)*$K306+SUM($S$5:AU$5)*$L306+SUM($S$6:AU$6)*$M306+SUM($S$7:AU$7)*$N306-SUM($O306:$Q306)&gt;0,SUM($S$3:AU$3)*$J306+SUM($S$4:AP$4)*$K306+SUM($S$5:AU$5)*$L306+SUM($S$6:AU$6)*$M306+SUM($S$7:AU$7)*$N306-SUM($O306:$Q306),0)</f>
        <v>5525.4400000000023</v>
      </c>
      <c r="AS306" s="4">
        <f t="shared" si="939"/>
        <v>5525.4400000000023</v>
      </c>
      <c r="AT306" s="72">
        <f>IF(SUM($S$3:AW$3)*$J306+SUM($S$4:AW$4)*$K306+SUM($S$5:AW$5)*$L306+SUM($S$6:AW$6)*$M306+SUM($S$7:AW$7)*$N306-SUM($O306:$Q306)&gt;0,SUM($S$3:AW$3)*$J306+SUM($S$4:AW$4)*$K306+SUM($S$5:AW$5)*$L306+SUM($S$6:AW$6)*$M306+SUM($S$7:AW$7)*$N306-SUM($O306:$Q306),0)</f>
        <v>82392.640000000014</v>
      </c>
      <c r="AU306" s="4">
        <f t="shared" si="940"/>
        <v>76867.200000000012</v>
      </c>
      <c r="AV306" s="72">
        <f>IF(SUM($S$3:AY$3)*$J306+SUM($S$4:AY$4)*$K306+SUM($S$5:AY$5)*$L306+SUM($S$6:AY$6)*$M306+SUM($S$7:AY$7)*$N306-SUM($O306:$Q306)&gt;0,SUM($S$3:AY$3)*$J306+SUM($S$4:AY$4)*$K306+SUM($S$5:AY$5)*$L306+SUM($S$6:AY$6)*$M306+SUM($S$7:AY$7)*$N306-SUM($O306:$Q306),0)</f>
        <v>159259.84000000003</v>
      </c>
      <c r="AW306" s="4">
        <f t="shared" si="941"/>
        <v>76867.200000000012</v>
      </c>
      <c r="AX306" s="72">
        <f>IF(SUM($S$3:BA$3)*$J306+SUM($S$4:BA$4)*$K306+SUM($S$5:BA$5)*$L306+SUM($S$6:BA$6)*$M306+SUM($S$7:BA$7)*$N306-SUM($O306:$Q306)&gt;0,SUM($S$3:BA$3)*$J306+SUM($S$4:BA$4)*$K306+SUM($S$5:BA$5)*$L306+SUM($S$6:BA$6)*$M306+SUM($S$7:BA$7)*$N306-SUM($O306:$Q306),0)</f>
        <v>236127.04000000004</v>
      </c>
      <c r="AY306" s="7">
        <f t="shared" si="942"/>
        <v>76867.200000000012</v>
      </c>
      <c r="AZ306" s="401">
        <f>IF(SUM($S$3:BC$3)*$J306+SUM($S$4:BC$4)*$K306+SUM($S$5:BC$5)*$L306+SUM($S$6:BC$6)*$M306+SUM($S$7:BC$7)*$N306-SUM($O306:$Q306)&gt;0,SUM($S$3:BC$3)*$J306+SUM($S$4:BC$4)*$K306+SUM($S$5:BC$5)*$L306+SUM($S$6:BC$6)*$M306+SUM($S$7:BC$7)*$N306-SUM($O306:$Q306),0)</f>
        <v>312994.24</v>
      </c>
      <c r="BA306" s="87">
        <f t="shared" si="943"/>
        <v>76867.199999999953</v>
      </c>
      <c r="BB306" s="402">
        <f>IF(SUM($S$3:BD$3)*$J306+SUM($S$4:BD$4)*$K306+SUM($S$5:BD$5)*$L306+SUM($S$6:BD$6)*$M306+SUM($S$7:BD$7)*$N306-SUM($O306:$Q306)&gt;0,SUM($S$3:BD$3)*$J306+SUM($S$4:BD$4)*$K306+SUM($S$5:BD$5)*$L306+SUM($S$6:BD$6)*$M306+SUM($S$7:BD$7)*$N306-SUM($O306:$Q306),0)</f>
        <v>371071.68000000005</v>
      </c>
      <c r="BC306" s="87">
        <f t="shared" si="944"/>
        <v>58077.440000000061</v>
      </c>
      <c r="BG306" s="23">
        <f t="shared" si="971"/>
        <v>0</v>
      </c>
      <c r="BH306" s="23">
        <f t="shared" si="972"/>
        <v>0</v>
      </c>
      <c r="BI306" s="23">
        <f t="shared" si="973"/>
        <v>0</v>
      </c>
      <c r="BJ306" s="23">
        <f t="shared" si="974"/>
        <v>0</v>
      </c>
      <c r="BK306" s="23">
        <f t="shared" si="975"/>
        <v>0</v>
      </c>
      <c r="BL306" s="23">
        <f t="shared" si="976"/>
        <v>0</v>
      </c>
      <c r="BM306" s="23">
        <f t="shared" si="977"/>
        <v>0</v>
      </c>
      <c r="BN306" s="23">
        <f t="shared" si="978"/>
        <v>0</v>
      </c>
      <c r="BO306" s="23">
        <f t="shared" si="979"/>
        <v>1216757.1424000005</v>
      </c>
      <c r="BP306" s="23">
        <f t="shared" si="980"/>
        <v>16926926.112000003</v>
      </c>
      <c r="BQ306" s="407">
        <f t="shared" si="981"/>
        <v>16926926.112000003</v>
      </c>
      <c r="BR306" s="22">
        <f t="shared" si="982"/>
        <v>16926926.112000003</v>
      </c>
      <c r="BS306" s="91">
        <f t="shared" si="983"/>
        <v>16926926.111999989</v>
      </c>
      <c r="BT306" s="91">
        <f t="shared" si="984"/>
        <v>12789233.062400013</v>
      </c>
      <c r="BU306" s="23"/>
      <c r="BV306" s="23"/>
      <c r="BW306" s="24"/>
      <c r="BX306" s="164" t="s">
        <v>749</v>
      </c>
    </row>
    <row r="307" spans="1:76" s="86" customFormat="1" ht="12.75" customHeight="1" x14ac:dyDescent="0.25">
      <c r="A307" s="99" t="s">
        <v>557</v>
      </c>
      <c r="B307" s="15"/>
      <c r="C307" s="244" t="s">
        <v>105</v>
      </c>
      <c r="D307" s="274">
        <v>3</v>
      </c>
      <c r="E307" s="328">
        <v>0.59199999999999997</v>
      </c>
      <c r="F307" s="350" t="s">
        <v>1056</v>
      </c>
      <c r="G307" s="369">
        <v>1</v>
      </c>
      <c r="H307" s="370">
        <v>220.21</v>
      </c>
      <c r="I307" s="372" t="s">
        <v>1056</v>
      </c>
      <c r="J307" s="208"/>
      <c r="K307" s="208"/>
      <c r="L307" s="217">
        <v>1423.048</v>
      </c>
      <c r="M307" s="109"/>
      <c r="N307" s="120"/>
      <c r="O307" s="87"/>
      <c r="P307" s="87"/>
      <c r="Q307" s="294">
        <v>889680</v>
      </c>
      <c r="R307" s="72">
        <f>IF(SUM($S$3:U$3)*$J307+SUM($S$4:U$4)*$K307+SUM($S$5:U$5)*$L307+SUM($S$6:U$6)*$M307+SUM($S$7:U$7)*$N307-SUM($O307:$Q307)&gt;0,SUM($S$3:U$3)*$J307+SUM($S$4:U$4)*$K307+SUM($S$5:U$5)*$L307+SUM($S$6:U$6)*$M307+SUM($S$7:U$7)*$N307-SUM($O307:$Q307),0)</f>
        <v>0</v>
      </c>
      <c r="S307" s="73">
        <f t="shared" si="926"/>
        <v>0</v>
      </c>
      <c r="T307" s="72">
        <f>IF(SUM($S$3:W$3)*$J307+SUM($S$4:W$4)*$K307+SUM($S$5:W$5)*$L307+SUM($S$6:W$6)*$M307+SUM($S$7:W$7)*$N307-SUM($O307:$Q307)&gt;0,SUM($S$3:W$3)*$J307+SUM($S$4:W$4)*$K307+SUM($S$5:W$5)*$L307+SUM($S$6:W$6)*$M307+SUM($S$7:W$7)*$N307-SUM($O307:$Q307),0)</f>
        <v>0</v>
      </c>
      <c r="U307" s="4">
        <f t="shared" si="927"/>
        <v>0</v>
      </c>
      <c r="V307" s="72">
        <f>IF(SUM($S$3:Y$3)*$J307+SUM($S$4:Y$4)*$K307+SUM($S$5:Y$5)*$L307+SUM($S$6:Y$6)*$M307+SUM($S$7:Y$7)*$N307-SUM($O307:$Q307)&gt;0,SUM($S$3:Y$3)*$J307+SUM($S$4:Y$4)*$K307+SUM($S$5:Y$5)*$L307+SUM($S$6:Y$6)*$M307+SUM($S$7:Y$7)*$N307-SUM($O307:$Q307),0)</f>
        <v>0</v>
      </c>
      <c r="W307" s="4">
        <f t="shared" si="928"/>
        <v>0</v>
      </c>
      <c r="X307" s="72">
        <f>IF(SUM($S$3:AA$3)*$J307+SUM($S$4:AA$4)*$K307+SUM($S$5:AA$5)*$L307+SUM($S$6:AA$6)*$M307+SUM($S$7:AA$7)*$N307-SUM($O307:$Q307)&gt;0,SUM($S$3:AA$3)*$J307+SUM($S$4:AA$4)*$K307+SUM($S$5:AA$5)*$L307+SUM($S$6:AA$6)*$M307+SUM($S$7:AA$7)*$N307-SUM($O307:$Q307),0)</f>
        <v>0</v>
      </c>
      <c r="Y307" s="4">
        <f t="shared" si="929"/>
        <v>0</v>
      </c>
      <c r="Z307" s="72">
        <f>IF(SUM($S$3:AC$3)*$J307+SUM($S$4:AC$4)*$K307+SUM($S$5:AC$5)*$L307+SUM($S$6:AC$6)*$M307+SUM($S$7:AC$7)*$N307-SUM($O307:$Q307)&gt;0,SUM($S$3:AC$3)*$J307+SUM($S$4:AC$4)*$K307+SUM($S$5:AC$5)*$L307+SUM($S$6:AC$6)*$M307+SUM($S$7:AC$7)*$N307-SUM($O307:$Q307),0)</f>
        <v>0</v>
      </c>
      <c r="AA307" s="4">
        <f t="shared" si="930"/>
        <v>0</v>
      </c>
      <c r="AB307" s="72">
        <f>IF(SUM($S$3:AE$3)*$J307+SUM($S$4:AE$4)*$K307+SUM($S$5:AE$5)*$L307+SUM($S$6:AE$6)*$M307+SUM($S$7:AE$7)*$N307-SUM($O307:$Q307)&gt;0,SUM($S$3:AE$3)*$J307+SUM($S$4:AE$4)*$K307+SUM($S$5:AE$5)*$L307+SUM($S$6:AE$6)*$M307+SUM($S$7:AE$7)*$N307-SUM($O307:$Q307),0)</f>
        <v>0</v>
      </c>
      <c r="AC307" s="4">
        <f t="shared" si="931"/>
        <v>0</v>
      </c>
      <c r="AD307" s="72">
        <f>IF(SUM($S$3:AG$3)*$J307+SUM($S$4:AG$4)*$K307+SUM($S$5:AG$5)*$L307+SUM($S$6:AG$6)*$M307+SUM($S$7:AG$7)*$N307-SUM($O307:$Q307)&gt;0,SUM($S$3:AG$3)*$J307+SUM($S$4:AG$4)*$K307+SUM($S$5:AG$5)*$L307+SUM($S$6:AG$6)*$M307+SUM($S$7:AG$7)*$N307-SUM($O307:$Q307),0)</f>
        <v>0</v>
      </c>
      <c r="AE307" s="4">
        <f t="shared" si="932"/>
        <v>0</v>
      </c>
      <c r="AF307" s="72">
        <f>IF(SUM($S$3:AI$3)*$J307+SUM($S$4:AI$4)*$K307+SUM($S$5:AI$5)*$L307+SUM($S$6:AI$6)*$M307+SUM($S$7:AI$7)*$N307-SUM($O307:$Q307)&gt;0,SUM($S$3:AI$3)*$J307+SUM($S$4:AI$4)*$K307+SUM($S$5:AI$5)*$L307+SUM($S$6:AI$6)*$M307+SUM($S$7:AI$7)*$N307-SUM($O307:$Q307),0)</f>
        <v>0</v>
      </c>
      <c r="AG307" s="4">
        <f t="shared" si="933"/>
        <v>0</v>
      </c>
      <c r="AH307" s="72">
        <f>IF(SUM($S$3:AK$3)*$J307+SUM($S$4:AK$4)*$K307+SUM($S$5:AK$5)*$L307+SUM($S$6:AK$6)*$M307+SUM($S$7:AK$7)*$N307-SUM($O307:$Q307)&gt;0,SUM($S$3:AK$3)*$J307+SUM($S$4:AK$4)*$K307+SUM($S$5:AK$5)*$L307+SUM($S$6:AK$6)*$M307+SUM($S$7:AK$7)*$N307-SUM($O307:$Q307),0)</f>
        <v>0</v>
      </c>
      <c r="AI307" s="4">
        <f t="shared" si="934"/>
        <v>0</v>
      </c>
      <c r="AJ307" s="72">
        <f>IF(SUM($S$3:AM$3)*$J307+SUM($S$4:AQ$4)*$K307+SUM($S$5:AM$5)*$L307+SUM($S$6:AM$6)*$M307+SUM($S$7:AM$7)*$N307-SUM($O307:$Q307)&gt;0,SUM($S$3:AM$3)*$J307+SUM($S$4:AQ$4)*$K307+SUM($S$5:AM$5)*$L307+SUM($S$6:AM$6)*$M307+SUM($S$7:AM$7)*$N307-SUM($O307:$Q307),0)</f>
        <v>0</v>
      </c>
      <c r="AK307" s="4">
        <f t="shared" si="935"/>
        <v>0</v>
      </c>
      <c r="AL307" s="72">
        <f>IF(SUM($S$3:AO$3)*$J307+SUM($S$4:AS$4)*$K307+SUM($S$5:AO$5)*$L307+SUM($S$6:AO$6)*$M307+SUM($S$7:AO$7)*$N307-SUM($O307:$Q307)&gt;0,SUM($S$3:AO$3)*$J307+SUM($S$4:AS$4)*$K307+SUM($S$5:AO$5)*$L307+SUM($S$6:AO$6)*$M307+SUM($S$7:AO$7)*$N307-SUM($O307:$Q307),0)</f>
        <v>0</v>
      </c>
      <c r="AM307" s="4">
        <f t="shared" si="936"/>
        <v>0</v>
      </c>
      <c r="AN307" s="72">
        <f>IF(SUM($S$3:AQ$3)*$J307+SUM($S$4:AU$4)*$K307+SUM($S$5:AQ$5)*$L307+SUM($S$6:AQ$6)*$M307+SUM($S$7:AQ$7)*$N307-SUM($O307:$Q307)&gt;0,SUM($S$3:AQ$3)*$J307+SUM($S$4:AU$4)*$K307+SUM($S$5:AQ$5)*$L307+SUM($S$6:AQ$6)*$M307+SUM($S$7:AQ$7)*$N307-SUM($O307:$Q307),0)</f>
        <v>0</v>
      </c>
      <c r="AO307" s="4">
        <f t="shared" si="937"/>
        <v>0</v>
      </c>
      <c r="AP307" s="72">
        <f>IF(SUM($S$3:AS$3)*$J307+SUM($S$4:AW$4)*$K307+SUM($S$5:AS$5)*$L307+SUM($S$6:AS$6)*$M307+SUM($S$7:AS$7)*$N307-SUM($O307:$Q307)&gt;0,SUM($S$3:AS$3)*$J307+SUM($S$4:AW$4)*$K307+SUM($S$5:AS$5)*$L307+SUM($S$6:AS$6)*$M307+SUM($S$7:AS$7)*$N307-SUM($O307:$Q307),0)</f>
        <v>0</v>
      </c>
      <c r="AQ307" s="4">
        <f t="shared" si="938"/>
        <v>0</v>
      </c>
      <c r="AR307" s="72">
        <f>IF(SUM($S$3:AU$3)*$J307+SUM($S$4:AP$4)*$K307+SUM($S$5:AU$5)*$L307+SUM($S$6:AU$6)*$M307+SUM($S$7:AU$7)*$N307-SUM($O307:$Q307)&gt;0,SUM($S$3:AU$3)*$J307+SUM($S$4:AP$4)*$K307+SUM($S$5:AU$5)*$L307+SUM($S$6:AU$6)*$M307+SUM($S$7:AU$7)*$N307-SUM($O307:$Q307),0)</f>
        <v>15378.528000000049</v>
      </c>
      <c r="AS307" s="4">
        <f t="shared" si="939"/>
        <v>15378.528000000049</v>
      </c>
      <c r="AT307" s="72">
        <f>IF(SUM($S$3:AW$3)*$J307+SUM($S$4:AW$4)*$K307+SUM($S$5:AW$5)*$L307+SUM($S$6:AW$6)*$M307+SUM($S$7:AW$7)*$N307-SUM($O307:$Q307)&gt;0,SUM($S$3:AW$3)*$J307+SUM($S$4:AW$4)*$K307+SUM($S$5:AW$5)*$L307+SUM($S$6:AW$6)*$M307+SUM($S$7:AW$7)*$N307-SUM($O307:$Q307),0)</f>
        <v>271527.16800000006</v>
      </c>
      <c r="AU307" s="4">
        <f t="shared" si="940"/>
        <v>256148.64</v>
      </c>
      <c r="AV307" s="72">
        <f>IF(SUM($S$3:AY$3)*$J307+SUM($S$4:AY$4)*$K307+SUM($S$5:AY$5)*$L307+SUM($S$6:AY$6)*$M307+SUM($S$7:AY$7)*$N307-SUM($O307:$Q307)&gt;0,SUM($S$3:AY$3)*$J307+SUM($S$4:AY$4)*$K307+SUM($S$5:AY$5)*$L307+SUM($S$6:AY$6)*$M307+SUM($S$7:AY$7)*$N307-SUM($O307:$Q307),0)</f>
        <v>527675.80799999996</v>
      </c>
      <c r="AW307" s="4">
        <f t="shared" si="941"/>
        <v>256148.6399999999</v>
      </c>
      <c r="AX307" s="72">
        <f>IF(SUM($S$3:BA$3)*$J307+SUM($S$4:BA$4)*$K307+SUM($S$5:BA$5)*$L307+SUM($S$6:BA$6)*$M307+SUM($S$7:BA$7)*$N307-SUM($O307:$Q307)&gt;0,SUM($S$3:BA$3)*$J307+SUM($S$4:BA$4)*$K307+SUM($S$5:BA$5)*$L307+SUM($S$6:BA$6)*$M307+SUM($S$7:BA$7)*$N307-SUM($O307:$Q307),0)</f>
        <v>783824.44800000009</v>
      </c>
      <c r="AY307" s="7">
        <f t="shared" si="942"/>
        <v>256148.64000000013</v>
      </c>
      <c r="AZ307" s="401">
        <f>IF(SUM($S$3:BC$3)*$J307+SUM($S$4:BC$4)*$K307+SUM($S$5:BC$5)*$L307+SUM($S$6:BC$6)*$M307+SUM($S$7:BC$7)*$N307-SUM($O307:$Q307)&gt;0,SUM($S$3:BC$3)*$J307+SUM($S$4:BC$4)*$K307+SUM($S$5:BC$5)*$L307+SUM($S$6:BC$6)*$M307+SUM($S$7:BC$7)*$N307-SUM($O307:$Q307),0)</f>
        <v>1039973.088</v>
      </c>
      <c r="BA307" s="87">
        <f t="shared" si="943"/>
        <v>256148.6399999999</v>
      </c>
      <c r="BB307" s="402">
        <f>IF(SUM($S$3:BD$3)*$J307+SUM($S$4:BD$4)*$K307+SUM($S$5:BD$5)*$L307+SUM($S$6:BD$6)*$M307+SUM($S$7:BD$7)*$N307-SUM($O307:$Q307)&gt;0,SUM($S$3:BD$3)*$J307+SUM($S$4:BD$4)*$K307+SUM($S$5:BD$5)*$L307+SUM($S$6:BD$6)*$M307+SUM($S$7:BD$7)*$N307-SUM($O307:$Q307),0)</f>
        <v>1233507.6159999999</v>
      </c>
      <c r="BC307" s="87">
        <f t="shared" si="944"/>
        <v>193534.52799999993</v>
      </c>
      <c r="BG307" s="23">
        <f t="shared" si="971"/>
        <v>0</v>
      </c>
      <c r="BH307" s="23">
        <f t="shared" si="972"/>
        <v>0</v>
      </c>
      <c r="BI307" s="23">
        <f t="shared" si="973"/>
        <v>0</v>
      </c>
      <c r="BJ307" s="23">
        <f t="shared" si="974"/>
        <v>0</v>
      </c>
      <c r="BK307" s="23">
        <f t="shared" si="975"/>
        <v>0</v>
      </c>
      <c r="BL307" s="23">
        <f t="shared" si="976"/>
        <v>0</v>
      </c>
      <c r="BM307" s="23">
        <f t="shared" si="977"/>
        <v>0</v>
      </c>
      <c r="BN307" s="23">
        <f t="shared" si="978"/>
        <v>0</v>
      </c>
      <c r="BO307" s="23">
        <f t="shared" si="979"/>
        <v>3386505.6508800108</v>
      </c>
      <c r="BP307" s="23">
        <f t="shared" si="980"/>
        <v>56406492.014400005</v>
      </c>
      <c r="BQ307" s="407">
        <f t="shared" si="981"/>
        <v>56406492.014399983</v>
      </c>
      <c r="BR307" s="22">
        <f t="shared" si="982"/>
        <v>56406492.014400028</v>
      </c>
      <c r="BS307" s="91">
        <f t="shared" si="983"/>
        <v>56406492.014399983</v>
      </c>
      <c r="BT307" s="91">
        <f t="shared" si="984"/>
        <v>42618238.410879984</v>
      </c>
      <c r="BU307" s="23"/>
      <c r="BV307" s="23"/>
      <c r="BW307" s="24"/>
      <c r="BX307" s="164" t="s">
        <v>749</v>
      </c>
    </row>
    <row r="308" spans="1:76" s="86" customFormat="1" ht="12.75" customHeight="1" x14ac:dyDescent="0.25">
      <c r="A308" s="99" t="s">
        <v>558</v>
      </c>
      <c r="B308" s="15"/>
      <c r="C308" s="244" t="s">
        <v>105</v>
      </c>
      <c r="D308" s="274">
        <v>3</v>
      </c>
      <c r="E308" s="328">
        <v>0.59199999999999997</v>
      </c>
      <c r="F308" s="350" t="s">
        <v>1056</v>
      </c>
      <c r="G308" s="369">
        <v>1</v>
      </c>
      <c r="H308" s="370">
        <v>220.21</v>
      </c>
      <c r="I308" s="372" t="s">
        <v>1056</v>
      </c>
      <c r="J308" s="208"/>
      <c r="K308" s="208"/>
      <c r="L308" s="217">
        <v>477.78239999999994</v>
      </c>
      <c r="M308" s="109"/>
      <c r="N308" s="120"/>
      <c r="O308" s="87"/>
      <c r="P308" s="87"/>
      <c r="Q308" s="294">
        <v>288530</v>
      </c>
      <c r="R308" s="72">
        <f>IF(SUM($S$3:U$3)*$J308+SUM($S$4:U$4)*$K308+SUM($S$5:U$5)*$L308+SUM($S$6:U$6)*$M308+SUM($S$7:U$7)*$N308-SUM($O308:$Q308)&gt;0,SUM($S$3:U$3)*$J308+SUM($S$4:U$4)*$K308+SUM($S$5:U$5)*$L308+SUM($S$6:U$6)*$M308+SUM($S$7:U$7)*$N308-SUM($O308:$Q308),0)</f>
        <v>0</v>
      </c>
      <c r="S308" s="73">
        <f t="shared" si="926"/>
        <v>0</v>
      </c>
      <c r="T308" s="72">
        <f>IF(SUM($S$3:W$3)*$J308+SUM($S$4:W$4)*$K308+SUM($S$5:W$5)*$L308+SUM($S$6:W$6)*$M308+SUM($S$7:W$7)*$N308-SUM($O308:$Q308)&gt;0,SUM($S$3:W$3)*$J308+SUM($S$4:W$4)*$K308+SUM($S$5:W$5)*$L308+SUM($S$6:W$6)*$M308+SUM($S$7:W$7)*$N308-SUM($O308:$Q308),0)</f>
        <v>0</v>
      </c>
      <c r="U308" s="4">
        <f t="shared" si="927"/>
        <v>0</v>
      </c>
      <c r="V308" s="72">
        <f>IF(SUM($S$3:Y$3)*$J308+SUM($S$4:Y$4)*$K308+SUM($S$5:Y$5)*$L308+SUM($S$6:Y$6)*$M308+SUM($S$7:Y$7)*$N308-SUM($O308:$Q308)&gt;0,SUM($S$3:Y$3)*$J308+SUM($S$4:Y$4)*$K308+SUM($S$5:Y$5)*$L308+SUM($S$6:Y$6)*$M308+SUM($S$7:Y$7)*$N308-SUM($O308:$Q308),0)</f>
        <v>0</v>
      </c>
      <c r="W308" s="4">
        <f t="shared" si="928"/>
        <v>0</v>
      </c>
      <c r="X308" s="72">
        <f>IF(SUM($S$3:AA$3)*$J308+SUM($S$4:AA$4)*$K308+SUM($S$5:AA$5)*$L308+SUM($S$6:AA$6)*$M308+SUM($S$7:AA$7)*$N308-SUM($O308:$Q308)&gt;0,SUM($S$3:AA$3)*$J308+SUM($S$4:AA$4)*$K308+SUM($S$5:AA$5)*$L308+SUM($S$6:AA$6)*$M308+SUM($S$7:AA$7)*$N308-SUM($O308:$Q308),0)</f>
        <v>0</v>
      </c>
      <c r="Y308" s="4">
        <f t="shared" si="929"/>
        <v>0</v>
      </c>
      <c r="Z308" s="72">
        <f>IF(SUM($S$3:AC$3)*$J308+SUM($S$4:AC$4)*$K308+SUM($S$5:AC$5)*$L308+SUM($S$6:AC$6)*$M308+SUM($S$7:AC$7)*$N308-SUM($O308:$Q308)&gt;0,SUM($S$3:AC$3)*$J308+SUM($S$4:AC$4)*$K308+SUM($S$5:AC$5)*$L308+SUM($S$6:AC$6)*$M308+SUM($S$7:AC$7)*$N308-SUM($O308:$Q308),0)</f>
        <v>0</v>
      </c>
      <c r="AA308" s="4">
        <f t="shared" si="930"/>
        <v>0</v>
      </c>
      <c r="AB308" s="72">
        <f>IF(SUM($S$3:AE$3)*$J308+SUM($S$4:AE$4)*$K308+SUM($S$5:AE$5)*$L308+SUM($S$6:AE$6)*$M308+SUM($S$7:AE$7)*$N308-SUM($O308:$Q308)&gt;0,SUM($S$3:AE$3)*$J308+SUM($S$4:AE$4)*$K308+SUM($S$5:AE$5)*$L308+SUM($S$6:AE$6)*$M308+SUM($S$7:AE$7)*$N308-SUM($O308:$Q308),0)</f>
        <v>0</v>
      </c>
      <c r="AC308" s="4">
        <f t="shared" si="931"/>
        <v>0</v>
      </c>
      <c r="AD308" s="72">
        <f>IF(SUM($S$3:AG$3)*$J308+SUM($S$4:AG$4)*$K308+SUM($S$5:AG$5)*$L308+SUM($S$6:AG$6)*$M308+SUM($S$7:AG$7)*$N308-SUM($O308:$Q308)&gt;0,SUM($S$3:AG$3)*$J308+SUM($S$4:AG$4)*$K308+SUM($S$5:AG$5)*$L308+SUM($S$6:AG$6)*$M308+SUM($S$7:AG$7)*$N308-SUM($O308:$Q308),0)</f>
        <v>0</v>
      </c>
      <c r="AE308" s="4">
        <f t="shared" si="932"/>
        <v>0</v>
      </c>
      <c r="AF308" s="72">
        <f>IF(SUM($S$3:AI$3)*$J308+SUM($S$4:AI$4)*$K308+SUM($S$5:AI$5)*$L308+SUM($S$6:AI$6)*$M308+SUM($S$7:AI$7)*$N308-SUM($O308:$Q308)&gt;0,SUM($S$3:AI$3)*$J308+SUM($S$4:AI$4)*$K308+SUM($S$5:AI$5)*$L308+SUM($S$6:AI$6)*$M308+SUM($S$7:AI$7)*$N308-SUM($O308:$Q308),0)</f>
        <v>0</v>
      </c>
      <c r="AG308" s="4">
        <f t="shared" si="933"/>
        <v>0</v>
      </c>
      <c r="AH308" s="72">
        <f>IF(SUM($S$3:AK$3)*$J308+SUM($S$4:AK$4)*$K308+SUM($S$5:AK$5)*$L308+SUM($S$6:AK$6)*$M308+SUM($S$7:AK$7)*$N308-SUM($O308:$Q308)&gt;0,SUM($S$3:AK$3)*$J308+SUM($S$4:AK$4)*$K308+SUM($S$5:AK$5)*$L308+SUM($S$6:AK$6)*$M308+SUM($S$7:AK$7)*$N308-SUM($O308:$Q308),0)</f>
        <v>0</v>
      </c>
      <c r="AI308" s="4">
        <f t="shared" si="934"/>
        <v>0</v>
      </c>
      <c r="AJ308" s="72">
        <f>IF(SUM($S$3:AM$3)*$J308+SUM($S$4:AQ$4)*$K308+SUM($S$5:AM$5)*$L308+SUM($S$6:AM$6)*$M308+SUM($S$7:AM$7)*$N308-SUM($O308:$Q308)&gt;0,SUM($S$3:AM$3)*$J308+SUM($S$4:AQ$4)*$K308+SUM($S$5:AM$5)*$L308+SUM($S$6:AM$6)*$M308+SUM($S$7:AM$7)*$N308-SUM($O308:$Q308),0)</f>
        <v>0</v>
      </c>
      <c r="AK308" s="4">
        <f t="shared" si="935"/>
        <v>0</v>
      </c>
      <c r="AL308" s="72">
        <f>IF(SUM($S$3:AO$3)*$J308+SUM($S$4:AS$4)*$K308+SUM($S$5:AO$5)*$L308+SUM($S$6:AO$6)*$M308+SUM($S$7:AO$7)*$N308-SUM($O308:$Q308)&gt;0,SUM($S$3:AO$3)*$J308+SUM($S$4:AS$4)*$K308+SUM($S$5:AO$5)*$L308+SUM($S$6:AO$6)*$M308+SUM($S$7:AO$7)*$N308-SUM($O308:$Q308),0)</f>
        <v>0</v>
      </c>
      <c r="AM308" s="4">
        <f t="shared" si="936"/>
        <v>0</v>
      </c>
      <c r="AN308" s="72">
        <f>IF(SUM($S$3:AQ$3)*$J308+SUM($S$4:AU$4)*$K308+SUM($S$5:AQ$5)*$L308+SUM($S$6:AQ$6)*$M308+SUM($S$7:AQ$7)*$N308-SUM($O308:$Q308)&gt;0,SUM($S$3:AQ$3)*$J308+SUM($S$4:AU$4)*$K308+SUM($S$5:AQ$5)*$L308+SUM($S$6:AQ$6)*$M308+SUM($S$7:AQ$7)*$N308-SUM($O308:$Q308),0)</f>
        <v>0</v>
      </c>
      <c r="AO308" s="4">
        <f t="shared" si="937"/>
        <v>0</v>
      </c>
      <c r="AP308" s="72">
        <f>IF(SUM($S$3:AS$3)*$J308+SUM($S$4:AW$4)*$K308+SUM($S$5:AS$5)*$L308+SUM($S$6:AS$6)*$M308+SUM($S$7:AS$7)*$N308-SUM($O308:$Q308)&gt;0,SUM($S$3:AS$3)*$J308+SUM($S$4:AW$4)*$K308+SUM($S$5:AS$5)*$L308+SUM($S$6:AS$6)*$M308+SUM($S$7:AS$7)*$N308-SUM($O308:$Q308),0)</f>
        <v>0</v>
      </c>
      <c r="AQ308" s="4">
        <f t="shared" si="938"/>
        <v>0</v>
      </c>
      <c r="AR308" s="72">
        <f>IF(SUM($S$3:AU$3)*$J308+SUM($S$4:AP$4)*$K308+SUM($S$5:AU$5)*$L308+SUM($S$6:AU$6)*$M308+SUM($S$7:AU$7)*$N308-SUM($O308:$Q308)&gt;0,SUM($S$3:AU$3)*$J308+SUM($S$4:AP$4)*$K308+SUM($S$5:AU$5)*$L308+SUM($S$6:AU$6)*$M308+SUM($S$7:AU$7)*$N308-SUM($O308:$Q308),0)</f>
        <v>15339.60639999999</v>
      </c>
      <c r="AS308" s="4">
        <f t="shared" si="939"/>
        <v>15339.60639999999</v>
      </c>
      <c r="AT308" s="72">
        <f>IF(SUM($S$3:AW$3)*$J308+SUM($S$4:AW$4)*$K308+SUM($S$5:AW$5)*$L308+SUM($S$6:AW$6)*$M308+SUM($S$7:AW$7)*$N308-SUM($O308:$Q308)&gt;0,SUM($S$3:AW$3)*$J308+SUM($S$4:AW$4)*$K308+SUM($S$5:AW$5)*$L308+SUM($S$6:AW$6)*$M308+SUM($S$7:AW$7)*$N308-SUM($O308:$Q308),0)</f>
        <v>101340.43839999993</v>
      </c>
      <c r="AU308" s="4">
        <f t="shared" si="940"/>
        <v>86000.831999999937</v>
      </c>
      <c r="AV308" s="72">
        <f>IF(SUM($S$3:AY$3)*$J308+SUM($S$4:AY$4)*$K308+SUM($S$5:AY$5)*$L308+SUM($S$6:AY$6)*$M308+SUM($S$7:AY$7)*$N308-SUM($O308:$Q308)&gt;0,SUM($S$3:AY$3)*$J308+SUM($S$4:AY$4)*$K308+SUM($S$5:AY$5)*$L308+SUM($S$6:AY$6)*$M308+SUM($S$7:AY$7)*$N308-SUM($O308:$Q308),0)</f>
        <v>187341.27039999992</v>
      </c>
      <c r="AW308" s="4">
        <f t="shared" si="941"/>
        <v>86000.831999999995</v>
      </c>
      <c r="AX308" s="72">
        <f>IF(SUM($S$3:BA$3)*$J308+SUM($S$4:BA$4)*$K308+SUM($S$5:BA$5)*$L308+SUM($S$6:BA$6)*$M308+SUM($S$7:BA$7)*$N308-SUM($O308:$Q308)&gt;0,SUM($S$3:BA$3)*$J308+SUM($S$4:BA$4)*$K308+SUM($S$5:BA$5)*$L308+SUM($S$6:BA$6)*$M308+SUM($S$7:BA$7)*$N308-SUM($O308:$Q308),0)</f>
        <v>273342.10239999997</v>
      </c>
      <c r="AY308" s="7">
        <f t="shared" si="942"/>
        <v>86000.832000000053</v>
      </c>
      <c r="AZ308" s="401">
        <f>IF(SUM($S$3:BC$3)*$J308+SUM($S$4:BC$4)*$K308+SUM($S$5:BC$5)*$L308+SUM($S$6:BC$6)*$M308+SUM($S$7:BC$7)*$N308-SUM($O308:$Q308)&gt;0,SUM($S$3:BC$3)*$J308+SUM($S$4:BC$4)*$K308+SUM($S$5:BC$5)*$L308+SUM($S$6:BC$6)*$M308+SUM($S$7:BC$7)*$N308-SUM($O308:$Q308),0)</f>
        <v>359342.93439999991</v>
      </c>
      <c r="BA308" s="87">
        <f t="shared" si="943"/>
        <v>86000.831999999937</v>
      </c>
      <c r="BB308" s="402">
        <f>IF(SUM($S$3:BD$3)*$J308+SUM($S$4:BD$4)*$K308+SUM($S$5:BD$5)*$L308+SUM($S$6:BD$6)*$M308+SUM($S$7:BD$7)*$N308-SUM($O308:$Q308)&gt;0,SUM($S$3:BD$3)*$J308+SUM($S$4:BD$4)*$K308+SUM($S$5:BD$5)*$L308+SUM($S$6:BD$6)*$M308+SUM($S$7:BD$7)*$N308-SUM($O308:$Q308),0)</f>
        <v>424321.34079999989</v>
      </c>
      <c r="BC308" s="87">
        <f t="shared" si="944"/>
        <v>64978.406399999978</v>
      </c>
      <c r="BG308" s="23">
        <f t="shared" si="971"/>
        <v>0</v>
      </c>
      <c r="BH308" s="23">
        <f t="shared" si="972"/>
        <v>0</v>
      </c>
      <c r="BI308" s="23">
        <f t="shared" si="973"/>
        <v>0</v>
      </c>
      <c r="BJ308" s="23">
        <f t="shared" si="974"/>
        <v>0</v>
      </c>
      <c r="BK308" s="23">
        <f t="shared" si="975"/>
        <v>0</v>
      </c>
      <c r="BL308" s="23">
        <f t="shared" si="976"/>
        <v>0</v>
      </c>
      <c r="BM308" s="23">
        <f t="shared" si="977"/>
        <v>0</v>
      </c>
      <c r="BN308" s="23">
        <f t="shared" si="978"/>
        <v>0</v>
      </c>
      <c r="BO308" s="23">
        <f t="shared" si="979"/>
        <v>3377934.7253439981</v>
      </c>
      <c r="BP308" s="23">
        <f t="shared" si="980"/>
        <v>18938243.214719988</v>
      </c>
      <c r="BQ308" s="407">
        <f t="shared" si="981"/>
        <v>18938243.21472</v>
      </c>
      <c r="BR308" s="22">
        <f t="shared" si="982"/>
        <v>18938243.214720011</v>
      </c>
      <c r="BS308" s="91">
        <f t="shared" si="983"/>
        <v>18938243.214719988</v>
      </c>
      <c r="BT308" s="91">
        <f t="shared" si="984"/>
        <v>14308894.873343995</v>
      </c>
      <c r="BU308" s="23"/>
      <c r="BV308" s="23"/>
      <c r="BW308" s="24"/>
      <c r="BX308" s="164" t="s">
        <v>749</v>
      </c>
    </row>
    <row r="309" spans="1:76" s="86" customFormat="1" ht="12.75" customHeight="1" x14ac:dyDescent="0.25">
      <c r="A309" s="99" t="s">
        <v>559</v>
      </c>
      <c r="B309" s="15"/>
      <c r="C309" s="244" t="s">
        <v>105</v>
      </c>
      <c r="D309" s="274">
        <v>3</v>
      </c>
      <c r="E309" s="328">
        <v>0.59199999999999997</v>
      </c>
      <c r="F309" s="350" t="s">
        <v>1056</v>
      </c>
      <c r="G309" s="369">
        <v>1</v>
      </c>
      <c r="H309" s="370">
        <v>220.21</v>
      </c>
      <c r="I309" s="372" t="s">
        <v>1056</v>
      </c>
      <c r="J309" s="208"/>
      <c r="K309" s="208"/>
      <c r="L309" s="217">
        <v>416.99199999999996</v>
      </c>
      <c r="M309" s="109"/>
      <c r="N309" s="120"/>
      <c r="O309" s="87"/>
      <c r="P309" s="87"/>
      <c r="Q309" s="294">
        <v>261555</v>
      </c>
      <c r="R309" s="72">
        <f>IF(SUM($S$3:U$3)*$J309+SUM($S$4:U$4)*$K309+SUM($S$5:U$5)*$L309+SUM($S$6:U$6)*$M309+SUM($S$7:U$7)*$N309-SUM($O309:$Q309)&gt;0,SUM($S$3:U$3)*$J309+SUM($S$4:U$4)*$K309+SUM($S$5:U$5)*$L309+SUM($S$6:U$6)*$M309+SUM($S$7:U$7)*$N309-SUM($O309:$Q309),0)</f>
        <v>0</v>
      </c>
      <c r="S309" s="73">
        <f t="shared" si="926"/>
        <v>0</v>
      </c>
      <c r="T309" s="72">
        <f>IF(SUM($S$3:W$3)*$J309+SUM($S$4:W$4)*$K309+SUM($S$5:W$5)*$L309+SUM($S$6:W$6)*$M309+SUM($S$7:W$7)*$N309-SUM($O309:$Q309)&gt;0,SUM($S$3:W$3)*$J309+SUM($S$4:W$4)*$K309+SUM($S$5:W$5)*$L309+SUM($S$6:W$6)*$M309+SUM($S$7:W$7)*$N309-SUM($O309:$Q309),0)</f>
        <v>0</v>
      </c>
      <c r="U309" s="4">
        <f t="shared" si="927"/>
        <v>0</v>
      </c>
      <c r="V309" s="72">
        <f>IF(SUM($S$3:Y$3)*$J309+SUM($S$4:Y$4)*$K309+SUM($S$5:Y$5)*$L309+SUM($S$6:Y$6)*$M309+SUM($S$7:Y$7)*$N309-SUM($O309:$Q309)&gt;0,SUM($S$3:Y$3)*$J309+SUM($S$4:Y$4)*$K309+SUM($S$5:Y$5)*$L309+SUM($S$6:Y$6)*$M309+SUM($S$7:Y$7)*$N309-SUM($O309:$Q309),0)</f>
        <v>0</v>
      </c>
      <c r="W309" s="4">
        <f t="shared" si="928"/>
        <v>0</v>
      </c>
      <c r="X309" s="72">
        <f>IF(SUM($S$3:AA$3)*$J309+SUM($S$4:AA$4)*$K309+SUM($S$5:AA$5)*$L309+SUM($S$6:AA$6)*$M309+SUM($S$7:AA$7)*$N309-SUM($O309:$Q309)&gt;0,SUM($S$3:AA$3)*$J309+SUM($S$4:AA$4)*$K309+SUM($S$5:AA$5)*$L309+SUM($S$6:AA$6)*$M309+SUM($S$7:AA$7)*$N309-SUM($O309:$Q309),0)</f>
        <v>0</v>
      </c>
      <c r="Y309" s="4">
        <f t="shared" si="929"/>
        <v>0</v>
      </c>
      <c r="Z309" s="72">
        <f>IF(SUM($S$3:AC$3)*$J309+SUM($S$4:AC$4)*$K309+SUM($S$5:AC$5)*$L309+SUM($S$6:AC$6)*$M309+SUM($S$7:AC$7)*$N309-SUM($O309:$Q309)&gt;0,SUM($S$3:AC$3)*$J309+SUM($S$4:AC$4)*$K309+SUM($S$5:AC$5)*$L309+SUM($S$6:AC$6)*$M309+SUM($S$7:AC$7)*$N309-SUM($O309:$Q309),0)</f>
        <v>0</v>
      </c>
      <c r="AA309" s="4">
        <f t="shared" si="930"/>
        <v>0</v>
      </c>
      <c r="AB309" s="72">
        <f>IF(SUM($S$3:AE$3)*$J309+SUM($S$4:AE$4)*$K309+SUM($S$5:AE$5)*$L309+SUM($S$6:AE$6)*$M309+SUM($S$7:AE$7)*$N309-SUM($O309:$Q309)&gt;0,SUM($S$3:AE$3)*$J309+SUM($S$4:AE$4)*$K309+SUM($S$5:AE$5)*$L309+SUM($S$6:AE$6)*$M309+SUM($S$7:AE$7)*$N309-SUM($O309:$Q309),0)</f>
        <v>0</v>
      </c>
      <c r="AC309" s="4">
        <f t="shared" si="931"/>
        <v>0</v>
      </c>
      <c r="AD309" s="72">
        <f>IF(SUM($S$3:AG$3)*$J309+SUM($S$4:AG$4)*$K309+SUM($S$5:AG$5)*$L309+SUM($S$6:AG$6)*$M309+SUM($S$7:AG$7)*$N309-SUM($O309:$Q309)&gt;0,SUM($S$3:AG$3)*$J309+SUM($S$4:AG$4)*$K309+SUM($S$5:AG$5)*$L309+SUM($S$6:AG$6)*$M309+SUM($S$7:AG$7)*$N309-SUM($O309:$Q309),0)</f>
        <v>0</v>
      </c>
      <c r="AE309" s="4">
        <f t="shared" si="932"/>
        <v>0</v>
      </c>
      <c r="AF309" s="72">
        <f>IF(SUM($S$3:AI$3)*$J309+SUM($S$4:AI$4)*$K309+SUM($S$5:AI$5)*$L309+SUM($S$6:AI$6)*$M309+SUM($S$7:AI$7)*$N309-SUM($O309:$Q309)&gt;0,SUM($S$3:AI$3)*$J309+SUM($S$4:AI$4)*$K309+SUM($S$5:AI$5)*$L309+SUM($S$6:AI$6)*$M309+SUM($S$7:AI$7)*$N309-SUM($O309:$Q309),0)</f>
        <v>0</v>
      </c>
      <c r="AG309" s="4">
        <f t="shared" si="933"/>
        <v>0</v>
      </c>
      <c r="AH309" s="72">
        <f>IF(SUM($S$3:AK$3)*$J309+SUM($S$4:AK$4)*$K309+SUM($S$5:AK$5)*$L309+SUM($S$6:AK$6)*$M309+SUM($S$7:AK$7)*$N309-SUM($O309:$Q309)&gt;0,SUM($S$3:AK$3)*$J309+SUM($S$4:AK$4)*$K309+SUM($S$5:AK$5)*$L309+SUM($S$6:AK$6)*$M309+SUM($S$7:AK$7)*$N309-SUM($O309:$Q309),0)</f>
        <v>0</v>
      </c>
      <c r="AI309" s="4">
        <f t="shared" si="934"/>
        <v>0</v>
      </c>
      <c r="AJ309" s="72">
        <f>IF(SUM($S$3:AM$3)*$J309+SUM($S$4:AQ$4)*$K309+SUM($S$5:AM$5)*$L309+SUM($S$6:AM$6)*$M309+SUM($S$7:AM$7)*$N309-SUM($O309:$Q309)&gt;0,SUM($S$3:AM$3)*$J309+SUM($S$4:AQ$4)*$K309+SUM($S$5:AM$5)*$L309+SUM($S$6:AM$6)*$M309+SUM($S$7:AM$7)*$N309-SUM($O309:$Q309),0)</f>
        <v>0</v>
      </c>
      <c r="AK309" s="4">
        <f t="shared" si="935"/>
        <v>0</v>
      </c>
      <c r="AL309" s="72">
        <f>IF(SUM($S$3:AO$3)*$J309+SUM($S$4:AS$4)*$K309+SUM($S$5:AO$5)*$L309+SUM($S$6:AO$6)*$M309+SUM($S$7:AO$7)*$N309-SUM($O309:$Q309)&gt;0,SUM($S$3:AO$3)*$J309+SUM($S$4:AS$4)*$K309+SUM($S$5:AO$5)*$L309+SUM($S$6:AO$6)*$M309+SUM($S$7:AO$7)*$N309-SUM($O309:$Q309),0)</f>
        <v>0</v>
      </c>
      <c r="AM309" s="4">
        <f t="shared" si="936"/>
        <v>0</v>
      </c>
      <c r="AN309" s="72">
        <f>IF(SUM($S$3:AQ$3)*$J309+SUM($S$4:AU$4)*$K309+SUM($S$5:AQ$5)*$L309+SUM($S$6:AQ$6)*$M309+SUM($S$7:AQ$7)*$N309-SUM($O309:$Q309)&gt;0,SUM($S$3:AQ$3)*$J309+SUM($S$4:AU$4)*$K309+SUM($S$5:AQ$5)*$L309+SUM($S$6:AQ$6)*$M309+SUM($S$7:AQ$7)*$N309-SUM($O309:$Q309),0)</f>
        <v>0</v>
      </c>
      <c r="AO309" s="4">
        <f t="shared" si="937"/>
        <v>0</v>
      </c>
      <c r="AP309" s="72">
        <f>IF(SUM($S$3:AS$3)*$J309+SUM($S$4:AW$4)*$K309+SUM($S$5:AS$5)*$L309+SUM($S$6:AS$6)*$M309+SUM($S$7:AS$7)*$N309-SUM($O309:$Q309)&gt;0,SUM($S$3:AS$3)*$J309+SUM($S$4:AW$4)*$K309+SUM($S$5:AS$5)*$L309+SUM($S$6:AS$6)*$M309+SUM($S$7:AS$7)*$N309-SUM($O309:$Q309),0)</f>
        <v>0</v>
      </c>
      <c r="AQ309" s="4">
        <f t="shared" si="938"/>
        <v>0</v>
      </c>
      <c r="AR309" s="72">
        <f>IF(SUM($S$3:AU$3)*$J309+SUM($S$4:AP$4)*$K309+SUM($S$5:AU$5)*$L309+SUM($S$6:AU$6)*$M309+SUM($S$7:AU$7)*$N309-SUM($O309:$Q309)&gt;0,SUM($S$3:AU$3)*$J309+SUM($S$4:AP$4)*$K309+SUM($S$5:AU$5)*$L309+SUM($S$6:AU$6)*$M309+SUM($S$7:AU$7)*$N309-SUM($O309:$Q309),0)</f>
        <v>3651.911999999953</v>
      </c>
      <c r="AS309" s="4">
        <f t="shared" si="939"/>
        <v>3651.911999999953</v>
      </c>
      <c r="AT309" s="72">
        <f>IF(SUM($S$3:AW$3)*$J309+SUM($S$4:AW$4)*$K309+SUM($S$5:AW$5)*$L309+SUM($S$6:AW$6)*$M309+SUM($S$7:AW$7)*$N309-SUM($O309:$Q309)&gt;0,SUM($S$3:AW$3)*$J309+SUM($S$4:AW$4)*$K309+SUM($S$5:AW$5)*$L309+SUM($S$6:AW$6)*$M309+SUM($S$7:AW$7)*$N309-SUM($O309:$Q309),0)</f>
        <v>78710.471999999951</v>
      </c>
      <c r="AU309" s="4">
        <f t="shared" si="940"/>
        <v>75058.559999999998</v>
      </c>
      <c r="AV309" s="72">
        <f>IF(SUM($S$3:AY$3)*$J309+SUM($S$4:AY$4)*$K309+SUM($S$5:AY$5)*$L309+SUM($S$6:AY$6)*$M309+SUM($S$7:AY$7)*$N309-SUM($O309:$Q309)&gt;0,SUM($S$3:AY$3)*$J309+SUM($S$4:AY$4)*$K309+SUM($S$5:AY$5)*$L309+SUM($S$6:AY$6)*$M309+SUM($S$7:AY$7)*$N309-SUM($O309:$Q309),0)</f>
        <v>153769.03199999995</v>
      </c>
      <c r="AW309" s="4">
        <f t="shared" si="941"/>
        <v>75058.559999999998</v>
      </c>
      <c r="AX309" s="72">
        <f>IF(SUM($S$3:BA$3)*$J309+SUM($S$4:BA$4)*$K309+SUM($S$5:BA$5)*$L309+SUM($S$6:BA$6)*$M309+SUM($S$7:BA$7)*$N309-SUM($O309:$Q309)&gt;0,SUM($S$3:BA$3)*$J309+SUM($S$4:BA$4)*$K309+SUM($S$5:BA$5)*$L309+SUM($S$6:BA$6)*$M309+SUM($S$7:BA$7)*$N309-SUM($O309:$Q309),0)</f>
        <v>228827.59199999995</v>
      </c>
      <c r="AY309" s="7">
        <f t="shared" si="942"/>
        <v>75058.559999999998</v>
      </c>
      <c r="AZ309" s="401">
        <f>IF(SUM($S$3:BC$3)*$J309+SUM($S$4:BC$4)*$K309+SUM($S$5:BC$5)*$L309+SUM($S$6:BC$6)*$M309+SUM($S$7:BC$7)*$N309-SUM($O309:$Q309)&gt;0,SUM($S$3:BC$3)*$J309+SUM($S$4:BC$4)*$K309+SUM($S$5:BC$5)*$L309+SUM($S$6:BC$6)*$M309+SUM($S$7:BC$7)*$N309-SUM($O309:$Q309),0)</f>
        <v>303886.152</v>
      </c>
      <c r="BA309" s="87">
        <f t="shared" si="943"/>
        <v>75058.560000000056</v>
      </c>
      <c r="BB309" s="402">
        <f>IF(SUM($S$3:BD$3)*$J309+SUM($S$4:BD$4)*$K309+SUM($S$5:BD$5)*$L309+SUM($S$6:BD$6)*$M309+SUM($S$7:BD$7)*$N309-SUM($O309:$Q309)&gt;0,SUM($S$3:BD$3)*$J309+SUM($S$4:BD$4)*$K309+SUM($S$5:BD$5)*$L309+SUM($S$6:BD$6)*$M309+SUM($S$7:BD$7)*$N309-SUM($O309:$Q309),0)</f>
        <v>360597.0639999999</v>
      </c>
      <c r="BC309" s="87">
        <f t="shared" si="944"/>
        <v>56710.911999999895</v>
      </c>
      <c r="BG309" s="23">
        <f t="shared" si="971"/>
        <v>0</v>
      </c>
      <c r="BH309" s="23">
        <f t="shared" si="972"/>
        <v>0</v>
      </c>
      <c r="BI309" s="23">
        <f t="shared" si="973"/>
        <v>0</v>
      </c>
      <c r="BJ309" s="23">
        <f t="shared" si="974"/>
        <v>0</v>
      </c>
      <c r="BK309" s="23">
        <f t="shared" si="975"/>
        <v>0</v>
      </c>
      <c r="BL309" s="23">
        <f t="shared" si="976"/>
        <v>0</v>
      </c>
      <c r="BM309" s="23">
        <f t="shared" si="977"/>
        <v>0</v>
      </c>
      <c r="BN309" s="23">
        <f t="shared" si="978"/>
        <v>0</v>
      </c>
      <c r="BO309" s="23">
        <f t="shared" si="979"/>
        <v>804187.54151998973</v>
      </c>
      <c r="BP309" s="23">
        <f t="shared" si="980"/>
        <v>16528645.4976</v>
      </c>
      <c r="BQ309" s="407">
        <f t="shared" si="981"/>
        <v>16528645.4976</v>
      </c>
      <c r="BR309" s="22">
        <f t="shared" si="982"/>
        <v>16528645.4976</v>
      </c>
      <c r="BS309" s="91">
        <f t="shared" si="983"/>
        <v>16528645.497600013</v>
      </c>
      <c r="BT309" s="91">
        <f t="shared" si="984"/>
        <v>12488309.931519978</v>
      </c>
      <c r="BU309" s="23"/>
      <c r="BV309" s="23"/>
      <c r="BW309" s="24"/>
      <c r="BX309" s="164" t="s">
        <v>749</v>
      </c>
    </row>
    <row r="310" spans="1:76" s="86" customFormat="1" ht="12.75" customHeight="1" x14ac:dyDescent="0.25">
      <c r="A310" s="99" t="s">
        <v>560</v>
      </c>
      <c r="B310" s="15"/>
      <c r="C310" s="244" t="s">
        <v>105</v>
      </c>
      <c r="D310" s="274">
        <v>3</v>
      </c>
      <c r="E310" s="328">
        <v>0.59199999999999997</v>
      </c>
      <c r="F310" s="350" t="s">
        <v>1056</v>
      </c>
      <c r="G310" s="369">
        <v>1</v>
      </c>
      <c r="H310" s="370">
        <v>220.21</v>
      </c>
      <c r="I310" s="372" t="s">
        <v>1056</v>
      </c>
      <c r="J310" s="208"/>
      <c r="K310" s="208"/>
      <c r="L310" s="217">
        <v>437.08799999999997</v>
      </c>
      <c r="M310" s="109"/>
      <c r="N310" s="120"/>
      <c r="O310" s="87"/>
      <c r="P310" s="87"/>
      <c r="Q310" s="294">
        <v>272906</v>
      </c>
      <c r="R310" s="72">
        <f>IF(SUM($S$3:U$3)*$J310+SUM($S$4:U$4)*$K310+SUM($S$5:U$5)*$L310+SUM($S$6:U$6)*$M310+SUM($S$7:U$7)*$N310-SUM($O310:$Q310)&gt;0,SUM($S$3:U$3)*$J310+SUM($S$4:U$4)*$K310+SUM($S$5:U$5)*$L310+SUM($S$6:U$6)*$M310+SUM($S$7:U$7)*$N310-SUM($O310:$Q310),0)</f>
        <v>0</v>
      </c>
      <c r="S310" s="73">
        <f t="shared" si="926"/>
        <v>0</v>
      </c>
      <c r="T310" s="72">
        <f>IF(SUM($S$3:W$3)*$J310+SUM($S$4:W$4)*$K310+SUM($S$5:W$5)*$L310+SUM($S$6:W$6)*$M310+SUM($S$7:W$7)*$N310-SUM($O310:$Q310)&gt;0,SUM($S$3:W$3)*$J310+SUM($S$4:W$4)*$K310+SUM($S$5:W$5)*$L310+SUM($S$6:W$6)*$M310+SUM($S$7:W$7)*$N310-SUM($O310:$Q310),0)</f>
        <v>0</v>
      </c>
      <c r="U310" s="4">
        <f t="shared" si="927"/>
        <v>0</v>
      </c>
      <c r="V310" s="72">
        <f>IF(SUM($S$3:Y$3)*$J310+SUM($S$4:Y$4)*$K310+SUM($S$5:Y$5)*$L310+SUM($S$6:Y$6)*$M310+SUM($S$7:Y$7)*$N310-SUM($O310:$Q310)&gt;0,SUM($S$3:Y$3)*$J310+SUM($S$4:Y$4)*$K310+SUM($S$5:Y$5)*$L310+SUM($S$6:Y$6)*$M310+SUM($S$7:Y$7)*$N310-SUM($O310:$Q310),0)</f>
        <v>0</v>
      </c>
      <c r="W310" s="4">
        <f t="shared" si="928"/>
        <v>0</v>
      </c>
      <c r="X310" s="72">
        <f>IF(SUM($S$3:AA$3)*$J310+SUM($S$4:AA$4)*$K310+SUM($S$5:AA$5)*$L310+SUM($S$6:AA$6)*$M310+SUM($S$7:AA$7)*$N310-SUM($O310:$Q310)&gt;0,SUM($S$3:AA$3)*$J310+SUM($S$4:AA$4)*$K310+SUM($S$5:AA$5)*$L310+SUM($S$6:AA$6)*$M310+SUM($S$7:AA$7)*$N310-SUM($O310:$Q310),0)</f>
        <v>0</v>
      </c>
      <c r="Y310" s="4">
        <f t="shared" si="929"/>
        <v>0</v>
      </c>
      <c r="Z310" s="72">
        <f>IF(SUM($S$3:AC$3)*$J310+SUM($S$4:AC$4)*$K310+SUM($S$5:AC$5)*$L310+SUM($S$6:AC$6)*$M310+SUM($S$7:AC$7)*$N310-SUM($O310:$Q310)&gt;0,SUM($S$3:AC$3)*$J310+SUM($S$4:AC$4)*$K310+SUM($S$5:AC$5)*$L310+SUM($S$6:AC$6)*$M310+SUM($S$7:AC$7)*$N310-SUM($O310:$Q310),0)</f>
        <v>0</v>
      </c>
      <c r="AA310" s="4">
        <f t="shared" si="930"/>
        <v>0</v>
      </c>
      <c r="AB310" s="72">
        <f>IF(SUM($S$3:AE$3)*$J310+SUM($S$4:AE$4)*$K310+SUM($S$5:AE$5)*$L310+SUM($S$6:AE$6)*$M310+SUM($S$7:AE$7)*$N310-SUM($O310:$Q310)&gt;0,SUM($S$3:AE$3)*$J310+SUM($S$4:AE$4)*$K310+SUM($S$5:AE$5)*$L310+SUM($S$6:AE$6)*$M310+SUM($S$7:AE$7)*$N310-SUM($O310:$Q310),0)</f>
        <v>0</v>
      </c>
      <c r="AC310" s="4">
        <f t="shared" si="931"/>
        <v>0</v>
      </c>
      <c r="AD310" s="72">
        <f>IF(SUM($S$3:AG$3)*$J310+SUM($S$4:AG$4)*$K310+SUM($S$5:AG$5)*$L310+SUM($S$6:AG$6)*$M310+SUM($S$7:AG$7)*$N310-SUM($O310:$Q310)&gt;0,SUM($S$3:AG$3)*$J310+SUM($S$4:AG$4)*$K310+SUM($S$5:AG$5)*$L310+SUM($S$6:AG$6)*$M310+SUM($S$7:AG$7)*$N310-SUM($O310:$Q310),0)</f>
        <v>0</v>
      </c>
      <c r="AE310" s="4">
        <f t="shared" si="932"/>
        <v>0</v>
      </c>
      <c r="AF310" s="72">
        <f>IF(SUM($S$3:AI$3)*$J310+SUM($S$4:AI$4)*$K310+SUM($S$5:AI$5)*$L310+SUM($S$6:AI$6)*$M310+SUM($S$7:AI$7)*$N310-SUM($O310:$Q310)&gt;0,SUM($S$3:AI$3)*$J310+SUM($S$4:AI$4)*$K310+SUM($S$5:AI$5)*$L310+SUM($S$6:AI$6)*$M310+SUM($S$7:AI$7)*$N310-SUM($O310:$Q310),0)</f>
        <v>0</v>
      </c>
      <c r="AG310" s="4">
        <f t="shared" si="933"/>
        <v>0</v>
      </c>
      <c r="AH310" s="72">
        <f>IF(SUM($S$3:AK$3)*$J310+SUM($S$4:AK$4)*$K310+SUM($S$5:AK$5)*$L310+SUM($S$6:AK$6)*$M310+SUM($S$7:AK$7)*$N310-SUM($O310:$Q310)&gt;0,SUM($S$3:AK$3)*$J310+SUM($S$4:AK$4)*$K310+SUM($S$5:AK$5)*$L310+SUM($S$6:AK$6)*$M310+SUM($S$7:AK$7)*$N310-SUM($O310:$Q310),0)</f>
        <v>0</v>
      </c>
      <c r="AI310" s="4">
        <f t="shared" si="934"/>
        <v>0</v>
      </c>
      <c r="AJ310" s="72">
        <f>IF(SUM($S$3:AM$3)*$J310+SUM($S$4:AQ$4)*$K310+SUM($S$5:AM$5)*$L310+SUM($S$6:AM$6)*$M310+SUM($S$7:AM$7)*$N310-SUM($O310:$Q310)&gt;0,SUM($S$3:AM$3)*$J310+SUM($S$4:AQ$4)*$K310+SUM($S$5:AM$5)*$L310+SUM($S$6:AM$6)*$M310+SUM($S$7:AM$7)*$N310-SUM($O310:$Q310),0)</f>
        <v>0</v>
      </c>
      <c r="AK310" s="4">
        <f t="shared" si="935"/>
        <v>0</v>
      </c>
      <c r="AL310" s="72">
        <f>IF(SUM($S$3:AO$3)*$J310+SUM($S$4:AS$4)*$K310+SUM($S$5:AO$5)*$L310+SUM($S$6:AO$6)*$M310+SUM($S$7:AO$7)*$N310-SUM($O310:$Q310)&gt;0,SUM($S$3:AO$3)*$J310+SUM($S$4:AS$4)*$K310+SUM($S$5:AO$5)*$L310+SUM($S$6:AO$6)*$M310+SUM($S$7:AO$7)*$N310-SUM($O310:$Q310),0)</f>
        <v>0</v>
      </c>
      <c r="AM310" s="4">
        <f t="shared" si="936"/>
        <v>0</v>
      </c>
      <c r="AN310" s="72">
        <f>IF(SUM($S$3:AQ$3)*$J310+SUM($S$4:AU$4)*$K310+SUM($S$5:AQ$5)*$L310+SUM($S$6:AQ$6)*$M310+SUM($S$7:AQ$7)*$N310-SUM($O310:$Q310)&gt;0,SUM($S$3:AQ$3)*$J310+SUM($S$4:AU$4)*$K310+SUM($S$5:AQ$5)*$L310+SUM($S$6:AQ$6)*$M310+SUM($S$7:AQ$7)*$N310-SUM($O310:$Q310),0)</f>
        <v>0</v>
      </c>
      <c r="AO310" s="4">
        <f t="shared" si="937"/>
        <v>0</v>
      </c>
      <c r="AP310" s="72">
        <f>IF(SUM($S$3:AS$3)*$J310+SUM($S$4:AW$4)*$K310+SUM($S$5:AS$5)*$L310+SUM($S$6:AS$6)*$M310+SUM($S$7:AS$7)*$N310-SUM($O310:$Q310)&gt;0,SUM($S$3:AS$3)*$J310+SUM($S$4:AW$4)*$K310+SUM($S$5:AS$5)*$L310+SUM($S$6:AS$6)*$M310+SUM($S$7:AS$7)*$N310-SUM($O310:$Q310),0)</f>
        <v>0</v>
      </c>
      <c r="AQ310" s="4">
        <f t="shared" si="938"/>
        <v>0</v>
      </c>
      <c r="AR310" s="72">
        <f>IF(SUM($S$3:AU$3)*$J310+SUM($S$4:AP$4)*$K310+SUM($S$5:AU$5)*$L310+SUM($S$6:AU$6)*$M310+SUM($S$7:AU$7)*$N310-SUM($O310:$Q310)&gt;0,SUM($S$3:AU$3)*$J310+SUM($S$4:AP$4)*$K310+SUM($S$5:AU$5)*$L310+SUM($S$6:AU$6)*$M310+SUM($S$7:AU$7)*$N310-SUM($O310:$Q310),0)</f>
        <v>5081.9679999999935</v>
      </c>
      <c r="AS310" s="4">
        <f t="shared" si="939"/>
        <v>5081.9679999999935</v>
      </c>
      <c r="AT310" s="72">
        <f>IF(SUM($S$3:AW$3)*$J310+SUM($S$4:AW$4)*$K310+SUM($S$5:AW$5)*$L310+SUM($S$6:AW$6)*$M310+SUM($S$7:AW$7)*$N310-SUM($O310:$Q310)&gt;0,SUM($S$3:AW$3)*$J310+SUM($S$4:AW$4)*$K310+SUM($S$5:AW$5)*$L310+SUM($S$6:AW$6)*$M310+SUM($S$7:AW$7)*$N310-SUM($O310:$Q310),0)</f>
        <v>83757.807999999961</v>
      </c>
      <c r="AU310" s="4">
        <f t="shared" si="940"/>
        <v>78675.839999999967</v>
      </c>
      <c r="AV310" s="72">
        <f>IF(SUM($S$3:AY$3)*$J310+SUM($S$4:AY$4)*$K310+SUM($S$5:AY$5)*$L310+SUM($S$6:AY$6)*$M310+SUM($S$7:AY$7)*$N310-SUM($O310:$Q310)&gt;0,SUM($S$3:AY$3)*$J310+SUM($S$4:AY$4)*$K310+SUM($S$5:AY$5)*$L310+SUM($S$6:AY$6)*$M310+SUM($S$7:AY$7)*$N310-SUM($O310:$Q310),0)</f>
        <v>162433.64799999999</v>
      </c>
      <c r="AW310" s="4">
        <f t="shared" si="941"/>
        <v>78675.840000000026</v>
      </c>
      <c r="AX310" s="72">
        <f>IF(SUM($S$3:BA$3)*$J310+SUM($S$4:BA$4)*$K310+SUM($S$5:BA$5)*$L310+SUM($S$6:BA$6)*$M310+SUM($S$7:BA$7)*$N310-SUM($O310:$Q310)&gt;0,SUM($S$3:BA$3)*$J310+SUM($S$4:BA$4)*$K310+SUM($S$5:BA$5)*$L310+SUM($S$6:BA$6)*$M310+SUM($S$7:BA$7)*$N310-SUM($O310:$Q310),0)</f>
        <v>241109.48799999995</v>
      </c>
      <c r="AY310" s="7">
        <f t="shared" si="942"/>
        <v>78675.839999999967</v>
      </c>
      <c r="AZ310" s="401">
        <f>IF(SUM($S$3:BC$3)*$J310+SUM($S$4:BC$4)*$K310+SUM($S$5:BC$5)*$L310+SUM($S$6:BC$6)*$M310+SUM($S$7:BC$7)*$N310-SUM($O310:$Q310)&gt;0,SUM($S$3:BC$3)*$J310+SUM($S$4:BC$4)*$K310+SUM($S$5:BC$5)*$L310+SUM($S$6:BC$6)*$M310+SUM($S$7:BC$7)*$N310-SUM($O310:$Q310),0)</f>
        <v>319785.32799999998</v>
      </c>
      <c r="BA310" s="87">
        <f t="shared" si="943"/>
        <v>78675.840000000026</v>
      </c>
      <c r="BB310" s="402">
        <f>IF(SUM($S$3:BD$3)*$J310+SUM($S$4:BD$4)*$K310+SUM($S$5:BD$5)*$L310+SUM($S$6:BD$6)*$M310+SUM($S$7:BD$7)*$N310-SUM($O310:$Q310)&gt;0,SUM($S$3:BD$3)*$J310+SUM($S$4:BD$4)*$K310+SUM($S$5:BD$5)*$L310+SUM($S$6:BD$6)*$M310+SUM($S$7:BD$7)*$N310-SUM($O310:$Q310),0)</f>
        <v>379229.29599999997</v>
      </c>
      <c r="BC310" s="87">
        <f t="shared" si="944"/>
        <v>59443.967999999993</v>
      </c>
      <c r="BG310" s="23">
        <f t="shared" si="971"/>
        <v>0</v>
      </c>
      <c r="BH310" s="23">
        <f t="shared" si="972"/>
        <v>0</v>
      </c>
      <c r="BI310" s="23">
        <f t="shared" si="973"/>
        <v>0</v>
      </c>
      <c r="BJ310" s="23">
        <f t="shared" si="974"/>
        <v>0</v>
      </c>
      <c r="BK310" s="23">
        <f t="shared" si="975"/>
        <v>0</v>
      </c>
      <c r="BL310" s="23">
        <f t="shared" si="976"/>
        <v>0</v>
      </c>
      <c r="BM310" s="23">
        <f t="shared" si="977"/>
        <v>0</v>
      </c>
      <c r="BN310" s="23">
        <f t="shared" si="978"/>
        <v>0</v>
      </c>
      <c r="BO310" s="23">
        <f t="shared" si="979"/>
        <v>1119100.1732799986</v>
      </c>
      <c r="BP310" s="23">
        <f t="shared" si="980"/>
        <v>17325206.726399992</v>
      </c>
      <c r="BQ310" s="407">
        <f t="shared" si="981"/>
        <v>17325206.726400007</v>
      </c>
      <c r="BR310" s="22">
        <f t="shared" si="982"/>
        <v>17325206.726399992</v>
      </c>
      <c r="BS310" s="91">
        <f t="shared" si="983"/>
        <v>17325206.726400007</v>
      </c>
      <c r="BT310" s="91">
        <f t="shared" si="984"/>
        <v>13090156.193279998</v>
      </c>
      <c r="BU310" s="23"/>
      <c r="BV310" s="23"/>
      <c r="BW310" s="24"/>
      <c r="BX310" s="164" t="s">
        <v>749</v>
      </c>
    </row>
    <row r="311" spans="1:76" s="86" customFormat="1" ht="12.75" customHeight="1" x14ac:dyDescent="0.25">
      <c r="A311" s="99" t="s">
        <v>561</v>
      </c>
      <c r="B311" s="15"/>
      <c r="C311" s="244" t="s">
        <v>105</v>
      </c>
      <c r="D311" s="274">
        <v>3</v>
      </c>
      <c r="E311" s="328">
        <v>0.59199999999999997</v>
      </c>
      <c r="F311" s="350" t="s">
        <v>1056</v>
      </c>
      <c r="G311" s="369">
        <v>1</v>
      </c>
      <c r="H311" s="370">
        <v>220.93</v>
      </c>
      <c r="I311" s="372" t="s">
        <v>1056</v>
      </c>
      <c r="J311" s="208"/>
      <c r="K311" s="208"/>
      <c r="L311" s="217">
        <v>544.0992</v>
      </c>
      <c r="M311" s="109"/>
      <c r="N311" s="120"/>
      <c r="O311" s="87"/>
      <c r="P311" s="87"/>
      <c r="Q311" s="294">
        <v>332723</v>
      </c>
      <c r="R311" s="72">
        <f>IF(SUM($S$3:U$3)*$J311+SUM($S$4:U$4)*$K311+SUM($S$5:U$5)*$L311+SUM($S$6:U$6)*$M311+SUM($S$7:U$7)*$N311-SUM($O311:$Q311)&gt;0,SUM($S$3:U$3)*$J311+SUM($S$4:U$4)*$K311+SUM($S$5:U$5)*$L311+SUM($S$6:U$6)*$M311+SUM($S$7:U$7)*$N311-SUM($O311:$Q311),0)</f>
        <v>0</v>
      </c>
      <c r="S311" s="73">
        <f t="shared" si="926"/>
        <v>0</v>
      </c>
      <c r="T311" s="72">
        <f>IF(SUM($S$3:W$3)*$J311+SUM($S$4:W$4)*$K311+SUM($S$5:W$5)*$L311+SUM($S$6:W$6)*$M311+SUM($S$7:W$7)*$N311-SUM($O311:$Q311)&gt;0,SUM($S$3:W$3)*$J311+SUM($S$4:W$4)*$K311+SUM($S$5:W$5)*$L311+SUM($S$6:W$6)*$M311+SUM($S$7:W$7)*$N311-SUM($O311:$Q311),0)</f>
        <v>0</v>
      </c>
      <c r="U311" s="4">
        <f t="shared" si="927"/>
        <v>0</v>
      </c>
      <c r="V311" s="72">
        <f>IF(SUM($S$3:Y$3)*$J311+SUM($S$4:Y$4)*$K311+SUM($S$5:Y$5)*$L311+SUM($S$6:Y$6)*$M311+SUM($S$7:Y$7)*$N311-SUM($O311:$Q311)&gt;0,SUM($S$3:Y$3)*$J311+SUM($S$4:Y$4)*$K311+SUM($S$5:Y$5)*$L311+SUM($S$6:Y$6)*$M311+SUM($S$7:Y$7)*$N311-SUM($O311:$Q311),0)</f>
        <v>0</v>
      </c>
      <c r="W311" s="4">
        <f t="shared" si="928"/>
        <v>0</v>
      </c>
      <c r="X311" s="72">
        <f>IF(SUM($S$3:AA$3)*$J311+SUM($S$4:AA$4)*$K311+SUM($S$5:AA$5)*$L311+SUM($S$6:AA$6)*$M311+SUM($S$7:AA$7)*$N311-SUM($O311:$Q311)&gt;0,SUM($S$3:AA$3)*$J311+SUM($S$4:AA$4)*$K311+SUM($S$5:AA$5)*$L311+SUM($S$6:AA$6)*$M311+SUM($S$7:AA$7)*$N311-SUM($O311:$Q311),0)</f>
        <v>0</v>
      </c>
      <c r="Y311" s="4">
        <f t="shared" si="929"/>
        <v>0</v>
      </c>
      <c r="Z311" s="72">
        <f>IF(SUM($S$3:AC$3)*$J311+SUM($S$4:AC$4)*$K311+SUM($S$5:AC$5)*$L311+SUM($S$6:AC$6)*$M311+SUM($S$7:AC$7)*$N311-SUM($O311:$Q311)&gt;0,SUM($S$3:AC$3)*$J311+SUM($S$4:AC$4)*$K311+SUM($S$5:AC$5)*$L311+SUM($S$6:AC$6)*$M311+SUM($S$7:AC$7)*$N311-SUM($O311:$Q311),0)</f>
        <v>0</v>
      </c>
      <c r="AA311" s="4">
        <f t="shared" si="930"/>
        <v>0</v>
      </c>
      <c r="AB311" s="72">
        <f>IF(SUM($S$3:AE$3)*$J311+SUM($S$4:AE$4)*$K311+SUM($S$5:AE$5)*$L311+SUM($S$6:AE$6)*$M311+SUM($S$7:AE$7)*$N311-SUM($O311:$Q311)&gt;0,SUM($S$3:AE$3)*$J311+SUM($S$4:AE$4)*$K311+SUM($S$5:AE$5)*$L311+SUM($S$6:AE$6)*$M311+SUM($S$7:AE$7)*$N311-SUM($O311:$Q311),0)</f>
        <v>0</v>
      </c>
      <c r="AC311" s="4">
        <f t="shared" si="931"/>
        <v>0</v>
      </c>
      <c r="AD311" s="72">
        <f>IF(SUM($S$3:AG$3)*$J311+SUM($S$4:AG$4)*$K311+SUM($S$5:AG$5)*$L311+SUM($S$6:AG$6)*$M311+SUM($S$7:AG$7)*$N311-SUM($O311:$Q311)&gt;0,SUM($S$3:AG$3)*$J311+SUM($S$4:AG$4)*$K311+SUM($S$5:AG$5)*$L311+SUM($S$6:AG$6)*$M311+SUM($S$7:AG$7)*$N311-SUM($O311:$Q311),0)</f>
        <v>0</v>
      </c>
      <c r="AE311" s="4">
        <f t="shared" si="932"/>
        <v>0</v>
      </c>
      <c r="AF311" s="72">
        <f>IF(SUM($S$3:AI$3)*$J311+SUM($S$4:AI$4)*$K311+SUM($S$5:AI$5)*$L311+SUM($S$6:AI$6)*$M311+SUM($S$7:AI$7)*$N311-SUM($O311:$Q311)&gt;0,SUM($S$3:AI$3)*$J311+SUM($S$4:AI$4)*$K311+SUM($S$5:AI$5)*$L311+SUM($S$6:AI$6)*$M311+SUM($S$7:AI$7)*$N311-SUM($O311:$Q311),0)</f>
        <v>0</v>
      </c>
      <c r="AG311" s="4">
        <f t="shared" si="933"/>
        <v>0</v>
      </c>
      <c r="AH311" s="72">
        <f>IF(SUM($S$3:AK$3)*$J311+SUM($S$4:AK$4)*$K311+SUM($S$5:AK$5)*$L311+SUM($S$6:AK$6)*$M311+SUM($S$7:AK$7)*$N311-SUM($O311:$Q311)&gt;0,SUM($S$3:AK$3)*$J311+SUM($S$4:AK$4)*$K311+SUM($S$5:AK$5)*$L311+SUM($S$6:AK$6)*$M311+SUM($S$7:AK$7)*$N311-SUM($O311:$Q311),0)</f>
        <v>0</v>
      </c>
      <c r="AI311" s="4">
        <f t="shared" si="934"/>
        <v>0</v>
      </c>
      <c r="AJ311" s="72">
        <f>IF(SUM($S$3:AM$3)*$J311+SUM($S$4:AQ$4)*$K311+SUM($S$5:AM$5)*$L311+SUM($S$6:AM$6)*$M311+SUM($S$7:AM$7)*$N311-SUM($O311:$Q311)&gt;0,SUM($S$3:AM$3)*$J311+SUM($S$4:AQ$4)*$K311+SUM($S$5:AM$5)*$L311+SUM($S$6:AM$6)*$M311+SUM($S$7:AM$7)*$N311-SUM($O311:$Q311),0)</f>
        <v>0</v>
      </c>
      <c r="AK311" s="4">
        <f t="shared" si="935"/>
        <v>0</v>
      </c>
      <c r="AL311" s="72">
        <f>IF(SUM($S$3:AO$3)*$J311+SUM($S$4:AS$4)*$K311+SUM($S$5:AO$5)*$L311+SUM($S$6:AO$6)*$M311+SUM($S$7:AO$7)*$N311-SUM($O311:$Q311)&gt;0,SUM($S$3:AO$3)*$J311+SUM($S$4:AS$4)*$K311+SUM($S$5:AO$5)*$L311+SUM($S$6:AO$6)*$M311+SUM($S$7:AO$7)*$N311-SUM($O311:$Q311),0)</f>
        <v>0</v>
      </c>
      <c r="AM311" s="4">
        <f t="shared" si="936"/>
        <v>0</v>
      </c>
      <c r="AN311" s="72">
        <f>IF(SUM($S$3:AQ$3)*$J311+SUM($S$4:AU$4)*$K311+SUM($S$5:AQ$5)*$L311+SUM($S$6:AQ$6)*$M311+SUM($S$7:AQ$7)*$N311-SUM($O311:$Q311)&gt;0,SUM($S$3:AQ$3)*$J311+SUM($S$4:AU$4)*$K311+SUM($S$5:AQ$5)*$L311+SUM($S$6:AQ$6)*$M311+SUM($S$7:AQ$7)*$N311-SUM($O311:$Q311),0)</f>
        <v>0</v>
      </c>
      <c r="AO311" s="4">
        <f t="shared" si="937"/>
        <v>0</v>
      </c>
      <c r="AP311" s="72">
        <f>IF(SUM($S$3:AS$3)*$J311+SUM($S$4:AW$4)*$K311+SUM($S$5:AS$5)*$L311+SUM($S$6:AS$6)*$M311+SUM($S$7:AS$7)*$N311-SUM($O311:$Q311)&gt;0,SUM($S$3:AS$3)*$J311+SUM($S$4:AW$4)*$K311+SUM($S$5:AS$5)*$L311+SUM($S$6:AS$6)*$M311+SUM($S$7:AS$7)*$N311-SUM($O311:$Q311),0)</f>
        <v>0</v>
      </c>
      <c r="AQ311" s="4">
        <f t="shared" si="938"/>
        <v>0</v>
      </c>
      <c r="AR311" s="72">
        <f>IF(SUM($S$3:AU$3)*$J311+SUM($S$4:AP$4)*$K311+SUM($S$5:AU$5)*$L311+SUM($S$6:AU$6)*$M311+SUM($S$7:AU$7)*$N311-SUM($O311:$Q311)&gt;0,SUM($S$3:AU$3)*$J311+SUM($S$4:AP$4)*$K311+SUM($S$5:AU$5)*$L311+SUM($S$6:AU$6)*$M311+SUM($S$7:AU$7)*$N311-SUM($O311:$Q311),0)</f>
        <v>13324.091200000024</v>
      </c>
      <c r="AS311" s="4">
        <f t="shared" si="939"/>
        <v>13324.091200000024</v>
      </c>
      <c r="AT311" s="72">
        <f>IF(SUM($S$3:AW$3)*$J311+SUM($S$4:AW$4)*$K311+SUM($S$5:AW$5)*$L311+SUM($S$6:AW$6)*$M311+SUM($S$7:AW$7)*$N311-SUM($O311:$Q311)&gt;0,SUM($S$3:AW$3)*$J311+SUM($S$4:AW$4)*$K311+SUM($S$5:AW$5)*$L311+SUM($S$6:AW$6)*$M311+SUM($S$7:AW$7)*$N311-SUM($O311:$Q311),0)</f>
        <v>111261.9472</v>
      </c>
      <c r="AU311" s="4">
        <f t="shared" si="940"/>
        <v>97937.855999999971</v>
      </c>
      <c r="AV311" s="72">
        <f>IF(SUM($S$3:AY$3)*$J311+SUM($S$4:AY$4)*$K311+SUM($S$5:AY$5)*$L311+SUM($S$6:AY$6)*$M311+SUM($S$7:AY$7)*$N311-SUM($O311:$Q311)&gt;0,SUM($S$3:AY$3)*$J311+SUM($S$4:AY$4)*$K311+SUM($S$5:AY$5)*$L311+SUM($S$6:AY$6)*$M311+SUM($S$7:AY$7)*$N311-SUM($O311:$Q311),0)</f>
        <v>209199.80319999997</v>
      </c>
      <c r="AW311" s="4">
        <f t="shared" si="941"/>
        <v>97937.855999999971</v>
      </c>
      <c r="AX311" s="72">
        <f>IF(SUM($S$3:BA$3)*$J311+SUM($S$4:BA$4)*$K311+SUM($S$5:BA$5)*$L311+SUM($S$6:BA$6)*$M311+SUM($S$7:BA$7)*$N311-SUM($O311:$Q311)&gt;0,SUM($S$3:BA$3)*$J311+SUM($S$4:BA$4)*$K311+SUM($S$5:BA$5)*$L311+SUM($S$6:BA$6)*$M311+SUM($S$7:BA$7)*$N311-SUM($O311:$Q311),0)</f>
        <v>307137.65919999999</v>
      </c>
      <c r="AY311" s="7">
        <f t="shared" si="942"/>
        <v>97937.856000000029</v>
      </c>
      <c r="AZ311" s="401">
        <f>IF(SUM($S$3:BC$3)*$J311+SUM($S$4:BC$4)*$K311+SUM($S$5:BC$5)*$L311+SUM($S$6:BC$6)*$M311+SUM($S$7:BC$7)*$N311-SUM($O311:$Q311)&gt;0,SUM($S$3:BC$3)*$J311+SUM($S$4:BC$4)*$K311+SUM($S$5:BC$5)*$L311+SUM($S$6:BC$6)*$M311+SUM($S$7:BC$7)*$N311-SUM($O311:$Q311),0)</f>
        <v>405075.51520000002</v>
      </c>
      <c r="BA311" s="87">
        <f t="shared" si="943"/>
        <v>97937.856000000029</v>
      </c>
      <c r="BB311" s="402">
        <f>IF(SUM($S$3:BD$3)*$J311+SUM($S$4:BD$4)*$K311+SUM($S$5:BD$5)*$L311+SUM($S$6:BD$6)*$M311+SUM($S$7:BD$7)*$N311-SUM($O311:$Q311)&gt;0,SUM($S$3:BD$3)*$J311+SUM($S$4:BD$4)*$K311+SUM($S$5:BD$5)*$L311+SUM($S$6:BD$6)*$M311+SUM($S$7:BD$7)*$N311-SUM($O311:$Q311),0)</f>
        <v>479073.00639999995</v>
      </c>
      <c r="BC311" s="87">
        <f t="shared" si="944"/>
        <v>73997.491199999931</v>
      </c>
      <c r="BG311" s="23">
        <f t="shared" si="971"/>
        <v>0</v>
      </c>
      <c r="BH311" s="23">
        <f t="shared" si="972"/>
        <v>0</v>
      </c>
      <c r="BI311" s="23">
        <f t="shared" si="973"/>
        <v>0</v>
      </c>
      <c r="BJ311" s="23">
        <f t="shared" si="974"/>
        <v>0</v>
      </c>
      <c r="BK311" s="23">
        <f t="shared" si="975"/>
        <v>0</v>
      </c>
      <c r="BL311" s="23">
        <f t="shared" si="976"/>
        <v>0</v>
      </c>
      <c r="BM311" s="23">
        <f t="shared" si="977"/>
        <v>0</v>
      </c>
      <c r="BN311" s="23">
        <f t="shared" si="978"/>
        <v>0</v>
      </c>
      <c r="BO311" s="23">
        <f t="shared" si="979"/>
        <v>2943691.4688160056</v>
      </c>
      <c r="BP311" s="23">
        <f t="shared" si="980"/>
        <v>21637410.526079994</v>
      </c>
      <c r="BQ311" s="407">
        <f t="shared" si="981"/>
        <v>21637410.526079994</v>
      </c>
      <c r="BR311" s="22">
        <f t="shared" si="982"/>
        <v>21637410.526080009</v>
      </c>
      <c r="BS311" s="91">
        <f t="shared" si="983"/>
        <v>21637410.526080009</v>
      </c>
      <c r="BT311" s="91">
        <f t="shared" si="984"/>
        <v>16348265.730815986</v>
      </c>
      <c r="BU311" s="23"/>
      <c r="BV311" s="23"/>
      <c r="BW311" s="24"/>
      <c r="BX311" s="164" t="s">
        <v>749</v>
      </c>
    </row>
    <row r="312" spans="1:76" s="86" customFormat="1" ht="18.75" customHeight="1" x14ac:dyDescent="0.25">
      <c r="A312" s="189" t="s">
        <v>575</v>
      </c>
      <c r="B312" s="15"/>
      <c r="C312" s="245"/>
      <c r="D312" s="274"/>
      <c r="E312" s="328"/>
      <c r="F312" s="350"/>
      <c r="G312" s="369"/>
      <c r="H312" s="370"/>
      <c r="I312" s="372"/>
      <c r="J312" s="208"/>
      <c r="K312" s="208"/>
      <c r="L312" s="217"/>
      <c r="M312" s="109"/>
      <c r="N312" s="120"/>
      <c r="O312" s="87"/>
      <c r="P312" s="87"/>
      <c r="Q312" s="292">
        <f>O312+P312</f>
        <v>0</v>
      </c>
      <c r="R312" s="72">
        <f>IF(SUM($S$3:U$3)*$J312+SUM($S$4:U$4)*$K312+SUM($S$5:U$5)*$L312+SUM($S$6:U$6)*$M312+SUM($S$7:U$7)*$N312-SUM($O312:$Q312)&gt;0,SUM($S$3:U$3)*$J312+SUM($S$4:U$4)*$K312+SUM($S$5:U$5)*$L312+SUM($S$6:U$6)*$M312+SUM($S$7:U$7)*$N312-SUM($O312:$Q312),0)</f>
        <v>0</v>
      </c>
      <c r="S312" s="73">
        <f t="shared" si="926"/>
        <v>0</v>
      </c>
      <c r="T312" s="72">
        <f>IF(SUM($S$3:W$3)*$J312+SUM($S$4:W$4)*$K312+SUM($S$5:W$5)*$L312+SUM($S$6:W$6)*$M312+SUM($S$7:W$7)*$N312-SUM($O312:$Q312)&gt;0,SUM($S$3:W$3)*$J312+SUM($S$4:W$4)*$K312+SUM($S$5:W$5)*$L312+SUM($S$6:W$6)*$M312+SUM($S$7:W$7)*$N312-SUM($O312:$Q312),0)</f>
        <v>0</v>
      </c>
      <c r="U312" s="4">
        <f t="shared" si="927"/>
        <v>0</v>
      </c>
      <c r="V312" s="72">
        <f>IF(SUM($S$3:Y$3)*$J312+SUM($S$4:Y$4)*$K312+SUM($S$5:Y$5)*$L312+SUM($S$6:Y$6)*$M312+SUM($S$7:Y$7)*$N312-SUM($O312:$Q312)&gt;0,SUM($S$3:Y$3)*$J312+SUM($S$4:Y$4)*$K312+SUM($S$5:Y$5)*$L312+SUM($S$6:Y$6)*$M312+SUM($S$7:Y$7)*$N312-SUM($O312:$Q312),0)</f>
        <v>0</v>
      </c>
      <c r="W312" s="4">
        <f t="shared" si="928"/>
        <v>0</v>
      </c>
      <c r="X312" s="72">
        <f>IF(SUM($S$3:AA$3)*$J312+SUM($S$4:AA$4)*$K312+SUM($S$5:AA$5)*$L312+SUM($S$6:AA$6)*$M312+SUM($S$7:AA$7)*$N312-SUM($O312:$Q312)&gt;0,SUM($S$3:AA$3)*$J312+SUM($S$4:AA$4)*$K312+SUM($S$5:AA$5)*$L312+SUM($S$6:AA$6)*$M312+SUM($S$7:AA$7)*$N312-SUM($O312:$Q312),0)</f>
        <v>0</v>
      </c>
      <c r="Y312" s="4">
        <f t="shared" si="929"/>
        <v>0</v>
      </c>
      <c r="Z312" s="72">
        <f>IF(SUM($S$3:AC$3)*$J312+SUM($S$4:AC$4)*$K312+SUM($S$5:AC$5)*$L312+SUM($S$6:AC$6)*$M312+SUM($S$7:AC$7)*$N312-SUM($O312:$Q312)&gt;0,SUM($S$3:AC$3)*$J312+SUM($S$4:AC$4)*$K312+SUM($S$5:AC$5)*$L312+SUM($S$6:AC$6)*$M312+SUM($S$7:AC$7)*$N312-SUM($O312:$Q312),0)</f>
        <v>0</v>
      </c>
      <c r="AA312" s="4">
        <f t="shared" si="930"/>
        <v>0</v>
      </c>
      <c r="AB312" s="72">
        <f>IF(SUM($S$3:AE$3)*$J312+SUM($S$4:AE$4)*$K312+SUM($S$5:AE$5)*$L312+SUM($S$6:AE$6)*$M312+SUM($S$7:AE$7)*$N312-SUM($O312:$Q312)&gt;0,SUM($S$3:AE$3)*$J312+SUM($S$4:AE$4)*$K312+SUM($S$5:AE$5)*$L312+SUM($S$6:AE$6)*$M312+SUM($S$7:AE$7)*$N312-SUM($O312:$Q312),0)</f>
        <v>0</v>
      </c>
      <c r="AC312" s="4">
        <f t="shared" si="931"/>
        <v>0</v>
      </c>
      <c r="AD312" s="72">
        <f>IF(SUM($S$3:AG$3)*$J312+SUM($S$4:AG$4)*$K312+SUM($S$5:AG$5)*$L312+SUM($S$6:AG$6)*$M312+SUM($S$7:AG$7)*$N312-SUM($O312:$Q312)&gt;0,SUM($S$3:AG$3)*$J312+SUM($S$4:AG$4)*$K312+SUM($S$5:AG$5)*$L312+SUM($S$6:AG$6)*$M312+SUM($S$7:AG$7)*$N312-SUM($O312:$Q312),0)</f>
        <v>0</v>
      </c>
      <c r="AE312" s="4">
        <f t="shared" si="932"/>
        <v>0</v>
      </c>
      <c r="AF312" s="72">
        <f>IF(SUM($S$3:AI$3)*$J312+SUM($S$4:AI$4)*$K312+SUM($S$5:AI$5)*$L312+SUM($S$6:AI$6)*$M312+SUM($S$7:AI$7)*$N312-SUM($O312:$Q312)&gt;0,SUM($S$3:AI$3)*$J312+SUM($S$4:AI$4)*$K312+SUM($S$5:AI$5)*$L312+SUM($S$6:AI$6)*$M312+SUM($S$7:AI$7)*$N312-SUM($O312:$Q312),0)</f>
        <v>0</v>
      </c>
      <c r="AG312" s="4">
        <f t="shared" si="933"/>
        <v>0</v>
      </c>
      <c r="AH312" s="72">
        <f>IF(SUM($S$3:AK$3)*$J312+SUM($S$4:AK$4)*$K312+SUM($S$5:AK$5)*$L312+SUM($S$6:AK$6)*$M312+SUM($S$7:AK$7)*$N312-SUM($O312:$Q312)&gt;0,SUM($S$3:AK$3)*$J312+SUM($S$4:AK$4)*$K312+SUM($S$5:AK$5)*$L312+SUM($S$6:AK$6)*$M312+SUM($S$7:AK$7)*$N312-SUM($O312:$Q312),0)</f>
        <v>0</v>
      </c>
      <c r="AI312" s="4">
        <f t="shared" si="934"/>
        <v>0</v>
      </c>
      <c r="AJ312" s="72">
        <f>IF(SUM($S$3:AM$3)*$J312+SUM($S$4:AQ$4)*$K312+SUM($S$5:AM$5)*$L312+SUM($S$6:AM$6)*$M312+SUM($S$7:AM$7)*$N312-SUM($O312:$Q312)&gt;0,SUM($S$3:AM$3)*$J312+SUM($S$4:AQ$4)*$K312+SUM($S$5:AM$5)*$L312+SUM($S$6:AM$6)*$M312+SUM($S$7:AM$7)*$N312-SUM($O312:$Q312),0)</f>
        <v>0</v>
      </c>
      <c r="AK312" s="4">
        <f t="shared" si="935"/>
        <v>0</v>
      </c>
      <c r="AL312" s="72">
        <f>IF(SUM($S$3:AO$3)*$J312+SUM($S$4:AS$4)*$K312+SUM($S$5:AO$5)*$L312+SUM($S$6:AO$6)*$M312+SUM($S$7:AO$7)*$N312-SUM($O312:$Q312)&gt;0,SUM($S$3:AO$3)*$J312+SUM($S$4:AS$4)*$K312+SUM($S$5:AO$5)*$L312+SUM($S$6:AO$6)*$M312+SUM($S$7:AO$7)*$N312-SUM($O312:$Q312),0)</f>
        <v>0</v>
      </c>
      <c r="AM312" s="4">
        <f t="shared" si="936"/>
        <v>0</v>
      </c>
      <c r="AN312" s="72">
        <f>IF(SUM($S$3:AQ$3)*$J312+SUM($S$4:AU$4)*$K312+SUM($S$5:AQ$5)*$L312+SUM($S$6:AQ$6)*$M312+SUM($S$7:AQ$7)*$N312-SUM($O312:$Q312)&gt;0,SUM($S$3:AQ$3)*$J312+SUM($S$4:AU$4)*$K312+SUM($S$5:AQ$5)*$L312+SUM($S$6:AQ$6)*$M312+SUM($S$7:AQ$7)*$N312-SUM($O312:$Q312),0)</f>
        <v>0</v>
      </c>
      <c r="AO312" s="4">
        <f t="shared" si="937"/>
        <v>0</v>
      </c>
      <c r="AP312" s="72">
        <f>IF(SUM($S$3:AS$3)*$J312+SUM($S$4:AW$4)*$K312+SUM($S$5:AS$5)*$L312+SUM($S$6:AS$6)*$M312+SUM($S$7:AS$7)*$N312-SUM($O312:$Q312)&gt;0,SUM($S$3:AS$3)*$J312+SUM($S$4:AW$4)*$K312+SUM($S$5:AS$5)*$L312+SUM($S$6:AS$6)*$M312+SUM($S$7:AS$7)*$N312-SUM($O312:$Q312),0)</f>
        <v>0</v>
      </c>
      <c r="AQ312" s="4">
        <f t="shared" si="938"/>
        <v>0</v>
      </c>
      <c r="AR312" s="72">
        <f>IF(SUM($S$3:AU$3)*$J312+SUM($S$4:AP$4)*$K312+SUM($S$5:AU$5)*$L312+SUM($S$6:AU$6)*$M312+SUM($S$7:AU$7)*$N312-SUM($O312:$Q312)&gt;0,SUM($S$3:AU$3)*$J312+SUM($S$4:AP$4)*$K312+SUM($S$5:AU$5)*$L312+SUM($S$6:AU$6)*$M312+SUM($S$7:AU$7)*$N312-SUM($O312:$Q312),0)</f>
        <v>0</v>
      </c>
      <c r="AS312" s="4">
        <f t="shared" si="939"/>
        <v>0</v>
      </c>
      <c r="AT312" s="72">
        <f>IF(SUM($S$3:AW$3)*$J312+SUM($S$4:AW$4)*$K312+SUM($S$5:AW$5)*$L312+SUM($S$6:AW$6)*$M312+SUM($S$7:AW$7)*$N312-SUM($O312:$Q312)&gt;0,SUM($S$3:AW$3)*$J312+SUM($S$4:AW$4)*$K312+SUM($S$5:AW$5)*$L312+SUM($S$6:AW$6)*$M312+SUM($S$7:AW$7)*$N312-SUM($O312:$Q312),0)</f>
        <v>0</v>
      </c>
      <c r="AU312" s="4">
        <f t="shared" si="940"/>
        <v>0</v>
      </c>
      <c r="AV312" s="72">
        <f>IF(SUM($S$3:AY$3)*$J312+SUM($S$4:AY$4)*$K312+SUM($S$5:AY$5)*$L312+SUM($S$6:AY$6)*$M312+SUM($S$7:AY$7)*$N312-SUM($O312:$Q312)&gt;0,SUM($S$3:AY$3)*$J312+SUM($S$4:AY$4)*$K312+SUM($S$5:AY$5)*$L312+SUM($S$6:AY$6)*$M312+SUM($S$7:AY$7)*$N312-SUM($O312:$Q312),0)</f>
        <v>0</v>
      </c>
      <c r="AW312" s="4">
        <f t="shared" si="941"/>
        <v>0</v>
      </c>
      <c r="AX312" s="72">
        <f>IF(SUM($S$3:BA$3)*$J312+SUM($S$4:BA$4)*$K312+SUM($S$5:BA$5)*$L312+SUM($S$6:BA$6)*$M312+SUM($S$7:BA$7)*$N312-SUM($O312:$Q312)&gt;0,SUM($S$3:BA$3)*$J312+SUM($S$4:BA$4)*$K312+SUM($S$5:BA$5)*$L312+SUM($S$6:BA$6)*$M312+SUM($S$7:BA$7)*$N312-SUM($O312:$Q312),0)</f>
        <v>0</v>
      </c>
      <c r="AY312" s="7">
        <f t="shared" si="942"/>
        <v>0</v>
      </c>
      <c r="AZ312" s="401">
        <f>IF(SUM($S$3:BC$3)*$J312+SUM($S$4:BC$4)*$K312+SUM($S$5:BC$5)*$L312+SUM($S$6:BC$6)*$M312+SUM($S$7:BC$7)*$N312-SUM($O312:$Q312)&gt;0,SUM($S$3:BC$3)*$J312+SUM($S$4:BC$4)*$K312+SUM($S$5:BC$5)*$L312+SUM($S$6:BC$6)*$M312+SUM($S$7:BC$7)*$N312-SUM($O312:$Q312),0)</f>
        <v>0</v>
      </c>
      <c r="BA312" s="87">
        <f t="shared" si="943"/>
        <v>0</v>
      </c>
      <c r="BB312" s="402">
        <f>IF(SUM($S$3:BD$3)*$J312+SUM($S$4:BD$4)*$K312+SUM($S$5:BD$5)*$L312+SUM($S$6:BD$6)*$M312+SUM($S$7:BD$7)*$N312-SUM($O312:$Q312)&gt;0,SUM($S$3:BD$3)*$J312+SUM($S$4:BD$4)*$K312+SUM($S$5:BD$5)*$L312+SUM($S$6:BD$6)*$M312+SUM($S$7:BD$7)*$N312-SUM($O312:$Q312),0)</f>
        <v>0</v>
      </c>
      <c r="BC312" s="87">
        <f t="shared" si="944"/>
        <v>0</v>
      </c>
      <c r="BG312" s="91"/>
      <c r="BH312" s="91"/>
      <c r="BI312" s="91"/>
      <c r="BJ312" s="91"/>
      <c r="BK312" s="91"/>
      <c r="BL312" s="91"/>
      <c r="BM312" s="91"/>
      <c r="BN312" s="91"/>
      <c r="BO312" s="91"/>
      <c r="BP312" s="91"/>
      <c r="BQ312" s="250"/>
      <c r="BR312" s="157"/>
      <c r="BS312" s="91"/>
      <c r="BT312" s="91"/>
      <c r="BU312" s="91"/>
      <c r="BV312" s="91"/>
      <c r="BW312" s="158"/>
      <c r="BX312" s="153"/>
    </row>
    <row r="313" spans="1:76" s="88" customFormat="1" ht="12.75" customHeight="1" x14ac:dyDescent="0.25">
      <c r="A313" s="13" t="s">
        <v>878</v>
      </c>
      <c r="B313" s="63" t="s">
        <v>879</v>
      </c>
      <c r="C313" s="244" t="s">
        <v>105</v>
      </c>
      <c r="D313" s="274">
        <v>1</v>
      </c>
      <c r="E313" s="328">
        <v>223.21</v>
      </c>
      <c r="F313" s="350" t="s">
        <v>884</v>
      </c>
      <c r="G313" s="369">
        <v>1</v>
      </c>
      <c r="H313" s="370">
        <v>245.53</v>
      </c>
      <c r="I313" s="372" t="s">
        <v>884</v>
      </c>
      <c r="J313" s="307">
        <v>0.85899999999999999</v>
      </c>
      <c r="K313" s="208"/>
      <c r="L313" s="217"/>
      <c r="M313" s="109"/>
      <c r="N313" s="120"/>
      <c r="O313" s="87"/>
      <c r="P313" s="91"/>
      <c r="Q313" s="292">
        <v>500</v>
      </c>
      <c r="R313" s="72">
        <f>IF(SUM($S$3:U$3)*$J313+SUM($S$4:U$4)*$K313+SUM($S$5:U$5)*$L313+SUM($S$6:U$6)*$M313+SUM($S$7:U$7)*$N313-SUM($O313:$Q313)&gt;0,SUM($S$3:U$3)*$J313+SUM($S$4:U$4)*$K313+SUM($S$5:U$5)*$L313+SUM($S$6:U$6)*$M313+SUM($S$7:U$7)*$N313-SUM($O313:$Q313),0)</f>
        <v>0</v>
      </c>
      <c r="S313" s="73">
        <f t="shared" si="926"/>
        <v>0</v>
      </c>
      <c r="T313" s="72">
        <f>IF(SUM($S$3:W$3)*$J313+SUM($S$4:W$4)*$K313+SUM($S$5:W$5)*$L313+SUM($S$6:W$6)*$M313+SUM($S$7:W$7)*$N313-SUM($O313:$Q313)&gt;0,SUM($S$3:W$3)*$J313+SUM($S$4:W$4)*$K313+SUM($S$5:W$5)*$L313+SUM($S$6:W$6)*$M313+SUM($S$7:W$7)*$N313-SUM($O313:$Q313),0)</f>
        <v>0</v>
      </c>
      <c r="U313" s="4">
        <f t="shared" si="927"/>
        <v>0</v>
      </c>
      <c r="V313" s="72">
        <f>IF(SUM($S$3:Y$3)*$J313+SUM($S$4:Y$4)*$K313+SUM($S$5:Y$5)*$L313+SUM($S$6:Y$6)*$M313+SUM($S$7:Y$7)*$N313-SUM($O313:$Q313)&gt;0,SUM($S$3:Y$3)*$J313+SUM($S$4:Y$4)*$K313+SUM($S$5:Y$5)*$L313+SUM($S$6:Y$6)*$M313+SUM($S$7:Y$7)*$N313-SUM($O313:$Q313),0)</f>
        <v>0</v>
      </c>
      <c r="W313" s="4">
        <f t="shared" si="928"/>
        <v>0</v>
      </c>
      <c r="X313" s="72">
        <f>IF(SUM($S$3:AA$3)*$J313+SUM($S$4:AA$4)*$K313+SUM($S$5:AA$5)*$L313+SUM($S$6:AA$6)*$M313+SUM($S$7:AA$7)*$N313-SUM($O313:$Q313)&gt;0,SUM($S$3:AA$3)*$J313+SUM($S$4:AA$4)*$K313+SUM($S$5:AA$5)*$L313+SUM($S$6:AA$6)*$M313+SUM($S$7:AA$7)*$N313-SUM($O313:$Q313),0)</f>
        <v>0</v>
      </c>
      <c r="Y313" s="4">
        <f t="shared" si="929"/>
        <v>0</v>
      </c>
      <c r="Z313" s="72">
        <f>IF(SUM($S$3:AC$3)*$J313+SUM($S$4:AC$4)*$K313+SUM($S$5:AC$5)*$L313+SUM($S$6:AC$6)*$M313+SUM($S$7:AC$7)*$N313-SUM($O313:$Q313)&gt;0,SUM($S$3:AC$3)*$J313+SUM($S$4:AC$4)*$K313+SUM($S$5:AC$5)*$L313+SUM($S$6:AC$6)*$M313+SUM($S$7:AC$7)*$N313-SUM($O313:$Q313),0)</f>
        <v>0</v>
      </c>
      <c r="AA313" s="4">
        <f t="shared" si="930"/>
        <v>0</v>
      </c>
      <c r="AB313" s="72">
        <f>IF(SUM($S$3:AE$3)*$J313+SUM($S$4:AE$4)*$K313+SUM($S$5:AE$5)*$L313+SUM($S$6:AE$6)*$M313+SUM($S$7:AE$7)*$N313-SUM($O313:$Q313)&gt;0,SUM($S$3:AE$3)*$J313+SUM($S$4:AE$4)*$K313+SUM($S$5:AE$5)*$L313+SUM($S$6:AE$6)*$M313+SUM($S$7:AE$7)*$N313-SUM($O313:$Q313),0)</f>
        <v>0</v>
      </c>
      <c r="AC313" s="4">
        <f t="shared" si="931"/>
        <v>0</v>
      </c>
      <c r="AD313" s="72">
        <f>IF(SUM($S$3:AG$3)*$J313+SUM($S$4:AG$4)*$K313+SUM($S$5:AG$5)*$L313+SUM($S$6:AG$6)*$M313+SUM($S$7:AG$7)*$N313-SUM($O313:$Q313)&gt;0,SUM($S$3:AG$3)*$J313+SUM($S$4:AG$4)*$K313+SUM($S$5:AG$5)*$L313+SUM($S$6:AG$6)*$M313+SUM($S$7:AG$7)*$N313-SUM($O313:$Q313),0)</f>
        <v>0</v>
      </c>
      <c r="AE313" s="4">
        <f t="shared" si="932"/>
        <v>0</v>
      </c>
      <c r="AF313" s="72">
        <f>IF(SUM($S$3:AI$3)*$J313+SUM($S$4:AI$4)*$K313+SUM($S$5:AI$5)*$L313+SUM($S$6:AI$6)*$M313+SUM($S$7:AI$7)*$N313-SUM($O313:$Q313)&gt;0,SUM($S$3:AI$3)*$J313+SUM($S$4:AI$4)*$K313+SUM($S$5:AI$5)*$L313+SUM($S$6:AI$6)*$M313+SUM($S$7:AI$7)*$N313-SUM($O313:$Q313),0)</f>
        <v>0</v>
      </c>
      <c r="AG313" s="4">
        <f t="shared" si="933"/>
        <v>0</v>
      </c>
      <c r="AH313" s="72">
        <f>IF(SUM($S$3:AK$3)*$J313+SUM($S$4:AK$4)*$K313+SUM($S$5:AK$5)*$L313+SUM($S$6:AK$6)*$M313+SUM($S$7:AK$7)*$N313-SUM($O313:$Q313)&gt;0,SUM($S$3:AK$3)*$J313+SUM($S$4:AK$4)*$K313+SUM($S$5:AK$5)*$L313+SUM($S$6:AK$6)*$M313+SUM($S$7:AK$7)*$N313-SUM($O313:$Q313),0)</f>
        <v>0</v>
      </c>
      <c r="AI313" s="4">
        <f t="shared" si="934"/>
        <v>0</v>
      </c>
      <c r="AJ313" s="72">
        <f>IF(SUM($S$3:AM$3)*$J313+SUM($S$4:AQ$4)*$K313+SUM($S$5:AM$5)*$L313+SUM($S$6:AM$6)*$M313+SUM($S$7:AM$7)*$N313-SUM($O313:$Q313)&gt;0,SUM($S$3:AM$3)*$J313+SUM($S$4:AQ$4)*$K313+SUM($S$5:AM$5)*$L313+SUM($S$6:AM$6)*$M313+SUM($S$7:AM$7)*$N313-SUM($O313:$Q313),0)</f>
        <v>0</v>
      </c>
      <c r="AK313" s="4">
        <f t="shared" si="935"/>
        <v>0</v>
      </c>
      <c r="AL313" s="72">
        <f>IF(SUM($S$3:AO$3)*$J313+SUM($S$4:AS$4)*$K313+SUM($S$5:AO$5)*$L313+SUM($S$6:AO$6)*$M313+SUM($S$7:AO$7)*$N313-SUM($O313:$Q313)&gt;0,SUM($S$3:AO$3)*$J313+SUM($S$4:AS$4)*$K313+SUM($S$5:AO$5)*$L313+SUM($S$6:AO$6)*$M313+SUM($S$7:AO$7)*$N313-SUM($O313:$Q313),0)</f>
        <v>0</v>
      </c>
      <c r="AM313" s="4">
        <f t="shared" si="936"/>
        <v>0</v>
      </c>
      <c r="AN313" s="72">
        <f>IF(SUM($S$3:AQ$3)*$J313+SUM($S$4:AU$4)*$K313+SUM($S$5:AQ$5)*$L313+SUM($S$6:AQ$6)*$M313+SUM($S$7:AQ$7)*$N313-SUM($O313:$Q313)&gt;0,SUM($S$3:AQ$3)*$J313+SUM($S$4:AU$4)*$K313+SUM($S$5:AQ$5)*$L313+SUM($S$6:AQ$6)*$M313+SUM($S$7:AQ$7)*$N313-SUM($O313:$Q313),0)</f>
        <v>0</v>
      </c>
      <c r="AO313" s="4">
        <f t="shared" si="937"/>
        <v>0</v>
      </c>
      <c r="AP313" s="72">
        <f>IF(SUM($S$3:AS$3)*$J313+SUM($S$4:AW$4)*$K313+SUM($S$5:AS$5)*$L313+SUM($S$6:AS$6)*$M313+SUM($S$7:AS$7)*$N313-SUM($O313:$Q313)&gt;0,SUM($S$3:AS$3)*$J313+SUM($S$4:AW$4)*$K313+SUM($S$5:AS$5)*$L313+SUM($S$6:AS$6)*$M313+SUM($S$7:AS$7)*$N313-SUM($O313:$Q313),0)</f>
        <v>0</v>
      </c>
      <c r="AQ313" s="4">
        <f t="shared" si="938"/>
        <v>0</v>
      </c>
      <c r="AR313" s="72">
        <f>IF(SUM($S$3:AU$3)*$J313+SUM($S$4:AP$4)*$K313+SUM($S$5:AU$5)*$L313+SUM($S$6:AU$6)*$M313+SUM($S$7:AU$7)*$N313-SUM($O313:$Q313)&gt;0,SUM($S$3:AU$3)*$J313+SUM($S$4:AP$4)*$K313+SUM($S$5:AU$5)*$L313+SUM($S$6:AU$6)*$M313+SUM($S$7:AU$7)*$N313-SUM($O313:$Q313),0)</f>
        <v>0</v>
      </c>
      <c r="AS313" s="4">
        <f t="shared" si="939"/>
        <v>0</v>
      </c>
      <c r="AT313" s="72">
        <f>IF(SUM($S$3:AW$3)*$J313+SUM($S$4:AW$4)*$K313+SUM($S$5:AW$5)*$L313+SUM($S$6:AW$6)*$M313+SUM($S$7:AW$7)*$N313-SUM($O313:$Q313)&gt;0,SUM($S$3:AW$3)*$J313+SUM($S$4:AW$4)*$K313+SUM($S$5:AW$5)*$L313+SUM($S$6:AW$6)*$M313+SUM($S$7:AW$7)*$N313-SUM($O313:$Q313),0)</f>
        <v>0</v>
      </c>
      <c r="AU313" s="4">
        <f t="shared" si="940"/>
        <v>0</v>
      </c>
      <c r="AV313" s="72">
        <f>IF(SUM($S$3:AY$3)*$J313+SUM($S$4:AY$4)*$K313+SUM($S$5:AY$5)*$L313+SUM($S$6:AY$6)*$M313+SUM($S$7:AY$7)*$N313-SUM($O313:$Q313)&gt;0,SUM($S$3:AY$3)*$J313+SUM($S$4:AY$4)*$K313+SUM($S$5:AY$5)*$L313+SUM($S$6:AY$6)*$M313+SUM($S$7:AY$7)*$N313-SUM($O313:$Q313),0)</f>
        <v>0</v>
      </c>
      <c r="AW313" s="4">
        <f t="shared" si="941"/>
        <v>0</v>
      </c>
      <c r="AX313" s="72">
        <f>IF(SUM($S$3:BA$3)*$J313+SUM($S$4:BA$4)*$K313+SUM($S$5:BA$5)*$L313+SUM($S$6:BA$6)*$M313+SUM($S$7:BA$7)*$N313-SUM($O313:$Q313)&gt;0,SUM($S$3:BA$3)*$J313+SUM($S$4:BA$4)*$K313+SUM($S$5:BA$5)*$L313+SUM($S$6:BA$6)*$M313+SUM($S$7:BA$7)*$N313-SUM($O313:$Q313),0)</f>
        <v>0</v>
      </c>
      <c r="AY313" s="7">
        <f t="shared" si="942"/>
        <v>0</v>
      </c>
      <c r="AZ313" s="401">
        <f>IF(SUM($S$3:BC$3)*$J313+SUM($S$4:BC$4)*$K313+SUM($S$5:BC$5)*$L313+SUM($S$6:BC$6)*$M313+SUM($S$7:BC$7)*$N313-SUM($O313:$Q313)&gt;0,SUM($S$3:BC$3)*$J313+SUM($S$4:BC$4)*$K313+SUM($S$5:BC$5)*$L313+SUM($S$6:BC$6)*$M313+SUM($S$7:BC$7)*$N313-SUM($O313:$Q313),0)</f>
        <v>0</v>
      </c>
      <c r="BA313" s="87">
        <f t="shared" si="943"/>
        <v>0</v>
      </c>
      <c r="BB313" s="402">
        <f>IF(SUM($S$3:BD$3)*$J313+SUM($S$4:BD$4)*$K313+SUM($S$5:BD$5)*$L313+SUM($S$6:BD$6)*$M313+SUM($S$7:BD$7)*$N313-SUM($O313:$Q313)&gt;0,SUM($S$3:BD$3)*$J313+SUM($S$4:BD$4)*$K313+SUM($S$5:BD$5)*$L313+SUM($S$6:BD$6)*$M313+SUM($S$7:BD$7)*$N313-SUM($O313:$Q313),0)</f>
        <v>0</v>
      </c>
      <c r="BC313" s="87">
        <f t="shared" si="944"/>
        <v>0</v>
      </c>
      <c r="BG313" s="91"/>
      <c r="BH313" s="91"/>
      <c r="BI313" s="91"/>
      <c r="BJ313" s="91"/>
      <c r="BK313" s="91"/>
      <c r="BL313" s="91"/>
      <c r="BM313" s="91"/>
      <c r="BN313" s="91"/>
      <c r="BO313" s="91"/>
      <c r="BP313" s="91"/>
      <c r="BQ313" s="250"/>
      <c r="BR313" s="157"/>
      <c r="BS313" s="91"/>
      <c r="BT313" s="91"/>
      <c r="BU313" s="91"/>
      <c r="BV313" s="91"/>
      <c r="BW313" s="158"/>
      <c r="BX313" s="153" t="s">
        <v>1032</v>
      </c>
    </row>
    <row r="314" spans="1:76" s="86" customFormat="1" ht="12.75" customHeight="1" x14ac:dyDescent="0.25">
      <c r="A314" s="51" t="s">
        <v>881</v>
      </c>
      <c r="B314" s="51"/>
      <c r="C314" s="244" t="s">
        <v>105</v>
      </c>
      <c r="D314" s="274">
        <v>2</v>
      </c>
      <c r="E314" s="328">
        <v>57</v>
      </c>
      <c r="F314" s="341" t="s">
        <v>1089</v>
      </c>
      <c r="G314" s="369">
        <v>2</v>
      </c>
      <c r="H314" s="370">
        <v>62.7</v>
      </c>
      <c r="I314" s="378" t="s">
        <v>1089</v>
      </c>
      <c r="J314" s="208"/>
      <c r="K314" s="208"/>
      <c r="L314" s="213">
        <v>1.4350000000000001</v>
      </c>
      <c r="M314" s="109"/>
      <c r="N314" s="120"/>
      <c r="O314" s="87"/>
      <c r="P314" s="91"/>
      <c r="Q314" s="292">
        <v>2500</v>
      </c>
      <c r="R314" s="72">
        <f>IF(SUM($S$3:U$3)*$J314+SUM($S$4:U$4)*$K314+SUM($S$5:U$5)*$L314+SUM($S$6:U$6)*$M314+SUM($S$7:U$7)*$N314-SUM($O314:$Q314)&gt;0,SUM($S$3:U$3)*$J314+SUM($S$4:U$4)*$K314+SUM($S$5:U$5)*$L314+SUM($S$6:U$6)*$M314+SUM($S$7:U$7)*$N314-SUM($O314:$Q314),0)</f>
        <v>0</v>
      </c>
      <c r="S314" s="73">
        <f t="shared" si="926"/>
        <v>0</v>
      </c>
      <c r="T314" s="72">
        <f>IF(SUM($S$3:W$3)*$J314+SUM($S$4:W$4)*$K314+SUM($S$5:W$5)*$L314+SUM($S$6:W$6)*$M314+SUM($S$7:W$7)*$N314-SUM($O314:$Q314)&gt;0,SUM($S$3:W$3)*$J314+SUM($S$4:W$4)*$K314+SUM($S$5:W$5)*$L314+SUM($S$6:W$6)*$M314+SUM($S$7:W$7)*$N314-SUM($O314:$Q314),0)</f>
        <v>0</v>
      </c>
      <c r="U314" s="4">
        <f t="shared" si="927"/>
        <v>0</v>
      </c>
      <c r="V314" s="72">
        <f>IF(SUM($S$3:Y$3)*$J314+SUM($S$4:Y$4)*$K314+SUM($S$5:Y$5)*$L314+SUM($S$6:Y$6)*$M314+SUM($S$7:Y$7)*$N314-SUM($O314:$Q314)&gt;0,SUM($S$3:Y$3)*$J314+SUM($S$4:Y$4)*$K314+SUM($S$5:Y$5)*$L314+SUM($S$6:Y$6)*$M314+SUM($S$7:Y$7)*$N314-SUM($O314:$Q314),0)</f>
        <v>0</v>
      </c>
      <c r="W314" s="4">
        <f t="shared" si="928"/>
        <v>0</v>
      </c>
      <c r="X314" s="72">
        <f>IF(SUM($S$3:AA$3)*$J314+SUM($S$4:AA$4)*$K314+SUM($S$5:AA$5)*$L314+SUM($S$6:AA$6)*$M314+SUM($S$7:AA$7)*$N314-SUM($O314:$Q314)&gt;0,SUM($S$3:AA$3)*$J314+SUM($S$4:AA$4)*$K314+SUM($S$5:AA$5)*$L314+SUM($S$6:AA$6)*$M314+SUM($S$7:AA$7)*$N314-SUM($O314:$Q314),0)</f>
        <v>0</v>
      </c>
      <c r="Y314" s="4">
        <f t="shared" si="929"/>
        <v>0</v>
      </c>
      <c r="Z314" s="72">
        <f>IF(SUM($S$3:AC$3)*$J314+SUM($S$4:AC$4)*$K314+SUM($S$5:AC$5)*$L314+SUM($S$6:AC$6)*$M314+SUM($S$7:AC$7)*$N314-SUM($O314:$Q314)&gt;0,SUM($S$3:AC$3)*$J314+SUM($S$4:AC$4)*$K314+SUM($S$5:AC$5)*$L314+SUM($S$6:AC$6)*$M314+SUM($S$7:AC$7)*$N314-SUM($O314:$Q314),0)</f>
        <v>0</v>
      </c>
      <c r="AA314" s="4">
        <f t="shared" si="930"/>
        <v>0</v>
      </c>
      <c r="AB314" s="72">
        <f>IF(SUM($S$3:AE$3)*$J314+SUM($S$4:AE$4)*$K314+SUM($S$5:AE$5)*$L314+SUM($S$6:AE$6)*$M314+SUM($S$7:AE$7)*$N314-SUM($O314:$Q314)&gt;0,SUM($S$3:AE$3)*$J314+SUM($S$4:AE$4)*$K314+SUM($S$5:AE$5)*$L314+SUM($S$6:AE$6)*$M314+SUM($S$7:AE$7)*$N314-SUM($O314:$Q314),0)</f>
        <v>0</v>
      </c>
      <c r="AC314" s="4">
        <f t="shared" si="931"/>
        <v>0</v>
      </c>
      <c r="AD314" s="72">
        <f>IF(SUM($S$3:AG$3)*$J314+SUM($S$4:AG$4)*$K314+SUM($S$5:AG$5)*$L314+SUM($S$6:AG$6)*$M314+SUM($S$7:AG$7)*$N314-SUM($O314:$Q314)&gt;0,SUM($S$3:AG$3)*$J314+SUM($S$4:AG$4)*$K314+SUM($S$5:AG$5)*$L314+SUM($S$6:AG$6)*$M314+SUM($S$7:AG$7)*$N314-SUM($O314:$Q314),0)</f>
        <v>0</v>
      </c>
      <c r="AE314" s="4">
        <f t="shared" si="932"/>
        <v>0</v>
      </c>
      <c r="AF314" s="72">
        <f>IF(SUM($S$3:AI$3)*$J314+SUM($S$4:AI$4)*$K314+SUM($S$5:AI$5)*$L314+SUM($S$6:AI$6)*$M314+SUM($S$7:AI$7)*$N314-SUM($O314:$Q314)&gt;0,SUM($S$3:AI$3)*$J314+SUM($S$4:AI$4)*$K314+SUM($S$5:AI$5)*$L314+SUM($S$6:AI$6)*$M314+SUM($S$7:AI$7)*$N314-SUM($O314:$Q314),0)</f>
        <v>0</v>
      </c>
      <c r="AG314" s="4">
        <f t="shared" si="933"/>
        <v>0</v>
      </c>
      <c r="AH314" s="72">
        <f>IF(SUM($S$3:AK$3)*$J314+SUM($S$4:AK$4)*$K314+SUM($S$5:AK$5)*$L314+SUM($S$6:AK$6)*$M314+SUM($S$7:AK$7)*$N314-SUM($O314:$Q314)&gt;0,SUM($S$3:AK$3)*$J314+SUM($S$4:AK$4)*$K314+SUM($S$5:AK$5)*$L314+SUM($S$6:AK$6)*$M314+SUM($S$7:AK$7)*$N314-SUM($O314:$Q314),0)</f>
        <v>0</v>
      </c>
      <c r="AI314" s="4">
        <f t="shared" si="934"/>
        <v>0</v>
      </c>
      <c r="AJ314" s="72">
        <f>IF(SUM($S$3:AM$3)*$J314+SUM($S$4:AQ$4)*$K314+SUM($S$5:AM$5)*$L314+SUM($S$6:AM$6)*$M314+SUM($S$7:AM$7)*$N314-SUM($O314:$Q314)&gt;0,SUM($S$3:AM$3)*$J314+SUM($S$4:AQ$4)*$K314+SUM($S$5:AM$5)*$L314+SUM($S$6:AM$6)*$M314+SUM($S$7:AM$7)*$N314-SUM($O314:$Q314),0)</f>
        <v>0</v>
      </c>
      <c r="AK314" s="4">
        <f t="shared" si="935"/>
        <v>0</v>
      </c>
      <c r="AL314" s="72">
        <f>IF(SUM($S$3:AO$3)*$J314+SUM($S$4:AS$4)*$K314+SUM($S$5:AO$5)*$L314+SUM($S$6:AO$6)*$M314+SUM($S$7:AO$7)*$N314-SUM($O314:$Q314)&gt;0,SUM($S$3:AO$3)*$J314+SUM($S$4:AS$4)*$K314+SUM($S$5:AO$5)*$L314+SUM($S$6:AO$6)*$M314+SUM($S$7:AO$7)*$N314-SUM($O314:$Q314),0)</f>
        <v>0</v>
      </c>
      <c r="AM314" s="4">
        <f t="shared" si="936"/>
        <v>0</v>
      </c>
      <c r="AN314" s="72">
        <f>IF(SUM($S$3:AQ$3)*$J314+SUM($S$4:AU$4)*$K314+SUM($S$5:AQ$5)*$L314+SUM($S$6:AQ$6)*$M314+SUM($S$7:AQ$7)*$N314-SUM($O314:$Q314)&gt;0,SUM($S$3:AQ$3)*$J314+SUM($S$4:AU$4)*$K314+SUM($S$5:AQ$5)*$L314+SUM($S$6:AQ$6)*$M314+SUM($S$7:AQ$7)*$N314-SUM($O314:$Q314),0)</f>
        <v>0</v>
      </c>
      <c r="AO314" s="4">
        <f t="shared" si="937"/>
        <v>0</v>
      </c>
      <c r="AP314" s="72">
        <f>IF(SUM($S$3:AS$3)*$J314+SUM($S$4:AW$4)*$K314+SUM($S$5:AS$5)*$L314+SUM($S$6:AS$6)*$M314+SUM($S$7:AS$7)*$N314-SUM($O314:$Q314)&gt;0,SUM($S$3:AS$3)*$J314+SUM($S$4:AW$4)*$K314+SUM($S$5:AS$5)*$L314+SUM($S$6:AS$6)*$M314+SUM($S$7:AS$7)*$N314-SUM($O314:$Q314),0)</f>
        <v>0</v>
      </c>
      <c r="AQ314" s="4">
        <f t="shared" si="938"/>
        <v>0</v>
      </c>
      <c r="AR314" s="72">
        <f>IF(SUM($S$3:AU$3)*$J314+SUM($S$4:AP$4)*$K314+SUM($S$5:AU$5)*$L314+SUM($S$6:AU$6)*$M314+SUM($S$7:AU$7)*$N314-SUM($O314:$Q314)&gt;0,SUM($S$3:AU$3)*$J314+SUM($S$4:AP$4)*$K314+SUM($S$5:AU$5)*$L314+SUM($S$6:AU$6)*$M314+SUM($S$7:AU$7)*$N314-SUM($O314:$Q314),0)</f>
        <v>0</v>
      </c>
      <c r="AS314" s="4">
        <f t="shared" si="939"/>
        <v>0</v>
      </c>
      <c r="AT314" s="72">
        <f>IF(SUM($S$3:AW$3)*$J314+SUM($S$4:AW$4)*$K314+SUM($S$5:AW$5)*$L314+SUM($S$6:AW$6)*$M314+SUM($S$7:AW$7)*$N314-SUM($O314:$Q314)&gt;0,SUM($S$3:AW$3)*$J314+SUM($S$4:AW$4)*$K314+SUM($S$5:AW$5)*$L314+SUM($S$6:AW$6)*$M314+SUM($S$7:AW$7)*$N314-SUM($O314:$Q314),0)</f>
        <v>0</v>
      </c>
      <c r="AU314" s="4">
        <f t="shared" si="940"/>
        <v>0</v>
      </c>
      <c r="AV314" s="72">
        <f>IF(SUM($S$3:AY$3)*$J314+SUM($S$4:AY$4)*$K314+SUM($S$5:AY$5)*$L314+SUM($S$6:AY$6)*$M314+SUM($S$7:AY$7)*$N314-SUM($O314:$Q314)&gt;0,SUM($S$3:AY$3)*$J314+SUM($S$4:AY$4)*$K314+SUM($S$5:AY$5)*$L314+SUM($S$6:AY$6)*$M314+SUM($S$7:AY$7)*$N314-SUM($O314:$Q314),0)</f>
        <v>0</v>
      </c>
      <c r="AW314" s="4">
        <f t="shared" si="941"/>
        <v>0</v>
      </c>
      <c r="AX314" s="72">
        <f>IF(SUM($S$3:BA$3)*$J314+SUM($S$4:BA$4)*$K314+SUM($S$5:BA$5)*$L314+SUM($S$6:BA$6)*$M314+SUM($S$7:BA$7)*$N314-SUM($O314:$Q314)&gt;0,SUM($S$3:BA$3)*$J314+SUM($S$4:BA$4)*$K314+SUM($S$5:BA$5)*$L314+SUM($S$6:BA$6)*$M314+SUM($S$7:BA$7)*$N314-SUM($O314:$Q314),0)</f>
        <v>0</v>
      </c>
      <c r="AY314" s="7">
        <f t="shared" si="942"/>
        <v>0</v>
      </c>
      <c r="AZ314" s="401">
        <f>IF(SUM($S$3:BC$3)*$J314+SUM($S$4:BC$4)*$K314+SUM($S$5:BC$5)*$L314+SUM($S$6:BC$6)*$M314+SUM($S$7:BC$7)*$N314-SUM($O314:$Q314)&gt;0,SUM($S$3:BC$3)*$J314+SUM($S$4:BC$4)*$K314+SUM($S$5:BC$5)*$L314+SUM($S$6:BC$6)*$M314+SUM($S$7:BC$7)*$N314-SUM($O314:$Q314),0)</f>
        <v>0</v>
      </c>
      <c r="BA314" s="87">
        <f t="shared" si="943"/>
        <v>0</v>
      </c>
      <c r="BB314" s="402">
        <f>IF(SUM($S$3:BD$3)*$J314+SUM($S$4:BD$4)*$K314+SUM($S$5:BD$5)*$L314+SUM($S$6:BD$6)*$M314+SUM($S$7:BD$7)*$N314-SUM($O314:$Q314)&gt;0,SUM($S$3:BD$3)*$J314+SUM($S$4:BD$4)*$K314+SUM($S$5:BD$5)*$L314+SUM($S$6:BD$6)*$M314+SUM($S$7:BD$7)*$N314-SUM($O314:$Q314),0)</f>
        <v>0</v>
      </c>
      <c r="BC314" s="87">
        <f t="shared" si="944"/>
        <v>0</v>
      </c>
      <c r="BG314" s="91">
        <f t="shared" ref="BG314" si="985">IF($G314=2,AC314*$I$2*$H314,AC314*$H314)</f>
        <v>0</v>
      </c>
      <c r="BH314" s="91">
        <f t="shared" ref="BH314" si="986">IF($G314=2,AE314*$I$2*$H314,AE314*$H314)</f>
        <v>0</v>
      </c>
      <c r="BI314" s="91">
        <f t="shared" ref="BI314" si="987">IF($G314=2,AG314*$I$2*$H314,AG314*$H314)</f>
        <v>0</v>
      </c>
      <c r="BJ314" s="91">
        <f t="shared" ref="BJ314" si="988">IF($G314=2,AI314*$I$2*$H314,AI314*$H314)</f>
        <v>0</v>
      </c>
      <c r="BK314" s="91">
        <f t="shared" ref="BK314" si="989">IF($G314=2,AK314*$I$2*$H314,AK314*$H314)</f>
        <v>0</v>
      </c>
      <c r="BL314" s="91">
        <f t="shared" ref="BL314" si="990">IF($G314=2,AM314*$I$2*$H314,AM314*$H314)</f>
        <v>0</v>
      </c>
      <c r="BM314" s="91">
        <f t="shared" ref="BM314" si="991">IF($G314=2,AO314*$I$2*$H314,AO314*$H314)</f>
        <v>0</v>
      </c>
      <c r="BN314" s="91">
        <f t="shared" ref="BN314" si="992">IF($G314=2,AQ314*$I$2*$H314,AQ314*$H314)</f>
        <v>0</v>
      </c>
      <c r="BO314" s="91">
        <f t="shared" ref="BO314" si="993">IF($G314=2,AS314*$I$2*$H314,AS314*$H314)</f>
        <v>0</v>
      </c>
      <c r="BP314" s="91">
        <f t="shared" ref="BP314" si="994">IF($G314=2,AU314*$I$2*$H314,AU314*$H314)</f>
        <v>0</v>
      </c>
      <c r="BQ314" s="250">
        <f t="shared" ref="BQ314" si="995">IF($G314=2,AW314*$I$2*$H314,AW314*$H314)</f>
        <v>0</v>
      </c>
      <c r="BR314" s="157">
        <f t="shared" ref="BR314" si="996">IF($G314=2,AY314*$I$2*$H314,AY314*$H314)</f>
        <v>0</v>
      </c>
      <c r="BS314" s="91">
        <f t="shared" ref="BS314" si="997">IF($G314=2,$H314*BA314*$I$2,$H314*BA314)</f>
        <v>0</v>
      </c>
      <c r="BT314" s="91">
        <f t="shared" ref="BT314" si="998">IF($G314=2,$H314*BC314*$I$2,$H314*BC314)</f>
        <v>0</v>
      </c>
      <c r="BU314" s="91"/>
      <c r="BV314" s="91"/>
      <c r="BW314" s="158"/>
      <c r="BX314" s="153" t="s">
        <v>607</v>
      </c>
    </row>
    <row r="315" spans="1:76" s="86" customFormat="1" ht="25.5" customHeight="1" x14ac:dyDescent="0.25">
      <c r="A315" s="51" t="s">
        <v>882</v>
      </c>
      <c r="B315" s="51" t="s">
        <v>883</v>
      </c>
      <c r="C315" s="244" t="s">
        <v>105</v>
      </c>
      <c r="D315" s="274">
        <v>1</v>
      </c>
      <c r="E315" s="328">
        <v>222.32</v>
      </c>
      <c r="F315" s="350" t="s">
        <v>884</v>
      </c>
      <c r="G315" s="369">
        <v>1</v>
      </c>
      <c r="H315" s="370">
        <v>244.55</v>
      </c>
      <c r="I315" s="372" t="s">
        <v>884</v>
      </c>
      <c r="J315" s="208"/>
      <c r="K315" s="208"/>
      <c r="L315" s="217"/>
      <c r="M315" s="109">
        <v>0.02</v>
      </c>
      <c r="N315" s="120"/>
      <c r="O315" s="87"/>
      <c r="P315" s="91">
        <v>200</v>
      </c>
      <c r="Q315" s="292">
        <v>0</v>
      </c>
      <c r="R315" s="72">
        <f>IF(SUM($S$3:U$3)*$J315+SUM($S$4:U$4)*$K315+SUM($S$5:U$5)*$L315+SUM($S$6:U$6)*$M315+SUM($S$7:U$7)*$N315-SUM($O315:$Q315)&gt;0,SUM($S$3:U$3)*$J315+SUM($S$4:U$4)*$K315+SUM($S$5:U$5)*$L315+SUM($S$6:U$6)*$M315+SUM($S$7:U$7)*$N315-SUM($O315:$Q315),0)</f>
        <v>0</v>
      </c>
      <c r="S315" s="73">
        <f t="shared" si="926"/>
        <v>0</v>
      </c>
      <c r="T315" s="72">
        <f>IF(SUM($S$3:W$3)*$J315+SUM($S$4:W$4)*$K315+SUM($S$5:W$5)*$L315+SUM($S$6:W$6)*$M315+SUM($S$7:W$7)*$N315-SUM($O315:$Q315)&gt;0,SUM($S$3:W$3)*$J315+SUM($S$4:W$4)*$K315+SUM($S$5:W$5)*$L315+SUM($S$6:W$6)*$M315+SUM($S$7:W$7)*$N315-SUM($O315:$Q315),0)</f>
        <v>0</v>
      </c>
      <c r="U315" s="4">
        <f t="shared" si="927"/>
        <v>0</v>
      </c>
      <c r="V315" s="72">
        <f>IF(SUM($S$3:Y$3)*$J315+SUM($S$4:Y$4)*$K315+SUM($S$5:Y$5)*$L315+SUM($S$6:Y$6)*$M315+SUM($S$7:Y$7)*$N315-SUM($O315:$Q315)&gt;0,SUM($S$3:Y$3)*$J315+SUM($S$4:Y$4)*$K315+SUM($S$5:Y$5)*$L315+SUM($S$6:Y$6)*$M315+SUM($S$7:Y$7)*$N315-SUM($O315:$Q315),0)</f>
        <v>0</v>
      </c>
      <c r="W315" s="4">
        <f t="shared" si="928"/>
        <v>0</v>
      </c>
      <c r="X315" s="72">
        <f>IF(SUM($S$3:AA$3)*$J315+SUM($S$4:AA$4)*$K315+SUM($S$5:AA$5)*$L315+SUM($S$6:AA$6)*$M315+SUM($S$7:AA$7)*$N315-SUM($O315:$Q315)&gt;0,SUM($S$3:AA$3)*$J315+SUM($S$4:AA$4)*$K315+SUM($S$5:AA$5)*$L315+SUM($S$6:AA$6)*$M315+SUM($S$7:AA$7)*$N315-SUM($O315:$Q315),0)</f>
        <v>0</v>
      </c>
      <c r="Y315" s="4">
        <f t="shared" si="929"/>
        <v>0</v>
      </c>
      <c r="Z315" s="72">
        <f>IF(SUM($S$3:AC$3)*$J315+SUM($S$4:AC$4)*$K315+SUM($S$5:AC$5)*$L315+SUM($S$6:AC$6)*$M315+SUM($S$7:AC$7)*$N315-SUM($O315:$Q315)&gt;0,SUM($S$3:AC$3)*$J315+SUM($S$4:AC$4)*$K315+SUM($S$5:AC$5)*$L315+SUM($S$6:AC$6)*$M315+SUM($S$7:AC$7)*$N315-SUM($O315:$Q315),0)</f>
        <v>0</v>
      </c>
      <c r="AA315" s="4">
        <f t="shared" si="930"/>
        <v>0</v>
      </c>
      <c r="AB315" s="72">
        <f>IF(SUM($S$3:AE$3)*$J315+SUM($S$4:AE$4)*$K315+SUM($S$5:AE$5)*$L315+SUM($S$6:AE$6)*$M315+SUM($S$7:AE$7)*$N315-SUM($O315:$Q315)&gt;0,SUM($S$3:AE$3)*$J315+SUM($S$4:AE$4)*$K315+SUM($S$5:AE$5)*$L315+SUM($S$6:AE$6)*$M315+SUM($S$7:AE$7)*$N315-SUM($O315:$Q315),0)</f>
        <v>0</v>
      </c>
      <c r="AC315" s="4">
        <f t="shared" si="931"/>
        <v>0</v>
      </c>
      <c r="AD315" s="72">
        <f>IF(SUM($S$3:AG$3)*$J315+SUM($S$4:AG$4)*$K315+SUM($S$5:AG$5)*$L315+SUM($S$6:AG$6)*$M315+SUM($S$7:AG$7)*$N315-SUM($O315:$Q315)&gt;0,SUM($S$3:AG$3)*$J315+SUM($S$4:AG$4)*$K315+SUM($S$5:AG$5)*$L315+SUM($S$6:AG$6)*$M315+SUM($S$7:AG$7)*$N315-SUM($O315:$Q315),0)</f>
        <v>0</v>
      </c>
      <c r="AE315" s="4">
        <f t="shared" si="932"/>
        <v>0</v>
      </c>
      <c r="AF315" s="72">
        <f>IF(SUM($S$3:AI$3)*$J315+SUM($S$4:AI$4)*$K315+SUM($S$5:AI$5)*$L315+SUM($S$6:AI$6)*$M315+SUM($S$7:AI$7)*$N315-SUM($O315:$Q315)&gt;0,SUM($S$3:AI$3)*$J315+SUM($S$4:AI$4)*$K315+SUM($S$5:AI$5)*$L315+SUM($S$6:AI$6)*$M315+SUM($S$7:AI$7)*$N315-SUM($O315:$Q315),0)</f>
        <v>0</v>
      </c>
      <c r="AG315" s="4">
        <f t="shared" si="933"/>
        <v>0</v>
      </c>
      <c r="AH315" s="72">
        <f>IF(SUM($S$3:AK$3)*$J315+SUM($S$4:AK$4)*$K315+SUM($S$5:AK$5)*$L315+SUM($S$6:AK$6)*$M315+SUM($S$7:AK$7)*$N315-SUM($O315:$Q315)&gt;0,SUM($S$3:AK$3)*$J315+SUM($S$4:AK$4)*$K315+SUM($S$5:AK$5)*$L315+SUM($S$6:AK$6)*$M315+SUM($S$7:AK$7)*$N315-SUM($O315:$Q315),0)</f>
        <v>0</v>
      </c>
      <c r="AI315" s="4">
        <f t="shared" si="934"/>
        <v>0</v>
      </c>
      <c r="AJ315" s="72">
        <f>IF(SUM($S$3:AM$3)*$J315+SUM($S$4:AQ$4)*$K315+SUM($S$5:AM$5)*$L315+SUM($S$6:AM$6)*$M315+SUM($S$7:AM$7)*$N315-SUM($O315:$Q315)&gt;0,SUM($S$3:AM$3)*$J315+SUM($S$4:AQ$4)*$K315+SUM($S$5:AM$5)*$L315+SUM($S$6:AM$6)*$M315+SUM($S$7:AM$7)*$N315-SUM($O315:$Q315),0)</f>
        <v>0</v>
      </c>
      <c r="AK315" s="4">
        <f t="shared" si="935"/>
        <v>0</v>
      </c>
      <c r="AL315" s="72">
        <f>IF(SUM($S$3:AO$3)*$J315+SUM($S$4:AS$4)*$K315+SUM($S$5:AO$5)*$L315+SUM($S$6:AO$6)*$M315+SUM($S$7:AO$7)*$N315-SUM($O315:$Q315)&gt;0,SUM($S$3:AO$3)*$J315+SUM($S$4:AS$4)*$K315+SUM($S$5:AO$5)*$L315+SUM($S$6:AO$6)*$M315+SUM($S$7:AO$7)*$N315-SUM($O315:$Q315),0)</f>
        <v>0</v>
      </c>
      <c r="AM315" s="4">
        <f t="shared" si="936"/>
        <v>0</v>
      </c>
      <c r="AN315" s="72">
        <f>IF(SUM($S$3:AQ$3)*$J315+SUM($S$4:AU$4)*$K315+SUM($S$5:AQ$5)*$L315+SUM($S$6:AQ$6)*$M315+SUM($S$7:AQ$7)*$N315-SUM($O315:$Q315)&gt;0,SUM($S$3:AQ$3)*$J315+SUM($S$4:AU$4)*$K315+SUM($S$5:AQ$5)*$L315+SUM($S$6:AQ$6)*$M315+SUM($S$7:AQ$7)*$N315-SUM($O315:$Q315),0)</f>
        <v>0</v>
      </c>
      <c r="AO315" s="4">
        <f t="shared" si="937"/>
        <v>0</v>
      </c>
      <c r="AP315" s="72">
        <f>IF(SUM($S$3:AS$3)*$J315+SUM($S$4:AW$4)*$K315+SUM($S$5:AS$5)*$L315+SUM($S$6:AS$6)*$M315+SUM($S$7:AS$7)*$N315-SUM($O315:$Q315)&gt;0,SUM($S$3:AS$3)*$J315+SUM($S$4:AW$4)*$K315+SUM($S$5:AS$5)*$L315+SUM($S$6:AS$6)*$M315+SUM($S$7:AS$7)*$N315-SUM($O315:$Q315),0)</f>
        <v>0</v>
      </c>
      <c r="AQ315" s="4">
        <f t="shared" si="938"/>
        <v>0</v>
      </c>
      <c r="AR315" s="72">
        <f>IF(SUM($S$3:AU$3)*$J315+SUM($S$4:AP$4)*$K315+SUM($S$5:AU$5)*$L315+SUM($S$6:AU$6)*$M315+SUM($S$7:AU$7)*$N315-SUM($O315:$Q315)&gt;0,SUM($S$3:AU$3)*$J315+SUM($S$4:AP$4)*$K315+SUM($S$5:AU$5)*$L315+SUM($S$6:AU$6)*$M315+SUM($S$7:AU$7)*$N315-SUM($O315:$Q315),0)</f>
        <v>0</v>
      </c>
      <c r="AS315" s="4">
        <f t="shared" si="939"/>
        <v>0</v>
      </c>
      <c r="AT315" s="72">
        <f>IF(SUM($S$3:AW$3)*$J315+SUM($S$4:AW$4)*$K315+SUM($S$5:AW$5)*$L315+SUM($S$6:AW$6)*$M315+SUM($S$7:AW$7)*$N315-SUM($O315:$Q315)&gt;0,SUM($S$3:AW$3)*$J315+SUM($S$4:AW$4)*$K315+SUM($S$5:AW$5)*$L315+SUM($S$6:AW$6)*$M315+SUM($S$7:AW$7)*$N315-SUM($O315:$Q315),0)</f>
        <v>0</v>
      </c>
      <c r="AU315" s="4">
        <f t="shared" si="940"/>
        <v>0</v>
      </c>
      <c r="AV315" s="72">
        <f>IF(SUM($S$3:AY$3)*$J315+SUM($S$4:AY$4)*$K315+SUM($S$5:AY$5)*$L315+SUM($S$6:AY$6)*$M315+SUM($S$7:AY$7)*$N315-SUM($O315:$Q315)&gt;0,SUM($S$3:AY$3)*$J315+SUM($S$4:AY$4)*$K315+SUM($S$5:AY$5)*$L315+SUM($S$6:AY$6)*$M315+SUM($S$7:AY$7)*$N315-SUM($O315:$Q315),0)</f>
        <v>0</v>
      </c>
      <c r="AW315" s="4">
        <f t="shared" si="941"/>
        <v>0</v>
      </c>
      <c r="AX315" s="72">
        <f>IF(SUM($S$3:BA$3)*$J315+SUM($S$4:BA$4)*$K315+SUM($S$5:BA$5)*$L315+SUM($S$6:BA$6)*$M315+SUM($S$7:BA$7)*$N315-SUM($O315:$Q315)&gt;0,SUM($S$3:BA$3)*$J315+SUM($S$4:BA$4)*$K315+SUM($S$5:BA$5)*$L315+SUM($S$6:BA$6)*$M315+SUM($S$7:BA$7)*$N315-SUM($O315:$Q315),0)</f>
        <v>0</v>
      </c>
      <c r="AY315" s="7">
        <f t="shared" si="942"/>
        <v>0</v>
      </c>
      <c r="AZ315" s="401">
        <f>IF(SUM($S$3:BC$3)*$J315+SUM($S$4:BC$4)*$K315+SUM($S$5:BC$5)*$L315+SUM($S$6:BC$6)*$M315+SUM($S$7:BC$7)*$N315-SUM($O315:$Q315)&gt;0,SUM($S$3:BC$3)*$J315+SUM($S$4:BC$4)*$K315+SUM($S$5:BC$5)*$L315+SUM($S$6:BC$6)*$M315+SUM($S$7:BC$7)*$N315-SUM($O315:$Q315),0)</f>
        <v>0</v>
      </c>
      <c r="BA315" s="87">
        <f t="shared" si="943"/>
        <v>0</v>
      </c>
      <c r="BB315" s="402">
        <f>IF(SUM($S$3:BD$3)*$J315+SUM($S$4:BD$4)*$K315+SUM($S$5:BD$5)*$L315+SUM($S$6:BD$6)*$M315+SUM($S$7:BD$7)*$N315-SUM($O315:$Q315)&gt;0,SUM($S$3:BD$3)*$J315+SUM($S$4:BD$4)*$K315+SUM($S$5:BD$5)*$L315+SUM($S$6:BD$6)*$M315+SUM($S$7:BD$7)*$N315-SUM($O315:$Q315),0)</f>
        <v>0</v>
      </c>
      <c r="BC315" s="87">
        <f t="shared" si="944"/>
        <v>0</v>
      </c>
      <c r="BG315" s="91"/>
      <c r="BH315" s="91"/>
      <c r="BI315" s="91"/>
      <c r="BJ315" s="91"/>
      <c r="BK315" s="91"/>
      <c r="BL315" s="91"/>
      <c r="BM315" s="91"/>
      <c r="BN315" s="91"/>
      <c r="BO315" s="91"/>
      <c r="BP315" s="91"/>
      <c r="BQ315" s="250"/>
      <c r="BR315" s="157"/>
      <c r="BS315" s="91"/>
      <c r="BT315" s="91"/>
      <c r="BU315" s="91"/>
      <c r="BV315" s="91"/>
      <c r="BW315" s="158"/>
      <c r="BX315" s="153" t="s">
        <v>1032</v>
      </c>
    </row>
    <row r="316" spans="1:76" s="86" customFormat="1" ht="12.75" customHeight="1" x14ac:dyDescent="0.25">
      <c r="A316" s="13" t="s">
        <v>885</v>
      </c>
      <c r="B316" s="63" t="s">
        <v>879</v>
      </c>
      <c r="C316" s="244" t="s">
        <v>105</v>
      </c>
      <c r="D316" s="274">
        <v>2</v>
      </c>
      <c r="E316" s="328">
        <v>73.5</v>
      </c>
      <c r="F316" s="341" t="s">
        <v>1054</v>
      </c>
      <c r="G316" s="369">
        <v>2</v>
      </c>
      <c r="H316" s="370">
        <v>80.849999999999994</v>
      </c>
      <c r="I316" s="378" t="s">
        <v>1054</v>
      </c>
      <c r="J316" s="307">
        <v>4.4139999999999997</v>
      </c>
      <c r="K316" s="208"/>
      <c r="L316" s="217"/>
      <c r="M316" s="109"/>
      <c r="N316" s="120"/>
      <c r="O316" s="87"/>
      <c r="P316" s="91"/>
      <c r="Q316" s="292">
        <v>2025</v>
      </c>
      <c r="R316" s="72">
        <f>IF(SUM($S$3:U$3)*$J316+SUM($S$4:U$4)*$K316+SUM($S$5:U$5)*$L316+SUM($S$6:U$6)*$M316+SUM($S$7:U$7)*$N316-SUM($O316:$Q316)&gt;0,SUM($S$3:U$3)*$J316+SUM($S$4:U$4)*$K316+SUM($S$5:U$5)*$L316+SUM($S$6:U$6)*$M316+SUM($S$7:U$7)*$N316-SUM($O316:$Q316),0)</f>
        <v>0</v>
      </c>
      <c r="S316" s="73">
        <f t="shared" si="926"/>
        <v>0</v>
      </c>
      <c r="T316" s="72">
        <f>IF(SUM($S$3:W$3)*$J316+SUM($S$4:W$4)*$K316+SUM($S$5:W$5)*$L316+SUM($S$6:W$6)*$M316+SUM($S$7:W$7)*$N316-SUM($O316:$Q316)&gt;0,SUM($S$3:W$3)*$J316+SUM($S$4:W$4)*$K316+SUM($S$5:W$5)*$L316+SUM($S$6:W$6)*$M316+SUM($S$7:W$7)*$N316-SUM($O316:$Q316),0)</f>
        <v>0</v>
      </c>
      <c r="U316" s="4">
        <f t="shared" si="927"/>
        <v>0</v>
      </c>
      <c r="V316" s="72">
        <f>IF(SUM($S$3:Y$3)*$J316+SUM($S$4:Y$4)*$K316+SUM($S$5:Y$5)*$L316+SUM($S$6:Y$6)*$M316+SUM($S$7:Y$7)*$N316-SUM($O316:$Q316)&gt;0,SUM($S$3:Y$3)*$J316+SUM($S$4:Y$4)*$K316+SUM($S$5:Y$5)*$L316+SUM($S$6:Y$6)*$M316+SUM($S$7:Y$7)*$N316-SUM($O316:$Q316),0)</f>
        <v>0</v>
      </c>
      <c r="W316" s="4">
        <f t="shared" si="928"/>
        <v>0</v>
      </c>
      <c r="X316" s="72">
        <f>IF(SUM($S$3:AA$3)*$J316+SUM($S$4:AA$4)*$K316+SUM($S$5:AA$5)*$L316+SUM($S$6:AA$6)*$M316+SUM($S$7:AA$7)*$N316-SUM($O316:$Q316)&gt;0,SUM($S$3:AA$3)*$J316+SUM($S$4:AA$4)*$K316+SUM($S$5:AA$5)*$L316+SUM($S$6:AA$6)*$M316+SUM($S$7:AA$7)*$N316-SUM($O316:$Q316),0)</f>
        <v>0</v>
      </c>
      <c r="Y316" s="4">
        <f t="shared" si="929"/>
        <v>0</v>
      </c>
      <c r="Z316" s="72">
        <f>IF(SUM($S$3:AC$3)*$J316+SUM($S$4:AC$4)*$K316+SUM($S$5:AC$5)*$L316+SUM($S$6:AC$6)*$M316+SUM($S$7:AC$7)*$N316-SUM($O316:$Q316)&gt;0,SUM($S$3:AC$3)*$J316+SUM($S$4:AC$4)*$K316+SUM($S$5:AC$5)*$L316+SUM($S$6:AC$6)*$M316+SUM($S$7:AC$7)*$N316-SUM($O316:$Q316),0)</f>
        <v>0</v>
      </c>
      <c r="AA316" s="4">
        <f t="shared" si="930"/>
        <v>0</v>
      </c>
      <c r="AB316" s="72">
        <f>IF(SUM($S$3:AE$3)*$J316+SUM($S$4:AE$4)*$K316+SUM($S$5:AE$5)*$L316+SUM($S$6:AE$6)*$M316+SUM($S$7:AE$7)*$N316-SUM($O316:$Q316)&gt;0,SUM($S$3:AE$3)*$J316+SUM($S$4:AE$4)*$K316+SUM($S$5:AE$5)*$L316+SUM($S$6:AE$6)*$M316+SUM($S$7:AE$7)*$N316-SUM($O316:$Q316),0)</f>
        <v>0</v>
      </c>
      <c r="AC316" s="4">
        <f t="shared" si="931"/>
        <v>0</v>
      </c>
      <c r="AD316" s="72">
        <f>IF(SUM($S$3:AG$3)*$J316+SUM($S$4:AG$4)*$K316+SUM($S$5:AG$5)*$L316+SUM($S$6:AG$6)*$M316+SUM($S$7:AG$7)*$N316-SUM($O316:$Q316)&gt;0,SUM($S$3:AG$3)*$J316+SUM($S$4:AG$4)*$K316+SUM($S$5:AG$5)*$L316+SUM($S$6:AG$6)*$M316+SUM($S$7:AG$7)*$N316-SUM($O316:$Q316),0)</f>
        <v>0</v>
      </c>
      <c r="AE316" s="4">
        <f t="shared" si="932"/>
        <v>0</v>
      </c>
      <c r="AF316" s="72">
        <f>IF(SUM($S$3:AI$3)*$J316+SUM($S$4:AI$4)*$K316+SUM($S$5:AI$5)*$L316+SUM($S$6:AI$6)*$M316+SUM($S$7:AI$7)*$N316-SUM($O316:$Q316)&gt;0,SUM($S$3:AI$3)*$J316+SUM($S$4:AI$4)*$K316+SUM($S$5:AI$5)*$L316+SUM($S$6:AI$6)*$M316+SUM($S$7:AI$7)*$N316-SUM($O316:$Q316),0)</f>
        <v>0</v>
      </c>
      <c r="AG316" s="4">
        <f t="shared" si="933"/>
        <v>0</v>
      </c>
      <c r="AH316" s="72">
        <f>IF(SUM($S$3:AK$3)*$J316+SUM($S$4:AK$4)*$K316+SUM($S$5:AK$5)*$L316+SUM($S$6:AK$6)*$M316+SUM($S$7:AK$7)*$N316-SUM($O316:$Q316)&gt;0,SUM($S$3:AK$3)*$J316+SUM($S$4:AK$4)*$K316+SUM($S$5:AK$5)*$L316+SUM($S$6:AK$6)*$M316+SUM($S$7:AK$7)*$N316-SUM($O316:$Q316),0)</f>
        <v>0</v>
      </c>
      <c r="AI316" s="4">
        <f t="shared" si="934"/>
        <v>0</v>
      </c>
      <c r="AJ316" s="72">
        <f>IF(SUM($S$3:AM$3)*$J316+SUM($S$4:AQ$4)*$K316+SUM($S$5:AM$5)*$L316+SUM($S$6:AM$6)*$M316+SUM($S$7:AM$7)*$N316-SUM($O316:$Q316)&gt;0,SUM($S$3:AM$3)*$J316+SUM($S$4:AQ$4)*$K316+SUM($S$5:AM$5)*$L316+SUM($S$6:AM$6)*$M316+SUM($S$7:AM$7)*$N316-SUM($O316:$Q316),0)</f>
        <v>0</v>
      </c>
      <c r="AK316" s="4">
        <f t="shared" si="935"/>
        <v>0</v>
      </c>
      <c r="AL316" s="72">
        <f>IF(SUM($S$3:AO$3)*$J316+SUM($S$4:AS$4)*$K316+SUM($S$5:AO$5)*$L316+SUM($S$6:AO$6)*$M316+SUM($S$7:AO$7)*$N316-SUM($O316:$Q316)&gt;0,SUM($S$3:AO$3)*$J316+SUM($S$4:AS$4)*$K316+SUM($S$5:AO$5)*$L316+SUM($S$6:AO$6)*$M316+SUM($S$7:AO$7)*$N316-SUM($O316:$Q316),0)</f>
        <v>0</v>
      </c>
      <c r="AM316" s="4">
        <f t="shared" si="936"/>
        <v>0</v>
      </c>
      <c r="AN316" s="72">
        <f>IF(SUM($S$3:AQ$3)*$J316+SUM($S$4:AU$4)*$K316+SUM($S$5:AQ$5)*$L316+SUM($S$6:AQ$6)*$M316+SUM($S$7:AQ$7)*$N316-SUM($O316:$Q316)&gt;0,SUM($S$3:AQ$3)*$J316+SUM($S$4:AU$4)*$K316+SUM($S$5:AQ$5)*$L316+SUM($S$6:AQ$6)*$M316+SUM($S$7:AQ$7)*$N316-SUM($O316:$Q316),0)</f>
        <v>0</v>
      </c>
      <c r="AO316" s="4">
        <f t="shared" si="937"/>
        <v>0</v>
      </c>
      <c r="AP316" s="72">
        <f>IF(SUM($S$3:AS$3)*$J316+SUM($S$4:AW$4)*$K316+SUM($S$5:AS$5)*$L316+SUM($S$6:AS$6)*$M316+SUM($S$7:AS$7)*$N316-SUM($O316:$Q316)&gt;0,SUM($S$3:AS$3)*$J316+SUM($S$4:AW$4)*$K316+SUM($S$5:AS$5)*$L316+SUM($S$6:AS$6)*$M316+SUM($S$7:AS$7)*$N316-SUM($O316:$Q316),0)</f>
        <v>0</v>
      </c>
      <c r="AQ316" s="4">
        <f t="shared" si="938"/>
        <v>0</v>
      </c>
      <c r="AR316" s="72">
        <f>IF(SUM($S$3:AU$3)*$J316+SUM($S$4:AP$4)*$K316+SUM($S$5:AU$5)*$L316+SUM($S$6:AU$6)*$M316+SUM($S$7:AU$7)*$N316-SUM($O316:$Q316)&gt;0,SUM($S$3:AU$3)*$J316+SUM($S$4:AP$4)*$K316+SUM($S$5:AU$5)*$L316+SUM($S$6:AU$6)*$M316+SUM($S$7:AU$7)*$N316-SUM($O316:$Q316),0)</f>
        <v>0</v>
      </c>
      <c r="AS316" s="4">
        <f t="shared" si="939"/>
        <v>0</v>
      </c>
      <c r="AT316" s="72">
        <f>IF(SUM($S$3:AW$3)*$J316+SUM($S$4:AW$4)*$K316+SUM($S$5:AW$5)*$L316+SUM($S$6:AW$6)*$M316+SUM($S$7:AW$7)*$N316-SUM($O316:$Q316)&gt;0,SUM($S$3:AW$3)*$J316+SUM($S$4:AW$4)*$K316+SUM($S$5:AW$5)*$L316+SUM($S$6:AW$6)*$M316+SUM($S$7:AW$7)*$N316-SUM($O316:$Q316),0)</f>
        <v>0</v>
      </c>
      <c r="AU316" s="4">
        <f t="shared" si="940"/>
        <v>0</v>
      </c>
      <c r="AV316" s="72">
        <f>IF(SUM($S$3:AY$3)*$J316+SUM($S$4:AY$4)*$K316+SUM($S$5:AY$5)*$L316+SUM($S$6:AY$6)*$M316+SUM($S$7:AY$7)*$N316-SUM($O316:$Q316)&gt;0,SUM($S$3:AY$3)*$J316+SUM($S$4:AY$4)*$K316+SUM($S$5:AY$5)*$L316+SUM($S$6:AY$6)*$M316+SUM($S$7:AY$7)*$N316-SUM($O316:$Q316),0)</f>
        <v>0</v>
      </c>
      <c r="AW316" s="4">
        <f t="shared" si="941"/>
        <v>0</v>
      </c>
      <c r="AX316" s="72">
        <f>IF(SUM($S$3:BA$3)*$J316+SUM($S$4:BA$4)*$K316+SUM($S$5:BA$5)*$L316+SUM($S$6:BA$6)*$M316+SUM($S$7:BA$7)*$N316-SUM($O316:$Q316)&gt;0,SUM($S$3:BA$3)*$J316+SUM($S$4:BA$4)*$K316+SUM($S$5:BA$5)*$L316+SUM($S$6:BA$6)*$M316+SUM($S$7:BA$7)*$N316-SUM($O316:$Q316),0)</f>
        <v>0</v>
      </c>
      <c r="AY316" s="7">
        <f t="shared" si="942"/>
        <v>0</v>
      </c>
      <c r="AZ316" s="401">
        <f>IF(SUM($S$3:BC$3)*$J316+SUM($S$4:BC$4)*$K316+SUM($S$5:BC$5)*$L316+SUM($S$6:BC$6)*$M316+SUM($S$7:BC$7)*$N316-SUM($O316:$Q316)&gt;0,SUM($S$3:BC$3)*$J316+SUM($S$4:BC$4)*$K316+SUM($S$5:BC$5)*$L316+SUM($S$6:BC$6)*$M316+SUM($S$7:BC$7)*$N316-SUM($O316:$Q316),0)</f>
        <v>0</v>
      </c>
      <c r="BA316" s="87">
        <f t="shared" si="943"/>
        <v>0</v>
      </c>
      <c r="BB316" s="402">
        <f>IF(SUM($S$3:BD$3)*$J316+SUM($S$4:BD$4)*$K316+SUM($S$5:BD$5)*$L316+SUM($S$6:BD$6)*$M316+SUM($S$7:BD$7)*$N316-SUM($O316:$Q316)&gt;0,SUM($S$3:BD$3)*$J316+SUM($S$4:BD$4)*$K316+SUM($S$5:BD$5)*$L316+SUM($S$6:BD$6)*$M316+SUM($S$7:BD$7)*$N316-SUM($O316:$Q316),0)</f>
        <v>0</v>
      </c>
      <c r="BC316" s="87">
        <f t="shared" si="944"/>
        <v>0</v>
      </c>
      <c r="BG316" s="91">
        <f t="shared" ref="BG316:BG317" si="999">IF($G316=2,AC316*$I$2*$H316,AC316*$H316)</f>
        <v>0</v>
      </c>
      <c r="BH316" s="91">
        <f t="shared" ref="BH316:BH317" si="1000">IF($G316=2,AE316*$I$2*$H316,AE316*$H316)</f>
        <v>0</v>
      </c>
      <c r="BI316" s="91">
        <f t="shared" ref="BI316:BI317" si="1001">IF($G316=2,AG316*$I$2*$H316,AG316*$H316)</f>
        <v>0</v>
      </c>
      <c r="BJ316" s="91">
        <f t="shared" ref="BJ316:BJ317" si="1002">IF($G316=2,AI316*$I$2*$H316,AI316*$H316)</f>
        <v>0</v>
      </c>
      <c r="BK316" s="91">
        <f t="shared" ref="BK316:BK317" si="1003">IF($G316=2,AK316*$I$2*$H316,AK316*$H316)</f>
        <v>0</v>
      </c>
      <c r="BL316" s="91">
        <f t="shared" ref="BL316:BL317" si="1004">IF($G316=2,AM316*$I$2*$H316,AM316*$H316)</f>
        <v>0</v>
      </c>
      <c r="BM316" s="91">
        <f t="shared" ref="BM316:BM317" si="1005">IF($G316=2,AO316*$I$2*$H316,AO316*$H316)</f>
        <v>0</v>
      </c>
      <c r="BN316" s="91">
        <f t="shared" ref="BN316:BN317" si="1006">IF($G316=2,AQ316*$I$2*$H316,AQ316*$H316)</f>
        <v>0</v>
      </c>
      <c r="BO316" s="91">
        <f t="shared" ref="BO316:BO317" si="1007">IF($G316=2,AS316*$I$2*$H316,AS316*$H316)</f>
        <v>0</v>
      </c>
      <c r="BP316" s="91">
        <f t="shared" ref="BP316:BP317" si="1008">IF($G316=2,AU316*$I$2*$H316,AU316*$H316)</f>
        <v>0</v>
      </c>
      <c r="BQ316" s="250">
        <f t="shared" ref="BQ316:BQ317" si="1009">IF($G316=2,AW316*$I$2*$H316,AW316*$H316)</f>
        <v>0</v>
      </c>
      <c r="BR316" s="157">
        <f t="shared" ref="BR316:BR317" si="1010">IF($G316=2,AY316*$I$2*$H316,AY316*$H316)</f>
        <v>0</v>
      </c>
      <c r="BS316" s="91">
        <f t="shared" ref="BS316:BS325" si="1011">IF($G316=2,$H316*BA316*$I$2,$H316*BA316)</f>
        <v>0</v>
      </c>
      <c r="BT316" s="91">
        <f t="shared" ref="BT316:BT325" si="1012">IF($G316=2,$H316*BC316*$I$2,$H316*BC316)</f>
        <v>0</v>
      </c>
      <c r="BU316" s="91"/>
      <c r="BV316" s="91"/>
      <c r="BW316" s="158"/>
      <c r="BX316" s="153" t="s">
        <v>607</v>
      </c>
    </row>
    <row r="317" spans="1:76" s="86" customFormat="1" ht="12.75" customHeight="1" x14ac:dyDescent="0.25">
      <c r="A317" s="15" t="s">
        <v>886</v>
      </c>
      <c r="B317" s="15" t="s">
        <v>887</v>
      </c>
      <c r="C317" s="244" t="s">
        <v>105</v>
      </c>
      <c r="D317" s="274">
        <v>2</v>
      </c>
      <c r="E317" s="328">
        <v>61.45</v>
      </c>
      <c r="F317" s="341" t="s">
        <v>1054</v>
      </c>
      <c r="G317" s="369">
        <v>2</v>
      </c>
      <c r="H317" s="370">
        <v>67.599999999999994</v>
      </c>
      <c r="I317" s="378" t="s">
        <v>1054</v>
      </c>
      <c r="J317" s="208"/>
      <c r="K317" s="225">
        <v>6.72</v>
      </c>
      <c r="L317" s="213">
        <v>4.3120000000000003</v>
      </c>
      <c r="M317" s="109"/>
      <c r="N317" s="120"/>
      <c r="O317" s="87">
        <v>8873</v>
      </c>
      <c r="P317" s="91"/>
      <c r="Q317" s="292">
        <v>10000</v>
      </c>
      <c r="R317" s="72">
        <f>IF(SUM($S$3:U$3)*$J317+SUM($S$4:U$4)*$K317+SUM($S$5:U$5)*$L317+SUM($S$6:U$6)*$M317+SUM($S$7:U$7)*$N317-SUM($O317:$Q317)&gt;0,SUM($S$3:U$3)*$J317+SUM($S$4:U$4)*$K317+SUM($S$5:U$5)*$L317+SUM($S$6:U$6)*$M317+SUM($S$7:U$7)*$N317-SUM($O317:$Q317),0)</f>
        <v>0</v>
      </c>
      <c r="S317" s="73">
        <f t="shared" si="926"/>
        <v>0</v>
      </c>
      <c r="T317" s="72">
        <f>IF(SUM($S$3:W$3)*$J317+SUM($S$4:W$4)*$K317+SUM($S$5:W$5)*$L317+SUM($S$6:W$6)*$M317+SUM($S$7:W$7)*$N317-SUM($O317:$Q317)&gt;0,SUM($S$3:W$3)*$J317+SUM($S$4:W$4)*$K317+SUM($S$5:W$5)*$L317+SUM($S$6:W$6)*$M317+SUM($S$7:W$7)*$N317-SUM($O317:$Q317),0)</f>
        <v>0</v>
      </c>
      <c r="U317" s="4">
        <f t="shared" si="927"/>
        <v>0</v>
      </c>
      <c r="V317" s="72">
        <f>IF(SUM($S$3:Y$3)*$J317+SUM($S$4:Y$4)*$K317+SUM($S$5:Y$5)*$L317+SUM($S$6:Y$6)*$M317+SUM($S$7:Y$7)*$N317-SUM($O317:$Q317)&gt;0,SUM($S$3:Y$3)*$J317+SUM($S$4:Y$4)*$K317+SUM($S$5:Y$5)*$L317+SUM($S$6:Y$6)*$M317+SUM($S$7:Y$7)*$N317-SUM($O317:$Q317),0)</f>
        <v>0</v>
      </c>
      <c r="W317" s="4">
        <f t="shared" si="928"/>
        <v>0</v>
      </c>
      <c r="X317" s="72">
        <f>IF(SUM($S$3:AA$3)*$J317+SUM($S$4:AA$4)*$K317+SUM($S$5:AA$5)*$L317+SUM($S$6:AA$6)*$M317+SUM($S$7:AA$7)*$N317-SUM($O317:$Q317)&gt;0,SUM($S$3:AA$3)*$J317+SUM($S$4:AA$4)*$K317+SUM($S$5:AA$5)*$L317+SUM($S$6:AA$6)*$M317+SUM($S$7:AA$7)*$N317-SUM($O317:$Q317),0)</f>
        <v>0</v>
      </c>
      <c r="Y317" s="4">
        <f t="shared" si="929"/>
        <v>0</v>
      </c>
      <c r="Z317" s="72">
        <f>IF(SUM($S$3:AC$3)*$J317+SUM($S$4:AC$4)*$K317+SUM($S$5:AC$5)*$L317+SUM($S$6:AC$6)*$M317+SUM($S$7:AC$7)*$N317-SUM($O317:$Q317)&gt;0,SUM($S$3:AC$3)*$J317+SUM($S$4:AC$4)*$K317+SUM($S$5:AC$5)*$L317+SUM($S$6:AC$6)*$M317+SUM($S$7:AC$7)*$N317-SUM($O317:$Q317),0)</f>
        <v>0</v>
      </c>
      <c r="AA317" s="4">
        <f t="shared" si="930"/>
        <v>0</v>
      </c>
      <c r="AB317" s="72">
        <f>IF(SUM($S$3:AE$3)*$J317+SUM($S$4:AE$4)*$K317+SUM($S$5:AE$5)*$L317+SUM($S$6:AE$6)*$M317+SUM($S$7:AE$7)*$N317-SUM($O317:$Q317)&gt;0,SUM($S$3:AE$3)*$J317+SUM($S$4:AE$4)*$K317+SUM($S$5:AE$5)*$L317+SUM($S$6:AE$6)*$M317+SUM($S$7:AE$7)*$N317-SUM($O317:$Q317),0)</f>
        <v>0</v>
      </c>
      <c r="AC317" s="4">
        <f t="shared" si="931"/>
        <v>0</v>
      </c>
      <c r="AD317" s="72">
        <f>IF(SUM($S$3:AG$3)*$J317+SUM($S$4:AG$4)*$K317+SUM($S$5:AG$5)*$L317+SUM($S$6:AG$6)*$M317+SUM($S$7:AG$7)*$N317-SUM($O317:$Q317)&gt;0,SUM($S$3:AG$3)*$J317+SUM($S$4:AG$4)*$K317+SUM($S$5:AG$5)*$L317+SUM($S$6:AG$6)*$M317+SUM($S$7:AG$7)*$N317-SUM($O317:$Q317),0)</f>
        <v>0</v>
      </c>
      <c r="AE317" s="4">
        <f t="shared" si="932"/>
        <v>0</v>
      </c>
      <c r="AF317" s="72">
        <f>IF(SUM($S$3:AI$3)*$J317+SUM($S$4:AI$4)*$K317+SUM($S$5:AI$5)*$L317+SUM($S$6:AI$6)*$M317+SUM($S$7:AI$7)*$N317-SUM($O317:$Q317)&gt;0,SUM($S$3:AI$3)*$J317+SUM($S$4:AI$4)*$K317+SUM($S$5:AI$5)*$L317+SUM($S$6:AI$6)*$M317+SUM($S$7:AI$7)*$N317-SUM($O317:$Q317),0)</f>
        <v>0</v>
      </c>
      <c r="AG317" s="4">
        <f t="shared" si="933"/>
        <v>0</v>
      </c>
      <c r="AH317" s="72">
        <f>IF(SUM($S$3:AK$3)*$J317+SUM($S$4:AK$4)*$K317+SUM($S$5:AK$5)*$L317+SUM($S$6:AK$6)*$M317+SUM($S$7:AK$7)*$N317-SUM($O317:$Q317)&gt;0,SUM($S$3:AK$3)*$J317+SUM($S$4:AK$4)*$K317+SUM($S$5:AK$5)*$L317+SUM($S$6:AK$6)*$M317+SUM($S$7:AK$7)*$N317-SUM($O317:$Q317),0)</f>
        <v>0</v>
      </c>
      <c r="AI317" s="4">
        <f t="shared" si="934"/>
        <v>0</v>
      </c>
      <c r="AJ317" s="72">
        <f>IF(SUM($S$3:AM$3)*$J317+SUM($S$4:AQ$4)*$K317+SUM($S$5:AM$5)*$L317+SUM($S$6:AM$6)*$M317+SUM($S$7:AM$7)*$N317-SUM($O317:$Q317)&gt;0,SUM($S$3:AM$3)*$J317+SUM($S$4:AQ$4)*$K317+SUM($S$5:AM$5)*$L317+SUM($S$6:AM$6)*$M317+SUM($S$7:AM$7)*$N317-SUM($O317:$Q317),0)</f>
        <v>0</v>
      </c>
      <c r="AK317" s="4">
        <f t="shared" si="935"/>
        <v>0</v>
      </c>
      <c r="AL317" s="72">
        <f>IF(SUM($S$3:AO$3)*$J317+SUM($S$4:AS$4)*$K317+SUM($S$5:AO$5)*$L317+SUM($S$6:AO$6)*$M317+SUM($S$7:AO$7)*$N317-SUM($O317:$Q317)&gt;0,SUM($S$3:AO$3)*$J317+SUM($S$4:AS$4)*$K317+SUM($S$5:AO$5)*$L317+SUM($S$6:AO$6)*$M317+SUM($S$7:AO$7)*$N317-SUM($O317:$Q317),0)</f>
        <v>0</v>
      </c>
      <c r="AM317" s="4">
        <f t="shared" si="936"/>
        <v>0</v>
      </c>
      <c r="AN317" s="72">
        <f>IF(SUM($S$3:AQ$3)*$J317+SUM($S$4:AU$4)*$K317+SUM($S$5:AQ$5)*$L317+SUM($S$6:AQ$6)*$M317+SUM($S$7:AQ$7)*$N317-SUM($O317:$Q317)&gt;0,SUM($S$3:AQ$3)*$J317+SUM($S$4:AU$4)*$K317+SUM($S$5:AQ$5)*$L317+SUM($S$6:AQ$6)*$M317+SUM($S$7:AQ$7)*$N317-SUM($O317:$Q317),0)</f>
        <v>0</v>
      </c>
      <c r="AO317" s="4">
        <f t="shared" si="937"/>
        <v>0</v>
      </c>
      <c r="AP317" s="72">
        <f>IF(SUM($S$3:AS$3)*$J317+SUM($S$4:AW$4)*$K317+SUM($S$5:AS$5)*$L317+SUM($S$6:AS$6)*$M317+SUM($S$7:AS$7)*$N317-SUM($O317:$Q317)&gt;0,SUM($S$3:AS$3)*$J317+SUM($S$4:AW$4)*$K317+SUM($S$5:AS$5)*$L317+SUM($S$6:AS$6)*$M317+SUM($S$7:AS$7)*$N317-SUM($O317:$Q317),0)</f>
        <v>0</v>
      </c>
      <c r="AQ317" s="4">
        <f t="shared" si="938"/>
        <v>0</v>
      </c>
      <c r="AR317" s="72">
        <f>IF(SUM($S$3:AU$3)*$J317+SUM($S$4:AP$4)*$K317+SUM($S$5:AU$5)*$L317+SUM($S$6:AU$6)*$M317+SUM($S$7:AU$7)*$N317-SUM($O317:$Q317)&gt;0,SUM($S$3:AU$3)*$J317+SUM($S$4:AP$4)*$K317+SUM($S$5:AU$5)*$L317+SUM($S$6:AU$6)*$M317+SUM($S$7:AU$7)*$N317-SUM($O317:$Q317),0)</f>
        <v>0</v>
      </c>
      <c r="AS317" s="4">
        <f t="shared" si="939"/>
        <v>0</v>
      </c>
      <c r="AT317" s="72">
        <f>IF(SUM($S$3:AW$3)*$J317+SUM($S$4:AW$4)*$K317+SUM($S$5:AW$5)*$L317+SUM($S$6:AW$6)*$M317+SUM($S$7:AW$7)*$N317-SUM($O317:$Q317)&gt;0,SUM($S$3:AW$3)*$J317+SUM($S$4:AW$4)*$K317+SUM($S$5:AW$5)*$L317+SUM($S$6:AW$6)*$M317+SUM($S$7:AW$7)*$N317-SUM($O317:$Q317),0)</f>
        <v>0</v>
      </c>
      <c r="AU317" s="4">
        <f t="shared" si="940"/>
        <v>0</v>
      </c>
      <c r="AV317" s="72">
        <f>IF(SUM($S$3:AY$3)*$J317+SUM($S$4:AY$4)*$K317+SUM($S$5:AY$5)*$L317+SUM($S$6:AY$6)*$M317+SUM($S$7:AY$7)*$N317-SUM($O317:$Q317)&gt;0,SUM($S$3:AY$3)*$J317+SUM($S$4:AY$4)*$K317+SUM($S$5:AY$5)*$L317+SUM($S$6:AY$6)*$M317+SUM($S$7:AY$7)*$N317-SUM($O317:$Q317),0)</f>
        <v>0</v>
      </c>
      <c r="AW317" s="4">
        <f t="shared" si="941"/>
        <v>0</v>
      </c>
      <c r="AX317" s="72">
        <f>IF(SUM($S$3:BA$3)*$J317+SUM($S$4:BA$4)*$K317+SUM($S$5:BA$5)*$L317+SUM($S$6:BA$6)*$M317+SUM($S$7:BA$7)*$N317-SUM($O317:$Q317)&gt;0,SUM($S$3:BA$3)*$J317+SUM($S$4:BA$4)*$K317+SUM($S$5:BA$5)*$L317+SUM($S$6:BA$6)*$M317+SUM($S$7:BA$7)*$N317-SUM($O317:$Q317),0)</f>
        <v>0</v>
      </c>
      <c r="AY317" s="7">
        <f t="shared" si="942"/>
        <v>0</v>
      </c>
      <c r="AZ317" s="401">
        <f>IF(SUM($S$3:BC$3)*$J317+SUM($S$4:BC$4)*$K317+SUM($S$5:BC$5)*$L317+SUM($S$6:BC$6)*$M317+SUM($S$7:BC$7)*$N317-SUM($O317:$Q317)&gt;0,SUM($S$3:BC$3)*$J317+SUM($S$4:BC$4)*$K317+SUM($S$5:BC$5)*$L317+SUM($S$6:BC$6)*$M317+SUM($S$7:BC$7)*$N317-SUM($O317:$Q317),0)</f>
        <v>0</v>
      </c>
      <c r="BA317" s="87">
        <f t="shared" si="943"/>
        <v>0</v>
      </c>
      <c r="BB317" s="402">
        <f>IF(SUM($S$3:BD$3)*$J317+SUM($S$4:BD$4)*$K317+SUM($S$5:BD$5)*$L317+SUM($S$6:BD$6)*$M317+SUM($S$7:BD$7)*$N317-SUM($O317:$Q317)&gt;0,SUM($S$3:BD$3)*$J317+SUM($S$4:BD$4)*$K317+SUM($S$5:BD$5)*$L317+SUM($S$6:BD$6)*$M317+SUM($S$7:BD$7)*$N317-SUM($O317:$Q317),0)</f>
        <v>0</v>
      </c>
      <c r="BC317" s="87">
        <f t="shared" si="944"/>
        <v>0</v>
      </c>
      <c r="BG317" s="91">
        <f t="shared" si="999"/>
        <v>0</v>
      </c>
      <c r="BH317" s="91">
        <f t="shared" si="1000"/>
        <v>0</v>
      </c>
      <c r="BI317" s="91">
        <f t="shared" si="1001"/>
        <v>0</v>
      </c>
      <c r="BJ317" s="91">
        <f t="shared" si="1002"/>
        <v>0</v>
      </c>
      <c r="BK317" s="91">
        <f t="shared" si="1003"/>
        <v>0</v>
      </c>
      <c r="BL317" s="91">
        <f t="shared" si="1004"/>
        <v>0</v>
      </c>
      <c r="BM317" s="91">
        <f t="shared" si="1005"/>
        <v>0</v>
      </c>
      <c r="BN317" s="91">
        <f t="shared" si="1006"/>
        <v>0</v>
      </c>
      <c r="BO317" s="91">
        <f t="shared" si="1007"/>
        <v>0</v>
      </c>
      <c r="BP317" s="91">
        <f t="shared" si="1008"/>
        <v>0</v>
      </c>
      <c r="BQ317" s="250">
        <f t="shared" si="1009"/>
        <v>0</v>
      </c>
      <c r="BR317" s="157">
        <f t="shared" si="1010"/>
        <v>0</v>
      </c>
      <c r="BS317" s="91">
        <f t="shared" si="1011"/>
        <v>0</v>
      </c>
      <c r="BT317" s="91">
        <f t="shared" si="1012"/>
        <v>0</v>
      </c>
      <c r="BU317" s="91"/>
      <c r="BV317" s="91"/>
      <c r="BW317" s="158"/>
      <c r="BX317" s="153" t="s">
        <v>607</v>
      </c>
    </row>
    <row r="318" spans="1:76" s="86" customFormat="1" ht="12.75" customHeight="1" x14ac:dyDescent="0.25">
      <c r="A318" s="51" t="s">
        <v>888</v>
      </c>
      <c r="B318" s="15" t="s">
        <v>889</v>
      </c>
      <c r="C318" s="244" t="s">
        <v>105</v>
      </c>
      <c r="D318" s="274">
        <v>2</v>
      </c>
      <c r="E318" s="328">
        <v>54</v>
      </c>
      <c r="F318" s="341" t="s">
        <v>1054</v>
      </c>
      <c r="G318" s="369">
        <v>2</v>
      </c>
      <c r="H318" s="370">
        <v>59.4</v>
      </c>
      <c r="I318" s="378" t="s">
        <v>1054</v>
      </c>
      <c r="J318" s="307">
        <v>2.58</v>
      </c>
      <c r="K318" s="209"/>
      <c r="L318" s="213">
        <v>2.2599999999999998</v>
      </c>
      <c r="M318" s="109"/>
      <c r="N318" s="120"/>
      <c r="O318" s="87"/>
      <c r="P318" s="91"/>
      <c r="Q318" s="292">
        <v>4940</v>
      </c>
      <c r="R318" s="72">
        <f>IF(SUM($S$3:U$3)*$J318+SUM($S$4:U$4)*$K318+SUM($S$5:U$5)*$L318+SUM($S$6:U$6)*$M318+SUM($S$7:U$7)*$N318-SUM($O318:$Q318)&gt;0,SUM($S$3:U$3)*$J318+SUM($S$4:U$4)*$K318+SUM($S$5:U$5)*$L318+SUM($S$6:U$6)*$M318+SUM($S$7:U$7)*$N318-SUM($O318:$Q318),0)</f>
        <v>0</v>
      </c>
      <c r="S318" s="73">
        <f t="shared" si="926"/>
        <v>0</v>
      </c>
      <c r="T318" s="72">
        <f>IF(SUM($S$3:W$3)*$J318+SUM($S$4:W$4)*$K318+SUM($S$5:W$5)*$L318+SUM($S$6:W$6)*$M318+SUM($S$7:W$7)*$N318-SUM($O318:$Q318)&gt;0,SUM($S$3:W$3)*$J318+SUM($S$4:W$4)*$K318+SUM($S$5:W$5)*$L318+SUM($S$6:W$6)*$M318+SUM($S$7:W$7)*$N318-SUM($O318:$Q318),0)</f>
        <v>0</v>
      </c>
      <c r="U318" s="4">
        <f t="shared" si="927"/>
        <v>0</v>
      </c>
      <c r="V318" s="72">
        <f>IF(SUM($S$3:Y$3)*$J318+SUM($S$4:Y$4)*$K318+SUM($S$5:Y$5)*$L318+SUM($S$6:Y$6)*$M318+SUM($S$7:Y$7)*$N318-SUM($O318:$Q318)&gt;0,SUM($S$3:Y$3)*$J318+SUM($S$4:Y$4)*$K318+SUM($S$5:Y$5)*$L318+SUM($S$6:Y$6)*$M318+SUM($S$7:Y$7)*$N318-SUM($O318:$Q318),0)</f>
        <v>0</v>
      </c>
      <c r="W318" s="4">
        <f t="shared" si="928"/>
        <v>0</v>
      </c>
      <c r="X318" s="72">
        <f>IF(SUM($S$3:AA$3)*$J318+SUM($S$4:AA$4)*$K318+SUM($S$5:AA$5)*$L318+SUM($S$6:AA$6)*$M318+SUM($S$7:AA$7)*$N318-SUM($O318:$Q318)&gt;0,SUM($S$3:AA$3)*$J318+SUM($S$4:AA$4)*$K318+SUM($S$5:AA$5)*$L318+SUM($S$6:AA$6)*$M318+SUM($S$7:AA$7)*$N318-SUM($O318:$Q318),0)</f>
        <v>0</v>
      </c>
      <c r="Y318" s="4">
        <f t="shared" si="929"/>
        <v>0</v>
      </c>
      <c r="Z318" s="72">
        <f>IF(SUM($S$3:AC$3)*$J318+SUM($S$4:AC$4)*$K318+SUM($S$5:AC$5)*$L318+SUM($S$6:AC$6)*$M318+SUM($S$7:AC$7)*$N318-SUM($O318:$Q318)&gt;0,SUM($S$3:AC$3)*$J318+SUM($S$4:AC$4)*$K318+SUM($S$5:AC$5)*$L318+SUM($S$6:AC$6)*$M318+SUM($S$7:AC$7)*$N318-SUM($O318:$Q318),0)</f>
        <v>0</v>
      </c>
      <c r="AA318" s="4">
        <f t="shared" si="930"/>
        <v>0</v>
      </c>
      <c r="AB318" s="72">
        <f>IF(SUM($S$3:AE$3)*$J318+SUM($S$4:AE$4)*$K318+SUM($S$5:AE$5)*$L318+SUM($S$6:AE$6)*$M318+SUM($S$7:AE$7)*$N318-SUM($O318:$Q318)&gt;0,SUM($S$3:AE$3)*$J318+SUM($S$4:AE$4)*$K318+SUM($S$5:AE$5)*$L318+SUM($S$6:AE$6)*$M318+SUM($S$7:AE$7)*$N318-SUM($O318:$Q318),0)</f>
        <v>0</v>
      </c>
      <c r="AC318" s="4">
        <f t="shared" si="931"/>
        <v>0</v>
      </c>
      <c r="AD318" s="72">
        <f>IF(SUM($S$3:AG$3)*$J318+SUM($S$4:AG$4)*$K318+SUM($S$5:AG$5)*$L318+SUM($S$6:AG$6)*$M318+SUM($S$7:AG$7)*$N318-SUM($O318:$Q318)&gt;0,SUM($S$3:AG$3)*$J318+SUM($S$4:AG$4)*$K318+SUM($S$5:AG$5)*$L318+SUM($S$6:AG$6)*$M318+SUM($S$7:AG$7)*$N318-SUM($O318:$Q318),0)</f>
        <v>0</v>
      </c>
      <c r="AE318" s="4">
        <f t="shared" si="932"/>
        <v>0</v>
      </c>
      <c r="AF318" s="72">
        <f>IF(SUM($S$3:AI$3)*$J318+SUM($S$4:AI$4)*$K318+SUM($S$5:AI$5)*$L318+SUM($S$6:AI$6)*$M318+SUM($S$7:AI$7)*$N318-SUM($O318:$Q318)&gt;0,SUM($S$3:AI$3)*$J318+SUM($S$4:AI$4)*$K318+SUM($S$5:AI$5)*$L318+SUM($S$6:AI$6)*$M318+SUM($S$7:AI$7)*$N318-SUM($O318:$Q318),0)</f>
        <v>0</v>
      </c>
      <c r="AG318" s="4">
        <f t="shared" si="933"/>
        <v>0</v>
      </c>
      <c r="AH318" s="72">
        <f>IF(SUM($S$3:AK$3)*$J318+SUM($S$4:AK$4)*$K318+SUM($S$5:AK$5)*$L318+SUM($S$6:AK$6)*$M318+SUM($S$7:AK$7)*$N318-SUM($O318:$Q318)&gt;0,SUM($S$3:AK$3)*$J318+SUM($S$4:AK$4)*$K318+SUM($S$5:AK$5)*$L318+SUM($S$6:AK$6)*$M318+SUM($S$7:AK$7)*$N318-SUM($O318:$Q318),0)</f>
        <v>0</v>
      </c>
      <c r="AI318" s="4">
        <f t="shared" si="934"/>
        <v>0</v>
      </c>
      <c r="AJ318" s="72">
        <f>IF(SUM($S$3:AM$3)*$J318+SUM($S$4:AQ$4)*$K318+SUM($S$5:AM$5)*$L318+SUM($S$6:AM$6)*$M318+SUM($S$7:AM$7)*$N318-SUM($O318:$Q318)&gt;0,SUM($S$3:AM$3)*$J318+SUM($S$4:AQ$4)*$K318+SUM($S$5:AM$5)*$L318+SUM($S$6:AM$6)*$M318+SUM($S$7:AM$7)*$N318-SUM($O318:$Q318),0)</f>
        <v>0</v>
      </c>
      <c r="AK318" s="4">
        <f t="shared" si="935"/>
        <v>0</v>
      </c>
      <c r="AL318" s="72">
        <f>IF(SUM($S$3:AO$3)*$J318+SUM($S$4:AS$4)*$K318+SUM($S$5:AO$5)*$L318+SUM($S$6:AO$6)*$M318+SUM($S$7:AO$7)*$N318-SUM($O318:$Q318)&gt;0,SUM($S$3:AO$3)*$J318+SUM($S$4:AS$4)*$K318+SUM($S$5:AO$5)*$L318+SUM($S$6:AO$6)*$M318+SUM($S$7:AO$7)*$N318-SUM($O318:$Q318),0)</f>
        <v>0</v>
      </c>
      <c r="AM318" s="4">
        <f t="shared" si="936"/>
        <v>0</v>
      </c>
      <c r="AN318" s="72">
        <f>IF(SUM($S$3:AQ$3)*$J318+SUM($S$4:AU$4)*$K318+SUM($S$5:AQ$5)*$L318+SUM($S$6:AQ$6)*$M318+SUM($S$7:AQ$7)*$N318-SUM($O318:$Q318)&gt;0,SUM($S$3:AQ$3)*$J318+SUM($S$4:AU$4)*$K318+SUM($S$5:AQ$5)*$L318+SUM($S$6:AQ$6)*$M318+SUM($S$7:AQ$7)*$N318-SUM($O318:$Q318),0)</f>
        <v>0</v>
      </c>
      <c r="AO318" s="4">
        <f t="shared" si="937"/>
        <v>0</v>
      </c>
      <c r="AP318" s="72">
        <f>IF(SUM($S$3:AS$3)*$J318+SUM($S$4:AW$4)*$K318+SUM($S$5:AS$5)*$L318+SUM($S$6:AS$6)*$M318+SUM($S$7:AS$7)*$N318-SUM($O318:$Q318)&gt;0,SUM($S$3:AS$3)*$J318+SUM($S$4:AW$4)*$K318+SUM($S$5:AS$5)*$L318+SUM($S$6:AS$6)*$M318+SUM($S$7:AS$7)*$N318-SUM($O318:$Q318),0)</f>
        <v>0</v>
      </c>
      <c r="AQ318" s="4">
        <f t="shared" si="938"/>
        <v>0</v>
      </c>
      <c r="AR318" s="72">
        <f>IF(SUM($S$3:AU$3)*$J318+SUM($S$4:AP$4)*$K318+SUM($S$5:AU$5)*$L318+SUM($S$6:AU$6)*$M318+SUM($S$7:AU$7)*$N318-SUM($O318:$Q318)&gt;0,SUM($S$3:AU$3)*$J318+SUM($S$4:AP$4)*$K318+SUM($S$5:AU$5)*$L318+SUM($S$6:AU$6)*$M318+SUM($S$7:AU$7)*$N318-SUM($O318:$Q318),0)</f>
        <v>0</v>
      </c>
      <c r="AS318" s="4">
        <f t="shared" si="939"/>
        <v>0</v>
      </c>
      <c r="AT318" s="72">
        <f>IF(SUM($S$3:AW$3)*$J318+SUM($S$4:AW$4)*$K318+SUM($S$5:AW$5)*$L318+SUM($S$6:AW$6)*$M318+SUM($S$7:AW$7)*$N318-SUM($O318:$Q318)&gt;0,SUM($S$3:AW$3)*$J318+SUM($S$4:AW$4)*$K318+SUM($S$5:AW$5)*$L318+SUM($S$6:AW$6)*$M318+SUM($S$7:AW$7)*$N318-SUM($O318:$Q318),0)</f>
        <v>0</v>
      </c>
      <c r="AU318" s="4">
        <f t="shared" si="940"/>
        <v>0</v>
      </c>
      <c r="AV318" s="72">
        <f>IF(SUM($S$3:AY$3)*$J318+SUM($S$4:AY$4)*$K318+SUM($S$5:AY$5)*$L318+SUM($S$6:AY$6)*$M318+SUM($S$7:AY$7)*$N318-SUM($O318:$Q318)&gt;0,SUM($S$3:AY$3)*$J318+SUM($S$4:AY$4)*$K318+SUM($S$5:AY$5)*$L318+SUM($S$6:AY$6)*$M318+SUM($S$7:AY$7)*$N318-SUM($O318:$Q318),0)</f>
        <v>0</v>
      </c>
      <c r="AW318" s="4">
        <f t="shared" si="941"/>
        <v>0</v>
      </c>
      <c r="AX318" s="72">
        <f>IF(SUM($S$3:BA$3)*$J318+SUM($S$4:BA$4)*$K318+SUM($S$5:BA$5)*$L318+SUM($S$6:BA$6)*$M318+SUM($S$7:BA$7)*$N318-SUM($O318:$Q318)&gt;0,SUM($S$3:BA$3)*$J318+SUM($S$4:BA$4)*$K318+SUM($S$5:BA$5)*$L318+SUM($S$6:BA$6)*$M318+SUM($S$7:BA$7)*$N318-SUM($O318:$Q318),0)</f>
        <v>0</v>
      </c>
      <c r="AY318" s="7">
        <f t="shared" si="942"/>
        <v>0</v>
      </c>
      <c r="AZ318" s="401">
        <f>IF(SUM($S$3:BC$3)*$J318+SUM($S$4:BC$4)*$K318+SUM($S$5:BC$5)*$L318+SUM($S$6:BC$6)*$M318+SUM($S$7:BC$7)*$N318-SUM($O318:$Q318)&gt;0,SUM($S$3:BC$3)*$J318+SUM($S$4:BC$4)*$K318+SUM($S$5:BC$5)*$L318+SUM($S$6:BC$6)*$M318+SUM($S$7:BC$7)*$N318-SUM($O318:$Q318),0)</f>
        <v>0</v>
      </c>
      <c r="BA318" s="87">
        <f t="shared" si="943"/>
        <v>0</v>
      </c>
      <c r="BB318" s="402">
        <f>IF(SUM($S$3:BD$3)*$J318+SUM($S$4:BD$4)*$K318+SUM($S$5:BD$5)*$L318+SUM($S$6:BD$6)*$M318+SUM($S$7:BD$7)*$N318-SUM($O318:$Q318)&gt;0,SUM($S$3:BD$3)*$J318+SUM($S$4:BD$4)*$K318+SUM($S$5:BD$5)*$L318+SUM($S$6:BD$6)*$M318+SUM($S$7:BD$7)*$N318-SUM($O318:$Q318),0)</f>
        <v>0</v>
      </c>
      <c r="BC318" s="87">
        <f t="shared" si="944"/>
        <v>0</v>
      </c>
      <c r="BG318" s="91">
        <f t="shared" ref="BG318:BG321" si="1013">IF($G318=2,AC318*$I$2*$H318,AC318*$H318)</f>
        <v>0</v>
      </c>
      <c r="BH318" s="91">
        <f t="shared" ref="BH318:BH321" si="1014">IF($G318=2,AE318*$I$2*$H318,AE318*$H318)</f>
        <v>0</v>
      </c>
      <c r="BI318" s="91">
        <f t="shared" ref="BI318:BI321" si="1015">IF($G318=2,AG318*$I$2*$H318,AG318*$H318)</f>
        <v>0</v>
      </c>
      <c r="BJ318" s="91">
        <f t="shared" ref="BJ318:BJ321" si="1016">IF($G318=2,AI318*$I$2*$H318,AI318*$H318)</f>
        <v>0</v>
      </c>
      <c r="BK318" s="91">
        <f t="shared" ref="BK318:BK321" si="1017">IF($G318=2,AK318*$I$2*$H318,AK318*$H318)</f>
        <v>0</v>
      </c>
      <c r="BL318" s="91">
        <f t="shared" ref="BL318:BL321" si="1018">IF($G318=2,AM318*$I$2*$H318,AM318*$H318)</f>
        <v>0</v>
      </c>
      <c r="BM318" s="91">
        <f t="shared" ref="BM318:BM321" si="1019">IF($G318=2,AO318*$I$2*$H318,AO318*$H318)</f>
        <v>0</v>
      </c>
      <c r="BN318" s="91">
        <f t="shared" ref="BN318:BN321" si="1020">IF($G318=2,AQ318*$I$2*$H318,AQ318*$H318)</f>
        <v>0</v>
      </c>
      <c r="BO318" s="91">
        <f t="shared" ref="BO318:BO321" si="1021">IF($G318=2,AS318*$I$2*$H318,AS318*$H318)</f>
        <v>0</v>
      </c>
      <c r="BP318" s="91">
        <f t="shared" ref="BP318:BP321" si="1022">IF($G318=2,AU318*$I$2*$H318,AU318*$H318)</f>
        <v>0</v>
      </c>
      <c r="BQ318" s="250">
        <f t="shared" ref="BQ318:BQ321" si="1023">IF($G318=2,AW318*$I$2*$H318,AW318*$H318)</f>
        <v>0</v>
      </c>
      <c r="BR318" s="157">
        <f t="shared" ref="BR318:BR321" si="1024">IF($G318=2,AY318*$I$2*$H318,AY318*$H318)</f>
        <v>0</v>
      </c>
      <c r="BS318" s="91">
        <f t="shared" si="1011"/>
        <v>0</v>
      </c>
      <c r="BT318" s="91">
        <f t="shared" si="1012"/>
        <v>0</v>
      </c>
      <c r="BU318" s="91"/>
      <c r="BV318" s="91"/>
      <c r="BW318" s="158"/>
      <c r="BX318" s="153" t="s">
        <v>607</v>
      </c>
    </row>
    <row r="319" spans="1:76" s="86" customFormat="1" ht="12.75" customHeight="1" x14ac:dyDescent="0.25">
      <c r="A319" s="15" t="s">
        <v>890</v>
      </c>
      <c r="B319" s="15" t="s">
        <v>143</v>
      </c>
      <c r="C319" s="244" t="s">
        <v>105</v>
      </c>
      <c r="D319" s="274">
        <v>2</v>
      </c>
      <c r="E319" s="328">
        <v>57.21</v>
      </c>
      <c r="F319" s="341" t="s">
        <v>1089</v>
      </c>
      <c r="G319" s="369">
        <v>2</v>
      </c>
      <c r="H319" s="370">
        <v>57.21</v>
      </c>
      <c r="I319" s="378" t="s">
        <v>1089</v>
      </c>
      <c r="J319" s="208"/>
      <c r="K319" s="225">
        <v>9.1300000000000008</v>
      </c>
      <c r="L319" s="217"/>
      <c r="M319" s="109"/>
      <c r="N319" s="120"/>
      <c r="O319" s="87"/>
      <c r="P319" s="91"/>
      <c r="Q319" s="292">
        <v>10000</v>
      </c>
      <c r="R319" s="72">
        <f>IF(SUM($S$3:U$3)*$J319+SUM($S$4:U$4)*$K319+SUM($S$5:U$5)*$L319+SUM($S$6:U$6)*$M319+SUM($S$7:U$7)*$N319-SUM($O319:$Q319)&gt;0,SUM($S$3:U$3)*$J319+SUM($S$4:U$4)*$K319+SUM($S$5:U$5)*$L319+SUM($S$6:U$6)*$M319+SUM($S$7:U$7)*$N319-SUM($O319:$Q319),0)</f>
        <v>0</v>
      </c>
      <c r="S319" s="73">
        <f t="shared" si="926"/>
        <v>0</v>
      </c>
      <c r="T319" s="72">
        <f>IF(SUM($S$3:W$3)*$J319+SUM($S$4:W$4)*$K319+SUM($S$5:W$5)*$L319+SUM($S$6:W$6)*$M319+SUM($S$7:W$7)*$N319-SUM($O319:$Q319)&gt;0,SUM($S$3:W$3)*$J319+SUM($S$4:W$4)*$K319+SUM($S$5:W$5)*$L319+SUM($S$6:W$6)*$M319+SUM($S$7:W$7)*$N319-SUM($O319:$Q319),0)</f>
        <v>0</v>
      </c>
      <c r="U319" s="4">
        <f t="shared" si="927"/>
        <v>0</v>
      </c>
      <c r="V319" s="72">
        <f>IF(SUM($S$3:Y$3)*$J319+SUM($S$4:Y$4)*$K319+SUM($S$5:Y$5)*$L319+SUM($S$6:Y$6)*$M319+SUM($S$7:Y$7)*$N319-SUM($O319:$Q319)&gt;0,SUM($S$3:Y$3)*$J319+SUM($S$4:Y$4)*$K319+SUM($S$5:Y$5)*$L319+SUM($S$6:Y$6)*$M319+SUM($S$7:Y$7)*$N319-SUM($O319:$Q319),0)</f>
        <v>0</v>
      </c>
      <c r="W319" s="4">
        <f t="shared" si="928"/>
        <v>0</v>
      </c>
      <c r="X319" s="72">
        <f>IF(SUM($S$3:AA$3)*$J319+SUM($S$4:AA$4)*$K319+SUM($S$5:AA$5)*$L319+SUM($S$6:AA$6)*$M319+SUM($S$7:AA$7)*$N319-SUM($O319:$Q319)&gt;0,SUM($S$3:AA$3)*$J319+SUM($S$4:AA$4)*$K319+SUM($S$5:AA$5)*$L319+SUM($S$6:AA$6)*$M319+SUM($S$7:AA$7)*$N319-SUM($O319:$Q319),0)</f>
        <v>0</v>
      </c>
      <c r="Y319" s="4">
        <f t="shared" si="929"/>
        <v>0</v>
      </c>
      <c r="Z319" s="72">
        <f>IF(SUM($S$3:AC$3)*$J319+SUM($S$4:AC$4)*$K319+SUM($S$5:AC$5)*$L319+SUM($S$6:AC$6)*$M319+SUM($S$7:AC$7)*$N319-SUM($O319:$Q319)&gt;0,SUM($S$3:AC$3)*$J319+SUM($S$4:AC$4)*$K319+SUM($S$5:AC$5)*$L319+SUM($S$6:AC$6)*$M319+SUM($S$7:AC$7)*$N319-SUM($O319:$Q319),0)</f>
        <v>0</v>
      </c>
      <c r="AA319" s="4">
        <f t="shared" si="930"/>
        <v>0</v>
      </c>
      <c r="AB319" s="72">
        <f>IF(SUM($S$3:AE$3)*$J319+SUM($S$4:AE$4)*$K319+SUM($S$5:AE$5)*$L319+SUM($S$6:AE$6)*$M319+SUM($S$7:AE$7)*$N319-SUM($O319:$Q319)&gt;0,SUM($S$3:AE$3)*$J319+SUM($S$4:AE$4)*$K319+SUM($S$5:AE$5)*$L319+SUM($S$6:AE$6)*$M319+SUM($S$7:AE$7)*$N319-SUM($O319:$Q319),0)</f>
        <v>0</v>
      </c>
      <c r="AC319" s="4">
        <f t="shared" si="931"/>
        <v>0</v>
      </c>
      <c r="AD319" s="72">
        <f>IF(SUM($S$3:AG$3)*$J319+SUM($S$4:AG$4)*$K319+SUM($S$5:AG$5)*$L319+SUM($S$6:AG$6)*$M319+SUM($S$7:AG$7)*$N319-SUM($O319:$Q319)&gt;0,SUM($S$3:AG$3)*$J319+SUM($S$4:AG$4)*$K319+SUM($S$5:AG$5)*$L319+SUM($S$6:AG$6)*$M319+SUM($S$7:AG$7)*$N319-SUM($O319:$Q319),0)</f>
        <v>0</v>
      </c>
      <c r="AE319" s="4">
        <f t="shared" si="932"/>
        <v>0</v>
      </c>
      <c r="AF319" s="72">
        <f>IF(SUM($S$3:AI$3)*$J319+SUM($S$4:AI$4)*$K319+SUM($S$5:AI$5)*$L319+SUM($S$6:AI$6)*$M319+SUM($S$7:AI$7)*$N319-SUM($O319:$Q319)&gt;0,SUM($S$3:AI$3)*$J319+SUM($S$4:AI$4)*$K319+SUM($S$5:AI$5)*$L319+SUM($S$6:AI$6)*$M319+SUM($S$7:AI$7)*$N319-SUM($O319:$Q319),0)</f>
        <v>0</v>
      </c>
      <c r="AG319" s="4">
        <f t="shared" si="933"/>
        <v>0</v>
      </c>
      <c r="AH319" s="72">
        <f>IF(SUM($S$3:AK$3)*$J319+SUM($S$4:AK$4)*$K319+SUM($S$5:AK$5)*$L319+SUM($S$6:AK$6)*$M319+SUM($S$7:AK$7)*$N319-SUM($O319:$Q319)&gt;0,SUM($S$3:AK$3)*$J319+SUM($S$4:AK$4)*$K319+SUM($S$5:AK$5)*$L319+SUM($S$6:AK$6)*$M319+SUM($S$7:AK$7)*$N319-SUM($O319:$Q319),0)</f>
        <v>0</v>
      </c>
      <c r="AI319" s="4">
        <f t="shared" si="934"/>
        <v>0</v>
      </c>
      <c r="AJ319" s="72">
        <f>IF(SUM($S$3:AM$3)*$J319+SUM($S$4:AQ$4)*$K319+SUM($S$5:AM$5)*$L319+SUM($S$6:AM$6)*$M319+SUM($S$7:AM$7)*$N319-SUM($O319:$Q319)&gt;0,SUM($S$3:AM$3)*$J319+SUM($S$4:AQ$4)*$K319+SUM($S$5:AM$5)*$L319+SUM($S$6:AM$6)*$M319+SUM($S$7:AM$7)*$N319-SUM($O319:$Q319),0)</f>
        <v>0</v>
      </c>
      <c r="AK319" s="4">
        <f t="shared" si="935"/>
        <v>0</v>
      </c>
      <c r="AL319" s="72">
        <f>IF(SUM($S$3:AO$3)*$J319+SUM($S$4:AS$4)*$K319+SUM($S$5:AO$5)*$L319+SUM($S$6:AO$6)*$M319+SUM($S$7:AO$7)*$N319-SUM($O319:$Q319)&gt;0,SUM($S$3:AO$3)*$J319+SUM($S$4:AS$4)*$K319+SUM($S$5:AO$5)*$L319+SUM($S$6:AO$6)*$M319+SUM($S$7:AO$7)*$N319-SUM($O319:$Q319),0)</f>
        <v>0</v>
      </c>
      <c r="AM319" s="4">
        <f t="shared" si="936"/>
        <v>0</v>
      </c>
      <c r="AN319" s="72">
        <f>IF(SUM($S$3:AQ$3)*$J319+SUM($S$4:AU$4)*$K319+SUM($S$5:AQ$5)*$L319+SUM($S$6:AQ$6)*$M319+SUM($S$7:AQ$7)*$N319-SUM($O319:$Q319)&gt;0,SUM($S$3:AQ$3)*$J319+SUM($S$4:AU$4)*$K319+SUM($S$5:AQ$5)*$L319+SUM($S$6:AQ$6)*$M319+SUM($S$7:AQ$7)*$N319-SUM($O319:$Q319),0)</f>
        <v>0</v>
      </c>
      <c r="AO319" s="4">
        <f t="shared" si="937"/>
        <v>0</v>
      </c>
      <c r="AP319" s="72">
        <f>IF(SUM($S$3:AS$3)*$J319+SUM($S$4:AW$4)*$K319+SUM($S$5:AS$5)*$L319+SUM($S$6:AS$6)*$M319+SUM($S$7:AS$7)*$N319-SUM($O319:$Q319)&gt;0,SUM($S$3:AS$3)*$J319+SUM($S$4:AW$4)*$K319+SUM($S$5:AS$5)*$L319+SUM($S$6:AS$6)*$M319+SUM($S$7:AS$7)*$N319-SUM($O319:$Q319),0)</f>
        <v>1102.0800000000017</v>
      </c>
      <c r="AQ319" s="4">
        <f t="shared" si="938"/>
        <v>1102.0800000000017</v>
      </c>
      <c r="AR319" s="72">
        <f>IF(SUM($S$3:AU$3)*$J319+SUM($S$4:AP$4)*$K319+SUM($S$5:AU$5)*$L319+SUM($S$6:AU$6)*$M319+SUM($S$7:AU$7)*$N319-SUM($O319:$Q319)&gt;0,SUM($S$3:AU$3)*$J319+SUM($S$4:AP$4)*$K319+SUM($S$5:AU$5)*$L319+SUM($S$6:AU$6)*$M319+SUM($S$7:AU$7)*$N319-SUM($O319:$Q319),0)</f>
        <v>0</v>
      </c>
      <c r="AS319" s="4">
        <f t="shared" si="939"/>
        <v>0</v>
      </c>
      <c r="AT319" s="72">
        <f>IF(SUM($S$3:AW$3)*$J319+SUM($S$4:AW$4)*$K319+SUM($S$5:AW$5)*$L319+SUM($S$6:AW$6)*$M319+SUM($S$7:AW$7)*$N319-SUM($O319:$Q319)&gt;0,SUM($S$3:AW$3)*$J319+SUM($S$4:AW$4)*$K319+SUM($S$5:AW$5)*$L319+SUM($S$6:AW$6)*$M319+SUM($S$7:AW$7)*$N319-SUM($O319:$Q319),0)</f>
        <v>1102.0800000000017</v>
      </c>
      <c r="AU319" s="4">
        <f t="shared" si="940"/>
        <v>1102.0800000000017</v>
      </c>
      <c r="AV319" s="72">
        <f>IF(SUM($S$3:AY$3)*$J319+SUM($S$4:AY$4)*$K319+SUM($S$5:AY$5)*$L319+SUM($S$6:AY$6)*$M319+SUM($S$7:AY$7)*$N319-SUM($O319:$Q319)&gt;0,SUM($S$3:AY$3)*$J319+SUM($S$4:AY$4)*$K319+SUM($S$5:AY$5)*$L319+SUM($S$6:AY$6)*$M319+SUM($S$7:AY$7)*$N319-SUM($O319:$Q319),0)</f>
        <v>2471.5800000000017</v>
      </c>
      <c r="AW319" s="4">
        <f t="shared" si="941"/>
        <v>1369.5</v>
      </c>
      <c r="AX319" s="72">
        <f>IF(SUM($S$3:BA$3)*$J319+SUM($S$4:BA$4)*$K319+SUM($S$5:BA$5)*$L319+SUM($S$6:BA$6)*$M319+SUM($S$7:BA$7)*$N319-SUM($O319:$Q319)&gt;0,SUM($S$3:BA$3)*$J319+SUM($S$4:BA$4)*$K319+SUM($S$5:BA$5)*$L319+SUM($S$6:BA$6)*$M319+SUM($S$7:BA$7)*$N319-SUM($O319:$Q319),0)</f>
        <v>3841.0800000000017</v>
      </c>
      <c r="AY319" s="7">
        <f t="shared" si="942"/>
        <v>1369.5</v>
      </c>
      <c r="AZ319" s="401">
        <f>IF(SUM($S$3:BC$3)*$J319+SUM($S$4:BC$4)*$K319+SUM($S$5:BC$5)*$L319+SUM($S$6:BC$6)*$M319+SUM($S$7:BC$7)*$N319-SUM($O319:$Q319)&gt;0,SUM($S$3:BC$3)*$J319+SUM($S$4:BC$4)*$K319+SUM($S$5:BC$5)*$L319+SUM($S$6:BC$6)*$M319+SUM($S$7:BC$7)*$N319-SUM($O319:$Q319),0)</f>
        <v>5210.5800000000017</v>
      </c>
      <c r="BA319" s="87">
        <f t="shared" si="943"/>
        <v>1369.5</v>
      </c>
      <c r="BB319" s="402">
        <f>IF(SUM($S$3:BD$3)*$J319+SUM($S$4:BD$4)*$K319+SUM($S$5:BD$5)*$L319+SUM($S$6:BD$6)*$M319+SUM($S$7:BD$7)*$N319-SUM($O319:$Q319)&gt;0,SUM($S$3:BD$3)*$J319+SUM($S$4:BD$4)*$K319+SUM($S$5:BD$5)*$L319+SUM($S$6:BD$6)*$M319+SUM($S$7:BD$7)*$N319-SUM($O319:$Q319),0)</f>
        <v>6552.6900000000023</v>
      </c>
      <c r="BC319" s="87">
        <f t="shared" si="944"/>
        <v>1342.1100000000006</v>
      </c>
      <c r="BG319" s="91">
        <f t="shared" si="1013"/>
        <v>0</v>
      </c>
      <c r="BH319" s="91">
        <f t="shared" si="1014"/>
        <v>0</v>
      </c>
      <c r="BI319" s="91">
        <f t="shared" si="1015"/>
        <v>0</v>
      </c>
      <c r="BJ319" s="91">
        <f t="shared" si="1016"/>
        <v>0</v>
      </c>
      <c r="BK319" s="91">
        <f t="shared" si="1017"/>
        <v>0</v>
      </c>
      <c r="BL319" s="91">
        <f t="shared" si="1018"/>
        <v>0</v>
      </c>
      <c r="BM319" s="91">
        <f t="shared" si="1019"/>
        <v>0</v>
      </c>
      <c r="BN319" s="91">
        <f t="shared" si="1020"/>
        <v>359384.98176000058</v>
      </c>
      <c r="BO319" s="91">
        <f t="shared" si="1021"/>
        <v>0</v>
      </c>
      <c r="BP319" s="91">
        <f t="shared" si="1022"/>
        <v>359384.98176000058</v>
      </c>
      <c r="BQ319" s="250">
        <f t="shared" si="1023"/>
        <v>446589.84150000004</v>
      </c>
      <c r="BR319" s="157">
        <f t="shared" si="1024"/>
        <v>446589.84150000004</v>
      </c>
      <c r="BS319" s="91">
        <f t="shared" si="1011"/>
        <v>446589.84150000004</v>
      </c>
      <c r="BT319" s="91">
        <f t="shared" si="1012"/>
        <v>437658.04467000021</v>
      </c>
      <c r="BU319" s="91"/>
      <c r="BV319" s="91"/>
      <c r="BW319" s="158"/>
      <c r="BX319" s="153" t="s">
        <v>607</v>
      </c>
    </row>
    <row r="320" spans="1:76" s="86" customFormat="1" ht="12.75" customHeight="1" x14ac:dyDescent="0.25">
      <c r="A320" s="51" t="s">
        <v>891</v>
      </c>
      <c r="B320" s="15" t="s">
        <v>583</v>
      </c>
      <c r="C320" s="244" t="s">
        <v>105</v>
      </c>
      <c r="D320" s="274">
        <v>2</v>
      </c>
      <c r="E320" s="328">
        <v>57.55</v>
      </c>
      <c r="F320" s="341" t="s">
        <v>1089</v>
      </c>
      <c r="G320" s="369">
        <v>2</v>
      </c>
      <c r="H320" s="370">
        <v>57.55</v>
      </c>
      <c r="I320" s="378" t="s">
        <v>1089</v>
      </c>
      <c r="J320" s="307">
        <v>0.48</v>
      </c>
      <c r="K320" s="209"/>
      <c r="L320" s="213">
        <v>0.28999999999999998</v>
      </c>
      <c r="M320" s="109"/>
      <c r="N320" s="120"/>
      <c r="O320" s="87"/>
      <c r="P320" s="91"/>
      <c r="Q320" s="292">
        <v>1008</v>
      </c>
      <c r="R320" s="72">
        <f>IF(SUM($S$3:U$3)*$J320+SUM($S$4:U$4)*$K320+SUM($S$5:U$5)*$L320+SUM($S$6:U$6)*$M320+SUM($S$7:U$7)*$N320-SUM($O320:$Q320)&gt;0,SUM($S$3:U$3)*$J320+SUM($S$4:U$4)*$K320+SUM($S$5:U$5)*$L320+SUM($S$6:U$6)*$M320+SUM($S$7:U$7)*$N320-SUM($O320:$Q320),0)</f>
        <v>0</v>
      </c>
      <c r="S320" s="73">
        <f t="shared" si="926"/>
        <v>0</v>
      </c>
      <c r="T320" s="72">
        <f>IF(SUM($S$3:W$3)*$J320+SUM($S$4:W$4)*$K320+SUM($S$5:W$5)*$L320+SUM($S$6:W$6)*$M320+SUM($S$7:W$7)*$N320-SUM($O320:$Q320)&gt;0,SUM($S$3:W$3)*$J320+SUM($S$4:W$4)*$K320+SUM($S$5:W$5)*$L320+SUM($S$6:W$6)*$M320+SUM($S$7:W$7)*$N320-SUM($O320:$Q320),0)</f>
        <v>0</v>
      </c>
      <c r="U320" s="4">
        <f t="shared" si="927"/>
        <v>0</v>
      </c>
      <c r="V320" s="72">
        <f>IF(SUM($S$3:Y$3)*$J320+SUM($S$4:Y$4)*$K320+SUM($S$5:Y$5)*$L320+SUM($S$6:Y$6)*$M320+SUM($S$7:Y$7)*$N320-SUM($O320:$Q320)&gt;0,SUM($S$3:Y$3)*$J320+SUM($S$4:Y$4)*$K320+SUM($S$5:Y$5)*$L320+SUM($S$6:Y$6)*$M320+SUM($S$7:Y$7)*$N320-SUM($O320:$Q320),0)</f>
        <v>0</v>
      </c>
      <c r="W320" s="4">
        <f t="shared" si="928"/>
        <v>0</v>
      </c>
      <c r="X320" s="72">
        <f>IF(SUM($S$3:AA$3)*$J320+SUM($S$4:AA$4)*$K320+SUM($S$5:AA$5)*$L320+SUM($S$6:AA$6)*$M320+SUM($S$7:AA$7)*$N320-SUM($O320:$Q320)&gt;0,SUM($S$3:AA$3)*$J320+SUM($S$4:AA$4)*$K320+SUM($S$5:AA$5)*$L320+SUM($S$6:AA$6)*$M320+SUM($S$7:AA$7)*$N320-SUM($O320:$Q320),0)</f>
        <v>0</v>
      </c>
      <c r="Y320" s="4">
        <f t="shared" si="929"/>
        <v>0</v>
      </c>
      <c r="Z320" s="72">
        <f>IF(SUM($S$3:AC$3)*$J320+SUM($S$4:AC$4)*$K320+SUM($S$5:AC$5)*$L320+SUM($S$6:AC$6)*$M320+SUM($S$7:AC$7)*$N320-SUM($O320:$Q320)&gt;0,SUM($S$3:AC$3)*$J320+SUM($S$4:AC$4)*$K320+SUM($S$5:AC$5)*$L320+SUM($S$6:AC$6)*$M320+SUM($S$7:AC$7)*$N320-SUM($O320:$Q320),0)</f>
        <v>0</v>
      </c>
      <c r="AA320" s="4">
        <f t="shared" si="930"/>
        <v>0</v>
      </c>
      <c r="AB320" s="72">
        <f>IF(SUM($S$3:AE$3)*$J320+SUM($S$4:AE$4)*$K320+SUM($S$5:AE$5)*$L320+SUM($S$6:AE$6)*$M320+SUM($S$7:AE$7)*$N320-SUM($O320:$Q320)&gt;0,SUM($S$3:AE$3)*$J320+SUM($S$4:AE$4)*$K320+SUM($S$5:AE$5)*$L320+SUM($S$6:AE$6)*$M320+SUM($S$7:AE$7)*$N320-SUM($O320:$Q320),0)</f>
        <v>0</v>
      </c>
      <c r="AC320" s="4">
        <f t="shared" si="931"/>
        <v>0</v>
      </c>
      <c r="AD320" s="72">
        <f>IF(SUM($S$3:AG$3)*$J320+SUM($S$4:AG$4)*$K320+SUM($S$5:AG$5)*$L320+SUM($S$6:AG$6)*$M320+SUM($S$7:AG$7)*$N320-SUM($O320:$Q320)&gt;0,SUM($S$3:AG$3)*$J320+SUM($S$4:AG$4)*$K320+SUM($S$5:AG$5)*$L320+SUM($S$6:AG$6)*$M320+SUM($S$7:AG$7)*$N320-SUM($O320:$Q320),0)</f>
        <v>0</v>
      </c>
      <c r="AE320" s="4">
        <f t="shared" si="932"/>
        <v>0</v>
      </c>
      <c r="AF320" s="72">
        <f>IF(SUM($S$3:AI$3)*$J320+SUM($S$4:AI$4)*$K320+SUM($S$5:AI$5)*$L320+SUM($S$6:AI$6)*$M320+SUM($S$7:AI$7)*$N320-SUM($O320:$Q320)&gt;0,SUM($S$3:AI$3)*$J320+SUM($S$4:AI$4)*$K320+SUM($S$5:AI$5)*$L320+SUM($S$6:AI$6)*$M320+SUM($S$7:AI$7)*$N320-SUM($O320:$Q320),0)</f>
        <v>0</v>
      </c>
      <c r="AG320" s="4">
        <f t="shared" si="933"/>
        <v>0</v>
      </c>
      <c r="AH320" s="72">
        <f>IF(SUM($S$3:AK$3)*$J320+SUM($S$4:AK$4)*$K320+SUM($S$5:AK$5)*$L320+SUM($S$6:AK$6)*$M320+SUM($S$7:AK$7)*$N320-SUM($O320:$Q320)&gt;0,SUM($S$3:AK$3)*$J320+SUM($S$4:AK$4)*$K320+SUM($S$5:AK$5)*$L320+SUM($S$6:AK$6)*$M320+SUM($S$7:AK$7)*$N320-SUM($O320:$Q320),0)</f>
        <v>0</v>
      </c>
      <c r="AI320" s="4">
        <f t="shared" si="934"/>
        <v>0</v>
      </c>
      <c r="AJ320" s="72">
        <f>IF(SUM($S$3:AM$3)*$J320+SUM($S$4:AQ$4)*$K320+SUM($S$5:AM$5)*$L320+SUM($S$6:AM$6)*$M320+SUM($S$7:AM$7)*$N320-SUM($O320:$Q320)&gt;0,SUM($S$3:AM$3)*$J320+SUM($S$4:AQ$4)*$K320+SUM($S$5:AM$5)*$L320+SUM($S$6:AM$6)*$M320+SUM($S$7:AM$7)*$N320-SUM($O320:$Q320),0)</f>
        <v>0</v>
      </c>
      <c r="AK320" s="4">
        <f t="shared" si="935"/>
        <v>0</v>
      </c>
      <c r="AL320" s="72">
        <f>IF(SUM($S$3:AO$3)*$J320+SUM($S$4:AS$4)*$K320+SUM($S$5:AO$5)*$L320+SUM($S$6:AO$6)*$M320+SUM($S$7:AO$7)*$N320-SUM($O320:$Q320)&gt;0,SUM($S$3:AO$3)*$J320+SUM($S$4:AS$4)*$K320+SUM($S$5:AO$5)*$L320+SUM($S$6:AO$6)*$M320+SUM($S$7:AO$7)*$N320-SUM($O320:$Q320),0)</f>
        <v>0</v>
      </c>
      <c r="AM320" s="4">
        <f t="shared" si="936"/>
        <v>0</v>
      </c>
      <c r="AN320" s="72">
        <f>IF(SUM($S$3:AQ$3)*$J320+SUM($S$4:AU$4)*$K320+SUM($S$5:AQ$5)*$L320+SUM($S$6:AQ$6)*$M320+SUM($S$7:AQ$7)*$N320-SUM($O320:$Q320)&gt;0,SUM($S$3:AQ$3)*$J320+SUM($S$4:AU$4)*$K320+SUM($S$5:AQ$5)*$L320+SUM($S$6:AQ$6)*$M320+SUM($S$7:AQ$7)*$N320-SUM($O320:$Q320),0)</f>
        <v>0</v>
      </c>
      <c r="AO320" s="4">
        <f t="shared" si="937"/>
        <v>0</v>
      </c>
      <c r="AP320" s="72">
        <f>IF(SUM($S$3:AS$3)*$J320+SUM($S$4:AW$4)*$K320+SUM($S$5:AS$5)*$L320+SUM($S$6:AS$6)*$M320+SUM($S$7:AS$7)*$N320-SUM($O320:$Q320)&gt;0,SUM($S$3:AS$3)*$J320+SUM($S$4:AW$4)*$K320+SUM($S$5:AS$5)*$L320+SUM($S$6:AS$6)*$M320+SUM($S$7:AS$7)*$N320-SUM($O320:$Q320),0)</f>
        <v>0</v>
      </c>
      <c r="AQ320" s="4">
        <f t="shared" si="938"/>
        <v>0</v>
      </c>
      <c r="AR320" s="72">
        <f>IF(SUM($S$3:AU$3)*$J320+SUM($S$4:AP$4)*$K320+SUM($S$5:AU$5)*$L320+SUM($S$6:AU$6)*$M320+SUM($S$7:AU$7)*$N320-SUM($O320:$Q320)&gt;0,SUM($S$3:AU$3)*$J320+SUM($S$4:AP$4)*$K320+SUM($S$5:AU$5)*$L320+SUM($S$6:AU$6)*$M320+SUM($S$7:AU$7)*$N320-SUM($O320:$Q320),0)</f>
        <v>0</v>
      </c>
      <c r="AS320" s="4">
        <f t="shared" si="939"/>
        <v>0</v>
      </c>
      <c r="AT320" s="72">
        <f>IF(SUM($S$3:AW$3)*$J320+SUM($S$4:AW$4)*$K320+SUM($S$5:AW$5)*$L320+SUM($S$6:AW$6)*$M320+SUM($S$7:AW$7)*$N320-SUM($O320:$Q320)&gt;0,SUM($S$3:AW$3)*$J320+SUM($S$4:AW$4)*$K320+SUM($S$5:AW$5)*$L320+SUM($S$6:AW$6)*$M320+SUM($S$7:AW$7)*$N320-SUM($O320:$Q320),0)</f>
        <v>0</v>
      </c>
      <c r="AU320" s="4">
        <f t="shared" si="940"/>
        <v>0</v>
      </c>
      <c r="AV320" s="72">
        <f>IF(SUM($S$3:AY$3)*$J320+SUM($S$4:AY$4)*$K320+SUM($S$5:AY$5)*$L320+SUM($S$6:AY$6)*$M320+SUM($S$7:AY$7)*$N320-SUM($O320:$Q320)&gt;0,SUM($S$3:AY$3)*$J320+SUM($S$4:AY$4)*$K320+SUM($S$5:AY$5)*$L320+SUM($S$6:AY$6)*$M320+SUM($S$7:AY$7)*$N320-SUM($O320:$Q320),0)</f>
        <v>0</v>
      </c>
      <c r="AW320" s="4">
        <f t="shared" si="941"/>
        <v>0</v>
      </c>
      <c r="AX320" s="72">
        <f>IF(SUM($S$3:BA$3)*$J320+SUM($S$4:BA$4)*$K320+SUM($S$5:BA$5)*$L320+SUM($S$6:BA$6)*$M320+SUM($S$7:BA$7)*$N320-SUM($O320:$Q320)&gt;0,SUM($S$3:BA$3)*$J320+SUM($S$4:BA$4)*$K320+SUM($S$5:BA$5)*$L320+SUM($S$6:BA$6)*$M320+SUM($S$7:BA$7)*$N320-SUM($O320:$Q320),0)</f>
        <v>0</v>
      </c>
      <c r="AY320" s="7">
        <f t="shared" si="942"/>
        <v>0</v>
      </c>
      <c r="AZ320" s="401">
        <f>IF(SUM($S$3:BC$3)*$J320+SUM($S$4:BC$4)*$K320+SUM($S$5:BC$5)*$L320+SUM($S$6:BC$6)*$M320+SUM($S$7:BC$7)*$N320-SUM($O320:$Q320)&gt;0,SUM($S$3:BC$3)*$J320+SUM($S$4:BC$4)*$K320+SUM($S$5:BC$5)*$L320+SUM($S$6:BC$6)*$M320+SUM($S$7:BC$7)*$N320-SUM($O320:$Q320),0)</f>
        <v>0</v>
      </c>
      <c r="BA320" s="87">
        <f t="shared" si="943"/>
        <v>0</v>
      </c>
      <c r="BB320" s="402">
        <f>IF(SUM($S$3:BD$3)*$J320+SUM($S$4:BD$4)*$K320+SUM($S$5:BD$5)*$L320+SUM($S$6:BD$6)*$M320+SUM($S$7:BD$7)*$N320-SUM($O320:$Q320)&gt;0,SUM($S$3:BD$3)*$J320+SUM($S$4:BD$4)*$K320+SUM($S$5:BD$5)*$L320+SUM($S$6:BD$6)*$M320+SUM($S$7:BD$7)*$N320-SUM($O320:$Q320),0)</f>
        <v>0</v>
      </c>
      <c r="BC320" s="87">
        <f t="shared" si="944"/>
        <v>0</v>
      </c>
      <c r="BG320" s="91">
        <f t="shared" si="1013"/>
        <v>0</v>
      </c>
      <c r="BH320" s="91">
        <f t="shared" si="1014"/>
        <v>0</v>
      </c>
      <c r="BI320" s="91">
        <f t="shared" si="1015"/>
        <v>0</v>
      </c>
      <c r="BJ320" s="91">
        <f t="shared" si="1016"/>
        <v>0</v>
      </c>
      <c r="BK320" s="91">
        <f t="shared" si="1017"/>
        <v>0</v>
      </c>
      <c r="BL320" s="91">
        <f t="shared" si="1018"/>
        <v>0</v>
      </c>
      <c r="BM320" s="91">
        <f t="shared" si="1019"/>
        <v>0</v>
      </c>
      <c r="BN320" s="91">
        <f t="shared" si="1020"/>
        <v>0</v>
      </c>
      <c r="BO320" s="91">
        <f t="shared" si="1021"/>
        <v>0</v>
      </c>
      <c r="BP320" s="91">
        <f t="shared" si="1022"/>
        <v>0</v>
      </c>
      <c r="BQ320" s="250">
        <f t="shared" si="1023"/>
        <v>0</v>
      </c>
      <c r="BR320" s="157">
        <f t="shared" si="1024"/>
        <v>0</v>
      </c>
      <c r="BS320" s="91">
        <f t="shared" si="1011"/>
        <v>0</v>
      </c>
      <c r="BT320" s="91">
        <f t="shared" si="1012"/>
        <v>0</v>
      </c>
      <c r="BU320" s="91"/>
      <c r="BV320" s="91"/>
      <c r="BW320" s="158"/>
      <c r="BX320" s="153" t="s">
        <v>607</v>
      </c>
    </row>
    <row r="321" spans="1:76" s="86" customFormat="1" ht="12.75" customHeight="1" x14ac:dyDescent="0.25">
      <c r="A321" s="51" t="s">
        <v>892</v>
      </c>
      <c r="B321" s="15" t="s">
        <v>893</v>
      </c>
      <c r="C321" s="244" t="s">
        <v>105</v>
      </c>
      <c r="D321" s="274">
        <v>2</v>
      </c>
      <c r="E321" s="328">
        <v>57</v>
      </c>
      <c r="F321" s="341" t="s">
        <v>1089</v>
      </c>
      <c r="G321" s="369">
        <v>2</v>
      </c>
      <c r="H321" s="370">
        <v>57.21</v>
      </c>
      <c r="I321" s="378" t="s">
        <v>1089</v>
      </c>
      <c r="J321" s="307">
        <v>15.36</v>
      </c>
      <c r="K321" s="209"/>
      <c r="L321" s="213">
        <v>15.36</v>
      </c>
      <c r="M321" s="109"/>
      <c r="N321" s="120"/>
      <c r="O321" s="87"/>
      <c r="P321" s="91"/>
      <c r="Q321" s="292">
        <v>33652</v>
      </c>
      <c r="R321" s="72">
        <f>IF(SUM($S$3:U$3)*$J321+SUM($S$4:U$4)*$K321+SUM($S$5:U$5)*$L321+SUM($S$6:U$6)*$M321+SUM($S$7:U$7)*$N321-SUM($O321:$Q321)&gt;0,SUM($S$3:U$3)*$J321+SUM($S$4:U$4)*$K321+SUM($S$5:U$5)*$L321+SUM($S$6:U$6)*$M321+SUM($S$7:U$7)*$N321-SUM($O321:$Q321),0)</f>
        <v>0</v>
      </c>
      <c r="S321" s="73">
        <f t="shared" si="926"/>
        <v>0</v>
      </c>
      <c r="T321" s="72">
        <f>IF(SUM($S$3:W$3)*$J321+SUM($S$4:W$4)*$K321+SUM($S$5:W$5)*$L321+SUM($S$6:W$6)*$M321+SUM($S$7:W$7)*$N321-SUM($O321:$Q321)&gt;0,SUM($S$3:W$3)*$J321+SUM($S$4:W$4)*$K321+SUM($S$5:W$5)*$L321+SUM($S$6:W$6)*$M321+SUM($S$7:W$7)*$N321-SUM($O321:$Q321),0)</f>
        <v>0</v>
      </c>
      <c r="U321" s="4">
        <f t="shared" si="927"/>
        <v>0</v>
      </c>
      <c r="V321" s="72">
        <f>IF(SUM($S$3:Y$3)*$J321+SUM($S$4:Y$4)*$K321+SUM($S$5:Y$5)*$L321+SUM($S$6:Y$6)*$M321+SUM($S$7:Y$7)*$N321-SUM($O321:$Q321)&gt;0,SUM($S$3:Y$3)*$J321+SUM($S$4:Y$4)*$K321+SUM($S$5:Y$5)*$L321+SUM($S$6:Y$6)*$M321+SUM($S$7:Y$7)*$N321-SUM($O321:$Q321),0)</f>
        <v>0</v>
      </c>
      <c r="W321" s="4">
        <f t="shared" si="928"/>
        <v>0</v>
      </c>
      <c r="X321" s="72">
        <f>IF(SUM($S$3:AA$3)*$J321+SUM($S$4:AA$4)*$K321+SUM($S$5:AA$5)*$L321+SUM($S$6:AA$6)*$M321+SUM($S$7:AA$7)*$N321-SUM($O321:$Q321)&gt;0,SUM($S$3:AA$3)*$J321+SUM($S$4:AA$4)*$K321+SUM($S$5:AA$5)*$L321+SUM($S$6:AA$6)*$M321+SUM($S$7:AA$7)*$N321-SUM($O321:$Q321),0)</f>
        <v>0</v>
      </c>
      <c r="Y321" s="4">
        <f t="shared" si="929"/>
        <v>0</v>
      </c>
      <c r="Z321" s="72">
        <f>IF(SUM($S$3:AC$3)*$J321+SUM($S$4:AC$4)*$K321+SUM($S$5:AC$5)*$L321+SUM($S$6:AC$6)*$M321+SUM($S$7:AC$7)*$N321-SUM($O321:$Q321)&gt;0,SUM($S$3:AC$3)*$J321+SUM($S$4:AC$4)*$K321+SUM($S$5:AC$5)*$L321+SUM($S$6:AC$6)*$M321+SUM($S$7:AC$7)*$N321-SUM($O321:$Q321),0)</f>
        <v>0</v>
      </c>
      <c r="AA321" s="4">
        <f t="shared" si="930"/>
        <v>0</v>
      </c>
      <c r="AB321" s="72">
        <f>IF(SUM($S$3:AE$3)*$J321+SUM($S$4:AE$4)*$K321+SUM($S$5:AE$5)*$L321+SUM($S$6:AE$6)*$M321+SUM($S$7:AE$7)*$N321-SUM($O321:$Q321)&gt;0,SUM($S$3:AE$3)*$J321+SUM($S$4:AE$4)*$K321+SUM($S$5:AE$5)*$L321+SUM($S$6:AE$6)*$M321+SUM($S$7:AE$7)*$N321-SUM($O321:$Q321),0)</f>
        <v>0</v>
      </c>
      <c r="AC321" s="4">
        <f t="shared" si="931"/>
        <v>0</v>
      </c>
      <c r="AD321" s="72">
        <f>IF(SUM($S$3:AG$3)*$J321+SUM($S$4:AG$4)*$K321+SUM($S$5:AG$5)*$L321+SUM($S$6:AG$6)*$M321+SUM($S$7:AG$7)*$N321-SUM($O321:$Q321)&gt;0,SUM($S$3:AG$3)*$J321+SUM($S$4:AG$4)*$K321+SUM($S$5:AG$5)*$L321+SUM($S$6:AG$6)*$M321+SUM($S$7:AG$7)*$N321-SUM($O321:$Q321),0)</f>
        <v>0</v>
      </c>
      <c r="AE321" s="4">
        <f t="shared" si="932"/>
        <v>0</v>
      </c>
      <c r="AF321" s="72">
        <f>IF(SUM($S$3:AI$3)*$J321+SUM($S$4:AI$4)*$K321+SUM($S$5:AI$5)*$L321+SUM($S$6:AI$6)*$M321+SUM($S$7:AI$7)*$N321-SUM($O321:$Q321)&gt;0,SUM($S$3:AI$3)*$J321+SUM($S$4:AI$4)*$K321+SUM($S$5:AI$5)*$L321+SUM($S$6:AI$6)*$M321+SUM($S$7:AI$7)*$N321-SUM($O321:$Q321),0)</f>
        <v>0</v>
      </c>
      <c r="AG321" s="4">
        <f t="shared" si="933"/>
        <v>0</v>
      </c>
      <c r="AH321" s="72">
        <f>IF(SUM($S$3:AK$3)*$J321+SUM($S$4:AK$4)*$K321+SUM($S$5:AK$5)*$L321+SUM($S$6:AK$6)*$M321+SUM($S$7:AK$7)*$N321-SUM($O321:$Q321)&gt;0,SUM($S$3:AK$3)*$J321+SUM($S$4:AK$4)*$K321+SUM($S$5:AK$5)*$L321+SUM($S$6:AK$6)*$M321+SUM($S$7:AK$7)*$N321-SUM($O321:$Q321),0)</f>
        <v>0</v>
      </c>
      <c r="AI321" s="4">
        <f t="shared" si="934"/>
        <v>0</v>
      </c>
      <c r="AJ321" s="72">
        <f>IF(SUM($S$3:AM$3)*$J321+SUM($S$4:AQ$4)*$K321+SUM($S$5:AM$5)*$L321+SUM($S$6:AM$6)*$M321+SUM($S$7:AM$7)*$N321-SUM($O321:$Q321)&gt;0,SUM($S$3:AM$3)*$J321+SUM($S$4:AQ$4)*$K321+SUM($S$5:AM$5)*$L321+SUM($S$6:AM$6)*$M321+SUM($S$7:AM$7)*$N321-SUM($O321:$Q321),0)</f>
        <v>0</v>
      </c>
      <c r="AK321" s="4">
        <f t="shared" si="935"/>
        <v>0</v>
      </c>
      <c r="AL321" s="72">
        <f>IF(SUM($S$3:AO$3)*$J321+SUM($S$4:AS$4)*$K321+SUM($S$5:AO$5)*$L321+SUM($S$6:AO$6)*$M321+SUM($S$7:AO$7)*$N321-SUM($O321:$Q321)&gt;0,SUM($S$3:AO$3)*$J321+SUM($S$4:AS$4)*$K321+SUM($S$5:AO$5)*$L321+SUM($S$6:AO$6)*$M321+SUM($S$7:AO$7)*$N321-SUM($O321:$Q321),0)</f>
        <v>0</v>
      </c>
      <c r="AM321" s="4">
        <f t="shared" si="936"/>
        <v>0</v>
      </c>
      <c r="AN321" s="72">
        <f>IF(SUM($S$3:AQ$3)*$J321+SUM($S$4:AU$4)*$K321+SUM($S$5:AQ$5)*$L321+SUM($S$6:AQ$6)*$M321+SUM($S$7:AQ$7)*$N321-SUM($O321:$Q321)&gt;0,SUM($S$3:AQ$3)*$J321+SUM($S$4:AU$4)*$K321+SUM($S$5:AQ$5)*$L321+SUM($S$6:AQ$6)*$M321+SUM($S$7:AQ$7)*$N321-SUM($O321:$Q321),0)</f>
        <v>0</v>
      </c>
      <c r="AO321" s="4">
        <f t="shared" si="937"/>
        <v>0</v>
      </c>
      <c r="AP321" s="72">
        <f>IF(SUM($S$3:AS$3)*$J321+SUM($S$4:AW$4)*$K321+SUM($S$5:AS$5)*$L321+SUM($S$6:AS$6)*$M321+SUM($S$7:AS$7)*$N321-SUM($O321:$Q321)&gt;0,SUM($S$3:AS$3)*$J321+SUM($S$4:AW$4)*$K321+SUM($S$5:AS$5)*$L321+SUM($S$6:AS$6)*$M321+SUM($S$7:AS$7)*$N321-SUM($O321:$Q321),0)</f>
        <v>0</v>
      </c>
      <c r="AQ321" s="4">
        <f t="shared" si="938"/>
        <v>0</v>
      </c>
      <c r="AR321" s="72">
        <f>IF(SUM($S$3:AU$3)*$J321+SUM($S$4:AP$4)*$K321+SUM($S$5:AU$5)*$L321+SUM($S$6:AU$6)*$M321+SUM($S$7:AU$7)*$N321-SUM($O321:$Q321)&gt;0,SUM($S$3:AU$3)*$J321+SUM($S$4:AP$4)*$K321+SUM($S$5:AU$5)*$L321+SUM($S$6:AU$6)*$M321+SUM($S$7:AU$7)*$N321-SUM($O321:$Q321),0)</f>
        <v>0</v>
      </c>
      <c r="AS321" s="4">
        <f t="shared" si="939"/>
        <v>0</v>
      </c>
      <c r="AT321" s="72">
        <f>IF(SUM($S$3:AW$3)*$J321+SUM($S$4:AW$4)*$K321+SUM($S$5:AW$5)*$L321+SUM($S$6:AW$6)*$M321+SUM($S$7:AW$7)*$N321-SUM($O321:$Q321)&gt;0,SUM($S$3:AW$3)*$J321+SUM($S$4:AW$4)*$K321+SUM($S$5:AW$5)*$L321+SUM($S$6:AW$6)*$M321+SUM($S$7:AW$7)*$N321-SUM($O321:$Q321),0)</f>
        <v>0</v>
      </c>
      <c r="AU321" s="4">
        <f t="shared" si="940"/>
        <v>0</v>
      </c>
      <c r="AV321" s="72">
        <f>IF(SUM($S$3:AY$3)*$J321+SUM($S$4:AY$4)*$K321+SUM($S$5:AY$5)*$L321+SUM($S$6:AY$6)*$M321+SUM($S$7:AY$7)*$N321-SUM($O321:$Q321)&gt;0,SUM($S$3:AY$3)*$J321+SUM($S$4:AY$4)*$K321+SUM($S$5:AY$5)*$L321+SUM($S$6:AY$6)*$M321+SUM($S$7:AY$7)*$N321-SUM($O321:$Q321),0)</f>
        <v>0</v>
      </c>
      <c r="AW321" s="4">
        <f t="shared" si="941"/>
        <v>0</v>
      </c>
      <c r="AX321" s="72">
        <f>IF(SUM($S$3:BA$3)*$J321+SUM($S$4:BA$4)*$K321+SUM($S$5:BA$5)*$L321+SUM($S$6:BA$6)*$M321+SUM($S$7:BA$7)*$N321-SUM($O321:$Q321)&gt;0,SUM($S$3:BA$3)*$J321+SUM($S$4:BA$4)*$K321+SUM($S$5:BA$5)*$L321+SUM($S$6:BA$6)*$M321+SUM($S$7:BA$7)*$N321-SUM($O321:$Q321),0)</f>
        <v>0</v>
      </c>
      <c r="AY321" s="7">
        <f t="shared" si="942"/>
        <v>0</v>
      </c>
      <c r="AZ321" s="401">
        <f>IF(SUM($S$3:BC$3)*$J321+SUM($S$4:BC$4)*$K321+SUM($S$5:BC$5)*$L321+SUM($S$6:BC$6)*$M321+SUM($S$7:BC$7)*$N321-SUM($O321:$Q321)&gt;0,SUM($S$3:BC$3)*$J321+SUM($S$4:BC$4)*$K321+SUM($S$5:BC$5)*$L321+SUM($S$6:BC$6)*$M321+SUM($S$7:BC$7)*$N321-SUM($O321:$Q321),0)</f>
        <v>0</v>
      </c>
      <c r="BA321" s="87">
        <f t="shared" si="943"/>
        <v>0</v>
      </c>
      <c r="BB321" s="402">
        <f>IF(SUM($S$3:BD$3)*$J321+SUM($S$4:BD$4)*$K321+SUM($S$5:BD$5)*$L321+SUM($S$6:BD$6)*$M321+SUM($S$7:BD$7)*$N321-SUM($O321:$Q321)&gt;0,SUM($S$3:BD$3)*$J321+SUM($S$4:BD$4)*$K321+SUM($S$5:BD$5)*$L321+SUM($S$6:BD$6)*$M321+SUM($S$7:BD$7)*$N321-SUM($O321:$Q321),0)</f>
        <v>0</v>
      </c>
      <c r="BC321" s="87">
        <f t="shared" si="944"/>
        <v>0</v>
      </c>
      <c r="BG321" s="91">
        <f t="shared" si="1013"/>
        <v>0</v>
      </c>
      <c r="BH321" s="91">
        <f t="shared" si="1014"/>
        <v>0</v>
      </c>
      <c r="BI321" s="91">
        <f t="shared" si="1015"/>
        <v>0</v>
      </c>
      <c r="BJ321" s="91">
        <f t="shared" si="1016"/>
        <v>0</v>
      </c>
      <c r="BK321" s="91">
        <f t="shared" si="1017"/>
        <v>0</v>
      </c>
      <c r="BL321" s="91">
        <f t="shared" si="1018"/>
        <v>0</v>
      </c>
      <c r="BM321" s="91">
        <f t="shared" si="1019"/>
        <v>0</v>
      </c>
      <c r="BN321" s="91">
        <f t="shared" si="1020"/>
        <v>0</v>
      </c>
      <c r="BO321" s="91">
        <f t="shared" si="1021"/>
        <v>0</v>
      </c>
      <c r="BP321" s="91">
        <f t="shared" si="1022"/>
        <v>0</v>
      </c>
      <c r="BQ321" s="250">
        <f t="shared" si="1023"/>
        <v>0</v>
      </c>
      <c r="BR321" s="157">
        <f t="shared" si="1024"/>
        <v>0</v>
      </c>
      <c r="BS321" s="91">
        <f t="shared" si="1011"/>
        <v>0</v>
      </c>
      <c r="BT321" s="91">
        <f t="shared" si="1012"/>
        <v>0</v>
      </c>
      <c r="BU321" s="91"/>
      <c r="BV321" s="91"/>
      <c r="BW321" s="158"/>
      <c r="BX321" s="153" t="s">
        <v>607</v>
      </c>
    </row>
    <row r="322" spans="1:76" s="86" customFormat="1" ht="12.75" customHeight="1" x14ac:dyDescent="0.25">
      <c r="A322" s="15" t="s">
        <v>894</v>
      </c>
      <c r="B322" s="15" t="s">
        <v>143</v>
      </c>
      <c r="C322" s="244" t="s">
        <v>105</v>
      </c>
      <c r="D322" s="274">
        <v>1</v>
      </c>
      <c r="E322" s="328">
        <v>227.9</v>
      </c>
      <c r="F322" s="341" t="s">
        <v>912</v>
      </c>
      <c r="G322" s="369">
        <v>1</v>
      </c>
      <c r="H322" s="370">
        <v>244.75</v>
      </c>
      <c r="I322" s="378" t="s">
        <v>912</v>
      </c>
      <c r="J322" s="208"/>
      <c r="K322" s="225">
        <v>12.98</v>
      </c>
      <c r="L322" s="217"/>
      <c r="M322" s="109"/>
      <c r="N322" s="120"/>
      <c r="O322" s="87">
        <v>225</v>
      </c>
      <c r="P322" s="91"/>
      <c r="Q322" s="292">
        <v>82000</v>
      </c>
      <c r="R322" s="72">
        <f>IF(SUM($S$3:U$3)*$J322+SUM($S$4:U$4)*$K322+SUM($S$5:U$5)*$L322+SUM($S$6:U$6)*$M322+SUM($S$7:U$7)*$N322-SUM($O322:$Q322)&gt;0,SUM($S$3:U$3)*$J322+SUM($S$4:U$4)*$K322+SUM($S$5:U$5)*$L322+SUM($S$6:U$6)*$M322+SUM($S$7:U$7)*$N322-SUM($O322:$Q322),0)</f>
        <v>0</v>
      </c>
      <c r="S322" s="73">
        <f t="shared" si="926"/>
        <v>0</v>
      </c>
      <c r="T322" s="72">
        <f>IF(SUM($S$3:W$3)*$J322+SUM($S$4:W$4)*$K322+SUM($S$5:W$5)*$L322+SUM($S$6:W$6)*$M322+SUM($S$7:W$7)*$N322-SUM($O322:$Q322)&gt;0,SUM($S$3:W$3)*$J322+SUM($S$4:W$4)*$K322+SUM($S$5:W$5)*$L322+SUM($S$6:W$6)*$M322+SUM($S$7:W$7)*$N322-SUM($O322:$Q322),0)</f>
        <v>0</v>
      </c>
      <c r="U322" s="4">
        <f t="shared" si="927"/>
        <v>0</v>
      </c>
      <c r="V322" s="72">
        <f>IF(SUM($S$3:Y$3)*$J322+SUM($S$4:Y$4)*$K322+SUM($S$5:Y$5)*$L322+SUM($S$6:Y$6)*$M322+SUM($S$7:Y$7)*$N322-SUM($O322:$Q322)&gt;0,SUM($S$3:Y$3)*$J322+SUM($S$4:Y$4)*$K322+SUM($S$5:Y$5)*$L322+SUM($S$6:Y$6)*$M322+SUM($S$7:Y$7)*$N322-SUM($O322:$Q322),0)</f>
        <v>0</v>
      </c>
      <c r="W322" s="4">
        <f t="shared" si="928"/>
        <v>0</v>
      </c>
      <c r="X322" s="72">
        <f>IF(SUM($S$3:AA$3)*$J322+SUM($S$4:AA$4)*$K322+SUM($S$5:AA$5)*$L322+SUM($S$6:AA$6)*$M322+SUM($S$7:AA$7)*$N322-SUM($O322:$Q322)&gt;0,SUM($S$3:AA$3)*$J322+SUM($S$4:AA$4)*$K322+SUM($S$5:AA$5)*$L322+SUM($S$6:AA$6)*$M322+SUM($S$7:AA$7)*$N322-SUM($O322:$Q322),0)</f>
        <v>0</v>
      </c>
      <c r="Y322" s="4">
        <f t="shared" si="929"/>
        <v>0</v>
      </c>
      <c r="Z322" s="72">
        <f>IF(SUM($S$3:AC$3)*$J322+SUM($S$4:AC$4)*$K322+SUM($S$5:AC$5)*$L322+SUM($S$6:AC$6)*$M322+SUM($S$7:AC$7)*$N322-SUM($O322:$Q322)&gt;0,SUM($S$3:AC$3)*$J322+SUM($S$4:AC$4)*$K322+SUM($S$5:AC$5)*$L322+SUM($S$6:AC$6)*$M322+SUM($S$7:AC$7)*$N322-SUM($O322:$Q322),0)</f>
        <v>0</v>
      </c>
      <c r="AA322" s="4">
        <f t="shared" si="930"/>
        <v>0</v>
      </c>
      <c r="AB322" s="72">
        <f>IF(SUM($S$3:AE$3)*$J322+SUM($S$4:AE$4)*$K322+SUM($S$5:AE$5)*$L322+SUM($S$6:AE$6)*$M322+SUM($S$7:AE$7)*$N322-SUM($O322:$Q322)&gt;0,SUM($S$3:AE$3)*$J322+SUM($S$4:AE$4)*$K322+SUM($S$5:AE$5)*$L322+SUM($S$6:AE$6)*$M322+SUM($S$7:AE$7)*$N322-SUM($O322:$Q322),0)</f>
        <v>0</v>
      </c>
      <c r="AC322" s="4">
        <f t="shared" si="931"/>
        <v>0</v>
      </c>
      <c r="AD322" s="72">
        <f>IF(SUM($S$3:AG$3)*$J322+SUM($S$4:AG$4)*$K322+SUM($S$5:AG$5)*$L322+SUM($S$6:AG$6)*$M322+SUM($S$7:AG$7)*$N322-SUM($O322:$Q322)&gt;0,SUM($S$3:AG$3)*$J322+SUM($S$4:AG$4)*$K322+SUM($S$5:AG$5)*$L322+SUM($S$6:AG$6)*$M322+SUM($S$7:AG$7)*$N322-SUM($O322:$Q322),0)</f>
        <v>0</v>
      </c>
      <c r="AE322" s="4">
        <f t="shared" si="932"/>
        <v>0</v>
      </c>
      <c r="AF322" s="72">
        <f>IF(SUM($S$3:AI$3)*$J322+SUM($S$4:AI$4)*$K322+SUM($S$5:AI$5)*$L322+SUM($S$6:AI$6)*$M322+SUM($S$7:AI$7)*$N322-SUM($O322:$Q322)&gt;0,SUM($S$3:AI$3)*$J322+SUM($S$4:AI$4)*$K322+SUM($S$5:AI$5)*$L322+SUM($S$6:AI$6)*$M322+SUM($S$7:AI$7)*$N322-SUM($O322:$Q322),0)</f>
        <v>0</v>
      </c>
      <c r="AG322" s="4">
        <f t="shared" si="933"/>
        <v>0</v>
      </c>
      <c r="AH322" s="72">
        <f>IF(SUM($S$3:AK$3)*$J322+SUM($S$4:AK$4)*$K322+SUM($S$5:AK$5)*$L322+SUM($S$6:AK$6)*$M322+SUM($S$7:AK$7)*$N322-SUM($O322:$Q322)&gt;0,SUM($S$3:AK$3)*$J322+SUM($S$4:AK$4)*$K322+SUM($S$5:AK$5)*$L322+SUM($S$6:AK$6)*$M322+SUM($S$7:AK$7)*$N322-SUM($O322:$Q322),0)</f>
        <v>0</v>
      </c>
      <c r="AI322" s="4">
        <f t="shared" si="934"/>
        <v>0</v>
      </c>
      <c r="AJ322" s="72">
        <f>IF(SUM($S$3:AM$3)*$J322+SUM($S$4:AQ$4)*$K322+SUM($S$5:AM$5)*$L322+SUM($S$6:AM$6)*$M322+SUM($S$7:AM$7)*$N322-SUM($O322:$Q322)&gt;0,SUM($S$3:AM$3)*$J322+SUM($S$4:AQ$4)*$K322+SUM($S$5:AM$5)*$L322+SUM($S$6:AM$6)*$M322+SUM($S$7:AM$7)*$N322-SUM($O322:$Q322),0)</f>
        <v>0</v>
      </c>
      <c r="AK322" s="4">
        <f t="shared" si="935"/>
        <v>0</v>
      </c>
      <c r="AL322" s="72">
        <f>IF(SUM($S$3:AO$3)*$J322+SUM($S$4:AS$4)*$K322+SUM($S$5:AO$5)*$L322+SUM($S$6:AO$6)*$M322+SUM($S$7:AO$7)*$N322-SUM($O322:$Q322)&gt;0,SUM($S$3:AO$3)*$J322+SUM($S$4:AS$4)*$K322+SUM($S$5:AO$5)*$L322+SUM($S$6:AO$6)*$M322+SUM($S$7:AO$7)*$N322-SUM($O322:$Q322),0)</f>
        <v>0</v>
      </c>
      <c r="AM322" s="4">
        <f t="shared" si="936"/>
        <v>0</v>
      </c>
      <c r="AN322" s="72">
        <f>IF(SUM($S$3:AQ$3)*$J322+SUM($S$4:AU$4)*$K322+SUM($S$5:AQ$5)*$L322+SUM($S$6:AQ$6)*$M322+SUM($S$7:AQ$7)*$N322-SUM($O322:$Q322)&gt;0,SUM($S$3:AQ$3)*$J322+SUM($S$4:AU$4)*$K322+SUM($S$5:AQ$5)*$L322+SUM($S$6:AQ$6)*$M322+SUM($S$7:AQ$7)*$N322-SUM($O322:$Q322),0)</f>
        <v>0</v>
      </c>
      <c r="AO322" s="4">
        <f t="shared" si="937"/>
        <v>0</v>
      </c>
      <c r="AP322" s="72">
        <f>IF(SUM($S$3:AS$3)*$J322+SUM($S$4:AW$4)*$K322+SUM($S$5:AS$5)*$L322+SUM($S$6:AS$6)*$M322+SUM($S$7:AS$7)*$N322-SUM($O322:$Q322)&gt;0,SUM($S$3:AS$3)*$J322+SUM($S$4:AW$4)*$K322+SUM($S$5:AS$5)*$L322+SUM($S$6:AS$6)*$M322+SUM($S$7:AS$7)*$N322-SUM($O322:$Q322),0)</f>
        <v>0</v>
      </c>
      <c r="AQ322" s="4">
        <f t="shared" si="938"/>
        <v>0</v>
      </c>
      <c r="AR322" s="72">
        <f>IF(SUM($S$3:AU$3)*$J322+SUM($S$4:AP$4)*$K322+SUM($S$5:AU$5)*$L322+SUM($S$6:AU$6)*$M322+SUM($S$7:AU$7)*$N322-SUM($O322:$Q322)&gt;0,SUM($S$3:AU$3)*$J322+SUM($S$4:AP$4)*$K322+SUM($S$5:AU$5)*$L322+SUM($S$6:AU$6)*$M322+SUM($S$7:AU$7)*$N322-SUM($O322:$Q322),0)</f>
        <v>0</v>
      </c>
      <c r="AS322" s="4">
        <f t="shared" si="939"/>
        <v>0</v>
      </c>
      <c r="AT322" s="72">
        <f>IF(SUM($S$3:AW$3)*$J322+SUM($S$4:AW$4)*$K322+SUM($S$5:AW$5)*$L322+SUM($S$6:AW$6)*$M322+SUM($S$7:AW$7)*$N322-SUM($O322:$Q322)&gt;0,SUM($S$3:AW$3)*$J322+SUM($S$4:AW$4)*$K322+SUM($S$5:AW$5)*$L322+SUM($S$6:AW$6)*$M322+SUM($S$7:AW$7)*$N322-SUM($O322:$Q322),0)</f>
        <v>0</v>
      </c>
      <c r="AU322" s="4">
        <f t="shared" si="940"/>
        <v>0</v>
      </c>
      <c r="AV322" s="72">
        <f>IF(SUM($S$3:AY$3)*$J322+SUM($S$4:AY$4)*$K322+SUM($S$5:AY$5)*$L322+SUM($S$6:AY$6)*$M322+SUM($S$7:AY$7)*$N322-SUM($O322:$Q322)&gt;0,SUM($S$3:AY$3)*$J322+SUM($S$4:AY$4)*$K322+SUM($S$5:AY$5)*$L322+SUM($S$6:AY$6)*$M322+SUM($S$7:AY$7)*$N322-SUM($O322:$Q322),0)</f>
        <v>0</v>
      </c>
      <c r="AW322" s="4">
        <f t="shared" si="941"/>
        <v>0</v>
      </c>
      <c r="AX322" s="72">
        <f>IF(SUM($S$3:BA$3)*$J322+SUM($S$4:BA$4)*$K322+SUM($S$5:BA$5)*$L322+SUM($S$6:BA$6)*$M322+SUM($S$7:BA$7)*$N322-SUM($O322:$Q322)&gt;0,SUM($S$3:BA$3)*$J322+SUM($S$4:BA$4)*$K322+SUM($S$5:BA$5)*$L322+SUM($S$6:BA$6)*$M322+SUM($S$7:BA$7)*$N322-SUM($O322:$Q322),0)</f>
        <v>0</v>
      </c>
      <c r="AY322" s="7">
        <f t="shared" si="942"/>
        <v>0</v>
      </c>
      <c r="AZ322" s="401">
        <f>IF(SUM($S$3:BC$3)*$J322+SUM($S$4:BC$4)*$K322+SUM($S$5:BC$5)*$L322+SUM($S$6:BC$6)*$M322+SUM($S$7:BC$7)*$N322-SUM($O322:$Q322)&gt;0,SUM($S$3:BC$3)*$J322+SUM($S$4:BC$4)*$K322+SUM($S$5:BC$5)*$L322+SUM($S$6:BC$6)*$M322+SUM($S$7:BC$7)*$N322-SUM($O322:$Q322),0)</f>
        <v>0</v>
      </c>
      <c r="BA322" s="87">
        <f t="shared" si="943"/>
        <v>0</v>
      </c>
      <c r="BB322" s="402">
        <f>IF(SUM($S$3:BD$3)*$J322+SUM($S$4:BD$4)*$K322+SUM($S$5:BD$5)*$L322+SUM($S$6:BD$6)*$M322+SUM($S$7:BD$7)*$N322-SUM($O322:$Q322)&gt;0,SUM($S$3:BD$3)*$J322+SUM($S$4:BD$4)*$K322+SUM($S$5:BD$5)*$L322+SUM($S$6:BD$6)*$M322+SUM($S$7:BD$7)*$N322-SUM($O322:$Q322),0)</f>
        <v>0</v>
      </c>
      <c r="BC322" s="87">
        <f t="shared" si="944"/>
        <v>0</v>
      </c>
      <c r="BG322" s="91">
        <f t="shared" ref="BG322:BG325" si="1025">IF($G322=2,$H322*AC322*$I$2,$H322*AC322)</f>
        <v>0</v>
      </c>
      <c r="BH322" s="91">
        <f t="shared" ref="BH322:BH325" si="1026">IF($G322=2,$H322*AE322*$I$2,$H322*AE322)</f>
        <v>0</v>
      </c>
      <c r="BI322" s="91">
        <f t="shared" ref="BI322:BI325" si="1027">IF($G322=2,$H322*AG322*$I$2,$H322*AG322)</f>
        <v>0</v>
      </c>
      <c r="BJ322" s="91">
        <f t="shared" ref="BJ322:BJ325" si="1028">IF($G322=2,$H322*AI322*$I$2,$H322*AI322)</f>
        <v>0</v>
      </c>
      <c r="BK322" s="91">
        <f t="shared" ref="BK322:BK325" si="1029">IF($G322=2,$H322*AK322*$I$2,$H322*AK322)</f>
        <v>0</v>
      </c>
      <c r="BL322" s="91">
        <f t="shared" ref="BL322:BL325" si="1030">IF($G322=2,$H322*AM322*$I$2,$H322*AM322)</f>
        <v>0</v>
      </c>
      <c r="BM322" s="91">
        <f t="shared" ref="BM322:BM325" si="1031">IF($G322=2,$H322*AO322*$I$2,$H322*AO322)</f>
        <v>0</v>
      </c>
      <c r="BN322" s="91">
        <f t="shared" ref="BN322:BN325" si="1032">IF($G322=2,$H322*AQ322*$I$2,$H322*AQ322)</f>
        <v>0</v>
      </c>
      <c r="BO322" s="91">
        <f t="shared" ref="BO322:BO325" si="1033">IF($G322=2,$H322*AS322*$I$2,$H322*AS322)</f>
        <v>0</v>
      </c>
      <c r="BP322" s="91">
        <f t="shared" ref="BP322:BP325" si="1034">IF($G322=2,$H322*AU322*$I$2,$H322*AU322)</f>
        <v>0</v>
      </c>
      <c r="BQ322" s="250">
        <f t="shared" ref="BQ322:BQ325" si="1035">IF($G322=2,$H322*AW322*$I$2,$H322*AW322)</f>
        <v>0</v>
      </c>
      <c r="BR322" s="157">
        <f t="shared" ref="BR322:BR325" si="1036">IF($G322=2,$H322*AY322*$I$2,$H322*AY322)</f>
        <v>0</v>
      </c>
      <c r="BS322" s="91">
        <f t="shared" si="1011"/>
        <v>0</v>
      </c>
      <c r="BT322" s="91">
        <f t="shared" si="1012"/>
        <v>0</v>
      </c>
      <c r="BU322" s="91"/>
      <c r="BV322" s="91"/>
      <c r="BW322" s="158"/>
      <c r="BX322" s="153" t="s">
        <v>607</v>
      </c>
    </row>
    <row r="323" spans="1:76" s="86" customFormat="1" ht="12.75" customHeight="1" x14ac:dyDescent="0.25">
      <c r="A323" s="192" t="s">
        <v>895</v>
      </c>
      <c r="B323" s="15"/>
      <c r="C323" s="244" t="s">
        <v>105</v>
      </c>
      <c r="D323" s="274">
        <v>1</v>
      </c>
      <c r="E323" s="328">
        <v>212.5</v>
      </c>
      <c r="F323" s="341" t="s">
        <v>912</v>
      </c>
      <c r="G323" s="369">
        <v>1</v>
      </c>
      <c r="H323" s="370">
        <v>233.75</v>
      </c>
      <c r="I323" s="378" t="s">
        <v>912</v>
      </c>
      <c r="J323" s="316">
        <v>4.1559999999999997</v>
      </c>
      <c r="K323" s="114"/>
      <c r="L323" s="219">
        <v>4.1550000000000002</v>
      </c>
      <c r="M323" s="237"/>
      <c r="N323" s="120"/>
      <c r="O323" s="87"/>
      <c r="P323" s="91"/>
      <c r="Q323" s="292">
        <v>8600</v>
      </c>
      <c r="R323" s="72">
        <f>IF(SUM($S$3:U$3)*$J323+SUM($S$4:U$4)*$K323+SUM($S$5:U$5)*$L323+SUM($S$6:U$6)*$M323+SUM($S$7:U$7)*$N323-SUM($O323:$Q323)&gt;0,SUM($S$3:U$3)*$J323+SUM($S$4:U$4)*$K323+SUM($S$5:U$5)*$L323+SUM($S$6:U$6)*$M323+SUM($S$7:U$7)*$N323-SUM($O323:$Q323),0)</f>
        <v>0</v>
      </c>
      <c r="S323" s="73">
        <f t="shared" si="926"/>
        <v>0</v>
      </c>
      <c r="T323" s="72">
        <f>IF(SUM($S$3:W$3)*$J323+SUM($S$4:W$4)*$K323+SUM($S$5:W$5)*$L323+SUM($S$6:W$6)*$M323+SUM($S$7:W$7)*$N323-SUM($O323:$Q323)&gt;0,SUM($S$3:W$3)*$J323+SUM($S$4:W$4)*$K323+SUM($S$5:W$5)*$L323+SUM($S$6:W$6)*$M323+SUM($S$7:W$7)*$N323-SUM($O323:$Q323),0)</f>
        <v>0</v>
      </c>
      <c r="U323" s="4">
        <f t="shared" si="927"/>
        <v>0</v>
      </c>
      <c r="V323" s="72">
        <f>IF(SUM($S$3:Y$3)*$J323+SUM($S$4:Y$4)*$K323+SUM($S$5:Y$5)*$L323+SUM($S$6:Y$6)*$M323+SUM($S$7:Y$7)*$N323-SUM($O323:$Q323)&gt;0,SUM($S$3:Y$3)*$J323+SUM($S$4:Y$4)*$K323+SUM($S$5:Y$5)*$L323+SUM($S$6:Y$6)*$M323+SUM($S$7:Y$7)*$N323-SUM($O323:$Q323),0)</f>
        <v>0</v>
      </c>
      <c r="W323" s="4">
        <f t="shared" si="928"/>
        <v>0</v>
      </c>
      <c r="X323" s="72">
        <f>IF(SUM($S$3:AA$3)*$J323+SUM($S$4:AA$4)*$K323+SUM($S$5:AA$5)*$L323+SUM($S$6:AA$6)*$M323+SUM($S$7:AA$7)*$N323-SUM($O323:$Q323)&gt;0,SUM($S$3:AA$3)*$J323+SUM($S$4:AA$4)*$K323+SUM($S$5:AA$5)*$L323+SUM($S$6:AA$6)*$M323+SUM($S$7:AA$7)*$N323-SUM($O323:$Q323),0)</f>
        <v>0</v>
      </c>
      <c r="Y323" s="4">
        <f t="shared" si="929"/>
        <v>0</v>
      </c>
      <c r="Z323" s="72">
        <f>IF(SUM($S$3:AC$3)*$J323+SUM($S$4:AC$4)*$K323+SUM($S$5:AC$5)*$L323+SUM($S$6:AC$6)*$M323+SUM($S$7:AC$7)*$N323-SUM($O323:$Q323)&gt;0,SUM($S$3:AC$3)*$J323+SUM($S$4:AC$4)*$K323+SUM($S$5:AC$5)*$L323+SUM($S$6:AC$6)*$M323+SUM($S$7:AC$7)*$N323-SUM($O323:$Q323),0)</f>
        <v>0</v>
      </c>
      <c r="AA323" s="4">
        <f t="shared" si="930"/>
        <v>0</v>
      </c>
      <c r="AB323" s="72">
        <f>IF(SUM($S$3:AE$3)*$J323+SUM($S$4:AE$4)*$K323+SUM($S$5:AE$5)*$L323+SUM($S$6:AE$6)*$M323+SUM($S$7:AE$7)*$N323-SUM($O323:$Q323)&gt;0,SUM($S$3:AE$3)*$J323+SUM($S$4:AE$4)*$K323+SUM($S$5:AE$5)*$L323+SUM($S$6:AE$6)*$M323+SUM($S$7:AE$7)*$N323-SUM($O323:$Q323),0)</f>
        <v>0</v>
      </c>
      <c r="AC323" s="4">
        <f t="shared" si="931"/>
        <v>0</v>
      </c>
      <c r="AD323" s="72">
        <f>IF(SUM($S$3:AG$3)*$J323+SUM($S$4:AG$4)*$K323+SUM($S$5:AG$5)*$L323+SUM($S$6:AG$6)*$M323+SUM($S$7:AG$7)*$N323-SUM($O323:$Q323)&gt;0,SUM($S$3:AG$3)*$J323+SUM($S$4:AG$4)*$K323+SUM($S$5:AG$5)*$L323+SUM($S$6:AG$6)*$M323+SUM($S$7:AG$7)*$N323-SUM($O323:$Q323),0)</f>
        <v>0</v>
      </c>
      <c r="AE323" s="4">
        <f t="shared" si="932"/>
        <v>0</v>
      </c>
      <c r="AF323" s="72">
        <f>IF(SUM($S$3:AI$3)*$J323+SUM($S$4:AI$4)*$K323+SUM($S$5:AI$5)*$L323+SUM($S$6:AI$6)*$M323+SUM($S$7:AI$7)*$N323-SUM($O323:$Q323)&gt;0,SUM($S$3:AI$3)*$J323+SUM($S$4:AI$4)*$K323+SUM($S$5:AI$5)*$L323+SUM($S$6:AI$6)*$M323+SUM($S$7:AI$7)*$N323-SUM($O323:$Q323),0)</f>
        <v>0</v>
      </c>
      <c r="AG323" s="4">
        <f t="shared" si="933"/>
        <v>0</v>
      </c>
      <c r="AH323" s="72">
        <f>IF(SUM($S$3:AK$3)*$J323+SUM($S$4:AK$4)*$K323+SUM($S$5:AK$5)*$L323+SUM($S$6:AK$6)*$M323+SUM($S$7:AK$7)*$N323-SUM($O323:$Q323)&gt;0,SUM($S$3:AK$3)*$J323+SUM($S$4:AK$4)*$K323+SUM($S$5:AK$5)*$L323+SUM($S$6:AK$6)*$M323+SUM($S$7:AK$7)*$N323-SUM($O323:$Q323),0)</f>
        <v>0</v>
      </c>
      <c r="AI323" s="4">
        <f t="shared" si="934"/>
        <v>0</v>
      </c>
      <c r="AJ323" s="72">
        <f>IF(SUM($S$3:AM$3)*$J323+SUM($S$4:AQ$4)*$K323+SUM($S$5:AM$5)*$L323+SUM($S$6:AM$6)*$M323+SUM($S$7:AM$7)*$N323-SUM($O323:$Q323)&gt;0,SUM($S$3:AM$3)*$J323+SUM($S$4:AQ$4)*$K323+SUM($S$5:AM$5)*$L323+SUM($S$6:AM$6)*$M323+SUM($S$7:AM$7)*$N323-SUM($O323:$Q323),0)</f>
        <v>0</v>
      </c>
      <c r="AK323" s="4">
        <f t="shared" si="935"/>
        <v>0</v>
      </c>
      <c r="AL323" s="72">
        <f>IF(SUM($S$3:AO$3)*$J323+SUM($S$4:AS$4)*$K323+SUM($S$5:AO$5)*$L323+SUM($S$6:AO$6)*$M323+SUM($S$7:AO$7)*$N323-SUM($O323:$Q323)&gt;0,SUM($S$3:AO$3)*$J323+SUM($S$4:AS$4)*$K323+SUM($S$5:AO$5)*$L323+SUM($S$6:AO$6)*$M323+SUM($S$7:AO$7)*$N323-SUM($O323:$Q323),0)</f>
        <v>0</v>
      </c>
      <c r="AM323" s="4">
        <f t="shared" si="936"/>
        <v>0</v>
      </c>
      <c r="AN323" s="72">
        <f>IF(SUM($S$3:AQ$3)*$J323+SUM($S$4:AU$4)*$K323+SUM($S$5:AQ$5)*$L323+SUM($S$6:AQ$6)*$M323+SUM($S$7:AQ$7)*$N323-SUM($O323:$Q323)&gt;0,SUM($S$3:AQ$3)*$J323+SUM($S$4:AU$4)*$K323+SUM($S$5:AQ$5)*$L323+SUM($S$6:AQ$6)*$M323+SUM($S$7:AQ$7)*$N323-SUM($O323:$Q323),0)</f>
        <v>0</v>
      </c>
      <c r="AO323" s="4">
        <f t="shared" si="937"/>
        <v>0</v>
      </c>
      <c r="AP323" s="72">
        <f>IF(SUM($S$3:AS$3)*$J323+SUM($S$4:AW$4)*$K323+SUM($S$5:AS$5)*$L323+SUM($S$6:AS$6)*$M323+SUM($S$7:AS$7)*$N323-SUM($O323:$Q323)&gt;0,SUM($S$3:AS$3)*$J323+SUM($S$4:AW$4)*$K323+SUM($S$5:AS$5)*$L323+SUM($S$6:AS$6)*$M323+SUM($S$7:AS$7)*$N323-SUM($O323:$Q323),0)</f>
        <v>0</v>
      </c>
      <c r="AQ323" s="4">
        <f t="shared" si="938"/>
        <v>0</v>
      </c>
      <c r="AR323" s="72">
        <f>IF(SUM($S$3:AU$3)*$J323+SUM($S$4:AP$4)*$K323+SUM($S$5:AU$5)*$L323+SUM($S$6:AU$6)*$M323+SUM($S$7:AU$7)*$N323-SUM($O323:$Q323)&gt;0,SUM($S$3:AU$3)*$J323+SUM($S$4:AP$4)*$K323+SUM($S$5:AU$5)*$L323+SUM($S$6:AU$6)*$M323+SUM($S$7:AU$7)*$N323-SUM($O323:$Q323),0)</f>
        <v>0</v>
      </c>
      <c r="AS323" s="4">
        <f t="shared" si="939"/>
        <v>0</v>
      </c>
      <c r="AT323" s="72">
        <f>IF(SUM($S$3:AW$3)*$J323+SUM($S$4:AW$4)*$K323+SUM($S$5:AW$5)*$L323+SUM($S$6:AW$6)*$M323+SUM($S$7:AW$7)*$N323-SUM($O323:$Q323)&gt;0,SUM($S$3:AW$3)*$J323+SUM($S$4:AW$4)*$K323+SUM($S$5:AW$5)*$L323+SUM($S$6:AW$6)*$M323+SUM($S$7:AW$7)*$N323-SUM($O323:$Q323),0)</f>
        <v>0</v>
      </c>
      <c r="AU323" s="4">
        <f t="shared" si="940"/>
        <v>0</v>
      </c>
      <c r="AV323" s="72">
        <f>IF(SUM($S$3:AY$3)*$J323+SUM($S$4:AY$4)*$K323+SUM($S$5:AY$5)*$L323+SUM($S$6:AY$6)*$M323+SUM($S$7:AY$7)*$N323-SUM($O323:$Q323)&gt;0,SUM($S$3:AY$3)*$J323+SUM($S$4:AY$4)*$K323+SUM($S$5:AY$5)*$L323+SUM($S$6:AY$6)*$M323+SUM($S$7:AY$7)*$N323-SUM($O323:$Q323),0)</f>
        <v>0</v>
      </c>
      <c r="AW323" s="4">
        <f t="shared" si="941"/>
        <v>0</v>
      </c>
      <c r="AX323" s="72">
        <f>IF(SUM($S$3:BA$3)*$J323+SUM($S$4:BA$4)*$K323+SUM($S$5:BA$5)*$L323+SUM($S$6:BA$6)*$M323+SUM($S$7:BA$7)*$N323-SUM($O323:$Q323)&gt;0,SUM($S$3:BA$3)*$J323+SUM($S$4:BA$4)*$K323+SUM($S$5:BA$5)*$L323+SUM($S$6:BA$6)*$M323+SUM($S$7:BA$7)*$N323-SUM($O323:$Q323),0)</f>
        <v>0</v>
      </c>
      <c r="AY323" s="7">
        <f t="shared" si="942"/>
        <v>0</v>
      </c>
      <c r="AZ323" s="401">
        <f>IF(SUM($S$3:BC$3)*$J323+SUM($S$4:BC$4)*$K323+SUM($S$5:BC$5)*$L323+SUM($S$6:BC$6)*$M323+SUM($S$7:BC$7)*$N323-SUM($O323:$Q323)&gt;0,SUM($S$3:BC$3)*$J323+SUM($S$4:BC$4)*$K323+SUM($S$5:BC$5)*$L323+SUM($S$6:BC$6)*$M323+SUM($S$7:BC$7)*$N323-SUM($O323:$Q323),0)</f>
        <v>0</v>
      </c>
      <c r="BA323" s="87">
        <f t="shared" si="943"/>
        <v>0</v>
      </c>
      <c r="BB323" s="402">
        <f>IF(SUM($S$3:BD$3)*$J323+SUM($S$4:BD$4)*$K323+SUM($S$5:BD$5)*$L323+SUM($S$6:BD$6)*$M323+SUM($S$7:BD$7)*$N323-SUM($O323:$Q323)&gt;0,SUM($S$3:BD$3)*$J323+SUM($S$4:BD$4)*$K323+SUM($S$5:BD$5)*$L323+SUM($S$6:BD$6)*$M323+SUM($S$7:BD$7)*$N323-SUM($O323:$Q323),0)</f>
        <v>0</v>
      </c>
      <c r="BC323" s="87">
        <f t="shared" si="944"/>
        <v>0</v>
      </c>
      <c r="BG323" s="91">
        <f t="shared" si="1025"/>
        <v>0</v>
      </c>
      <c r="BH323" s="91">
        <f t="shared" si="1026"/>
        <v>0</v>
      </c>
      <c r="BI323" s="91">
        <f t="shared" si="1027"/>
        <v>0</v>
      </c>
      <c r="BJ323" s="91">
        <f t="shared" si="1028"/>
        <v>0</v>
      </c>
      <c r="BK323" s="91">
        <f t="shared" si="1029"/>
        <v>0</v>
      </c>
      <c r="BL323" s="91">
        <f t="shared" si="1030"/>
        <v>0</v>
      </c>
      <c r="BM323" s="91">
        <f t="shared" si="1031"/>
        <v>0</v>
      </c>
      <c r="BN323" s="91">
        <f t="shared" si="1032"/>
        <v>0</v>
      </c>
      <c r="BO323" s="91">
        <f t="shared" si="1033"/>
        <v>0</v>
      </c>
      <c r="BP323" s="91">
        <f t="shared" si="1034"/>
        <v>0</v>
      </c>
      <c r="BQ323" s="250">
        <f t="shared" si="1035"/>
        <v>0</v>
      </c>
      <c r="BR323" s="157">
        <f t="shared" si="1036"/>
        <v>0</v>
      </c>
      <c r="BS323" s="91">
        <f t="shared" si="1011"/>
        <v>0</v>
      </c>
      <c r="BT323" s="91">
        <f t="shared" si="1012"/>
        <v>0</v>
      </c>
      <c r="BU323" s="91"/>
      <c r="BV323" s="91"/>
      <c r="BW323" s="158"/>
      <c r="BX323" s="153" t="s">
        <v>607</v>
      </c>
    </row>
    <row r="324" spans="1:76" s="86" customFormat="1" ht="12.75" customHeight="1" x14ac:dyDescent="0.25">
      <c r="A324" s="51" t="s">
        <v>316</v>
      </c>
      <c r="B324" s="51"/>
      <c r="C324" s="244" t="s">
        <v>105</v>
      </c>
      <c r="D324" s="274">
        <v>1</v>
      </c>
      <c r="E324" s="328">
        <v>215.36</v>
      </c>
      <c r="F324" s="341" t="s">
        <v>912</v>
      </c>
      <c r="G324" s="369">
        <v>1</v>
      </c>
      <c r="H324" s="370">
        <v>218</v>
      </c>
      <c r="I324" s="378" t="s">
        <v>912</v>
      </c>
      <c r="J324" s="307">
        <v>6.48</v>
      </c>
      <c r="K324" s="208"/>
      <c r="L324" s="213">
        <v>13.786</v>
      </c>
      <c r="M324" s="109">
        <v>6.58</v>
      </c>
      <c r="N324" s="120"/>
      <c r="O324" s="87"/>
      <c r="P324" s="91"/>
      <c r="Q324" s="292">
        <v>20472</v>
      </c>
      <c r="R324" s="72">
        <f>IF(SUM($S$3:U$3)*$J324+SUM($S$4:U$4)*$K324+SUM($S$5:U$5)*$L324+SUM($S$6:U$6)*$M324+SUM($S$7:U$7)*$N324-SUM($O324:$Q324)&gt;0,SUM($S$3:U$3)*$J324+SUM($S$4:U$4)*$K324+SUM($S$5:U$5)*$L324+SUM($S$6:U$6)*$M324+SUM($S$7:U$7)*$N324-SUM($O324:$Q324),0)</f>
        <v>0</v>
      </c>
      <c r="S324" s="73">
        <f t="shared" si="926"/>
        <v>0</v>
      </c>
      <c r="T324" s="72">
        <f>IF(SUM($S$3:W$3)*$J324+SUM($S$4:W$4)*$K324+SUM($S$5:W$5)*$L324+SUM($S$6:W$6)*$M324+SUM($S$7:W$7)*$N324-SUM($O324:$Q324)&gt;0,SUM($S$3:W$3)*$J324+SUM($S$4:W$4)*$K324+SUM($S$5:W$5)*$L324+SUM($S$6:W$6)*$M324+SUM($S$7:W$7)*$N324-SUM($O324:$Q324),0)</f>
        <v>0</v>
      </c>
      <c r="U324" s="4">
        <f t="shared" si="927"/>
        <v>0</v>
      </c>
      <c r="V324" s="72">
        <f>IF(SUM($S$3:Y$3)*$J324+SUM($S$4:Y$4)*$K324+SUM($S$5:Y$5)*$L324+SUM($S$6:Y$6)*$M324+SUM($S$7:Y$7)*$N324-SUM($O324:$Q324)&gt;0,SUM($S$3:Y$3)*$J324+SUM($S$4:Y$4)*$K324+SUM($S$5:Y$5)*$L324+SUM($S$6:Y$6)*$M324+SUM($S$7:Y$7)*$N324-SUM($O324:$Q324),0)</f>
        <v>0</v>
      </c>
      <c r="W324" s="4">
        <f t="shared" si="928"/>
        <v>0</v>
      </c>
      <c r="X324" s="72">
        <f>IF(SUM($S$3:AA$3)*$J324+SUM($S$4:AA$4)*$K324+SUM($S$5:AA$5)*$L324+SUM($S$6:AA$6)*$M324+SUM($S$7:AA$7)*$N324-SUM($O324:$Q324)&gt;0,SUM($S$3:AA$3)*$J324+SUM($S$4:AA$4)*$K324+SUM($S$5:AA$5)*$L324+SUM($S$6:AA$6)*$M324+SUM($S$7:AA$7)*$N324-SUM($O324:$Q324),0)</f>
        <v>0</v>
      </c>
      <c r="Y324" s="4">
        <f t="shared" si="929"/>
        <v>0</v>
      </c>
      <c r="Z324" s="72">
        <f>IF(SUM($S$3:AC$3)*$J324+SUM($S$4:AC$4)*$K324+SUM($S$5:AC$5)*$L324+SUM($S$6:AC$6)*$M324+SUM($S$7:AC$7)*$N324-SUM($O324:$Q324)&gt;0,SUM($S$3:AC$3)*$J324+SUM($S$4:AC$4)*$K324+SUM($S$5:AC$5)*$L324+SUM($S$6:AC$6)*$M324+SUM($S$7:AC$7)*$N324-SUM($O324:$Q324),0)</f>
        <v>0</v>
      </c>
      <c r="AA324" s="4">
        <f t="shared" si="930"/>
        <v>0</v>
      </c>
      <c r="AB324" s="72">
        <f>IF(SUM($S$3:AE$3)*$J324+SUM($S$4:AE$4)*$K324+SUM($S$5:AE$5)*$L324+SUM($S$6:AE$6)*$M324+SUM($S$7:AE$7)*$N324-SUM($O324:$Q324)&gt;0,SUM($S$3:AE$3)*$J324+SUM($S$4:AE$4)*$K324+SUM($S$5:AE$5)*$L324+SUM($S$6:AE$6)*$M324+SUM($S$7:AE$7)*$N324-SUM($O324:$Q324),0)</f>
        <v>0</v>
      </c>
      <c r="AC324" s="4">
        <f t="shared" si="931"/>
        <v>0</v>
      </c>
      <c r="AD324" s="72">
        <f>IF(SUM($S$3:AG$3)*$J324+SUM($S$4:AG$4)*$K324+SUM($S$5:AG$5)*$L324+SUM($S$6:AG$6)*$M324+SUM($S$7:AG$7)*$N324-SUM($O324:$Q324)&gt;0,SUM($S$3:AG$3)*$J324+SUM($S$4:AG$4)*$K324+SUM($S$5:AG$5)*$L324+SUM($S$6:AG$6)*$M324+SUM($S$7:AG$7)*$N324-SUM($O324:$Q324),0)</f>
        <v>0</v>
      </c>
      <c r="AE324" s="4">
        <f t="shared" si="932"/>
        <v>0</v>
      </c>
      <c r="AF324" s="72">
        <f>IF(SUM($S$3:AI$3)*$J324+SUM($S$4:AI$4)*$K324+SUM($S$5:AI$5)*$L324+SUM($S$6:AI$6)*$M324+SUM($S$7:AI$7)*$N324-SUM($O324:$Q324)&gt;0,SUM($S$3:AI$3)*$J324+SUM($S$4:AI$4)*$K324+SUM($S$5:AI$5)*$L324+SUM($S$6:AI$6)*$M324+SUM($S$7:AI$7)*$N324-SUM($O324:$Q324),0)</f>
        <v>0</v>
      </c>
      <c r="AG324" s="4">
        <f t="shared" si="933"/>
        <v>0</v>
      </c>
      <c r="AH324" s="72">
        <f>IF(SUM($S$3:AK$3)*$J324+SUM($S$4:AK$4)*$K324+SUM($S$5:AK$5)*$L324+SUM($S$6:AK$6)*$M324+SUM($S$7:AK$7)*$N324-SUM($O324:$Q324)&gt;0,SUM($S$3:AK$3)*$J324+SUM($S$4:AK$4)*$K324+SUM($S$5:AK$5)*$L324+SUM($S$6:AK$6)*$M324+SUM($S$7:AK$7)*$N324-SUM($O324:$Q324),0)</f>
        <v>0</v>
      </c>
      <c r="AI324" s="4">
        <f t="shared" si="934"/>
        <v>0</v>
      </c>
      <c r="AJ324" s="72">
        <f>IF(SUM($S$3:AM$3)*$J324+SUM($S$4:AQ$4)*$K324+SUM($S$5:AM$5)*$L324+SUM($S$6:AM$6)*$M324+SUM($S$7:AM$7)*$N324-SUM($O324:$Q324)&gt;0,SUM($S$3:AM$3)*$J324+SUM($S$4:AQ$4)*$K324+SUM($S$5:AM$5)*$L324+SUM($S$6:AM$6)*$M324+SUM($S$7:AM$7)*$N324-SUM($O324:$Q324),0)</f>
        <v>0</v>
      </c>
      <c r="AK324" s="4">
        <f t="shared" si="935"/>
        <v>0</v>
      </c>
      <c r="AL324" s="72">
        <f>IF(SUM($S$3:AO$3)*$J324+SUM($S$4:AS$4)*$K324+SUM($S$5:AO$5)*$L324+SUM($S$6:AO$6)*$M324+SUM($S$7:AO$7)*$N324-SUM($O324:$Q324)&gt;0,SUM($S$3:AO$3)*$J324+SUM($S$4:AS$4)*$K324+SUM($S$5:AO$5)*$L324+SUM($S$6:AO$6)*$M324+SUM($S$7:AO$7)*$N324-SUM($O324:$Q324),0)</f>
        <v>0</v>
      </c>
      <c r="AM324" s="4">
        <f t="shared" si="936"/>
        <v>0</v>
      </c>
      <c r="AN324" s="72">
        <f>IF(SUM($S$3:AQ$3)*$J324+SUM($S$4:AU$4)*$K324+SUM($S$5:AQ$5)*$L324+SUM($S$6:AQ$6)*$M324+SUM($S$7:AQ$7)*$N324-SUM($O324:$Q324)&gt;0,SUM($S$3:AQ$3)*$J324+SUM($S$4:AU$4)*$K324+SUM($S$5:AQ$5)*$L324+SUM($S$6:AQ$6)*$M324+SUM($S$7:AQ$7)*$N324-SUM($O324:$Q324),0)</f>
        <v>0</v>
      </c>
      <c r="AO324" s="4">
        <f t="shared" si="937"/>
        <v>0</v>
      </c>
      <c r="AP324" s="72">
        <f>IF(SUM($S$3:AS$3)*$J324+SUM($S$4:AW$4)*$K324+SUM($S$5:AS$5)*$L324+SUM($S$6:AS$6)*$M324+SUM($S$7:AS$7)*$N324-SUM($O324:$Q324)&gt;0,SUM($S$3:AS$3)*$J324+SUM($S$4:AW$4)*$K324+SUM($S$5:AS$5)*$L324+SUM($S$6:AS$6)*$M324+SUM($S$7:AS$7)*$N324-SUM($O324:$Q324),0)</f>
        <v>0</v>
      </c>
      <c r="AQ324" s="4">
        <f t="shared" si="938"/>
        <v>0</v>
      </c>
      <c r="AR324" s="72">
        <f>IF(SUM($S$3:AU$3)*$J324+SUM($S$4:AP$4)*$K324+SUM($S$5:AU$5)*$L324+SUM($S$6:AU$6)*$M324+SUM($S$7:AU$7)*$N324-SUM($O324:$Q324)&gt;0,SUM($S$3:AU$3)*$J324+SUM($S$4:AP$4)*$K324+SUM($S$5:AU$5)*$L324+SUM($S$6:AU$6)*$M324+SUM($S$7:AU$7)*$N324-SUM($O324:$Q324),0)</f>
        <v>0</v>
      </c>
      <c r="AS324" s="4">
        <f t="shared" si="939"/>
        <v>0</v>
      </c>
      <c r="AT324" s="72">
        <f>IF(SUM($S$3:AW$3)*$J324+SUM($S$4:AW$4)*$K324+SUM($S$5:AW$5)*$L324+SUM($S$6:AW$6)*$M324+SUM($S$7:AW$7)*$N324-SUM($O324:$Q324)&gt;0,SUM($S$3:AW$3)*$J324+SUM($S$4:AW$4)*$K324+SUM($S$5:AW$5)*$L324+SUM($S$6:AW$6)*$M324+SUM($S$7:AW$7)*$N324-SUM($O324:$Q324),0)</f>
        <v>0</v>
      </c>
      <c r="AU324" s="4">
        <f t="shared" si="940"/>
        <v>0</v>
      </c>
      <c r="AV324" s="72">
        <f>IF(SUM($S$3:AY$3)*$J324+SUM($S$4:AY$4)*$K324+SUM($S$5:AY$5)*$L324+SUM($S$6:AY$6)*$M324+SUM($S$7:AY$7)*$N324-SUM($O324:$Q324)&gt;0,SUM($S$3:AY$3)*$J324+SUM($S$4:AY$4)*$K324+SUM($S$5:AY$5)*$L324+SUM($S$6:AY$6)*$M324+SUM($S$7:AY$7)*$N324-SUM($O324:$Q324),0)</f>
        <v>0</v>
      </c>
      <c r="AW324" s="4">
        <f t="shared" si="941"/>
        <v>0</v>
      </c>
      <c r="AX324" s="72">
        <f>IF(SUM($S$3:BA$3)*$J324+SUM($S$4:BA$4)*$K324+SUM($S$5:BA$5)*$L324+SUM($S$6:BA$6)*$M324+SUM($S$7:BA$7)*$N324-SUM($O324:$Q324)&gt;0,SUM($S$3:BA$3)*$J324+SUM($S$4:BA$4)*$K324+SUM($S$5:BA$5)*$L324+SUM($S$6:BA$6)*$M324+SUM($S$7:BA$7)*$N324-SUM($O324:$Q324),0)</f>
        <v>0</v>
      </c>
      <c r="AY324" s="7">
        <f t="shared" si="942"/>
        <v>0</v>
      </c>
      <c r="AZ324" s="401">
        <f>IF(SUM($S$3:BC$3)*$J324+SUM($S$4:BC$4)*$K324+SUM($S$5:BC$5)*$L324+SUM($S$6:BC$6)*$M324+SUM($S$7:BC$7)*$N324-SUM($O324:$Q324)&gt;0,SUM($S$3:BC$3)*$J324+SUM($S$4:BC$4)*$K324+SUM($S$5:BC$5)*$L324+SUM($S$6:BC$6)*$M324+SUM($S$7:BC$7)*$N324-SUM($O324:$Q324),0)</f>
        <v>863.1359999999986</v>
      </c>
      <c r="BA324" s="87">
        <f t="shared" si="943"/>
        <v>863.1359999999986</v>
      </c>
      <c r="BB324" s="402">
        <f>IF(SUM($S$3:BD$3)*$J324+SUM($S$4:BD$4)*$K324+SUM($S$5:BD$5)*$L324+SUM($S$6:BD$6)*$M324+SUM($S$7:BD$7)*$N324-SUM($O324:$Q324)&gt;0,SUM($S$3:BD$3)*$J324+SUM($S$4:BD$4)*$K324+SUM($S$5:BD$5)*$L324+SUM($S$6:BD$6)*$M324+SUM($S$7:BD$7)*$N324-SUM($O324:$Q324),0)</f>
        <v>2738.0319999999992</v>
      </c>
      <c r="BC324" s="87">
        <f t="shared" si="944"/>
        <v>1874.8960000000006</v>
      </c>
      <c r="BG324" s="91">
        <f t="shared" si="1025"/>
        <v>0</v>
      </c>
      <c r="BH324" s="91">
        <f t="shared" si="1026"/>
        <v>0</v>
      </c>
      <c r="BI324" s="91">
        <f t="shared" si="1027"/>
        <v>0</v>
      </c>
      <c r="BJ324" s="91">
        <f t="shared" si="1028"/>
        <v>0</v>
      </c>
      <c r="BK324" s="91">
        <f t="shared" si="1029"/>
        <v>0</v>
      </c>
      <c r="BL324" s="91">
        <f t="shared" si="1030"/>
        <v>0</v>
      </c>
      <c r="BM324" s="91">
        <f t="shared" si="1031"/>
        <v>0</v>
      </c>
      <c r="BN324" s="91">
        <f t="shared" si="1032"/>
        <v>0</v>
      </c>
      <c r="BO324" s="91">
        <f t="shared" si="1033"/>
        <v>0</v>
      </c>
      <c r="BP324" s="91">
        <f t="shared" si="1034"/>
        <v>0</v>
      </c>
      <c r="BQ324" s="250">
        <f t="shared" si="1035"/>
        <v>0</v>
      </c>
      <c r="BR324" s="157">
        <f t="shared" si="1036"/>
        <v>0</v>
      </c>
      <c r="BS324" s="91">
        <f t="shared" si="1011"/>
        <v>188163.6479999997</v>
      </c>
      <c r="BT324" s="91">
        <f t="shared" si="1012"/>
        <v>408727.32800000015</v>
      </c>
      <c r="BU324" s="91"/>
      <c r="BV324" s="91"/>
      <c r="BW324" s="158"/>
      <c r="BX324" s="153" t="s">
        <v>607</v>
      </c>
    </row>
    <row r="325" spans="1:76" s="86" customFormat="1" ht="12.75" customHeight="1" x14ac:dyDescent="0.25">
      <c r="A325" s="15" t="s">
        <v>144</v>
      </c>
      <c r="B325" s="15" t="s">
        <v>143</v>
      </c>
      <c r="C325" s="244" t="s">
        <v>105</v>
      </c>
      <c r="D325" s="274">
        <v>1</v>
      </c>
      <c r="E325" s="328">
        <v>219.2</v>
      </c>
      <c r="F325" s="341" t="s">
        <v>912</v>
      </c>
      <c r="G325" s="369">
        <v>1</v>
      </c>
      <c r="H325" s="370">
        <v>223.21</v>
      </c>
      <c r="I325" s="378" t="s">
        <v>912</v>
      </c>
      <c r="J325" s="208"/>
      <c r="K325" s="208">
        <v>408.52</v>
      </c>
      <c r="L325" s="217"/>
      <c r="M325" s="109"/>
      <c r="N325" s="120"/>
      <c r="O325" s="87"/>
      <c r="P325" s="91">
        <v>2589</v>
      </c>
      <c r="Q325" s="292">
        <v>639000</v>
      </c>
      <c r="R325" s="72">
        <f>IF(SUM($S$3:U$3)*$J325+SUM($S$4:U$4)*$K325+SUM($S$5:U$5)*$L325+SUM($S$6:U$6)*$M325+SUM($S$7:U$7)*$N325-SUM($O325:$Q325)&gt;0,SUM($S$3:U$3)*$J325+SUM($S$4:U$4)*$K325+SUM($S$5:U$5)*$L325+SUM($S$6:U$6)*$M325+SUM($S$7:U$7)*$N325-SUM($O325:$Q325),0)</f>
        <v>0</v>
      </c>
      <c r="S325" s="73">
        <f t="shared" si="926"/>
        <v>0</v>
      </c>
      <c r="T325" s="72">
        <f>IF(SUM($S$3:W$3)*$J325+SUM($S$4:W$4)*$K325+SUM($S$5:W$5)*$L325+SUM($S$6:W$6)*$M325+SUM($S$7:W$7)*$N325-SUM($O325:$Q325)&gt;0,SUM($S$3:W$3)*$J325+SUM($S$4:W$4)*$K325+SUM($S$5:W$5)*$L325+SUM($S$6:W$6)*$M325+SUM($S$7:W$7)*$N325-SUM($O325:$Q325),0)</f>
        <v>0</v>
      </c>
      <c r="U325" s="4">
        <f t="shared" si="927"/>
        <v>0</v>
      </c>
      <c r="V325" s="72">
        <f>IF(SUM($S$3:Y$3)*$J325+SUM($S$4:Y$4)*$K325+SUM($S$5:Y$5)*$L325+SUM($S$6:Y$6)*$M325+SUM($S$7:Y$7)*$N325-SUM($O325:$Q325)&gt;0,SUM($S$3:Y$3)*$J325+SUM($S$4:Y$4)*$K325+SUM($S$5:Y$5)*$L325+SUM($S$6:Y$6)*$M325+SUM($S$7:Y$7)*$N325-SUM($O325:$Q325),0)</f>
        <v>0</v>
      </c>
      <c r="W325" s="4">
        <f t="shared" si="928"/>
        <v>0</v>
      </c>
      <c r="X325" s="72">
        <f>IF(SUM($S$3:AA$3)*$J325+SUM($S$4:AA$4)*$K325+SUM($S$5:AA$5)*$L325+SUM($S$6:AA$6)*$M325+SUM($S$7:AA$7)*$N325-SUM($O325:$Q325)&gt;0,SUM($S$3:AA$3)*$J325+SUM($S$4:AA$4)*$K325+SUM($S$5:AA$5)*$L325+SUM($S$6:AA$6)*$M325+SUM($S$7:AA$7)*$N325-SUM($O325:$Q325),0)</f>
        <v>0</v>
      </c>
      <c r="Y325" s="4">
        <f t="shared" si="929"/>
        <v>0</v>
      </c>
      <c r="Z325" s="72">
        <f>IF(SUM($S$3:AC$3)*$J325+SUM($S$4:AC$4)*$K325+SUM($S$5:AC$5)*$L325+SUM($S$6:AC$6)*$M325+SUM($S$7:AC$7)*$N325-SUM($O325:$Q325)&gt;0,SUM($S$3:AC$3)*$J325+SUM($S$4:AC$4)*$K325+SUM($S$5:AC$5)*$L325+SUM($S$6:AC$6)*$M325+SUM($S$7:AC$7)*$N325-SUM($O325:$Q325),0)</f>
        <v>0</v>
      </c>
      <c r="AA325" s="4">
        <f t="shared" si="930"/>
        <v>0</v>
      </c>
      <c r="AB325" s="72">
        <f>IF(SUM($S$3:AE$3)*$J325+SUM($S$4:AE$4)*$K325+SUM($S$5:AE$5)*$L325+SUM($S$6:AE$6)*$M325+SUM($S$7:AE$7)*$N325-SUM($O325:$Q325)&gt;0,SUM($S$3:AE$3)*$J325+SUM($S$4:AE$4)*$K325+SUM($S$5:AE$5)*$L325+SUM($S$6:AE$6)*$M325+SUM($S$7:AE$7)*$N325-SUM($O325:$Q325),0)</f>
        <v>0</v>
      </c>
      <c r="AC325" s="4">
        <f t="shared" si="931"/>
        <v>0</v>
      </c>
      <c r="AD325" s="72">
        <f>IF(SUM($S$3:AG$3)*$J325+SUM($S$4:AG$4)*$K325+SUM($S$5:AG$5)*$L325+SUM($S$6:AG$6)*$M325+SUM($S$7:AG$7)*$N325-SUM($O325:$Q325)&gt;0,SUM($S$3:AG$3)*$J325+SUM($S$4:AG$4)*$K325+SUM($S$5:AG$5)*$L325+SUM($S$6:AG$6)*$M325+SUM($S$7:AG$7)*$N325-SUM($O325:$Q325),0)</f>
        <v>0</v>
      </c>
      <c r="AE325" s="4">
        <f t="shared" si="932"/>
        <v>0</v>
      </c>
      <c r="AF325" s="72">
        <f>IF(SUM($S$3:AI$3)*$J325+SUM($S$4:AI$4)*$K325+SUM($S$5:AI$5)*$L325+SUM($S$6:AI$6)*$M325+SUM($S$7:AI$7)*$N325-SUM($O325:$Q325)&gt;0,SUM($S$3:AI$3)*$J325+SUM($S$4:AI$4)*$K325+SUM($S$5:AI$5)*$L325+SUM($S$6:AI$6)*$M325+SUM($S$7:AI$7)*$N325-SUM($O325:$Q325),0)</f>
        <v>0</v>
      </c>
      <c r="AG325" s="4">
        <f t="shared" si="933"/>
        <v>0</v>
      </c>
      <c r="AH325" s="72">
        <f>IF(SUM($S$3:AK$3)*$J325+SUM($S$4:AK$4)*$K325+SUM($S$5:AK$5)*$L325+SUM($S$6:AK$6)*$M325+SUM($S$7:AK$7)*$N325-SUM($O325:$Q325)&gt;0,SUM($S$3:AK$3)*$J325+SUM($S$4:AK$4)*$K325+SUM($S$5:AK$5)*$L325+SUM($S$6:AK$6)*$M325+SUM($S$7:AK$7)*$N325-SUM($O325:$Q325),0)</f>
        <v>0</v>
      </c>
      <c r="AI325" s="4">
        <f t="shared" si="934"/>
        <v>0</v>
      </c>
      <c r="AJ325" s="72">
        <f>IF(SUM($S$3:AM$3)*$J325+SUM($S$4:AQ$4)*$K325+SUM($S$5:AM$5)*$L325+SUM($S$6:AM$6)*$M325+SUM($S$7:AM$7)*$N325-SUM($O325:$Q325)&gt;0,SUM($S$3:AM$3)*$J325+SUM($S$4:AQ$4)*$K325+SUM($S$5:AM$5)*$L325+SUM($S$6:AM$6)*$M325+SUM($S$7:AM$7)*$N325-SUM($O325:$Q325),0)</f>
        <v>0</v>
      </c>
      <c r="AK325" s="4">
        <f t="shared" si="935"/>
        <v>0</v>
      </c>
      <c r="AL325" s="72">
        <f>IF(SUM($S$3:AO$3)*$J325+SUM($S$4:AS$4)*$K325+SUM($S$5:AO$5)*$L325+SUM($S$6:AO$6)*$M325+SUM($S$7:AO$7)*$N325-SUM($O325:$Q325)&gt;0,SUM($S$3:AO$3)*$J325+SUM($S$4:AS$4)*$K325+SUM($S$5:AO$5)*$L325+SUM($S$6:AO$6)*$M325+SUM($S$7:AO$7)*$N325-SUM($O325:$Q325),0)</f>
        <v>0</v>
      </c>
      <c r="AM325" s="4">
        <f t="shared" si="936"/>
        <v>0</v>
      </c>
      <c r="AN325" s="72">
        <f>IF(SUM($S$3:AQ$3)*$J325+SUM($S$4:AU$4)*$K325+SUM($S$5:AQ$5)*$L325+SUM($S$6:AQ$6)*$M325+SUM($S$7:AQ$7)*$N325-SUM($O325:$Q325)&gt;0,SUM($S$3:AQ$3)*$J325+SUM($S$4:AU$4)*$K325+SUM($S$5:AQ$5)*$L325+SUM($S$6:AQ$6)*$M325+SUM($S$7:AQ$7)*$N325-SUM($O325:$Q325),0)</f>
        <v>0</v>
      </c>
      <c r="AO325" s="4">
        <f t="shared" si="937"/>
        <v>0</v>
      </c>
      <c r="AP325" s="72">
        <f>IF(SUM($S$3:AS$3)*$J325+SUM($S$4:AW$4)*$K325+SUM($S$5:AS$5)*$L325+SUM($S$6:AS$6)*$M325+SUM($S$7:AS$7)*$N325-SUM($O325:$Q325)&gt;0,SUM($S$3:AS$3)*$J325+SUM($S$4:AW$4)*$K325+SUM($S$5:AS$5)*$L325+SUM($S$6:AS$6)*$M325+SUM($S$7:AS$7)*$N325-SUM($O325:$Q325),0)</f>
        <v>0</v>
      </c>
      <c r="AQ325" s="4">
        <f t="shared" si="938"/>
        <v>0</v>
      </c>
      <c r="AR325" s="72">
        <f>IF(SUM($S$3:AU$3)*$J325+SUM($S$4:AP$4)*$K325+SUM($S$5:AU$5)*$L325+SUM($S$6:AU$6)*$M325+SUM($S$7:AU$7)*$N325-SUM($O325:$Q325)&gt;0,SUM($S$3:AU$3)*$J325+SUM($S$4:AP$4)*$K325+SUM($S$5:AU$5)*$L325+SUM($S$6:AU$6)*$M325+SUM($S$7:AU$7)*$N325-SUM($O325:$Q325),0)</f>
        <v>0</v>
      </c>
      <c r="AS325" s="4">
        <f t="shared" si="939"/>
        <v>0</v>
      </c>
      <c r="AT325" s="72">
        <f>IF(SUM($S$3:AW$3)*$J325+SUM($S$4:AW$4)*$K325+SUM($S$5:AW$5)*$L325+SUM($S$6:AW$6)*$M325+SUM($S$7:AW$7)*$N325-SUM($O325:$Q325)&gt;0,SUM($S$3:AW$3)*$J325+SUM($S$4:AW$4)*$K325+SUM($S$5:AW$5)*$L325+SUM($S$6:AW$6)*$M325+SUM($S$7:AW$7)*$N325-SUM($O325:$Q325),0)</f>
        <v>0</v>
      </c>
      <c r="AU325" s="4">
        <f t="shared" si="940"/>
        <v>0</v>
      </c>
      <c r="AV325" s="72">
        <f>IF(SUM($S$3:AY$3)*$J325+SUM($S$4:AY$4)*$K325+SUM($S$5:AY$5)*$L325+SUM($S$6:AY$6)*$M325+SUM($S$7:AY$7)*$N325-SUM($O325:$Q325)&gt;0,SUM($S$3:AY$3)*$J325+SUM($S$4:AY$4)*$K325+SUM($S$5:AY$5)*$L325+SUM($S$6:AY$6)*$M325+SUM($S$7:AY$7)*$N325-SUM($O325:$Q325),0)</f>
        <v>0</v>
      </c>
      <c r="AW325" s="4">
        <f t="shared" si="941"/>
        <v>0</v>
      </c>
      <c r="AX325" s="72">
        <f>IF(SUM($S$3:BA$3)*$J325+SUM($S$4:BA$4)*$K325+SUM($S$5:BA$5)*$L325+SUM($S$6:BA$6)*$M325+SUM($S$7:BA$7)*$N325-SUM($O325:$Q325)&gt;0,SUM($S$3:BA$3)*$J325+SUM($S$4:BA$4)*$K325+SUM($S$5:BA$5)*$L325+SUM($S$6:BA$6)*$M325+SUM($S$7:BA$7)*$N325-SUM($O325:$Q325),0)</f>
        <v>0</v>
      </c>
      <c r="AY325" s="7">
        <f t="shared" si="942"/>
        <v>0</v>
      </c>
      <c r="AZ325" s="401">
        <f>IF(SUM($S$3:BC$3)*$J325+SUM($S$4:BC$4)*$K325+SUM($S$5:BC$5)*$L325+SUM($S$6:BC$6)*$M325+SUM($S$7:BC$7)*$N325-SUM($O325:$Q325)&gt;0,SUM($S$3:BC$3)*$J325+SUM($S$4:BC$4)*$K325+SUM($S$5:BC$5)*$L325+SUM($S$6:BC$6)*$M325+SUM($S$7:BC$7)*$N325-SUM($O325:$Q325),0)</f>
        <v>39005.319999999949</v>
      </c>
      <c r="BA325" s="87">
        <f t="shared" si="943"/>
        <v>39005.319999999949</v>
      </c>
      <c r="BB325" s="402">
        <f>IF(SUM($S$3:BD$3)*$J325+SUM($S$4:BD$4)*$K325+SUM($S$5:BD$5)*$L325+SUM($S$6:BD$6)*$M325+SUM($S$7:BD$7)*$N325-SUM($O325:$Q325)&gt;0,SUM($S$3:BD$3)*$J325+SUM($S$4:BD$4)*$K325+SUM($S$5:BD$5)*$L325+SUM($S$6:BD$6)*$M325+SUM($S$7:BD$7)*$N325-SUM($O325:$Q325),0)</f>
        <v>99057.760000000009</v>
      </c>
      <c r="BC325" s="87">
        <f t="shared" si="944"/>
        <v>60052.440000000061</v>
      </c>
      <c r="BG325" s="91">
        <f t="shared" si="1025"/>
        <v>0</v>
      </c>
      <c r="BH325" s="91">
        <f t="shared" si="1026"/>
        <v>0</v>
      </c>
      <c r="BI325" s="91">
        <f t="shared" si="1027"/>
        <v>0</v>
      </c>
      <c r="BJ325" s="91">
        <f t="shared" si="1028"/>
        <v>0</v>
      </c>
      <c r="BK325" s="91">
        <f t="shared" si="1029"/>
        <v>0</v>
      </c>
      <c r="BL325" s="91">
        <f t="shared" si="1030"/>
        <v>0</v>
      </c>
      <c r="BM325" s="91">
        <f t="shared" si="1031"/>
        <v>0</v>
      </c>
      <c r="BN325" s="91">
        <f t="shared" si="1032"/>
        <v>0</v>
      </c>
      <c r="BO325" s="91">
        <f t="shared" si="1033"/>
        <v>0</v>
      </c>
      <c r="BP325" s="91">
        <f t="shared" si="1034"/>
        <v>0</v>
      </c>
      <c r="BQ325" s="250">
        <f t="shared" si="1035"/>
        <v>0</v>
      </c>
      <c r="BR325" s="157">
        <f t="shared" si="1036"/>
        <v>0</v>
      </c>
      <c r="BS325" s="91">
        <f t="shared" si="1011"/>
        <v>8706377.4771999884</v>
      </c>
      <c r="BT325" s="91">
        <f t="shared" si="1012"/>
        <v>13404305.132400014</v>
      </c>
      <c r="BU325" s="91"/>
      <c r="BV325" s="91"/>
      <c r="BW325" s="158"/>
      <c r="BX325" s="153" t="s">
        <v>607</v>
      </c>
    </row>
    <row r="326" spans="1:76" s="86" customFormat="1" ht="12.75" customHeight="1" x14ac:dyDescent="0.25">
      <c r="A326" s="15" t="s">
        <v>896</v>
      </c>
      <c r="B326" s="15" t="s">
        <v>897</v>
      </c>
      <c r="C326" s="244" t="s">
        <v>105</v>
      </c>
      <c r="D326" s="274">
        <v>2</v>
      </c>
      <c r="E326" s="328">
        <v>36.119999999999997</v>
      </c>
      <c r="F326" s="341" t="s">
        <v>1054</v>
      </c>
      <c r="G326" s="369">
        <v>2</v>
      </c>
      <c r="H326" s="370">
        <v>0</v>
      </c>
      <c r="I326" s="378" t="s">
        <v>1054</v>
      </c>
      <c r="J326" s="315">
        <v>3.43</v>
      </c>
      <c r="K326" s="208"/>
      <c r="L326" s="213">
        <v>1.4339999999999999</v>
      </c>
      <c r="M326" s="109"/>
      <c r="N326" s="120"/>
      <c r="O326" s="87"/>
      <c r="P326" s="91"/>
      <c r="Q326" s="292">
        <v>25150</v>
      </c>
      <c r="R326" s="72">
        <f>IF(SUM($S$3:U$3)*$J326+SUM($S$4:U$4)*$K326+SUM($S$5:U$5)*$L326+SUM($S$6:U$6)*$M326+SUM($S$7:U$7)*$N326-SUM($O326:$Q326)&gt;0,SUM($S$3:U$3)*$J326+SUM($S$4:U$4)*$K326+SUM($S$5:U$5)*$L326+SUM($S$6:U$6)*$M326+SUM($S$7:U$7)*$N326-SUM($O326:$Q326),0)</f>
        <v>0</v>
      </c>
      <c r="S326" s="73">
        <f t="shared" si="926"/>
        <v>0</v>
      </c>
      <c r="T326" s="72">
        <f>IF(SUM($S$3:W$3)*$J326+SUM($S$4:W$4)*$K326+SUM($S$5:W$5)*$L326+SUM($S$6:W$6)*$M326+SUM($S$7:W$7)*$N326-SUM($O326:$Q326)&gt;0,SUM($S$3:W$3)*$J326+SUM($S$4:W$4)*$K326+SUM($S$5:W$5)*$L326+SUM($S$6:W$6)*$M326+SUM($S$7:W$7)*$N326-SUM($O326:$Q326),0)</f>
        <v>0</v>
      </c>
      <c r="U326" s="4">
        <f t="shared" si="927"/>
        <v>0</v>
      </c>
      <c r="V326" s="72">
        <f>IF(SUM($S$3:Y$3)*$J326+SUM($S$4:Y$4)*$K326+SUM($S$5:Y$5)*$L326+SUM($S$6:Y$6)*$M326+SUM($S$7:Y$7)*$N326-SUM($O326:$Q326)&gt;0,SUM($S$3:Y$3)*$J326+SUM($S$4:Y$4)*$K326+SUM($S$5:Y$5)*$L326+SUM($S$6:Y$6)*$M326+SUM($S$7:Y$7)*$N326-SUM($O326:$Q326),0)</f>
        <v>0</v>
      </c>
      <c r="W326" s="4">
        <f t="shared" si="928"/>
        <v>0</v>
      </c>
      <c r="X326" s="72">
        <f>IF(SUM($S$3:AA$3)*$J326+SUM($S$4:AA$4)*$K326+SUM($S$5:AA$5)*$L326+SUM($S$6:AA$6)*$M326+SUM($S$7:AA$7)*$N326-SUM($O326:$Q326)&gt;0,SUM($S$3:AA$3)*$J326+SUM($S$4:AA$4)*$K326+SUM($S$5:AA$5)*$L326+SUM($S$6:AA$6)*$M326+SUM($S$7:AA$7)*$N326-SUM($O326:$Q326),0)</f>
        <v>0</v>
      </c>
      <c r="Y326" s="4">
        <f t="shared" si="929"/>
        <v>0</v>
      </c>
      <c r="Z326" s="72">
        <f>IF(SUM($S$3:AC$3)*$J326+SUM($S$4:AC$4)*$K326+SUM($S$5:AC$5)*$L326+SUM($S$6:AC$6)*$M326+SUM($S$7:AC$7)*$N326-SUM($O326:$Q326)&gt;0,SUM($S$3:AC$3)*$J326+SUM($S$4:AC$4)*$K326+SUM($S$5:AC$5)*$L326+SUM($S$6:AC$6)*$M326+SUM($S$7:AC$7)*$N326-SUM($O326:$Q326),0)</f>
        <v>0</v>
      </c>
      <c r="AA326" s="4">
        <f t="shared" si="930"/>
        <v>0</v>
      </c>
      <c r="AB326" s="72">
        <f>IF(SUM($S$3:AE$3)*$J326+SUM($S$4:AE$4)*$K326+SUM($S$5:AE$5)*$L326+SUM($S$6:AE$6)*$M326+SUM($S$7:AE$7)*$N326-SUM($O326:$Q326)&gt;0,SUM($S$3:AE$3)*$J326+SUM($S$4:AE$4)*$K326+SUM($S$5:AE$5)*$L326+SUM($S$6:AE$6)*$M326+SUM($S$7:AE$7)*$N326-SUM($O326:$Q326),0)</f>
        <v>0</v>
      </c>
      <c r="AC326" s="4">
        <f t="shared" si="931"/>
        <v>0</v>
      </c>
      <c r="AD326" s="72">
        <f>IF(SUM($S$3:AG$3)*$J326+SUM($S$4:AG$4)*$K326+SUM($S$5:AG$5)*$L326+SUM($S$6:AG$6)*$M326+SUM($S$7:AG$7)*$N326-SUM($O326:$Q326)&gt;0,SUM($S$3:AG$3)*$J326+SUM($S$4:AG$4)*$K326+SUM($S$5:AG$5)*$L326+SUM($S$6:AG$6)*$M326+SUM($S$7:AG$7)*$N326-SUM($O326:$Q326),0)</f>
        <v>0</v>
      </c>
      <c r="AE326" s="4">
        <f t="shared" si="932"/>
        <v>0</v>
      </c>
      <c r="AF326" s="72">
        <f>IF(SUM($S$3:AI$3)*$J326+SUM($S$4:AI$4)*$K326+SUM($S$5:AI$5)*$L326+SUM($S$6:AI$6)*$M326+SUM($S$7:AI$7)*$N326-SUM($O326:$Q326)&gt;0,SUM($S$3:AI$3)*$J326+SUM($S$4:AI$4)*$K326+SUM($S$5:AI$5)*$L326+SUM($S$6:AI$6)*$M326+SUM($S$7:AI$7)*$N326-SUM($O326:$Q326),0)</f>
        <v>0</v>
      </c>
      <c r="AG326" s="4">
        <f t="shared" si="933"/>
        <v>0</v>
      </c>
      <c r="AH326" s="72">
        <f>IF(SUM($S$3:AK$3)*$J326+SUM($S$4:AK$4)*$K326+SUM($S$5:AK$5)*$L326+SUM($S$6:AK$6)*$M326+SUM($S$7:AK$7)*$N326-SUM($O326:$Q326)&gt;0,SUM($S$3:AK$3)*$J326+SUM($S$4:AK$4)*$K326+SUM($S$5:AK$5)*$L326+SUM($S$6:AK$6)*$M326+SUM($S$7:AK$7)*$N326-SUM($O326:$Q326),0)</f>
        <v>0</v>
      </c>
      <c r="AI326" s="4">
        <f t="shared" si="934"/>
        <v>0</v>
      </c>
      <c r="AJ326" s="72">
        <f>IF(SUM($S$3:AM$3)*$J326+SUM($S$4:AQ$4)*$K326+SUM($S$5:AM$5)*$L326+SUM($S$6:AM$6)*$M326+SUM($S$7:AM$7)*$N326-SUM($O326:$Q326)&gt;0,SUM($S$3:AM$3)*$J326+SUM($S$4:AQ$4)*$K326+SUM($S$5:AM$5)*$L326+SUM($S$6:AM$6)*$M326+SUM($S$7:AM$7)*$N326-SUM($O326:$Q326),0)</f>
        <v>0</v>
      </c>
      <c r="AK326" s="4">
        <f t="shared" si="935"/>
        <v>0</v>
      </c>
      <c r="AL326" s="72">
        <f>IF(SUM($S$3:AO$3)*$J326+SUM($S$4:AS$4)*$K326+SUM($S$5:AO$5)*$L326+SUM($S$6:AO$6)*$M326+SUM($S$7:AO$7)*$N326-SUM($O326:$Q326)&gt;0,SUM($S$3:AO$3)*$J326+SUM($S$4:AS$4)*$K326+SUM($S$5:AO$5)*$L326+SUM($S$6:AO$6)*$M326+SUM($S$7:AO$7)*$N326-SUM($O326:$Q326),0)</f>
        <v>0</v>
      </c>
      <c r="AM326" s="4">
        <f t="shared" si="936"/>
        <v>0</v>
      </c>
      <c r="AN326" s="72">
        <f>IF(SUM($S$3:AQ$3)*$J326+SUM($S$4:AU$4)*$K326+SUM($S$5:AQ$5)*$L326+SUM($S$6:AQ$6)*$M326+SUM($S$7:AQ$7)*$N326-SUM($O326:$Q326)&gt;0,SUM($S$3:AQ$3)*$J326+SUM($S$4:AU$4)*$K326+SUM($S$5:AQ$5)*$L326+SUM($S$6:AQ$6)*$M326+SUM($S$7:AQ$7)*$N326-SUM($O326:$Q326),0)</f>
        <v>0</v>
      </c>
      <c r="AO326" s="4">
        <f t="shared" si="937"/>
        <v>0</v>
      </c>
      <c r="AP326" s="72">
        <f>IF(SUM($S$3:AS$3)*$J326+SUM($S$4:AW$4)*$K326+SUM($S$5:AS$5)*$L326+SUM($S$6:AS$6)*$M326+SUM($S$7:AS$7)*$N326-SUM($O326:$Q326)&gt;0,SUM($S$3:AS$3)*$J326+SUM($S$4:AW$4)*$K326+SUM($S$5:AS$5)*$L326+SUM($S$6:AS$6)*$M326+SUM($S$7:AS$7)*$N326-SUM($O326:$Q326),0)</f>
        <v>0</v>
      </c>
      <c r="AQ326" s="4">
        <f t="shared" si="938"/>
        <v>0</v>
      </c>
      <c r="AR326" s="72">
        <f>IF(SUM($S$3:AU$3)*$J326+SUM($S$4:AP$4)*$K326+SUM($S$5:AU$5)*$L326+SUM($S$6:AU$6)*$M326+SUM($S$7:AU$7)*$N326-SUM($O326:$Q326)&gt;0,SUM($S$3:AU$3)*$J326+SUM($S$4:AP$4)*$K326+SUM($S$5:AU$5)*$L326+SUM($S$6:AU$6)*$M326+SUM($S$7:AU$7)*$N326-SUM($O326:$Q326),0)</f>
        <v>0</v>
      </c>
      <c r="AS326" s="4">
        <f t="shared" si="939"/>
        <v>0</v>
      </c>
      <c r="AT326" s="72">
        <f>IF(SUM($S$3:AW$3)*$J326+SUM($S$4:AW$4)*$K326+SUM($S$5:AW$5)*$L326+SUM($S$6:AW$6)*$M326+SUM($S$7:AW$7)*$N326-SUM($O326:$Q326)&gt;0,SUM($S$3:AW$3)*$J326+SUM($S$4:AW$4)*$K326+SUM($S$5:AW$5)*$L326+SUM($S$6:AW$6)*$M326+SUM($S$7:AW$7)*$N326-SUM($O326:$Q326),0)</f>
        <v>0</v>
      </c>
      <c r="AU326" s="4">
        <f t="shared" si="940"/>
        <v>0</v>
      </c>
      <c r="AV326" s="72">
        <f>IF(SUM($S$3:AY$3)*$J326+SUM($S$4:AY$4)*$K326+SUM($S$5:AY$5)*$L326+SUM($S$6:AY$6)*$M326+SUM($S$7:AY$7)*$N326-SUM($O326:$Q326)&gt;0,SUM($S$3:AY$3)*$J326+SUM($S$4:AY$4)*$K326+SUM($S$5:AY$5)*$L326+SUM($S$6:AY$6)*$M326+SUM($S$7:AY$7)*$N326-SUM($O326:$Q326),0)</f>
        <v>0</v>
      </c>
      <c r="AW326" s="4">
        <f t="shared" si="941"/>
        <v>0</v>
      </c>
      <c r="AX326" s="72">
        <f>IF(SUM($S$3:BA$3)*$J326+SUM($S$4:BA$4)*$K326+SUM($S$5:BA$5)*$L326+SUM($S$6:BA$6)*$M326+SUM($S$7:BA$7)*$N326-SUM($O326:$Q326)&gt;0,SUM($S$3:BA$3)*$J326+SUM($S$4:BA$4)*$K326+SUM($S$5:BA$5)*$L326+SUM($S$6:BA$6)*$M326+SUM($S$7:BA$7)*$N326-SUM($O326:$Q326),0)</f>
        <v>0</v>
      </c>
      <c r="AY326" s="7">
        <f t="shared" si="942"/>
        <v>0</v>
      </c>
      <c r="AZ326" s="401">
        <f>IF(SUM($S$3:BC$3)*$J326+SUM($S$4:BC$4)*$K326+SUM($S$5:BC$5)*$L326+SUM($S$6:BC$6)*$M326+SUM($S$7:BC$7)*$N326-SUM($O326:$Q326)&gt;0,SUM($S$3:BC$3)*$J326+SUM($S$4:BC$4)*$K326+SUM($S$5:BC$5)*$L326+SUM($S$6:BC$6)*$M326+SUM($S$7:BC$7)*$N326-SUM($O326:$Q326),0)</f>
        <v>0</v>
      </c>
      <c r="BA326" s="87">
        <f t="shared" si="943"/>
        <v>0</v>
      </c>
      <c r="BB326" s="402">
        <f>IF(SUM($S$3:BD$3)*$J326+SUM($S$4:BD$4)*$K326+SUM($S$5:BD$5)*$L326+SUM($S$6:BD$6)*$M326+SUM($S$7:BD$7)*$N326-SUM($O326:$Q326)&gt;0,SUM($S$3:BD$3)*$J326+SUM($S$4:BD$4)*$K326+SUM($S$5:BD$5)*$L326+SUM($S$6:BD$6)*$M326+SUM($S$7:BD$7)*$N326-SUM($O326:$Q326),0)</f>
        <v>0</v>
      </c>
      <c r="BC326" s="87">
        <f t="shared" si="944"/>
        <v>0</v>
      </c>
      <c r="BG326" s="91">
        <f t="shared" ref="BG326" si="1037">IF($G326=2,AC326*$I$2*$H326,AC326*$H326)</f>
        <v>0</v>
      </c>
      <c r="BH326" s="91">
        <f t="shared" ref="BH326" si="1038">IF($G326=2,AE326*$I$2*$H326,AE326*$H326)</f>
        <v>0</v>
      </c>
      <c r="BI326" s="91">
        <f t="shared" ref="BI326" si="1039">IF($G326=2,AG326*$I$2*$H326,AG326*$H326)</f>
        <v>0</v>
      </c>
      <c r="BJ326" s="91">
        <f t="shared" ref="BJ326" si="1040">IF($G326=2,AI326*$I$2*$H326,AI326*$H326)</f>
        <v>0</v>
      </c>
      <c r="BK326" s="91">
        <f t="shared" ref="BK326" si="1041">IF($G326=2,AK326*$I$2*$H326,AK326*$H326)</f>
        <v>0</v>
      </c>
      <c r="BL326" s="91">
        <f t="shared" ref="BL326" si="1042">IF($G326=2,AM326*$I$2*$H326,AM326*$H326)</f>
        <v>0</v>
      </c>
      <c r="BM326" s="91">
        <f t="shared" ref="BM326" si="1043">IF($G326=2,AO326*$I$2*$H326,AO326*$H326)</f>
        <v>0</v>
      </c>
      <c r="BN326" s="91">
        <f t="shared" ref="BN326" si="1044">IF($G326=2,AQ326*$I$2*$H326,AQ326*$H326)</f>
        <v>0</v>
      </c>
      <c r="BO326" s="91">
        <f t="shared" ref="BO326" si="1045">IF($G326=2,AS326*$I$2*$H326,AS326*$H326)</f>
        <v>0</v>
      </c>
      <c r="BP326" s="91">
        <f t="shared" ref="BP326" si="1046">IF($G326=2,AU326*$I$2*$H326,AU326*$H326)</f>
        <v>0</v>
      </c>
      <c r="BQ326" s="250">
        <f t="shared" ref="BQ326" si="1047">IF($G326=2,AW326*$I$2*$H326,AW326*$H326)</f>
        <v>0</v>
      </c>
      <c r="BR326" s="157">
        <f t="shared" ref="BR326" si="1048">IF($G326=2,AY326*$I$2*$H326,AY326*$H326)</f>
        <v>0</v>
      </c>
      <c r="BS326" s="91">
        <f t="shared" ref="BS326:BS331" si="1049">IF($G326=2,$H326*BA326*$I$2,$H326*BA326)</f>
        <v>0</v>
      </c>
      <c r="BT326" s="91">
        <f t="shared" ref="BT326:BT331" si="1050">IF($G326=2,$H326*BC326*$I$2,$H326*BC326)</f>
        <v>0</v>
      </c>
      <c r="BU326" s="91"/>
      <c r="BV326" s="91"/>
      <c r="BW326" s="158"/>
      <c r="BX326" s="153" t="s">
        <v>607</v>
      </c>
    </row>
    <row r="327" spans="1:76" s="86" customFormat="1" ht="12.75" customHeight="1" x14ac:dyDescent="0.25">
      <c r="A327" s="13" t="s">
        <v>457</v>
      </c>
      <c r="B327" s="63" t="s">
        <v>458</v>
      </c>
      <c r="C327" s="244" t="s">
        <v>105</v>
      </c>
      <c r="D327" s="274">
        <v>1</v>
      </c>
      <c r="E327" s="328">
        <v>212.7</v>
      </c>
      <c r="F327" s="341" t="s">
        <v>912</v>
      </c>
      <c r="G327" s="369">
        <v>1</v>
      </c>
      <c r="H327" s="370">
        <v>221.31</v>
      </c>
      <c r="I327" s="378" t="s">
        <v>912</v>
      </c>
      <c r="J327" s="307">
        <v>2108.1120000000001</v>
      </c>
      <c r="K327" s="208"/>
      <c r="L327" s="217"/>
      <c r="M327" s="109"/>
      <c r="N327" s="120"/>
      <c r="O327" s="87"/>
      <c r="P327" s="91"/>
      <c r="Q327" s="292">
        <v>737000</v>
      </c>
      <c r="R327" s="72">
        <f>IF(SUM($S$3:U$3)*$J327+SUM($S$4:U$4)*$K327+SUM($S$5:U$5)*$L327+SUM($S$6:U$6)*$M327+SUM($S$7:U$7)*$N327-SUM($O327:$Q327)&gt;0,SUM($S$3:U$3)*$J327+SUM($S$4:U$4)*$K327+SUM($S$5:U$5)*$L327+SUM($S$6:U$6)*$M327+SUM($S$7:U$7)*$N327-SUM($O327:$Q327),0)</f>
        <v>0</v>
      </c>
      <c r="S327" s="73">
        <f t="shared" si="926"/>
        <v>0</v>
      </c>
      <c r="T327" s="72">
        <f>IF(SUM($S$3:W$3)*$J327+SUM($S$4:W$4)*$K327+SUM($S$5:W$5)*$L327+SUM($S$6:W$6)*$M327+SUM($S$7:W$7)*$N327-SUM($O327:$Q327)&gt;0,SUM($S$3:W$3)*$J327+SUM($S$4:W$4)*$K327+SUM($S$5:W$5)*$L327+SUM($S$6:W$6)*$M327+SUM($S$7:W$7)*$N327-SUM($O327:$Q327),0)</f>
        <v>0</v>
      </c>
      <c r="U327" s="4">
        <f t="shared" si="927"/>
        <v>0</v>
      </c>
      <c r="V327" s="72">
        <f>IF(SUM($S$3:Y$3)*$J327+SUM($S$4:Y$4)*$K327+SUM($S$5:Y$5)*$L327+SUM($S$6:Y$6)*$M327+SUM($S$7:Y$7)*$N327-SUM($O327:$Q327)&gt;0,SUM($S$3:Y$3)*$J327+SUM($S$4:Y$4)*$K327+SUM($S$5:Y$5)*$L327+SUM($S$6:Y$6)*$M327+SUM($S$7:Y$7)*$N327-SUM($O327:$Q327),0)</f>
        <v>0</v>
      </c>
      <c r="W327" s="4">
        <f t="shared" si="928"/>
        <v>0</v>
      </c>
      <c r="X327" s="72">
        <f>IF(SUM($S$3:AA$3)*$J327+SUM($S$4:AA$4)*$K327+SUM($S$5:AA$5)*$L327+SUM($S$6:AA$6)*$M327+SUM($S$7:AA$7)*$N327-SUM($O327:$Q327)&gt;0,SUM($S$3:AA$3)*$J327+SUM($S$4:AA$4)*$K327+SUM($S$5:AA$5)*$L327+SUM($S$6:AA$6)*$M327+SUM($S$7:AA$7)*$N327-SUM($O327:$Q327),0)</f>
        <v>0</v>
      </c>
      <c r="Y327" s="4">
        <f t="shared" si="929"/>
        <v>0</v>
      </c>
      <c r="Z327" s="72">
        <f>IF(SUM($S$3:AC$3)*$J327+SUM($S$4:AC$4)*$K327+SUM($S$5:AC$5)*$L327+SUM($S$6:AC$6)*$M327+SUM($S$7:AC$7)*$N327-SUM($O327:$Q327)&gt;0,SUM($S$3:AC$3)*$J327+SUM($S$4:AC$4)*$K327+SUM($S$5:AC$5)*$L327+SUM($S$6:AC$6)*$M327+SUM($S$7:AC$7)*$N327-SUM($O327:$Q327),0)</f>
        <v>0</v>
      </c>
      <c r="AA327" s="4">
        <f t="shared" si="930"/>
        <v>0</v>
      </c>
      <c r="AB327" s="72">
        <f>IF(SUM($S$3:AE$3)*$J327+SUM($S$4:AE$4)*$K327+SUM($S$5:AE$5)*$L327+SUM($S$6:AE$6)*$M327+SUM($S$7:AE$7)*$N327-SUM($O327:$Q327)&gt;0,SUM($S$3:AE$3)*$J327+SUM($S$4:AE$4)*$K327+SUM($S$5:AE$5)*$L327+SUM($S$6:AE$6)*$M327+SUM($S$7:AE$7)*$N327-SUM($O327:$Q327),0)</f>
        <v>0</v>
      </c>
      <c r="AC327" s="4">
        <f t="shared" si="931"/>
        <v>0</v>
      </c>
      <c r="AD327" s="72">
        <f>IF(SUM($S$3:AG$3)*$J327+SUM($S$4:AG$4)*$K327+SUM($S$5:AG$5)*$L327+SUM($S$6:AG$6)*$M327+SUM($S$7:AG$7)*$N327-SUM($O327:$Q327)&gt;0,SUM($S$3:AG$3)*$J327+SUM($S$4:AG$4)*$K327+SUM($S$5:AG$5)*$L327+SUM($S$6:AG$6)*$M327+SUM($S$7:AG$7)*$N327-SUM($O327:$Q327),0)</f>
        <v>0</v>
      </c>
      <c r="AE327" s="4">
        <f t="shared" si="932"/>
        <v>0</v>
      </c>
      <c r="AF327" s="72">
        <f>IF(SUM($S$3:AI$3)*$J327+SUM($S$4:AI$4)*$K327+SUM($S$5:AI$5)*$L327+SUM($S$6:AI$6)*$M327+SUM($S$7:AI$7)*$N327-SUM($O327:$Q327)&gt;0,SUM($S$3:AI$3)*$J327+SUM($S$4:AI$4)*$K327+SUM($S$5:AI$5)*$L327+SUM($S$6:AI$6)*$M327+SUM($S$7:AI$7)*$N327-SUM($O327:$Q327),0)</f>
        <v>0</v>
      </c>
      <c r="AG327" s="4">
        <f t="shared" si="933"/>
        <v>0</v>
      </c>
      <c r="AH327" s="72">
        <f>IF(SUM($S$3:AK$3)*$J327+SUM($S$4:AK$4)*$K327+SUM($S$5:AK$5)*$L327+SUM($S$6:AK$6)*$M327+SUM($S$7:AK$7)*$N327-SUM($O327:$Q327)&gt;0,SUM($S$3:AK$3)*$J327+SUM($S$4:AK$4)*$K327+SUM($S$5:AK$5)*$L327+SUM($S$6:AK$6)*$M327+SUM($S$7:AK$7)*$N327-SUM($O327:$Q327),0)</f>
        <v>0</v>
      </c>
      <c r="AI327" s="4">
        <f t="shared" si="934"/>
        <v>0</v>
      </c>
      <c r="AJ327" s="72">
        <f>IF(SUM($S$3:AM$3)*$J327+SUM($S$4:AQ$4)*$K327+SUM($S$5:AM$5)*$L327+SUM($S$6:AM$6)*$M327+SUM($S$7:AM$7)*$N327-SUM($O327:$Q327)&gt;0,SUM($S$3:AM$3)*$J327+SUM($S$4:AQ$4)*$K327+SUM($S$5:AM$5)*$L327+SUM($S$6:AM$6)*$M327+SUM($S$7:AM$7)*$N327-SUM($O327:$Q327),0)</f>
        <v>0</v>
      </c>
      <c r="AK327" s="4">
        <f t="shared" si="935"/>
        <v>0</v>
      </c>
      <c r="AL327" s="72">
        <f>IF(SUM($S$3:AO$3)*$J327+SUM($S$4:AS$4)*$K327+SUM($S$5:AO$5)*$L327+SUM($S$6:AO$6)*$M327+SUM($S$7:AO$7)*$N327-SUM($O327:$Q327)&gt;0,SUM($S$3:AO$3)*$J327+SUM($S$4:AS$4)*$K327+SUM($S$5:AO$5)*$L327+SUM($S$6:AO$6)*$M327+SUM($S$7:AO$7)*$N327-SUM($O327:$Q327),0)</f>
        <v>0</v>
      </c>
      <c r="AM327" s="4">
        <f t="shared" si="936"/>
        <v>0</v>
      </c>
      <c r="AN327" s="72">
        <f>IF(SUM($S$3:AQ$3)*$J327+SUM($S$4:AU$4)*$K327+SUM($S$5:AQ$5)*$L327+SUM($S$6:AQ$6)*$M327+SUM($S$7:AQ$7)*$N327-SUM($O327:$Q327)&gt;0,SUM($S$3:AQ$3)*$J327+SUM($S$4:AU$4)*$K327+SUM($S$5:AQ$5)*$L327+SUM($S$6:AQ$6)*$M327+SUM($S$7:AQ$7)*$N327-SUM($O327:$Q327),0)</f>
        <v>0</v>
      </c>
      <c r="AO327" s="4">
        <f t="shared" si="937"/>
        <v>0</v>
      </c>
      <c r="AP327" s="72">
        <f>IF(SUM($S$3:AS$3)*$J327+SUM($S$4:AW$4)*$K327+SUM($S$5:AS$5)*$L327+SUM($S$6:AS$6)*$M327+SUM($S$7:AS$7)*$N327-SUM($O327:$Q327)&gt;0,SUM($S$3:AS$3)*$J327+SUM($S$4:AW$4)*$K327+SUM($S$5:AS$5)*$L327+SUM($S$6:AS$6)*$M327+SUM($S$7:AS$7)*$N327-SUM($O327:$Q327),0)</f>
        <v>0</v>
      </c>
      <c r="AQ327" s="4">
        <f t="shared" si="938"/>
        <v>0</v>
      </c>
      <c r="AR327" s="72">
        <f>IF(SUM($S$3:AU$3)*$J327+SUM($S$4:AP$4)*$K327+SUM($S$5:AU$5)*$L327+SUM($S$6:AU$6)*$M327+SUM($S$7:AU$7)*$N327-SUM($O327:$Q327)&gt;0,SUM($S$3:AU$3)*$J327+SUM($S$4:AP$4)*$K327+SUM($S$5:AU$5)*$L327+SUM($S$6:AU$6)*$M327+SUM($S$7:AU$7)*$N327-SUM($O327:$Q327),0)</f>
        <v>0</v>
      </c>
      <c r="AS327" s="4">
        <f t="shared" si="939"/>
        <v>0</v>
      </c>
      <c r="AT327" s="72">
        <f>IF(SUM($S$3:AW$3)*$J327+SUM($S$4:AW$4)*$K327+SUM($S$5:AW$5)*$L327+SUM($S$6:AW$6)*$M327+SUM($S$7:AW$7)*$N327-SUM($O327:$Q327)&gt;0,SUM($S$3:AW$3)*$J327+SUM($S$4:AW$4)*$K327+SUM($S$5:AW$5)*$L327+SUM($S$6:AW$6)*$M327+SUM($S$7:AW$7)*$N327-SUM($O327:$Q327),0)</f>
        <v>0</v>
      </c>
      <c r="AU327" s="4">
        <f t="shared" si="940"/>
        <v>0</v>
      </c>
      <c r="AV327" s="72">
        <f>IF(SUM($S$3:AY$3)*$J327+SUM($S$4:AY$4)*$K327+SUM($S$5:AY$5)*$L327+SUM($S$6:AY$6)*$M327+SUM($S$7:AY$7)*$N327-SUM($O327:$Q327)&gt;0,SUM($S$3:AY$3)*$J327+SUM($S$4:AY$4)*$K327+SUM($S$5:AY$5)*$L327+SUM($S$6:AY$6)*$M327+SUM($S$7:AY$7)*$N327-SUM($O327:$Q327),0)</f>
        <v>0</v>
      </c>
      <c r="AW327" s="4">
        <f t="shared" si="941"/>
        <v>0</v>
      </c>
      <c r="AX327" s="72">
        <f>IF(SUM($S$3:BA$3)*$J327+SUM($S$4:BA$4)*$K327+SUM($S$5:BA$5)*$L327+SUM($S$6:BA$6)*$M327+SUM($S$7:BA$7)*$N327-SUM($O327:$Q327)&gt;0,SUM($S$3:BA$3)*$J327+SUM($S$4:BA$4)*$K327+SUM($S$5:BA$5)*$L327+SUM($S$6:BA$6)*$M327+SUM($S$7:BA$7)*$N327-SUM($O327:$Q327),0)</f>
        <v>0</v>
      </c>
      <c r="AY327" s="7">
        <f t="shared" si="942"/>
        <v>0</v>
      </c>
      <c r="AZ327" s="401">
        <f>IF(SUM($S$3:BC$3)*$J327+SUM($S$4:BC$4)*$K327+SUM($S$5:BC$5)*$L327+SUM($S$6:BC$6)*$M327+SUM($S$7:BC$7)*$N327-SUM($O327:$Q327)&gt;0,SUM($S$3:BC$3)*$J327+SUM($S$4:BC$4)*$K327+SUM($S$5:BC$5)*$L327+SUM($S$6:BC$6)*$M327+SUM($S$7:BC$7)*$N327-SUM($O327:$Q327),0)</f>
        <v>0</v>
      </c>
      <c r="BA327" s="87">
        <f t="shared" si="943"/>
        <v>0</v>
      </c>
      <c r="BB327" s="402">
        <f>IF(SUM($S$3:BD$3)*$J327+SUM($S$4:BD$4)*$K327+SUM($S$5:BD$5)*$L327+SUM($S$6:BD$6)*$M327+SUM($S$7:BD$7)*$N327-SUM($O327:$Q327)&gt;0,SUM($S$3:BD$3)*$J327+SUM($S$4:BD$4)*$K327+SUM($S$5:BD$5)*$L327+SUM($S$6:BD$6)*$M327+SUM($S$7:BD$7)*$N327-SUM($O327:$Q327),0)</f>
        <v>0</v>
      </c>
      <c r="BC327" s="87">
        <f t="shared" si="944"/>
        <v>0</v>
      </c>
      <c r="BG327" s="91">
        <f t="shared" ref="BG327:BG331" si="1051">IF($G327=2,$H327*AC327*$I$2,$H327*AC327)</f>
        <v>0</v>
      </c>
      <c r="BH327" s="91">
        <f t="shared" ref="BH327:BH331" si="1052">IF($G327=2,$H327*AE327*$I$2,$H327*AE327)</f>
        <v>0</v>
      </c>
      <c r="BI327" s="91">
        <f t="shared" ref="BI327:BI331" si="1053">IF($G327=2,$H327*AG327*$I$2,$H327*AG327)</f>
        <v>0</v>
      </c>
      <c r="BJ327" s="91">
        <f t="shared" ref="BJ327:BJ331" si="1054">IF($G327=2,$H327*AI327*$I$2,$H327*AI327)</f>
        <v>0</v>
      </c>
      <c r="BK327" s="91">
        <f t="shared" ref="BK327:BK331" si="1055">IF($G327=2,$H327*AK327*$I$2,$H327*AK327)</f>
        <v>0</v>
      </c>
      <c r="BL327" s="91">
        <f t="shared" ref="BL327:BL331" si="1056">IF($G327=2,$H327*AM327*$I$2,$H327*AM327)</f>
        <v>0</v>
      </c>
      <c r="BM327" s="91">
        <f t="shared" ref="BM327:BM331" si="1057">IF($G327=2,$H327*AO327*$I$2,$H327*AO327)</f>
        <v>0</v>
      </c>
      <c r="BN327" s="91">
        <f t="shared" ref="BN327:BN331" si="1058">IF($G327=2,$H327*AQ327*$I$2,$H327*AQ327)</f>
        <v>0</v>
      </c>
      <c r="BO327" s="91">
        <f t="shared" ref="BO327:BO331" si="1059">IF($G327=2,$H327*AS327*$I$2,$H327*AS327)</f>
        <v>0</v>
      </c>
      <c r="BP327" s="91">
        <f t="shared" ref="BP327:BP331" si="1060">IF($G327=2,$H327*AU327*$I$2,$H327*AU327)</f>
        <v>0</v>
      </c>
      <c r="BQ327" s="250">
        <f t="shared" ref="BQ327:BQ331" si="1061">IF($G327=2,$H327*AW327*$I$2,$H327*AW327)</f>
        <v>0</v>
      </c>
      <c r="BR327" s="157">
        <f t="shared" ref="BR327:BR331" si="1062">IF($G327=2,$H327*AY327*$I$2,$H327*AY327)</f>
        <v>0</v>
      </c>
      <c r="BS327" s="91">
        <f t="shared" si="1049"/>
        <v>0</v>
      </c>
      <c r="BT327" s="91">
        <f t="shared" si="1050"/>
        <v>0</v>
      </c>
      <c r="BU327" s="91"/>
      <c r="BV327" s="91"/>
      <c r="BW327" s="158"/>
      <c r="BX327" s="153" t="s">
        <v>607</v>
      </c>
    </row>
    <row r="328" spans="1:76" s="86" customFormat="1" ht="12.75" customHeight="1" x14ac:dyDescent="0.25">
      <c r="A328" s="51" t="s">
        <v>898</v>
      </c>
      <c r="B328" s="51" t="s">
        <v>899</v>
      </c>
      <c r="C328" s="244" t="s">
        <v>105</v>
      </c>
      <c r="D328" s="274">
        <v>1</v>
      </c>
      <c r="E328" s="328">
        <v>212.7</v>
      </c>
      <c r="F328" s="341" t="s">
        <v>912</v>
      </c>
      <c r="G328" s="369">
        <v>1</v>
      </c>
      <c r="H328" s="370">
        <v>223.21</v>
      </c>
      <c r="I328" s="378" t="s">
        <v>912</v>
      </c>
      <c r="J328" s="307">
        <v>7.04</v>
      </c>
      <c r="K328" s="208"/>
      <c r="L328" s="213">
        <v>8.7279999999999998</v>
      </c>
      <c r="M328" s="234">
        <v>305.58</v>
      </c>
      <c r="N328" s="120"/>
      <c r="O328" s="87"/>
      <c r="P328" s="91"/>
      <c r="Q328" s="292">
        <v>105598</v>
      </c>
      <c r="R328" s="72">
        <f>IF(SUM($S$3:U$3)*$J328+SUM($S$4:U$4)*$K328+SUM($S$5:U$5)*$L328+SUM($S$6:U$6)*$M328+SUM($S$7:U$7)*$N328-SUM($O328:$Q328)&gt;0,SUM($S$3:U$3)*$J328+SUM($S$4:U$4)*$K328+SUM($S$5:U$5)*$L328+SUM($S$6:U$6)*$M328+SUM($S$7:U$7)*$N328-SUM($O328:$Q328),0)</f>
        <v>0</v>
      </c>
      <c r="S328" s="73">
        <f t="shared" si="926"/>
        <v>0</v>
      </c>
      <c r="T328" s="72">
        <f>IF(SUM($S$3:W$3)*$J328+SUM($S$4:W$4)*$K328+SUM($S$5:W$5)*$L328+SUM($S$6:W$6)*$M328+SUM($S$7:W$7)*$N328-SUM($O328:$Q328)&gt;0,SUM($S$3:W$3)*$J328+SUM($S$4:W$4)*$K328+SUM($S$5:W$5)*$L328+SUM($S$6:W$6)*$M328+SUM($S$7:W$7)*$N328-SUM($O328:$Q328),0)</f>
        <v>0</v>
      </c>
      <c r="U328" s="4">
        <f t="shared" si="927"/>
        <v>0</v>
      </c>
      <c r="V328" s="72">
        <f>IF(SUM($S$3:Y$3)*$J328+SUM($S$4:Y$4)*$K328+SUM($S$5:Y$5)*$L328+SUM($S$6:Y$6)*$M328+SUM($S$7:Y$7)*$N328-SUM($O328:$Q328)&gt;0,SUM($S$3:Y$3)*$J328+SUM($S$4:Y$4)*$K328+SUM($S$5:Y$5)*$L328+SUM($S$6:Y$6)*$M328+SUM($S$7:Y$7)*$N328-SUM($O328:$Q328),0)</f>
        <v>0</v>
      </c>
      <c r="W328" s="4">
        <f t="shared" si="928"/>
        <v>0</v>
      </c>
      <c r="X328" s="72">
        <f>IF(SUM($S$3:AA$3)*$J328+SUM($S$4:AA$4)*$K328+SUM($S$5:AA$5)*$L328+SUM($S$6:AA$6)*$M328+SUM($S$7:AA$7)*$N328-SUM($O328:$Q328)&gt;0,SUM($S$3:AA$3)*$J328+SUM($S$4:AA$4)*$K328+SUM($S$5:AA$5)*$L328+SUM($S$6:AA$6)*$M328+SUM($S$7:AA$7)*$N328-SUM($O328:$Q328),0)</f>
        <v>0</v>
      </c>
      <c r="Y328" s="4">
        <f t="shared" si="929"/>
        <v>0</v>
      </c>
      <c r="Z328" s="72">
        <f>IF(SUM($S$3:AC$3)*$J328+SUM($S$4:AC$4)*$K328+SUM($S$5:AC$5)*$L328+SUM($S$6:AC$6)*$M328+SUM($S$7:AC$7)*$N328-SUM($O328:$Q328)&gt;0,SUM($S$3:AC$3)*$J328+SUM($S$4:AC$4)*$K328+SUM($S$5:AC$5)*$L328+SUM($S$6:AC$6)*$M328+SUM($S$7:AC$7)*$N328-SUM($O328:$Q328),0)</f>
        <v>0</v>
      </c>
      <c r="AA328" s="4">
        <f t="shared" si="930"/>
        <v>0</v>
      </c>
      <c r="AB328" s="72">
        <f>IF(SUM($S$3:AE$3)*$J328+SUM($S$4:AE$4)*$K328+SUM($S$5:AE$5)*$L328+SUM($S$6:AE$6)*$M328+SUM($S$7:AE$7)*$N328-SUM($O328:$Q328)&gt;0,SUM($S$3:AE$3)*$J328+SUM($S$4:AE$4)*$K328+SUM($S$5:AE$5)*$L328+SUM($S$6:AE$6)*$M328+SUM($S$7:AE$7)*$N328-SUM($O328:$Q328),0)</f>
        <v>0</v>
      </c>
      <c r="AC328" s="4">
        <f t="shared" si="931"/>
        <v>0</v>
      </c>
      <c r="AD328" s="72">
        <f>IF(SUM($S$3:AG$3)*$J328+SUM($S$4:AG$4)*$K328+SUM($S$5:AG$5)*$L328+SUM($S$6:AG$6)*$M328+SUM($S$7:AG$7)*$N328-SUM($O328:$Q328)&gt;0,SUM($S$3:AG$3)*$J328+SUM($S$4:AG$4)*$K328+SUM($S$5:AG$5)*$L328+SUM($S$6:AG$6)*$M328+SUM($S$7:AG$7)*$N328-SUM($O328:$Q328),0)</f>
        <v>0</v>
      </c>
      <c r="AE328" s="4">
        <f t="shared" si="932"/>
        <v>0</v>
      </c>
      <c r="AF328" s="72">
        <f>IF(SUM($S$3:AI$3)*$J328+SUM($S$4:AI$4)*$K328+SUM($S$5:AI$5)*$L328+SUM($S$6:AI$6)*$M328+SUM($S$7:AI$7)*$N328-SUM($O328:$Q328)&gt;0,SUM($S$3:AI$3)*$J328+SUM($S$4:AI$4)*$K328+SUM($S$5:AI$5)*$L328+SUM($S$6:AI$6)*$M328+SUM($S$7:AI$7)*$N328-SUM($O328:$Q328),0)</f>
        <v>0</v>
      </c>
      <c r="AG328" s="4">
        <f t="shared" si="933"/>
        <v>0</v>
      </c>
      <c r="AH328" s="72">
        <f>IF(SUM($S$3:AK$3)*$J328+SUM($S$4:AK$4)*$K328+SUM($S$5:AK$5)*$L328+SUM($S$6:AK$6)*$M328+SUM($S$7:AK$7)*$N328-SUM($O328:$Q328)&gt;0,SUM($S$3:AK$3)*$J328+SUM($S$4:AK$4)*$K328+SUM($S$5:AK$5)*$L328+SUM($S$6:AK$6)*$M328+SUM($S$7:AK$7)*$N328-SUM($O328:$Q328),0)</f>
        <v>0</v>
      </c>
      <c r="AI328" s="4">
        <f t="shared" si="934"/>
        <v>0</v>
      </c>
      <c r="AJ328" s="72">
        <f>IF(SUM($S$3:AM$3)*$J328+SUM($S$4:AQ$4)*$K328+SUM($S$5:AM$5)*$L328+SUM($S$6:AM$6)*$M328+SUM($S$7:AM$7)*$N328-SUM($O328:$Q328)&gt;0,SUM($S$3:AM$3)*$J328+SUM($S$4:AQ$4)*$K328+SUM($S$5:AM$5)*$L328+SUM($S$6:AM$6)*$M328+SUM($S$7:AM$7)*$N328-SUM($O328:$Q328),0)</f>
        <v>0</v>
      </c>
      <c r="AK328" s="4">
        <f t="shared" si="935"/>
        <v>0</v>
      </c>
      <c r="AL328" s="72">
        <f>IF(SUM($S$3:AO$3)*$J328+SUM($S$4:AS$4)*$K328+SUM($S$5:AO$5)*$L328+SUM($S$6:AO$6)*$M328+SUM($S$7:AO$7)*$N328-SUM($O328:$Q328)&gt;0,SUM($S$3:AO$3)*$J328+SUM($S$4:AS$4)*$K328+SUM($S$5:AO$5)*$L328+SUM($S$6:AO$6)*$M328+SUM($S$7:AO$7)*$N328-SUM($O328:$Q328),0)</f>
        <v>0</v>
      </c>
      <c r="AM328" s="4">
        <f t="shared" si="936"/>
        <v>0</v>
      </c>
      <c r="AN328" s="72">
        <f>IF(SUM($S$3:AQ$3)*$J328+SUM($S$4:AU$4)*$K328+SUM($S$5:AQ$5)*$L328+SUM($S$6:AQ$6)*$M328+SUM($S$7:AQ$7)*$N328-SUM($O328:$Q328)&gt;0,SUM($S$3:AQ$3)*$J328+SUM($S$4:AU$4)*$K328+SUM($S$5:AQ$5)*$L328+SUM($S$6:AQ$6)*$M328+SUM($S$7:AQ$7)*$N328-SUM($O328:$Q328),0)</f>
        <v>0</v>
      </c>
      <c r="AO328" s="4">
        <f t="shared" si="937"/>
        <v>0</v>
      </c>
      <c r="AP328" s="72">
        <f>IF(SUM($S$3:AS$3)*$J328+SUM($S$4:AW$4)*$K328+SUM($S$5:AS$5)*$L328+SUM($S$6:AS$6)*$M328+SUM($S$7:AS$7)*$N328-SUM($O328:$Q328)&gt;0,SUM($S$3:AS$3)*$J328+SUM($S$4:AW$4)*$K328+SUM($S$5:AS$5)*$L328+SUM($S$6:AS$6)*$M328+SUM($S$7:AS$7)*$N328-SUM($O328:$Q328),0)</f>
        <v>0</v>
      </c>
      <c r="AQ328" s="4">
        <f t="shared" si="938"/>
        <v>0</v>
      </c>
      <c r="AR328" s="72">
        <f>IF(SUM($S$3:AU$3)*$J328+SUM($S$4:AP$4)*$K328+SUM($S$5:AU$5)*$L328+SUM($S$6:AU$6)*$M328+SUM($S$7:AU$7)*$N328-SUM($O328:$Q328)&gt;0,SUM($S$3:AU$3)*$J328+SUM($S$4:AP$4)*$K328+SUM($S$5:AU$5)*$L328+SUM($S$6:AU$6)*$M328+SUM($S$7:AU$7)*$N328-SUM($O328:$Q328),0)</f>
        <v>0</v>
      </c>
      <c r="AS328" s="4">
        <f t="shared" si="939"/>
        <v>0</v>
      </c>
      <c r="AT328" s="72">
        <f>IF(SUM($S$3:AW$3)*$J328+SUM($S$4:AW$4)*$K328+SUM($S$5:AW$5)*$L328+SUM($S$6:AW$6)*$M328+SUM($S$7:AW$7)*$N328-SUM($O328:$Q328)&gt;0,SUM($S$3:AW$3)*$J328+SUM($S$4:AW$4)*$K328+SUM($S$5:AW$5)*$L328+SUM($S$6:AW$6)*$M328+SUM($S$7:AW$7)*$N328-SUM($O328:$Q328),0)</f>
        <v>0</v>
      </c>
      <c r="AU328" s="4">
        <f t="shared" si="940"/>
        <v>0</v>
      </c>
      <c r="AV328" s="72">
        <f>IF(SUM($S$3:AY$3)*$J328+SUM($S$4:AY$4)*$K328+SUM($S$5:AY$5)*$L328+SUM($S$6:AY$6)*$M328+SUM($S$7:AY$7)*$N328-SUM($O328:$Q328)&gt;0,SUM($S$3:AY$3)*$J328+SUM($S$4:AY$4)*$K328+SUM($S$5:AY$5)*$L328+SUM($S$6:AY$6)*$M328+SUM($S$7:AY$7)*$N328-SUM($O328:$Q328),0)</f>
        <v>0</v>
      </c>
      <c r="AW328" s="4">
        <f t="shared" si="941"/>
        <v>0</v>
      </c>
      <c r="AX328" s="72">
        <f>IF(SUM($S$3:BA$3)*$J328+SUM($S$4:BA$4)*$K328+SUM($S$5:BA$5)*$L328+SUM($S$6:BA$6)*$M328+SUM($S$7:BA$7)*$N328-SUM($O328:$Q328)&gt;0,SUM($S$3:BA$3)*$J328+SUM($S$4:BA$4)*$K328+SUM($S$5:BA$5)*$L328+SUM($S$6:BA$6)*$M328+SUM($S$7:BA$7)*$N328-SUM($O328:$Q328),0)</f>
        <v>0</v>
      </c>
      <c r="AY328" s="7">
        <f t="shared" si="942"/>
        <v>0</v>
      </c>
      <c r="AZ328" s="401">
        <f>IF(SUM($S$3:BC$3)*$J328+SUM($S$4:BC$4)*$K328+SUM($S$5:BC$5)*$L328+SUM($S$6:BC$6)*$M328+SUM($S$7:BC$7)*$N328-SUM($O328:$Q328)&gt;0,SUM($S$3:BC$3)*$J328+SUM($S$4:BC$4)*$K328+SUM($S$5:BC$5)*$L328+SUM($S$6:BC$6)*$M328+SUM($S$7:BC$7)*$N328-SUM($O328:$Q328),0)</f>
        <v>0</v>
      </c>
      <c r="BA328" s="87">
        <f t="shared" si="943"/>
        <v>0</v>
      </c>
      <c r="BB328" s="402">
        <f>IF(SUM($S$3:BD$3)*$J328+SUM($S$4:BD$4)*$K328+SUM($S$5:BD$5)*$L328+SUM($S$6:BD$6)*$M328+SUM($S$7:BD$7)*$N328-SUM($O328:$Q328)&gt;0,SUM($S$3:BD$3)*$J328+SUM($S$4:BD$4)*$K328+SUM($S$5:BD$5)*$L328+SUM($S$6:BD$6)*$M328+SUM($S$7:BD$7)*$N328-SUM($O328:$Q328),0)</f>
        <v>0</v>
      </c>
      <c r="BC328" s="87">
        <f t="shared" si="944"/>
        <v>0</v>
      </c>
      <c r="BG328" s="91">
        <f t="shared" si="1051"/>
        <v>0</v>
      </c>
      <c r="BH328" s="91">
        <f t="shared" si="1052"/>
        <v>0</v>
      </c>
      <c r="BI328" s="91">
        <f t="shared" si="1053"/>
        <v>0</v>
      </c>
      <c r="BJ328" s="91">
        <f t="shared" si="1054"/>
        <v>0</v>
      </c>
      <c r="BK328" s="91">
        <f t="shared" si="1055"/>
        <v>0</v>
      </c>
      <c r="BL328" s="91">
        <f t="shared" si="1056"/>
        <v>0</v>
      </c>
      <c r="BM328" s="91">
        <f t="shared" si="1057"/>
        <v>0</v>
      </c>
      <c r="BN328" s="91">
        <f t="shared" si="1058"/>
        <v>0</v>
      </c>
      <c r="BO328" s="91">
        <f t="shared" si="1059"/>
        <v>0</v>
      </c>
      <c r="BP328" s="91">
        <f t="shared" si="1060"/>
        <v>0</v>
      </c>
      <c r="BQ328" s="250">
        <f t="shared" si="1061"/>
        <v>0</v>
      </c>
      <c r="BR328" s="157">
        <f t="shared" si="1062"/>
        <v>0</v>
      </c>
      <c r="BS328" s="91">
        <f t="shared" si="1049"/>
        <v>0</v>
      </c>
      <c r="BT328" s="91">
        <f t="shared" si="1050"/>
        <v>0</v>
      </c>
      <c r="BU328" s="91"/>
      <c r="BV328" s="91"/>
      <c r="BW328" s="158"/>
      <c r="BX328" s="153" t="s">
        <v>607</v>
      </c>
    </row>
    <row r="329" spans="1:76" s="86" customFormat="1" ht="12.75" customHeight="1" x14ac:dyDescent="0.25">
      <c r="A329" s="13" t="s">
        <v>301</v>
      </c>
      <c r="B329" s="51" t="s">
        <v>302</v>
      </c>
      <c r="C329" s="244" t="s">
        <v>105</v>
      </c>
      <c r="D329" s="274">
        <v>1</v>
      </c>
      <c r="E329" s="328">
        <v>208.9</v>
      </c>
      <c r="F329" s="351" t="s">
        <v>912</v>
      </c>
      <c r="G329" s="369">
        <v>1</v>
      </c>
      <c r="H329" s="370">
        <v>206.25</v>
      </c>
      <c r="I329" s="381" t="s">
        <v>912</v>
      </c>
      <c r="J329" s="208"/>
      <c r="K329" s="208"/>
      <c r="L329" s="217"/>
      <c r="M329" s="109">
        <v>80.5</v>
      </c>
      <c r="N329" s="120"/>
      <c r="O329" s="87"/>
      <c r="P329" s="91">
        <v>280</v>
      </c>
      <c r="Q329" s="292">
        <v>20000</v>
      </c>
      <c r="R329" s="72">
        <f>IF(SUM($S$3:U$3)*$J329+SUM($S$4:U$4)*$K329+SUM($S$5:U$5)*$L329+SUM($S$6:U$6)*$M329+SUM($S$7:U$7)*$N329-SUM($O329:$Q329)&gt;0,SUM($S$3:U$3)*$J329+SUM($S$4:U$4)*$K329+SUM($S$5:U$5)*$L329+SUM($S$6:U$6)*$M329+SUM($S$7:U$7)*$N329-SUM($O329:$Q329),0)</f>
        <v>0</v>
      </c>
      <c r="S329" s="73">
        <f t="shared" si="926"/>
        <v>0</v>
      </c>
      <c r="T329" s="72">
        <f>IF(SUM($S$3:W$3)*$J329+SUM($S$4:W$4)*$K329+SUM($S$5:W$5)*$L329+SUM($S$6:W$6)*$M329+SUM($S$7:W$7)*$N329-SUM($O329:$Q329)&gt;0,SUM($S$3:W$3)*$J329+SUM($S$4:W$4)*$K329+SUM($S$5:W$5)*$L329+SUM($S$6:W$6)*$M329+SUM($S$7:W$7)*$N329-SUM($O329:$Q329),0)</f>
        <v>0</v>
      </c>
      <c r="U329" s="4">
        <f t="shared" si="927"/>
        <v>0</v>
      </c>
      <c r="V329" s="72">
        <f>IF(SUM($S$3:Y$3)*$J329+SUM($S$4:Y$4)*$K329+SUM($S$5:Y$5)*$L329+SUM($S$6:Y$6)*$M329+SUM($S$7:Y$7)*$N329-SUM($O329:$Q329)&gt;0,SUM($S$3:Y$3)*$J329+SUM($S$4:Y$4)*$K329+SUM($S$5:Y$5)*$L329+SUM($S$6:Y$6)*$M329+SUM($S$7:Y$7)*$N329-SUM($O329:$Q329),0)</f>
        <v>0</v>
      </c>
      <c r="W329" s="4">
        <f t="shared" si="928"/>
        <v>0</v>
      </c>
      <c r="X329" s="72">
        <f>IF(SUM($S$3:AA$3)*$J329+SUM($S$4:AA$4)*$K329+SUM($S$5:AA$5)*$L329+SUM($S$6:AA$6)*$M329+SUM($S$7:AA$7)*$N329-SUM($O329:$Q329)&gt;0,SUM($S$3:AA$3)*$J329+SUM($S$4:AA$4)*$K329+SUM($S$5:AA$5)*$L329+SUM($S$6:AA$6)*$M329+SUM($S$7:AA$7)*$N329-SUM($O329:$Q329),0)</f>
        <v>0</v>
      </c>
      <c r="Y329" s="4">
        <f t="shared" si="929"/>
        <v>0</v>
      </c>
      <c r="Z329" s="72">
        <f>IF(SUM($S$3:AC$3)*$J329+SUM($S$4:AC$4)*$K329+SUM($S$5:AC$5)*$L329+SUM($S$6:AC$6)*$M329+SUM($S$7:AC$7)*$N329-SUM($O329:$Q329)&gt;0,SUM($S$3:AC$3)*$J329+SUM($S$4:AC$4)*$K329+SUM($S$5:AC$5)*$L329+SUM($S$6:AC$6)*$M329+SUM($S$7:AC$7)*$N329-SUM($O329:$Q329),0)</f>
        <v>0</v>
      </c>
      <c r="AA329" s="4">
        <f t="shared" si="930"/>
        <v>0</v>
      </c>
      <c r="AB329" s="72">
        <f>IF(SUM($S$3:AE$3)*$J329+SUM($S$4:AE$4)*$K329+SUM($S$5:AE$5)*$L329+SUM($S$6:AE$6)*$M329+SUM($S$7:AE$7)*$N329-SUM($O329:$Q329)&gt;0,SUM($S$3:AE$3)*$J329+SUM($S$4:AE$4)*$K329+SUM($S$5:AE$5)*$L329+SUM($S$6:AE$6)*$M329+SUM($S$7:AE$7)*$N329-SUM($O329:$Q329),0)</f>
        <v>0</v>
      </c>
      <c r="AC329" s="4">
        <f t="shared" si="931"/>
        <v>0</v>
      </c>
      <c r="AD329" s="72">
        <f>IF(SUM($S$3:AG$3)*$J329+SUM($S$4:AG$4)*$K329+SUM($S$5:AG$5)*$L329+SUM($S$6:AG$6)*$M329+SUM($S$7:AG$7)*$N329-SUM($O329:$Q329)&gt;0,SUM($S$3:AG$3)*$J329+SUM($S$4:AG$4)*$K329+SUM($S$5:AG$5)*$L329+SUM($S$6:AG$6)*$M329+SUM($S$7:AG$7)*$N329-SUM($O329:$Q329),0)</f>
        <v>0</v>
      </c>
      <c r="AE329" s="4">
        <f t="shared" si="932"/>
        <v>0</v>
      </c>
      <c r="AF329" s="72">
        <f>IF(SUM($S$3:AI$3)*$J329+SUM($S$4:AI$4)*$K329+SUM($S$5:AI$5)*$L329+SUM($S$6:AI$6)*$M329+SUM($S$7:AI$7)*$N329-SUM($O329:$Q329)&gt;0,SUM($S$3:AI$3)*$J329+SUM($S$4:AI$4)*$K329+SUM($S$5:AI$5)*$L329+SUM($S$6:AI$6)*$M329+SUM($S$7:AI$7)*$N329-SUM($O329:$Q329),0)</f>
        <v>0</v>
      </c>
      <c r="AG329" s="4">
        <f t="shared" si="933"/>
        <v>0</v>
      </c>
      <c r="AH329" s="72">
        <f>IF(SUM($S$3:AK$3)*$J329+SUM($S$4:AK$4)*$K329+SUM($S$5:AK$5)*$L329+SUM($S$6:AK$6)*$M329+SUM($S$7:AK$7)*$N329-SUM($O329:$Q329)&gt;0,SUM($S$3:AK$3)*$J329+SUM($S$4:AK$4)*$K329+SUM($S$5:AK$5)*$L329+SUM($S$6:AK$6)*$M329+SUM($S$7:AK$7)*$N329-SUM($O329:$Q329),0)</f>
        <v>0</v>
      </c>
      <c r="AI329" s="4">
        <f t="shared" si="934"/>
        <v>0</v>
      </c>
      <c r="AJ329" s="72">
        <f>IF(SUM($S$3:AM$3)*$J329+SUM($S$4:AQ$4)*$K329+SUM($S$5:AM$5)*$L329+SUM($S$6:AM$6)*$M329+SUM($S$7:AM$7)*$N329-SUM($O329:$Q329)&gt;0,SUM($S$3:AM$3)*$J329+SUM($S$4:AQ$4)*$K329+SUM($S$5:AM$5)*$L329+SUM($S$6:AM$6)*$M329+SUM($S$7:AM$7)*$N329-SUM($O329:$Q329),0)</f>
        <v>0</v>
      </c>
      <c r="AK329" s="4">
        <f t="shared" si="935"/>
        <v>0</v>
      </c>
      <c r="AL329" s="72">
        <f>IF(SUM($S$3:AO$3)*$J329+SUM($S$4:AS$4)*$K329+SUM($S$5:AO$5)*$L329+SUM($S$6:AO$6)*$M329+SUM($S$7:AO$7)*$N329-SUM($O329:$Q329)&gt;0,SUM($S$3:AO$3)*$J329+SUM($S$4:AS$4)*$K329+SUM($S$5:AO$5)*$L329+SUM($S$6:AO$6)*$M329+SUM($S$7:AO$7)*$N329-SUM($O329:$Q329),0)</f>
        <v>0</v>
      </c>
      <c r="AM329" s="4">
        <f t="shared" si="936"/>
        <v>0</v>
      </c>
      <c r="AN329" s="72">
        <f>IF(SUM($S$3:AQ$3)*$J329+SUM($S$4:AU$4)*$K329+SUM($S$5:AQ$5)*$L329+SUM($S$6:AQ$6)*$M329+SUM($S$7:AQ$7)*$N329-SUM($O329:$Q329)&gt;0,SUM($S$3:AQ$3)*$J329+SUM($S$4:AU$4)*$K329+SUM($S$5:AQ$5)*$L329+SUM($S$6:AQ$6)*$M329+SUM($S$7:AQ$7)*$N329-SUM($O329:$Q329),0)</f>
        <v>0</v>
      </c>
      <c r="AO329" s="4">
        <f t="shared" si="937"/>
        <v>0</v>
      </c>
      <c r="AP329" s="72">
        <f>IF(SUM($S$3:AS$3)*$J329+SUM($S$4:AW$4)*$K329+SUM($S$5:AS$5)*$L329+SUM($S$6:AS$6)*$M329+SUM($S$7:AS$7)*$N329-SUM($O329:$Q329)&gt;0,SUM($S$3:AS$3)*$J329+SUM($S$4:AW$4)*$K329+SUM($S$5:AS$5)*$L329+SUM($S$6:AS$6)*$M329+SUM($S$7:AS$7)*$N329-SUM($O329:$Q329),0)</f>
        <v>0</v>
      </c>
      <c r="AQ329" s="4">
        <f t="shared" si="938"/>
        <v>0</v>
      </c>
      <c r="AR329" s="72">
        <f>IF(SUM($S$3:AU$3)*$J329+SUM($S$4:AP$4)*$K329+SUM($S$5:AU$5)*$L329+SUM($S$6:AU$6)*$M329+SUM($S$7:AU$7)*$N329-SUM($O329:$Q329)&gt;0,SUM($S$3:AU$3)*$J329+SUM($S$4:AP$4)*$K329+SUM($S$5:AU$5)*$L329+SUM($S$6:AU$6)*$M329+SUM($S$7:AU$7)*$N329-SUM($O329:$Q329),0)</f>
        <v>0</v>
      </c>
      <c r="AS329" s="4">
        <f t="shared" si="939"/>
        <v>0</v>
      </c>
      <c r="AT329" s="72">
        <f>IF(SUM($S$3:AW$3)*$J329+SUM($S$4:AW$4)*$K329+SUM($S$5:AW$5)*$L329+SUM($S$6:AW$6)*$M329+SUM($S$7:AW$7)*$N329-SUM($O329:$Q329)&gt;0,SUM($S$3:AW$3)*$J329+SUM($S$4:AW$4)*$K329+SUM($S$5:AW$5)*$L329+SUM($S$6:AW$6)*$M329+SUM($S$7:AW$7)*$N329-SUM($O329:$Q329),0)</f>
        <v>0</v>
      </c>
      <c r="AU329" s="4">
        <f t="shared" si="940"/>
        <v>0</v>
      </c>
      <c r="AV329" s="72">
        <f>IF(SUM($S$3:AY$3)*$J329+SUM($S$4:AY$4)*$K329+SUM($S$5:AY$5)*$L329+SUM($S$6:AY$6)*$M329+SUM($S$7:AY$7)*$N329-SUM($O329:$Q329)&gt;0,SUM($S$3:AY$3)*$J329+SUM($S$4:AY$4)*$K329+SUM($S$5:AY$5)*$L329+SUM($S$6:AY$6)*$M329+SUM($S$7:AY$7)*$N329-SUM($O329:$Q329),0)</f>
        <v>0</v>
      </c>
      <c r="AW329" s="4">
        <f t="shared" si="941"/>
        <v>0</v>
      </c>
      <c r="AX329" s="72">
        <f>IF(SUM($S$3:BA$3)*$J329+SUM($S$4:BA$4)*$K329+SUM($S$5:BA$5)*$L329+SUM($S$6:BA$6)*$M329+SUM($S$7:BA$7)*$N329-SUM($O329:$Q329)&gt;0,SUM($S$3:BA$3)*$J329+SUM($S$4:BA$4)*$K329+SUM($S$5:BA$5)*$L329+SUM($S$6:BA$6)*$M329+SUM($S$7:BA$7)*$N329-SUM($O329:$Q329),0)</f>
        <v>0</v>
      </c>
      <c r="AY329" s="7">
        <f t="shared" si="942"/>
        <v>0</v>
      </c>
      <c r="AZ329" s="401">
        <f>IF(SUM($S$3:BC$3)*$J329+SUM($S$4:BC$4)*$K329+SUM($S$5:BC$5)*$L329+SUM($S$6:BC$6)*$M329+SUM($S$7:BC$7)*$N329-SUM($O329:$Q329)&gt;0,SUM($S$3:BC$3)*$J329+SUM($S$4:BC$4)*$K329+SUM($S$5:BC$5)*$L329+SUM($S$6:BC$6)*$M329+SUM($S$7:BC$7)*$N329-SUM($O329:$Q329),0)</f>
        <v>0</v>
      </c>
      <c r="BA329" s="87">
        <f t="shared" si="943"/>
        <v>0</v>
      </c>
      <c r="BB329" s="402">
        <f>IF(SUM($S$3:BD$3)*$J329+SUM($S$4:BD$4)*$K329+SUM($S$5:BD$5)*$L329+SUM($S$6:BD$6)*$M329+SUM($S$7:BD$7)*$N329-SUM($O329:$Q329)&gt;0,SUM($S$3:BD$3)*$J329+SUM($S$4:BD$4)*$K329+SUM($S$5:BD$5)*$L329+SUM($S$6:BD$6)*$M329+SUM($S$7:BD$7)*$N329-SUM($O329:$Q329),0)</f>
        <v>0</v>
      </c>
      <c r="BC329" s="87">
        <f t="shared" si="944"/>
        <v>0</v>
      </c>
      <c r="BG329" s="91">
        <f t="shared" si="1051"/>
        <v>0</v>
      </c>
      <c r="BH329" s="91">
        <f t="shared" si="1052"/>
        <v>0</v>
      </c>
      <c r="BI329" s="91">
        <f t="shared" si="1053"/>
        <v>0</v>
      </c>
      <c r="BJ329" s="91">
        <f t="shared" si="1054"/>
        <v>0</v>
      </c>
      <c r="BK329" s="91">
        <f t="shared" si="1055"/>
        <v>0</v>
      </c>
      <c r="BL329" s="91">
        <f t="shared" si="1056"/>
        <v>0</v>
      </c>
      <c r="BM329" s="91">
        <f t="shared" si="1057"/>
        <v>0</v>
      </c>
      <c r="BN329" s="91">
        <f t="shared" si="1058"/>
        <v>0</v>
      </c>
      <c r="BO329" s="91">
        <f t="shared" si="1059"/>
        <v>0</v>
      </c>
      <c r="BP329" s="91">
        <f t="shared" si="1060"/>
        <v>0</v>
      </c>
      <c r="BQ329" s="250">
        <f t="shared" si="1061"/>
        <v>0</v>
      </c>
      <c r="BR329" s="157">
        <f t="shared" si="1062"/>
        <v>0</v>
      </c>
      <c r="BS329" s="91">
        <f t="shared" si="1049"/>
        <v>0</v>
      </c>
      <c r="BT329" s="91">
        <f t="shared" si="1050"/>
        <v>0</v>
      </c>
      <c r="BU329" s="91"/>
      <c r="BV329" s="91"/>
      <c r="BW329" s="158"/>
      <c r="BX329" s="153" t="s">
        <v>607</v>
      </c>
    </row>
    <row r="330" spans="1:76" s="86" customFormat="1" ht="12.75" customHeight="1" x14ac:dyDescent="0.25">
      <c r="A330" s="15" t="s">
        <v>740</v>
      </c>
      <c r="B330" s="15" t="s">
        <v>151</v>
      </c>
      <c r="C330" s="244" t="s">
        <v>105</v>
      </c>
      <c r="D330" s="274">
        <v>1</v>
      </c>
      <c r="E330" s="328">
        <v>205.3</v>
      </c>
      <c r="F330" s="341" t="s">
        <v>912</v>
      </c>
      <c r="G330" s="369">
        <v>1</v>
      </c>
      <c r="H330" s="370">
        <v>214.2</v>
      </c>
      <c r="I330" s="378" t="s">
        <v>912</v>
      </c>
      <c r="J330" s="208"/>
      <c r="K330" s="225">
        <v>17.23</v>
      </c>
      <c r="L330" s="217"/>
      <c r="M330" s="234">
        <v>426.38</v>
      </c>
      <c r="N330" s="120"/>
      <c r="O330" s="87">
        <v>151.52000000000001</v>
      </c>
      <c r="P330" s="91"/>
      <c r="Q330" s="292">
        <v>158940</v>
      </c>
      <c r="R330" s="72">
        <f>IF(SUM($S$3:U$3)*$J330+SUM($S$4:U$4)*$K330+SUM($S$5:U$5)*$L330+SUM($S$6:U$6)*$M330+SUM($S$7:U$7)*$N330-SUM($O330:$Q330)&gt;0,SUM($S$3:U$3)*$J330+SUM($S$4:U$4)*$K330+SUM($S$5:U$5)*$L330+SUM($S$6:U$6)*$M330+SUM($S$7:U$7)*$N330-SUM($O330:$Q330),0)</f>
        <v>0</v>
      </c>
      <c r="S330" s="73">
        <f t="shared" si="926"/>
        <v>0</v>
      </c>
      <c r="T330" s="72">
        <f>IF(SUM($S$3:W$3)*$J330+SUM($S$4:W$4)*$K330+SUM($S$5:W$5)*$L330+SUM($S$6:W$6)*$M330+SUM($S$7:W$7)*$N330-SUM($O330:$Q330)&gt;0,SUM($S$3:W$3)*$J330+SUM($S$4:W$4)*$K330+SUM($S$5:W$5)*$L330+SUM($S$6:W$6)*$M330+SUM($S$7:W$7)*$N330-SUM($O330:$Q330),0)</f>
        <v>0</v>
      </c>
      <c r="U330" s="4">
        <f t="shared" si="927"/>
        <v>0</v>
      </c>
      <c r="V330" s="72">
        <f>IF(SUM($S$3:Y$3)*$J330+SUM($S$4:Y$4)*$K330+SUM($S$5:Y$5)*$L330+SUM($S$6:Y$6)*$M330+SUM($S$7:Y$7)*$N330-SUM($O330:$Q330)&gt;0,SUM($S$3:Y$3)*$J330+SUM($S$4:Y$4)*$K330+SUM($S$5:Y$5)*$L330+SUM($S$6:Y$6)*$M330+SUM($S$7:Y$7)*$N330-SUM($O330:$Q330),0)</f>
        <v>0</v>
      </c>
      <c r="W330" s="4">
        <f t="shared" si="928"/>
        <v>0</v>
      </c>
      <c r="X330" s="72">
        <f>IF(SUM($S$3:AA$3)*$J330+SUM($S$4:AA$4)*$K330+SUM($S$5:AA$5)*$L330+SUM($S$6:AA$6)*$M330+SUM($S$7:AA$7)*$N330-SUM($O330:$Q330)&gt;0,SUM($S$3:AA$3)*$J330+SUM($S$4:AA$4)*$K330+SUM($S$5:AA$5)*$L330+SUM($S$6:AA$6)*$M330+SUM($S$7:AA$7)*$N330-SUM($O330:$Q330),0)</f>
        <v>0</v>
      </c>
      <c r="Y330" s="4">
        <f t="shared" si="929"/>
        <v>0</v>
      </c>
      <c r="Z330" s="72">
        <f>IF(SUM($S$3:AC$3)*$J330+SUM($S$4:AC$4)*$K330+SUM($S$5:AC$5)*$L330+SUM($S$6:AC$6)*$M330+SUM($S$7:AC$7)*$N330-SUM($O330:$Q330)&gt;0,SUM($S$3:AC$3)*$J330+SUM($S$4:AC$4)*$K330+SUM($S$5:AC$5)*$L330+SUM($S$6:AC$6)*$M330+SUM($S$7:AC$7)*$N330-SUM($O330:$Q330),0)</f>
        <v>0</v>
      </c>
      <c r="AA330" s="4">
        <f t="shared" si="930"/>
        <v>0</v>
      </c>
      <c r="AB330" s="72">
        <f>IF(SUM($S$3:AE$3)*$J330+SUM($S$4:AE$4)*$K330+SUM($S$5:AE$5)*$L330+SUM($S$6:AE$6)*$M330+SUM($S$7:AE$7)*$N330-SUM($O330:$Q330)&gt;0,SUM($S$3:AE$3)*$J330+SUM($S$4:AE$4)*$K330+SUM($S$5:AE$5)*$L330+SUM($S$6:AE$6)*$M330+SUM($S$7:AE$7)*$N330-SUM($O330:$Q330),0)</f>
        <v>0</v>
      </c>
      <c r="AC330" s="4">
        <f t="shared" si="931"/>
        <v>0</v>
      </c>
      <c r="AD330" s="72">
        <f>IF(SUM($S$3:AG$3)*$J330+SUM($S$4:AG$4)*$K330+SUM($S$5:AG$5)*$L330+SUM($S$6:AG$6)*$M330+SUM($S$7:AG$7)*$N330-SUM($O330:$Q330)&gt;0,SUM($S$3:AG$3)*$J330+SUM($S$4:AG$4)*$K330+SUM($S$5:AG$5)*$L330+SUM($S$6:AG$6)*$M330+SUM($S$7:AG$7)*$N330-SUM($O330:$Q330),0)</f>
        <v>0</v>
      </c>
      <c r="AE330" s="4">
        <f t="shared" si="932"/>
        <v>0</v>
      </c>
      <c r="AF330" s="72">
        <f>IF(SUM($S$3:AI$3)*$J330+SUM($S$4:AI$4)*$K330+SUM($S$5:AI$5)*$L330+SUM($S$6:AI$6)*$M330+SUM($S$7:AI$7)*$N330-SUM($O330:$Q330)&gt;0,SUM($S$3:AI$3)*$J330+SUM($S$4:AI$4)*$K330+SUM($S$5:AI$5)*$L330+SUM($S$6:AI$6)*$M330+SUM($S$7:AI$7)*$N330-SUM($O330:$Q330),0)</f>
        <v>0</v>
      </c>
      <c r="AG330" s="4">
        <f t="shared" si="933"/>
        <v>0</v>
      </c>
      <c r="AH330" s="72">
        <f>IF(SUM($S$3:AK$3)*$J330+SUM($S$4:AK$4)*$K330+SUM($S$5:AK$5)*$L330+SUM($S$6:AK$6)*$M330+SUM($S$7:AK$7)*$N330-SUM($O330:$Q330)&gt;0,SUM($S$3:AK$3)*$J330+SUM($S$4:AK$4)*$K330+SUM($S$5:AK$5)*$L330+SUM($S$6:AK$6)*$M330+SUM($S$7:AK$7)*$N330-SUM($O330:$Q330),0)</f>
        <v>0</v>
      </c>
      <c r="AI330" s="4">
        <f t="shared" si="934"/>
        <v>0</v>
      </c>
      <c r="AJ330" s="72">
        <f>IF(SUM($S$3:AM$3)*$J330+SUM($S$4:AQ$4)*$K330+SUM($S$5:AM$5)*$L330+SUM($S$6:AM$6)*$M330+SUM($S$7:AM$7)*$N330-SUM($O330:$Q330)&gt;0,SUM($S$3:AM$3)*$J330+SUM($S$4:AQ$4)*$K330+SUM($S$5:AM$5)*$L330+SUM($S$6:AM$6)*$M330+SUM($S$7:AM$7)*$N330-SUM($O330:$Q330),0)</f>
        <v>0</v>
      </c>
      <c r="AK330" s="4">
        <f t="shared" si="935"/>
        <v>0</v>
      </c>
      <c r="AL330" s="72">
        <f>IF(SUM($S$3:AO$3)*$J330+SUM($S$4:AS$4)*$K330+SUM($S$5:AO$5)*$L330+SUM($S$6:AO$6)*$M330+SUM($S$7:AO$7)*$N330-SUM($O330:$Q330)&gt;0,SUM($S$3:AO$3)*$J330+SUM($S$4:AS$4)*$K330+SUM($S$5:AO$5)*$L330+SUM($S$6:AO$6)*$M330+SUM($S$7:AO$7)*$N330-SUM($O330:$Q330),0)</f>
        <v>0</v>
      </c>
      <c r="AM330" s="4">
        <f t="shared" si="936"/>
        <v>0</v>
      </c>
      <c r="AN330" s="72">
        <f>IF(SUM($S$3:AQ$3)*$J330+SUM($S$4:AU$4)*$K330+SUM($S$5:AQ$5)*$L330+SUM($S$6:AQ$6)*$M330+SUM($S$7:AQ$7)*$N330-SUM($O330:$Q330)&gt;0,SUM($S$3:AQ$3)*$J330+SUM($S$4:AU$4)*$K330+SUM($S$5:AQ$5)*$L330+SUM($S$6:AQ$6)*$M330+SUM($S$7:AQ$7)*$N330-SUM($O330:$Q330),0)</f>
        <v>0</v>
      </c>
      <c r="AO330" s="4">
        <f t="shared" si="937"/>
        <v>0</v>
      </c>
      <c r="AP330" s="72">
        <f>IF(SUM($S$3:AS$3)*$J330+SUM($S$4:AW$4)*$K330+SUM($S$5:AS$5)*$L330+SUM($S$6:AS$6)*$M330+SUM($S$7:AS$7)*$N330-SUM($O330:$Q330)&gt;0,SUM($S$3:AS$3)*$J330+SUM($S$4:AW$4)*$K330+SUM($S$5:AS$5)*$L330+SUM($S$6:AS$6)*$M330+SUM($S$7:AS$7)*$N330-SUM($O330:$Q330),0)</f>
        <v>0</v>
      </c>
      <c r="AQ330" s="4">
        <f t="shared" si="938"/>
        <v>0</v>
      </c>
      <c r="AR330" s="72">
        <f>IF(SUM($S$3:AU$3)*$J330+SUM($S$4:AP$4)*$K330+SUM($S$5:AU$5)*$L330+SUM($S$6:AU$6)*$M330+SUM($S$7:AU$7)*$N330-SUM($O330:$Q330)&gt;0,SUM($S$3:AU$3)*$J330+SUM($S$4:AP$4)*$K330+SUM($S$5:AU$5)*$L330+SUM($S$6:AU$6)*$M330+SUM($S$7:AU$7)*$N330-SUM($O330:$Q330),0)</f>
        <v>0</v>
      </c>
      <c r="AS330" s="4">
        <f t="shared" si="939"/>
        <v>0</v>
      </c>
      <c r="AT330" s="72">
        <f>IF(SUM($S$3:AW$3)*$J330+SUM($S$4:AW$4)*$K330+SUM($S$5:AW$5)*$L330+SUM($S$6:AW$6)*$M330+SUM($S$7:AW$7)*$N330-SUM($O330:$Q330)&gt;0,SUM($S$3:AW$3)*$J330+SUM($S$4:AW$4)*$K330+SUM($S$5:AW$5)*$L330+SUM($S$6:AW$6)*$M330+SUM($S$7:AW$7)*$N330-SUM($O330:$Q330),0)</f>
        <v>0</v>
      </c>
      <c r="AU330" s="4">
        <f t="shared" si="940"/>
        <v>0</v>
      </c>
      <c r="AV330" s="72">
        <f>IF(SUM($S$3:AY$3)*$J330+SUM($S$4:AY$4)*$K330+SUM($S$5:AY$5)*$L330+SUM($S$6:AY$6)*$M330+SUM($S$7:AY$7)*$N330-SUM($O330:$Q330)&gt;0,SUM($S$3:AY$3)*$J330+SUM($S$4:AY$4)*$K330+SUM($S$5:AY$5)*$L330+SUM($S$6:AY$6)*$M330+SUM($S$7:AY$7)*$N330-SUM($O330:$Q330),0)</f>
        <v>0</v>
      </c>
      <c r="AW330" s="4">
        <f t="shared" si="941"/>
        <v>0</v>
      </c>
      <c r="AX330" s="72">
        <f>IF(SUM($S$3:BA$3)*$J330+SUM($S$4:BA$4)*$K330+SUM($S$5:BA$5)*$L330+SUM($S$6:BA$6)*$M330+SUM($S$7:BA$7)*$N330-SUM($O330:$Q330)&gt;0,SUM($S$3:BA$3)*$J330+SUM($S$4:BA$4)*$K330+SUM($S$5:BA$5)*$L330+SUM($S$6:BA$6)*$M330+SUM($S$7:BA$7)*$N330-SUM($O330:$Q330),0)</f>
        <v>0</v>
      </c>
      <c r="AY330" s="7">
        <f t="shared" si="942"/>
        <v>0</v>
      </c>
      <c r="AZ330" s="401">
        <f>IF(SUM($S$3:BC$3)*$J330+SUM($S$4:BC$4)*$K330+SUM($S$5:BC$5)*$L330+SUM($S$6:BC$6)*$M330+SUM($S$7:BC$7)*$N330-SUM($O330:$Q330)&gt;0,SUM($S$3:BC$3)*$J330+SUM($S$4:BC$4)*$K330+SUM($S$5:BC$5)*$L330+SUM($S$6:BC$6)*$M330+SUM($S$7:BC$7)*$N330-SUM($O330:$Q330),0)</f>
        <v>0</v>
      </c>
      <c r="BA330" s="87">
        <f t="shared" si="943"/>
        <v>0</v>
      </c>
      <c r="BB330" s="402">
        <f>IF(SUM($S$3:BD$3)*$J330+SUM($S$4:BD$4)*$K330+SUM($S$5:BD$5)*$L330+SUM($S$6:BD$6)*$M330+SUM($S$7:BD$7)*$N330-SUM($O330:$Q330)&gt;0,SUM($S$3:BD$3)*$J330+SUM($S$4:BD$4)*$K330+SUM($S$5:BD$5)*$L330+SUM($S$6:BD$6)*$M330+SUM($S$7:BD$7)*$N330-SUM($O330:$Q330),0)</f>
        <v>0</v>
      </c>
      <c r="BC330" s="87">
        <f t="shared" si="944"/>
        <v>0</v>
      </c>
      <c r="BG330" s="91">
        <f t="shared" si="1051"/>
        <v>0</v>
      </c>
      <c r="BH330" s="91">
        <f t="shared" si="1052"/>
        <v>0</v>
      </c>
      <c r="BI330" s="91">
        <f t="shared" si="1053"/>
        <v>0</v>
      </c>
      <c r="BJ330" s="91">
        <f t="shared" si="1054"/>
        <v>0</v>
      </c>
      <c r="BK330" s="91">
        <f t="shared" si="1055"/>
        <v>0</v>
      </c>
      <c r="BL330" s="91">
        <f t="shared" si="1056"/>
        <v>0</v>
      </c>
      <c r="BM330" s="91">
        <f t="shared" si="1057"/>
        <v>0</v>
      </c>
      <c r="BN330" s="91">
        <f t="shared" si="1058"/>
        <v>0</v>
      </c>
      <c r="BO330" s="91">
        <f t="shared" si="1059"/>
        <v>0</v>
      </c>
      <c r="BP330" s="91">
        <f t="shared" si="1060"/>
        <v>0</v>
      </c>
      <c r="BQ330" s="250">
        <f t="shared" si="1061"/>
        <v>0</v>
      </c>
      <c r="BR330" s="157">
        <f t="shared" si="1062"/>
        <v>0</v>
      </c>
      <c r="BS330" s="91">
        <f t="shared" si="1049"/>
        <v>0</v>
      </c>
      <c r="BT330" s="91">
        <f t="shared" si="1050"/>
        <v>0</v>
      </c>
      <c r="BU330" s="91"/>
      <c r="BV330" s="91"/>
      <c r="BW330" s="158"/>
      <c r="BX330" s="153" t="s">
        <v>607</v>
      </c>
    </row>
    <row r="331" spans="1:76" s="86" customFormat="1" ht="25.5" customHeight="1" x14ac:dyDescent="0.25">
      <c r="A331" s="15" t="s">
        <v>900</v>
      </c>
      <c r="B331" s="15" t="s">
        <v>1038</v>
      </c>
      <c r="C331" s="244" t="s">
        <v>105</v>
      </c>
      <c r="D331" s="274">
        <v>1</v>
      </c>
      <c r="E331" s="328">
        <v>217.5</v>
      </c>
      <c r="F331" s="341" t="s">
        <v>912</v>
      </c>
      <c r="G331" s="369">
        <v>1</v>
      </c>
      <c r="H331" s="370">
        <v>219.6</v>
      </c>
      <c r="I331" s="378" t="s">
        <v>912</v>
      </c>
      <c r="J331" s="208"/>
      <c r="K331" s="225">
        <v>979.56</v>
      </c>
      <c r="L331" s="213">
        <f>11.792+376.12+16.25</f>
        <v>404.16199999999998</v>
      </c>
      <c r="M331" s="234">
        <v>172.02</v>
      </c>
      <c r="N331" s="120"/>
      <c r="O331" s="87">
        <v>115.44</v>
      </c>
      <c r="P331" s="91"/>
      <c r="Q331" s="292">
        <v>540500</v>
      </c>
      <c r="R331" s="72">
        <f>IF(SUM($S$3:U$3)*$J331+SUM($S$4:U$4)*$K331+SUM($S$5:U$5)*$L331+SUM($S$6:U$6)*$M331+SUM($S$7:U$7)*$N331-SUM($O331:$Q331)&gt;0,SUM($S$3:U$3)*$J331+SUM($S$4:U$4)*$K331+SUM($S$5:U$5)*$L331+SUM($S$6:U$6)*$M331+SUM($S$7:U$7)*$N331-SUM($O331:$Q331),0)</f>
        <v>0</v>
      </c>
      <c r="S331" s="73">
        <f t="shared" si="926"/>
        <v>0</v>
      </c>
      <c r="T331" s="72">
        <f>IF(SUM($S$3:W$3)*$J331+SUM($S$4:W$4)*$K331+SUM($S$5:W$5)*$L331+SUM($S$6:W$6)*$M331+SUM($S$7:W$7)*$N331-SUM($O331:$Q331)&gt;0,SUM($S$3:W$3)*$J331+SUM($S$4:W$4)*$K331+SUM($S$5:W$5)*$L331+SUM($S$6:W$6)*$M331+SUM($S$7:W$7)*$N331-SUM($O331:$Q331),0)</f>
        <v>0</v>
      </c>
      <c r="U331" s="4">
        <f t="shared" si="927"/>
        <v>0</v>
      </c>
      <c r="V331" s="72">
        <f>IF(SUM($S$3:Y$3)*$J331+SUM($S$4:Y$4)*$K331+SUM($S$5:Y$5)*$L331+SUM($S$6:Y$6)*$M331+SUM($S$7:Y$7)*$N331-SUM($O331:$Q331)&gt;0,SUM($S$3:Y$3)*$J331+SUM($S$4:Y$4)*$K331+SUM($S$5:Y$5)*$L331+SUM($S$6:Y$6)*$M331+SUM($S$7:Y$7)*$N331-SUM($O331:$Q331),0)</f>
        <v>0</v>
      </c>
      <c r="W331" s="4">
        <f t="shared" si="928"/>
        <v>0</v>
      </c>
      <c r="X331" s="72">
        <f>IF(SUM($S$3:AA$3)*$J331+SUM($S$4:AA$4)*$K331+SUM($S$5:AA$5)*$L331+SUM($S$6:AA$6)*$M331+SUM($S$7:AA$7)*$N331-SUM($O331:$Q331)&gt;0,SUM($S$3:AA$3)*$J331+SUM($S$4:AA$4)*$K331+SUM($S$5:AA$5)*$L331+SUM($S$6:AA$6)*$M331+SUM($S$7:AA$7)*$N331-SUM($O331:$Q331),0)</f>
        <v>0</v>
      </c>
      <c r="Y331" s="4">
        <f t="shared" si="929"/>
        <v>0</v>
      </c>
      <c r="Z331" s="72">
        <f>IF(SUM($S$3:AC$3)*$J331+SUM($S$4:AC$4)*$K331+SUM($S$5:AC$5)*$L331+SUM($S$6:AC$6)*$M331+SUM($S$7:AC$7)*$N331-SUM($O331:$Q331)&gt;0,SUM($S$3:AC$3)*$J331+SUM($S$4:AC$4)*$K331+SUM($S$5:AC$5)*$L331+SUM($S$6:AC$6)*$M331+SUM($S$7:AC$7)*$N331-SUM($O331:$Q331),0)</f>
        <v>0</v>
      </c>
      <c r="AA331" s="4">
        <f t="shared" si="930"/>
        <v>0</v>
      </c>
      <c r="AB331" s="72">
        <f>IF(SUM($S$3:AE$3)*$J331+SUM($S$4:AE$4)*$K331+SUM($S$5:AE$5)*$L331+SUM($S$6:AE$6)*$M331+SUM($S$7:AE$7)*$N331-SUM($O331:$Q331)&gt;0,SUM($S$3:AE$3)*$J331+SUM($S$4:AE$4)*$K331+SUM($S$5:AE$5)*$L331+SUM($S$6:AE$6)*$M331+SUM($S$7:AE$7)*$N331-SUM($O331:$Q331),0)</f>
        <v>0</v>
      </c>
      <c r="AC331" s="4">
        <f t="shared" si="931"/>
        <v>0</v>
      </c>
      <c r="AD331" s="72">
        <f>IF(SUM($S$3:AG$3)*$J331+SUM($S$4:AG$4)*$K331+SUM($S$5:AG$5)*$L331+SUM($S$6:AG$6)*$M331+SUM($S$7:AG$7)*$N331-SUM($O331:$Q331)&gt;0,SUM($S$3:AG$3)*$J331+SUM($S$4:AG$4)*$K331+SUM($S$5:AG$5)*$L331+SUM($S$6:AG$6)*$M331+SUM($S$7:AG$7)*$N331-SUM($O331:$Q331),0)</f>
        <v>72522.202000000048</v>
      </c>
      <c r="AE331" s="4">
        <f t="shared" si="932"/>
        <v>72522.202000000048</v>
      </c>
      <c r="AF331" s="72">
        <f>IF(SUM($S$3:AI$3)*$J331+SUM($S$4:AI$4)*$K331+SUM($S$5:AI$5)*$L331+SUM($S$6:AI$6)*$M331+SUM($S$7:AI$7)*$N331-SUM($O331:$Q331)&gt;0,SUM($S$3:AI$3)*$J331+SUM($S$4:AI$4)*$K331+SUM($S$5:AI$5)*$L331+SUM($S$6:AI$6)*$M331+SUM($S$7:AI$7)*$N331-SUM($O331:$Q331),0)</f>
        <v>163019.70199999993</v>
      </c>
      <c r="AG331" s="4">
        <f t="shared" si="933"/>
        <v>90497.499999999884</v>
      </c>
      <c r="AH331" s="72">
        <f>IF(SUM($S$3:AK$3)*$J331+SUM($S$4:AK$4)*$K331+SUM($S$5:AK$5)*$L331+SUM($S$6:AK$6)*$M331+SUM($S$7:AK$7)*$N331-SUM($O331:$Q331)&gt;0,SUM($S$3:AK$3)*$J331+SUM($S$4:AK$4)*$K331+SUM($S$5:AK$5)*$L331+SUM($S$6:AK$6)*$M331+SUM($S$7:AK$7)*$N331-SUM($O331:$Q331),0)</f>
        <v>239573.57200000004</v>
      </c>
      <c r="AI331" s="4">
        <f t="shared" si="934"/>
        <v>76553.870000000112</v>
      </c>
      <c r="AJ331" s="72">
        <f>IF(SUM($S$3:AM$3)*$J331+SUM($S$4:AQ$4)*$K331+SUM($S$5:AM$5)*$L331+SUM($S$6:AM$6)*$M331+SUM($S$7:AM$7)*$N331-SUM($O331:$Q331)&gt;0,SUM($S$3:AM$3)*$J331+SUM($S$4:AQ$4)*$K331+SUM($S$5:AM$5)*$L331+SUM($S$6:AM$6)*$M331+SUM($S$7:AM$7)*$N331-SUM($O331:$Q331),0)</f>
        <v>337529.57200000004</v>
      </c>
      <c r="AK331" s="4">
        <f t="shared" si="935"/>
        <v>97956</v>
      </c>
      <c r="AL331" s="72">
        <f>IF(SUM($S$3:AO$3)*$J331+SUM($S$4:AS$4)*$K331+SUM($S$5:AO$5)*$L331+SUM($S$6:AO$6)*$M331+SUM($S$7:AO$7)*$N331-SUM($O331:$Q331)&gt;0,SUM($S$3:AO$3)*$J331+SUM($S$4:AS$4)*$K331+SUM($S$5:AO$5)*$L331+SUM($S$6:AO$6)*$M331+SUM($S$7:AO$7)*$N331-SUM($O331:$Q331),0)</f>
        <v>484463.57200000004</v>
      </c>
      <c r="AM331" s="4">
        <f t="shared" si="936"/>
        <v>146934</v>
      </c>
      <c r="AN331" s="72">
        <f>IF(SUM($S$3:AQ$3)*$J331+SUM($S$4:AU$4)*$K331+SUM($S$5:AQ$5)*$L331+SUM($S$6:AQ$6)*$M331+SUM($S$7:AQ$7)*$N331-SUM($O331:$Q331)&gt;0,SUM($S$3:AQ$3)*$J331+SUM($S$4:AU$4)*$K331+SUM($S$5:AQ$5)*$L331+SUM($S$6:AQ$6)*$M331+SUM($S$7:AQ$7)*$N331-SUM($O331:$Q331),0)</f>
        <v>657626.37199999997</v>
      </c>
      <c r="AO331" s="4">
        <f t="shared" si="937"/>
        <v>173162.79999999993</v>
      </c>
      <c r="AP331" s="72">
        <f>IF(SUM($S$3:AS$3)*$J331+SUM($S$4:AW$4)*$K331+SUM($S$5:AS$5)*$L331+SUM($S$6:AS$6)*$M331+SUM($S$7:AS$7)*$N331-SUM($O331:$Q331)&gt;0,SUM($S$3:AS$3)*$J331+SUM($S$4:AW$4)*$K331+SUM($S$5:AS$5)*$L331+SUM($S$6:AS$6)*$M331+SUM($S$7:AS$7)*$N331-SUM($O331:$Q331),0)</f>
        <v>850997.27199999988</v>
      </c>
      <c r="AQ331" s="4">
        <f t="shared" si="938"/>
        <v>193370.89999999991</v>
      </c>
      <c r="AR331" s="72">
        <f>IF(SUM($S$3:AU$3)*$J331+SUM($S$4:AP$4)*$K331+SUM($S$5:AU$5)*$L331+SUM($S$6:AU$6)*$M331+SUM($S$7:AU$7)*$N331-SUM($O331:$Q331)&gt;0,SUM($S$3:AU$3)*$J331+SUM($S$4:AP$4)*$K331+SUM($S$5:AU$5)*$L331+SUM($S$6:AU$6)*$M331+SUM($S$7:AU$7)*$N331-SUM($O331:$Q331),0)</f>
        <v>391009.13199999998</v>
      </c>
      <c r="AS331" s="4">
        <f t="shared" si="939"/>
        <v>0</v>
      </c>
      <c r="AT331" s="72">
        <f>IF(SUM($S$3:AW$3)*$J331+SUM($S$4:AW$4)*$K331+SUM($S$5:AW$5)*$L331+SUM($S$6:AW$6)*$M331+SUM($S$7:AW$7)*$N331-SUM($O331:$Q331)&gt;0,SUM($S$3:AW$3)*$J331+SUM($S$4:AW$4)*$K331+SUM($S$5:AW$5)*$L331+SUM($S$6:AW$6)*$M331+SUM($S$7:AW$7)*$N331-SUM($O331:$Q331),0)</f>
        <v>1008536.9920000001</v>
      </c>
      <c r="AU331" s="4">
        <f t="shared" si="940"/>
        <v>617527.8600000001</v>
      </c>
      <c r="AV331" s="72">
        <f>IF(SUM($S$3:AY$3)*$J331+SUM($S$4:AY$4)*$K331+SUM($S$5:AY$5)*$L331+SUM($S$6:AY$6)*$M331+SUM($S$7:AY$7)*$N331-SUM($O331:$Q331)&gt;0,SUM($S$3:AY$3)*$J331+SUM($S$4:AY$4)*$K331+SUM($S$5:AY$5)*$L331+SUM($S$6:AY$6)*$M331+SUM($S$7:AY$7)*$N331-SUM($O331:$Q331),0)</f>
        <v>1234240.852</v>
      </c>
      <c r="AW331" s="4">
        <f t="shared" si="941"/>
        <v>225703.85999999987</v>
      </c>
      <c r="AX331" s="72">
        <f>IF(SUM($S$3:BA$3)*$J331+SUM($S$4:BA$4)*$K331+SUM($S$5:BA$5)*$L331+SUM($S$6:BA$6)*$M331+SUM($S$7:BA$7)*$N331-SUM($O331:$Q331)&gt;0,SUM($S$3:BA$3)*$J331+SUM($S$4:BA$4)*$K331+SUM($S$5:BA$5)*$L331+SUM($S$6:BA$6)*$M331+SUM($S$7:BA$7)*$N331-SUM($O331:$Q331),0)</f>
        <v>1459944.7120000001</v>
      </c>
      <c r="AY331" s="7">
        <f t="shared" si="942"/>
        <v>225703.8600000001</v>
      </c>
      <c r="AZ331" s="401">
        <f>IF(SUM($S$3:BC$3)*$J331+SUM($S$4:BC$4)*$K331+SUM($S$5:BC$5)*$L331+SUM($S$6:BC$6)*$M331+SUM($S$7:BC$7)*$N331-SUM($O331:$Q331)&gt;0,SUM($S$3:BC$3)*$J331+SUM($S$4:BC$4)*$K331+SUM($S$5:BC$5)*$L331+SUM($S$6:BC$6)*$M331+SUM($S$7:BC$7)*$N331-SUM($O331:$Q331),0)</f>
        <v>1679627.8720000004</v>
      </c>
      <c r="BA331" s="87">
        <f t="shared" si="943"/>
        <v>219683.16000000038</v>
      </c>
      <c r="BB331" s="402">
        <f>IF(SUM($S$3:BD$3)*$J331+SUM($S$4:BD$4)*$K331+SUM($S$5:BD$5)*$L331+SUM($S$6:BD$6)*$M331+SUM($S$7:BD$7)*$N331-SUM($O331:$Q331)&gt;0,SUM($S$3:BD$3)*$J331+SUM($S$4:BD$4)*$K331+SUM($S$5:BD$5)*$L331+SUM($S$6:BD$6)*$M331+SUM($S$7:BD$7)*$N331-SUM($O331:$Q331),0)</f>
        <v>1878589.2239999999</v>
      </c>
      <c r="BC331" s="87">
        <f t="shared" si="944"/>
        <v>198961.35199999949</v>
      </c>
      <c r="BG331" s="91">
        <f t="shared" si="1051"/>
        <v>0</v>
      </c>
      <c r="BH331" s="91">
        <f t="shared" si="1052"/>
        <v>15925875.559200009</v>
      </c>
      <c r="BI331" s="91">
        <f t="shared" si="1053"/>
        <v>19873250.999999974</v>
      </c>
      <c r="BJ331" s="91">
        <f t="shared" si="1054"/>
        <v>16811229.852000024</v>
      </c>
      <c r="BK331" s="91">
        <f t="shared" si="1055"/>
        <v>21511137.599999998</v>
      </c>
      <c r="BL331" s="91">
        <f t="shared" si="1056"/>
        <v>32266706.399999999</v>
      </c>
      <c r="BM331" s="91">
        <f t="shared" si="1057"/>
        <v>38026550.87999998</v>
      </c>
      <c r="BN331" s="91">
        <f t="shared" si="1058"/>
        <v>42464249.639999978</v>
      </c>
      <c r="BO331" s="91">
        <f t="shared" si="1059"/>
        <v>0</v>
      </c>
      <c r="BP331" s="91">
        <f t="shared" si="1060"/>
        <v>135609118.05600002</v>
      </c>
      <c r="BQ331" s="250">
        <f t="shared" si="1061"/>
        <v>49564567.655999973</v>
      </c>
      <c r="BR331" s="157">
        <f t="shared" si="1062"/>
        <v>49564567.656000018</v>
      </c>
      <c r="BS331" s="91">
        <f t="shared" si="1049"/>
        <v>48242421.936000079</v>
      </c>
      <c r="BT331" s="91">
        <f t="shared" si="1050"/>
        <v>43691912.899199888</v>
      </c>
      <c r="BU331" s="91"/>
      <c r="BV331" s="91"/>
      <c r="BW331" s="158"/>
      <c r="BX331" s="153" t="s">
        <v>607</v>
      </c>
    </row>
    <row r="332" spans="1:76" s="86" customFormat="1" ht="12.75" customHeight="1" x14ac:dyDescent="0.25">
      <c r="A332" s="51" t="s">
        <v>901</v>
      </c>
      <c r="B332" s="51" t="s">
        <v>902</v>
      </c>
      <c r="C332" s="261" t="s">
        <v>105</v>
      </c>
      <c r="D332" s="282">
        <v>2</v>
      </c>
      <c r="E332" s="337">
        <v>36.119999999999997</v>
      </c>
      <c r="F332" s="341" t="s">
        <v>1054</v>
      </c>
      <c r="G332" s="369">
        <v>1</v>
      </c>
      <c r="H332" s="370">
        <v>201.8</v>
      </c>
      <c r="I332" s="378" t="s">
        <v>1054</v>
      </c>
      <c r="J332" s="208">
        <v>0.88</v>
      </c>
      <c r="K332" s="208">
        <v>0.88</v>
      </c>
      <c r="L332" s="213">
        <v>6.61</v>
      </c>
      <c r="M332" s="109">
        <v>0.88</v>
      </c>
      <c r="N332" s="120"/>
      <c r="O332" s="87"/>
      <c r="P332" s="87"/>
      <c r="Q332" s="292">
        <v>12240</v>
      </c>
      <c r="R332" s="72">
        <f>IF(SUM($S$3:U$3)*$J332+SUM($S$4:U$4)*$K332+SUM($S$5:U$5)*$L332+SUM($S$6:U$6)*$M332+SUM($S$7:U$7)*$N332-SUM($O332:$Q332)&gt;0,SUM($S$3:U$3)*$J332+SUM($S$4:U$4)*$K332+SUM($S$5:U$5)*$L332+SUM($S$6:U$6)*$M332+SUM($S$7:U$7)*$N332-SUM($O332:$Q332),0)</f>
        <v>0</v>
      </c>
      <c r="S332" s="73">
        <f t="shared" ref="S332:S395" si="1063">R332</f>
        <v>0</v>
      </c>
      <c r="T332" s="72">
        <f>IF(SUM($S$3:W$3)*$J332+SUM($S$4:W$4)*$K332+SUM($S$5:W$5)*$L332+SUM($S$6:W$6)*$M332+SUM($S$7:W$7)*$N332-SUM($O332:$Q332)&gt;0,SUM($S$3:W$3)*$J332+SUM($S$4:W$4)*$K332+SUM($S$5:W$5)*$L332+SUM($S$6:W$6)*$M332+SUM($S$7:W$7)*$N332-SUM($O332:$Q332),0)</f>
        <v>0</v>
      </c>
      <c r="U332" s="4">
        <f t="shared" ref="U332:U395" si="1064">IF(T332-R332&gt;0,T332-R332,0)</f>
        <v>0</v>
      </c>
      <c r="V332" s="72">
        <f>IF(SUM($S$3:Y$3)*$J332+SUM($S$4:Y$4)*$K332+SUM($S$5:Y$5)*$L332+SUM($S$6:Y$6)*$M332+SUM($S$7:Y$7)*$N332-SUM($O332:$Q332)&gt;0,SUM($S$3:Y$3)*$J332+SUM($S$4:Y$4)*$K332+SUM($S$5:Y$5)*$L332+SUM($S$6:Y$6)*$M332+SUM($S$7:Y$7)*$N332-SUM($O332:$Q332),0)</f>
        <v>0</v>
      </c>
      <c r="W332" s="4">
        <f t="shared" ref="W332:W395" si="1065">IF(V332-T332&gt;0,V332-T332,0)</f>
        <v>0</v>
      </c>
      <c r="X332" s="72">
        <f>IF(SUM($S$3:AA$3)*$J332+SUM($S$4:AA$4)*$K332+SUM($S$5:AA$5)*$L332+SUM($S$6:AA$6)*$M332+SUM($S$7:AA$7)*$N332-SUM($O332:$Q332)&gt;0,SUM($S$3:AA$3)*$J332+SUM($S$4:AA$4)*$K332+SUM($S$5:AA$5)*$L332+SUM($S$6:AA$6)*$M332+SUM($S$7:AA$7)*$N332-SUM($O332:$Q332),0)</f>
        <v>0</v>
      </c>
      <c r="Y332" s="4">
        <f t="shared" ref="Y332:Y395" si="1066">IF(X332-V332&gt;0,X332-V332,0)</f>
        <v>0</v>
      </c>
      <c r="Z332" s="72">
        <f>IF(SUM($S$3:AC$3)*$J332+SUM($S$4:AC$4)*$K332+SUM($S$5:AC$5)*$L332+SUM($S$6:AC$6)*$M332+SUM($S$7:AC$7)*$N332-SUM($O332:$Q332)&gt;0,SUM($S$3:AC$3)*$J332+SUM($S$4:AC$4)*$K332+SUM($S$5:AC$5)*$L332+SUM($S$6:AC$6)*$M332+SUM($S$7:AC$7)*$N332-SUM($O332:$Q332),0)</f>
        <v>0</v>
      </c>
      <c r="AA332" s="4">
        <f t="shared" ref="AA332:AA395" si="1067">IF(Z332-X332&gt;0,Z332-X332,0)</f>
        <v>0</v>
      </c>
      <c r="AB332" s="72">
        <f>IF(SUM($S$3:AE$3)*$J332+SUM($S$4:AE$4)*$K332+SUM($S$5:AE$5)*$L332+SUM($S$6:AE$6)*$M332+SUM($S$7:AE$7)*$N332-SUM($O332:$Q332)&gt;0,SUM($S$3:AE$3)*$J332+SUM($S$4:AE$4)*$K332+SUM($S$5:AE$5)*$L332+SUM($S$6:AE$6)*$M332+SUM($S$7:AE$7)*$N332-SUM($O332:$Q332),0)</f>
        <v>0</v>
      </c>
      <c r="AC332" s="4">
        <f t="shared" ref="AC332:AC395" si="1068">IF(AB332-Z332&gt;0,AB332-Z332,0)</f>
        <v>0</v>
      </c>
      <c r="AD332" s="72">
        <f>IF(SUM($S$3:AG$3)*$J332+SUM($S$4:AG$4)*$K332+SUM($S$5:AG$5)*$L332+SUM($S$6:AG$6)*$M332+SUM($S$7:AG$7)*$N332-SUM($O332:$Q332)&gt;0,SUM($S$3:AG$3)*$J332+SUM($S$4:AG$4)*$K332+SUM($S$5:AG$5)*$L332+SUM($S$6:AG$6)*$M332+SUM($S$7:AG$7)*$N332-SUM($O332:$Q332),0)</f>
        <v>0</v>
      </c>
      <c r="AE332" s="4">
        <f t="shared" ref="AE332:AE395" si="1069">IF(AD332-AB332&gt;0,AD332-AB332,0)</f>
        <v>0</v>
      </c>
      <c r="AF332" s="72">
        <f>IF(SUM($S$3:AI$3)*$J332+SUM($S$4:AI$4)*$K332+SUM($S$5:AI$5)*$L332+SUM($S$6:AI$6)*$M332+SUM($S$7:AI$7)*$N332-SUM($O332:$Q332)&gt;0,SUM($S$3:AI$3)*$J332+SUM($S$4:AI$4)*$K332+SUM($S$5:AI$5)*$L332+SUM($S$6:AI$6)*$M332+SUM($S$7:AI$7)*$N332-SUM($O332:$Q332),0)</f>
        <v>0</v>
      </c>
      <c r="AG332" s="4">
        <f t="shared" ref="AG332:AG395" si="1070">IF(AF332-AD332&gt;0,AF332-AD332,0)</f>
        <v>0</v>
      </c>
      <c r="AH332" s="72">
        <f>IF(SUM($S$3:AK$3)*$J332+SUM($S$4:AK$4)*$K332+SUM($S$5:AK$5)*$L332+SUM($S$6:AK$6)*$M332+SUM($S$7:AK$7)*$N332-SUM($O332:$Q332)&gt;0,SUM($S$3:AK$3)*$J332+SUM($S$4:AK$4)*$K332+SUM($S$5:AK$5)*$L332+SUM($S$6:AK$6)*$M332+SUM($S$7:AK$7)*$N332-SUM($O332:$Q332),0)</f>
        <v>0</v>
      </c>
      <c r="AI332" s="4">
        <f t="shared" ref="AI332:AI395" si="1071">IF(AH332-AF332&gt;0,AH332-AF332,0)</f>
        <v>0</v>
      </c>
      <c r="AJ332" s="72">
        <f>IF(SUM($S$3:AM$3)*$J332+SUM($S$4:AQ$4)*$K332+SUM($S$5:AM$5)*$L332+SUM($S$6:AM$6)*$M332+SUM($S$7:AM$7)*$N332-SUM($O332:$Q332)&gt;0,SUM($S$3:AM$3)*$J332+SUM($S$4:AQ$4)*$K332+SUM($S$5:AM$5)*$L332+SUM($S$6:AM$6)*$M332+SUM($S$7:AM$7)*$N332-SUM($O332:$Q332),0)</f>
        <v>0</v>
      </c>
      <c r="AK332" s="4">
        <f t="shared" ref="AK332:AK395" si="1072">IF(AJ332-AH332&gt;0,AJ332-AH332,0)</f>
        <v>0</v>
      </c>
      <c r="AL332" s="72">
        <f>IF(SUM($S$3:AO$3)*$J332+SUM($S$4:AS$4)*$K332+SUM($S$5:AO$5)*$L332+SUM($S$6:AO$6)*$M332+SUM($S$7:AO$7)*$N332-SUM($O332:$Q332)&gt;0,SUM($S$3:AO$3)*$J332+SUM($S$4:AS$4)*$K332+SUM($S$5:AO$5)*$L332+SUM($S$6:AO$6)*$M332+SUM($S$7:AO$7)*$N332-SUM($O332:$Q332),0)</f>
        <v>0</v>
      </c>
      <c r="AM332" s="4">
        <f t="shared" ref="AM332:AM395" si="1073">IF(AL332-AJ332&gt;0,AL332-AJ332,0)</f>
        <v>0</v>
      </c>
      <c r="AN332" s="72">
        <f>IF(SUM($S$3:AQ$3)*$J332+SUM($S$4:AU$4)*$K332+SUM($S$5:AQ$5)*$L332+SUM($S$6:AQ$6)*$M332+SUM($S$7:AQ$7)*$N332-SUM($O332:$Q332)&gt;0,SUM($S$3:AQ$3)*$J332+SUM($S$4:AU$4)*$K332+SUM($S$5:AQ$5)*$L332+SUM($S$6:AQ$6)*$M332+SUM($S$7:AQ$7)*$N332-SUM($O332:$Q332),0)</f>
        <v>0</v>
      </c>
      <c r="AO332" s="4">
        <f t="shared" ref="AO332:AO395" si="1074">IF(AN332-AL332&gt;0,AN332-AL332,0)</f>
        <v>0</v>
      </c>
      <c r="AP332" s="72">
        <f>IF(SUM($S$3:AS$3)*$J332+SUM($S$4:AW$4)*$K332+SUM($S$5:AS$5)*$L332+SUM($S$6:AS$6)*$M332+SUM($S$7:AS$7)*$N332-SUM($O332:$Q332)&gt;0,SUM($S$3:AS$3)*$J332+SUM($S$4:AW$4)*$K332+SUM($S$5:AS$5)*$L332+SUM($S$6:AS$6)*$M332+SUM($S$7:AS$7)*$N332-SUM($O332:$Q332),0)</f>
        <v>0</v>
      </c>
      <c r="AQ332" s="4">
        <f t="shared" ref="AQ332:AQ395" si="1075">IF(AP332-AN332&gt;0,AP332-AN332,0)</f>
        <v>0</v>
      </c>
      <c r="AR332" s="72">
        <f>IF(SUM($S$3:AU$3)*$J332+SUM($S$4:AP$4)*$K332+SUM($S$5:AU$5)*$L332+SUM($S$6:AU$6)*$M332+SUM($S$7:AU$7)*$N332-SUM($O332:$Q332)&gt;0,SUM($S$3:AU$3)*$J332+SUM($S$4:AP$4)*$K332+SUM($S$5:AU$5)*$L332+SUM($S$6:AU$6)*$M332+SUM($S$7:AU$7)*$N332-SUM($O332:$Q332),0)</f>
        <v>0</v>
      </c>
      <c r="AS332" s="4">
        <f t="shared" ref="AS332:AS395" si="1076">IF(AR332-AP332&gt;0,AR332-AP332,0)</f>
        <v>0</v>
      </c>
      <c r="AT332" s="72">
        <f>IF(SUM($S$3:AW$3)*$J332+SUM($S$4:AW$4)*$K332+SUM($S$5:AW$5)*$L332+SUM($S$6:AW$6)*$M332+SUM($S$7:AW$7)*$N332-SUM($O332:$Q332)&gt;0,SUM($S$3:AW$3)*$J332+SUM($S$4:AW$4)*$K332+SUM($S$5:AW$5)*$L332+SUM($S$6:AW$6)*$M332+SUM($S$7:AW$7)*$N332-SUM($O332:$Q332),0)</f>
        <v>0</v>
      </c>
      <c r="AU332" s="4">
        <f t="shared" ref="AU332:AU395" si="1077">IF(AT332-AR332&gt;0,AT332-AR332,0)</f>
        <v>0</v>
      </c>
      <c r="AV332" s="72">
        <f>IF(SUM($S$3:AY$3)*$J332+SUM($S$4:AY$4)*$K332+SUM($S$5:AY$5)*$L332+SUM($S$6:AY$6)*$M332+SUM($S$7:AY$7)*$N332-SUM($O332:$Q332)&gt;0,SUM($S$3:AY$3)*$J332+SUM($S$4:AY$4)*$K332+SUM($S$5:AY$5)*$L332+SUM($S$6:AY$6)*$M332+SUM($S$7:AY$7)*$N332-SUM($O332:$Q332),0)</f>
        <v>0</v>
      </c>
      <c r="AW332" s="4">
        <f t="shared" ref="AW332:AW395" si="1078">IF(AV332-AT332&gt;0,AV332-AT332,0)</f>
        <v>0</v>
      </c>
      <c r="AX332" s="72">
        <f>IF(SUM($S$3:BA$3)*$J332+SUM($S$4:BA$4)*$K332+SUM($S$5:BA$5)*$L332+SUM($S$6:BA$6)*$M332+SUM($S$7:BA$7)*$N332-SUM($O332:$Q332)&gt;0,SUM($S$3:BA$3)*$J332+SUM($S$4:BA$4)*$K332+SUM($S$5:BA$5)*$L332+SUM($S$6:BA$6)*$M332+SUM($S$7:BA$7)*$N332-SUM($O332:$Q332),0)</f>
        <v>0</v>
      </c>
      <c r="AY332" s="7">
        <f t="shared" ref="AY332:AY395" si="1079">IF(AX332-AV332&gt;0,AX332-AV332,0)</f>
        <v>0</v>
      </c>
      <c r="AZ332" s="401">
        <f>IF(SUM($S$3:BC$3)*$J332+SUM($S$4:BC$4)*$K332+SUM($S$5:BC$5)*$L332+SUM($S$6:BC$6)*$M332+SUM($S$7:BC$7)*$N332-SUM($O332:$Q332)&gt;0,SUM($S$3:BC$3)*$J332+SUM($S$4:BC$4)*$K332+SUM($S$5:BC$5)*$L332+SUM($S$6:BC$6)*$M332+SUM($S$7:BC$7)*$N332-SUM($O332:$Q332),0)</f>
        <v>0</v>
      </c>
      <c r="BA332" s="87">
        <f t="shared" ref="BA332:BA395" si="1080">IF(AZ332-AX332&gt;0,AZ332-AX332,0)</f>
        <v>0</v>
      </c>
      <c r="BB332" s="402">
        <f>IF(SUM($S$3:BD$3)*$J332+SUM($S$4:BD$4)*$K332+SUM($S$5:BD$5)*$L332+SUM($S$6:BD$6)*$M332+SUM($S$7:BD$7)*$N332-SUM($O332:$Q332)&gt;0,SUM($S$3:BD$3)*$J332+SUM($S$4:BD$4)*$K332+SUM($S$5:BD$5)*$L332+SUM($S$6:BD$6)*$M332+SUM($S$7:BD$7)*$N332-SUM($O332:$Q332),0)</f>
        <v>0</v>
      </c>
      <c r="BC332" s="87">
        <f t="shared" ref="BC332:BC395" si="1081">IF(BB332-AZ332&gt;0,BB332-AZ332,0)</f>
        <v>0</v>
      </c>
      <c r="BG332" s="91">
        <f t="shared" ref="BG332:BG333" si="1082">IF($G332=2,AC332*$I$2*$H332,AC332*$H332)</f>
        <v>0</v>
      </c>
      <c r="BH332" s="91">
        <f t="shared" ref="BH332:BH333" si="1083">IF($G332=2,AE332*$I$2*$H332,AE332*$H332)</f>
        <v>0</v>
      </c>
      <c r="BI332" s="91">
        <f t="shared" ref="BI332:BI333" si="1084">IF($G332=2,AG332*$I$2*$H332,AG332*$H332)</f>
        <v>0</v>
      </c>
      <c r="BJ332" s="91">
        <f t="shared" ref="BJ332:BJ333" si="1085">IF($G332=2,AI332*$I$2*$H332,AI332*$H332)</f>
        <v>0</v>
      </c>
      <c r="BK332" s="91">
        <f t="shared" ref="BK332:BK333" si="1086">IF($G332=2,AK332*$I$2*$H332,AK332*$H332)</f>
        <v>0</v>
      </c>
      <c r="BL332" s="91">
        <f t="shared" ref="BL332:BL333" si="1087">IF($G332=2,AM332*$I$2*$H332,AM332*$H332)</f>
        <v>0</v>
      </c>
      <c r="BM332" s="91">
        <f t="shared" ref="BM332:BM333" si="1088">IF($G332=2,AO332*$I$2*$H332,AO332*$H332)</f>
        <v>0</v>
      </c>
      <c r="BN332" s="91">
        <f t="shared" ref="BN332:BN333" si="1089">IF($G332=2,AQ332*$I$2*$H332,AQ332*$H332)</f>
        <v>0</v>
      </c>
      <c r="BO332" s="91">
        <f t="shared" ref="BO332:BO333" si="1090">IF($G332=2,AS332*$I$2*$H332,AS332*$H332)</f>
        <v>0</v>
      </c>
      <c r="BP332" s="91">
        <f t="shared" ref="BP332:BP333" si="1091">IF($G332=2,AU332*$I$2*$H332,AU332*$H332)</f>
        <v>0</v>
      </c>
      <c r="BQ332" s="250">
        <f t="shared" ref="BQ332:BQ333" si="1092">IF($G332=2,AW332*$I$2*$H332,AW332*$H332)</f>
        <v>0</v>
      </c>
      <c r="BR332" s="157">
        <f t="shared" ref="BR332:BR333" si="1093">IF($G332=2,AY332*$I$2*$H332,AY332*$H332)</f>
        <v>0</v>
      </c>
      <c r="BS332" s="91">
        <f t="shared" ref="BS332:BS333" si="1094">IF($G332=2,$H332*BA332*$I$2,$H332*BA332)</f>
        <v>0</v>
      </c>
      <c r="BT332" s="91">
        <f t="shared" ref="BT332:BT333" si="1095">IF($G332=2,$H332*BC332*$I$2,$H332*BC332)</f>
        <v>0</v>
      </c>
      <c r="BU332" s="91"/>
      <c r="BV332" s="91"/>
      <c r="BW332" s="158"/>
      <c r="BX332" s="153" t="s">
        <v>607</v>
      </c>
    </row>
    <row r="333" spans="1:76" s="86" customFormat="1" ht="12.75" customHeight="1" x14ac:dyDescent="0.25">
      <c r="A333" s="51" t="s">
        <v>903</v>
      </c>
      <c r="B333" s="51" t="s">
        <v>904</v>
      </c>
      <c r="C333" s="261" t="s">
        <v>105</v>
      </c>
      <c r="D333" s="282">
        <v>2</v>
      </c>
      <c r="E333" s="337">
        <v>85</v>
      </c>
      <c r="F333" s="341" t="s">
        <v>1054</v>
      </c>
      <c r="G333" s="369">
        <v>2</v>
      </c>
      <c r="H333" s="370">
        <v>93.5</v>
      </c>
      <c r="I333" s="378" t="s">
        <v>1054</v>
      </c>
      <c r="J333" s="208"/>
      <c r="K333" s="208"/>
      <c r="L333" s="217">
        <v>5.008</v>
      </c>
      <c r="M333" s="109"/>
      <c r="N333" s="120"/>
      <c r="O333" s="87"/>
      <c r="P333" s="87"/>
      <c r="Q333" s="292">
        <v>9170</v>
      </c>
      <c r="R333" s="72">
        <f>IF(SUM($S$3:U$3)*$J333+SUM($S$4:U$4)*$K333+SUM($S$5:U$5)*$L333+SUM($S$6:U$6)*$M333+SUM($S$7:U$7)*$N333-SUM($O333:$Q333)&gt;0,SUM($S$3:U$3)*$J333+SUM($S$4:U$4)*$K333+SUM($S$5:U$5)*$L333+SUM($S$6:U$6)*$M333+SUM($S$7:U$7)*$N333-SUM($O333:$Q333),0)</f>
        <v>0</v>
      </c>
      <c r="S333" s="73">
        <f t="shared" si="1063"/>
        <v>0</v>
      </c>
      <c r="T333" s="72">
        <f>IF(SUM($S$3:W$3)*$J333+SUM($S$4:W$4)*$K333+SUM($S$5:W$5)*$L333+SUM($S$6:W$6)*$M333+SUM($S$7:W$7)*$N333-SUM($O333:$Q333)&gt;0,SUM($S$3:W$3)*$J333+SUM($S$4:W$4)*$K333+SUM($S$5:W$5)*$L333+SUM($S$6:W$6)*$M333+SUM($S$7:W$7)*$N333-SUM($O333:$Q333),0)</f>
        <v>0</v>
      </c>
      <c r="U333" s="4">
        <f t="shared" si="1064"/>
        <v>0</v>
      </c>
      <c r="V333" s="72">
        <f>IF(SUM($S$3:Y$3)*$J333+SUM($S$4:Y$4)*$K333+SUM($S$5:Y$5)*$L333+SUM($S$6:Y$6)*$M333+SUM($S$7:Y$7)*$N333-SUM($O333:$Q333)&gt;0,SUM($S$3:Y$3)*$J333+SUM($S$4:Y$4)*$K333+SUM($S$5:Y$5)*$L333+SUM($S$6:Y$6)*$M333+SUM($S$7:Y$7)*$N333-SUM($O333:$Q333),0)</f>
        <v>0</v>
      </c>
      <c r="W333" s="4">
        <f t="shared" si="1065"/>
        <v>0</v>
      </c>
      <c r="X333" s="72">
        <f>IF(SUM($S$3:AA$3)*$J333+SUM($S$4:AA$4)*$K333+SUM($S$5:AA$5)*$L333+SUM($S$6:AA$6)*$M333+SUM($S$7:AA$7)*$N333-SUM($O333:$Q333)&gt;0,SUM($S$3:AA$3)*$J333+SUM($S$4:AA$4)*$K333+SUM($S$5:AA$5)*$L333+SUM($S$6:AA$6)*$M333+SUM($S$7:AA$7)*$N333-SUM($O333:$Q333),0)</f>
        <v>0</v>
      </c>
      <c r="Y333" s="4">
        <f t="shared" si="1066"/>
        <v>0</v>
      </c>
      <c r="Z333" s="72">
        <f>IF(SUM($S$3:AC$3)*$J333+SUM($S$4:AC$4)*$K333+SUM($S$5:AC$5)*$L333+SUM($S$6:AC$6)*$M333+SUM($S$7:AC$7)*$N333-SUM($O333:$Q333)&gt;0,SUM($S$3:AC$3)*$J333+SUM($S$4:AC$4)*$K333+SUM($S$5:AC$5)*$L333+SUM($S$6:AC$6)*$M333+SUM($S$7:AC$7)*$N333-SUM($O333:$Q333),0)</f>
        <v>0</v>
      </c>
      <c r="AA333" s="4">
        <f t="shared" si="1067"/>
        <v>0</v>
      </c>
      <c r="AB333" s="72">
        <f>IF(SUM($S$3:AE$3)*$J333+SUM($S$4:AE$4)*$K333+SUM($S$5:AE$5)*$L333+SUM($S$6:AE$6)*$M333+SUM($S$7:AE$7)*$N333-SUM($O333:$Q333)&gt;0,SUM($S$3:AE$3)*$J333+SUM($S$4:AE$4)*$K333+SUM($S$5:AE$5)*$L333+SUM($S$6:AE$6)*$M333+SUM($S$7:AE$7)*$N333-SUM($O333:$Q333),0)</f>
        <v>0</v>
      </c>
      <c r="AC333" s="4">
        <f t="shared" si="1068"/>
        <v>0</v>
      </c>
      <c r="AD333" s="72">
        <f>IF(SUM($S$3:AG$3)*$J333+SUM($S$4:AG$4)*$K333+SUM($S$5:AG$5)*$L333+SUM($S$6:AG$6)*$M333+SUM($S$7:AG$7)*$N333-SUM($O333:$Q333)&gt;0,SUM($S$3:AG$3)*$J333+SUM($S$4:AG$4)*$K333+SUM($S$5:AG$5)*$L333+SUM($S$6:AG$6)*$M333+SUM($S$7:AG$7)*$N333-SUM($O333:$Q333),0)</f>
        <v>0</v>
      </c>
      <c r="AE333" s="4">
        <f t="shared" si="1069"/>
        <v>0</v>
      </c>
      <c r="AF333" s="72">
        <f>IF(SUM($S$3:AI$3)*$J333+SUM($S$4:AI$4)*$K333+SUM($S$5:AI$5)*$L333+SUM($S$6:AI$6)*$M333+SUM($S$7:AI$7)*$N333-SUM($O333:$Q333)&gt;0,SUM($S$3:AI$3)*$J333+SUM($S$4:AI$4)*$K333+SUM($S$5:AI$5)*$L333+SUM($S$6:AI$6)*$M333+SUM($S$7:AI$7)*$N333-SUM($O333:$Q333),0)</f>
        <v>0</v>
      </c>
      <c r="AG333" s="4">
        <f t="shared" si="1070"/>
        <v>0</v>
      </c>
      <c r="AH333" s="72">
        <f>IF(SUM($S$3:AK$3)*$J333+SUM($S$4:AK$4)*$K333+SUM($S$5:AK$5)*$L333+SUM($S$6:AK$6)*$M333+SUM($S$7:AK$7)*$N333-SUM($O333:$Q333)&gt;0,SUM($S$3:AK$3)*$J333+SUM($S$4:AK$4)*$K333+SUM($S$5:AK$5)*$L333+SUM($S$6:AK$6)*$M333+SUM($S$7:AK$7)*$N333-SUM($O333:$Q333),0)</f>
        <v>0</v>
      </c>
      <c r="AI333" s="4">
        <f t="shared" si="1071"/>
        <v>0</v>
      </c>
      <c r="AJ333" s="72">
        <f>IF(SUM($S$3:AM$3)*$J333+SUM($S$4:AQ$4)*$K333+SUM($S$5:AM$5)*$L333+SUM($S$6:AM$6)*$M333+SUM($S$7:AM$7)*$N333-SUM($O333:$Q333)&gt;0,SUM($S$3:AM$3)*$J333+SUM($S$4:AQ$4)*$K333+SUM($S$5:AM$5)*$L333+SUM($S$6:AM$6)*$M333+SUM($S$7:AM$7)*$N333-SUM($O333:$Q333),0)</f>
        <v>0</v>
      </c>
      <c r="AK333" s="4">
        <f t="shared" si="1072"/>
        <v>0</v>
      </c>
      <c r="AL333" s="72">
        <f>IF(SUM($S$3:AO$3)*$J333+SUM($S$4:AS$4)*$K333+SUM($S$5:AO$5)*$L333+SUM($S$6:AO$6)*$M333+SUM($S$7:AO$7)*$N333-SUM($O333:$Q333)&gt;0,SUM($S$3:AO$3)*$J333+SUM($S$4:AS$4)*$K333+SUM($S$5:AO$5)*$L333+SUM($S$6:AO$6)*$M333+SUM($S$7:AO$7)*$N333-SUM($O333:$Q333),0)</f>
        <v>0</v>
      </c>
      <c r="AM333" s="4">
        <f t="shared" si="1073"/>
        <v>0</v>
      </c>
      <c r="AN333" s="72">
        <f>IF(SUM($S$3:AQ$3)*$J333+SUM($S$4:AU$4)*$K333+SUM($S$5:AQ$5)*$L333+SUM($S$6:AQ$6)*$M333+SUM($S$7:AQ$7)*$N333-SUM($O333:$Q333)&gt;0,SUM($S$3:AQ$3)*$J333+SUM($S$4:AU$4)*$K333+SUM($S$5:AQ$5)*$L333+SUM($S$6:AQ$6)*$M333+SUM($S$7:AQ$7)*$N333-SUM($O333:$Q333),0)</f>
        <v>0</v>
      </c>
      <c r="AO333" s="4">
        <f t="shared" si="1074"/>
        <v>0</v>
      </c>
      <c r="AP333" s="72">
        <f>IF(SUM($S$3:AS$3)*$J333+SUM($S$4:AW$4)*$K333+SUM($S$5:AS$5)*$L333+SUM($S$6:AS$6)*$M333+SUM($S$7:AS$7)*$N333-SUM($O333:$Q333)&gt;0,SUM($S$3:AS$3)*$J333+SUM($S$4:AW$4)*$K333+SUM($S$5:AS$5)*$L333+SUM($S$6:AS$6)*$M333+SUM($S$7:AS$7)*$N333-SUM($O333:$Q333),0)</f>
        <v>0</v>
      </c>
      <c r="AQ333" s="4">
        <f t="shared" si="1075"/>
        <v>0</v>
      </c>
      <c r="AR333" s="72">
        <f>IF(SUM($S$3:AU$3)*$J333+SUM($S$4:AP$4)*$K333+SUM($S$5:AU$5)*$L333+SUM($S$6:AU$6)*$M333+SUM($S$7:AU$7)*$N333-SUM($O333:$Q333)&gt;0,SUM($S$3:AU$3)*$J333+SUM($S$4:AP$4)*$K333+SUM($S$5:AU$5)*$L333+SUM($S$6:AU$6)*$M333+SUM($S$7:AU$7)*$N333-SUM($O333:$Q333),0)</f>
        <v>0</v>
      </c>
      <c r="AS333" s="4">
        <f t="shared" si="1076"/>
        <v>0</v>
      </c>
      <c r="AT333" s="72">
        <f>IF(SUM($S$3:AW$3)*$J333+SUM($S$4:AW$4)*$K333+SUM($S$5:AW$5)*$L333+SUM($S$6:AW$6)*$M333+SUM($S$7:AW$7)*$N333-SUM($O333:$Q333)&gt;0,SUM($S$3:AW$3)*$J333+SUM($S$4:AW$4)*$K333+SUM($S$5:AW$5)*$L333+SUM($S$6:AW$6)*$M333+SUM($S$7:AW$7)*$N333-SUM($O333:$Q333),0)</f>
        <v>0</v>
      </c>
      <c r="AU333" s="4">
        <f t="shared" si="1077"/>
        <v>0</v>
      </c>
      <c r="AV333" s="72">
        <f>IF(SUM($S$3:AY$3)*$J333+SUM($S$4:AY$4)*$K333+SUM($S$5:AY$5)*$L333+SUM($S$6:AY$6)*$M333+SUM($S$7:AY$7)*$N333-SUM($O333:$Q333)&gt;0,SUM($S$3:AY$3)*$J333+SUM($S$4:AY$4)*$K333+SUM($S$5:AY$5)*$L333+SUM($S$6:AY$6)*$M333+SUM($S$7:AY$7)*$N333-SUM($O333:$Q333),0)</f>
        <v>0</v>
      </c>
      <c r="AW333" s="4">
        <f t="shared" si="1078"/>
        <v>0</v>
      </c>
      <c r="AX333" s="72">
        <f>IF(SUM($S$3:BA$3)*$J333+SUM($S$4:BA$4)*$K333+SUM($S$5:BA$5)*$L333+SUM($S$6:BA$6)*$M333+SUM($S$7:BA$7)*$N333-SUM($O333:$Q333)&gt;0,SUM($S$3:BA$3)*$J333+SUM($S$4:BA$4)*$K333+SUM($S$5:BA$5)*$L333+SUM($S$6:BA$6)*$M333+SUM($S$7:BA$7)*$N333-SUM($O333:$Q333),0)</f>
        <v>0</v>
      </c>
      <c r="AY333" s="7">
        <f t="shared" si="1079"/>
        <v>0</v>
      </c>
      <c r="AZ333" s="401">
        <f>IF(SUM($S$3:BC$3)*$J333+SUM($S$4:BC$4)*$K333+SUM($S$5:BC$5)*$L333+SUM($S$6:BC$6)*$M333+SUM($S$7:BC$7)*$N333-SUM($O333:$Q333)&gt;0,SUM($S$3:BC$3)*$J333+SUM($S$4:BC$4)*$K333+SUM($S$5:BC$5)*$L333+SUM($S$6:BC$6)*$M333+SUM($S$7:BC$7)*$N333-SUM($O333:$Q333),0)</f>
        <v>0</v>
      </c>
      <c r="BA333" s="87">
        <f t="shared" si="1080"/>
        <v>0</v>
      </c>
      <c r="BB333" s="402">
        <f>IF(SUM($S$3:BD$3)*$J333+SUM($S$4:BD$4)*$K333+SUM($S$5:BD$5)*$L333+SUM($S$6:BD$6)*$M333+SUM($S$7:BD$7)*$N333-SUM($O333:$Q333)&gt;0,SUM($S$3:BD$3)*$J333+SUM($S$4:BD$4)*$K333+SUM($S$5:BD$5)*$L333+SUM($S$6:BD$6)*$M333+SUM($S$7:BD$7)*$N333-SUM($O333:$Q333),0)</f>
        <v>0</v>
      </c>
      <c r="BC333" s="87">
        <f t="shared" si="1081"/>
        <v>0</v>
      </c>
      <c r="BG333" s="91">
        <f t="shared" si="1082"/>
        <v>0</v>
      </c>
      <c r="BH333" s="91">
        <f t="shared" si="1083"/>
        <v>0</v>
      </c>
      <c r="BI333" s="91">
        <f t="shared" si="1084"/>
        <v>0</v>
      </c>
      <c r="BJ333" s="91">
        <f t="shared" si="1085"/>
        <v>0</v>
      </c>
      <c r="BK333" s="91">
        <f t="shared" si="1086"/>
        <v>0</v>
      </c>
      <c r="BL333" s="91">
        <f t="shared" si="1087"/>
        <v>0</v>
      </c>
      <c r="BM333" s="91">
        <f t="shared" si="1088"/>
        <v>0</v>
      </c>
      <c r="BN333" s="91">
        <f t="shared" si="1089"/>
        <v>0</v>
      </c>
      <c r="BO333" s="91">
        <f t="shared" si="1090"/>
        <v>0</v>
      </c>
      <c r="BP333" s="91">
        <f t="shared" si="1091"/>
        <v>0</v>
      </c>
      <c r="BQ333" s="250">
        <f t="shared" si="1092"/>
        <v>0</v>
      </c>
      <c r="BR333" s="157">
        <f t="shared" si="1093"/>
        <v>0</v>
      </c>
      <c r="BS333" s="91">
        <f t="shared" si="1094"/>
        <v>0</v>
      </c>
      <c r="BT333" s="91">
        <f t="shared" si="1095"/>
        <v>0</v>
      </c>
      <c r="BU333" s="91"/>
      <c r="BV333" s="91"/>
      <c r="BW333" s="158"/>
      <c r="BX333" s="153" t="s">
        <v>607</v>
      </c>
    </row>
    <row r="334" spans="1:76" s="88" customFormat="1" ht="12.75" customHeight="1" x14ac:dyDescent="0.25">
      <c r="A334" s="13" t="s">
        <v>303</v>
      </c>
      <c r="B334" s="51" t="s">
        <v>304</v>
      </c>
      <c r="C334" s="244" t="s">
        <v>105</v>
      </c>
      <c r="D334" s="274">
        <v>1</v>
      </c>
      <c r="E334" s="328">
        <v>214</v>
      </c>
      <c r="F334" s="341" t="s">
        <v>912</v>
      </c>
      <c r="G334" s="369">
        <v>1</v>
      </c>
      <c r="H334" s="370">
        <v>210.8</v>
      </c>
      <c r="I334" s="378" t="s">
        <v>912</v>
      </c>
      <c r="J334" s="208"/>
      <c r="K334" s="208"/>
      <c r="L334" s="217"/>
      <c r="M334" s="109">
        <v>21.97</v>
      </c>
      <c r="N334" s="120"/>
      <c r="O334" s="87"/>
      <c r="P334" s="87">
        <v>835</v>
      </c>
      <c r="Q334" s="292">
        <v>4100</v>
      </c>
      <c r="R334" s="72">
        <f>IF(SUM($S$3:U$3)*$J334+SUM($S$4:U$4)*$K334+SUM($S$5:U$5)*$L334+SUM($S$6:U$6)*$M334+SUM($S$7:U$7)*$N334-SUM($O334:$Q334)&gt;0,SUM($S$3:U$3)*$J334+SUM($S$4:U$4)*$K334+SUM($S$5:U$5)*$L334+SUM($S$6:U$6)*$M334+SUM($S$7:U$7)*$N334-SUM($O334:$Q334),0)</f>
        <v>0</v>
      </c>
      <c r="S334" s="73">
        <f t="shared" si="1063"/>
        <v>0</v>
      </c>
      <c r="T334" s="72">
        <f>IF(SUM($S$3:W$3)*$J334+SUM($S$4:W$4)*$K334+SUM($S$5:W$5)*$L334+SUM($S$6:W$6)*$M334+SUM($S$7:W$7)*$N334-SUM($O334:$Q334)&gt;0,SUM($S$3:W$3)*$J334+SUM($S$4:W$4)*$K334+SUM($S$5:W$5)*$L334+SUM($S$6:W$6)*$M334+SUM($S$7:W$7)*$N334-SUM($O334:$Q334),0)</f>
        <v>0</v>
      </c>
      <c r="U334" s="4">
        <f t="shared" si="1064"/>
        <v>0</v>
      </c>
      <c r="V334" s="72">
        <f>IF(SUM($S$3:Y$3)*$J334+SUM($S$4:Y$4)*$K334+SUM($S$5:Y$5)*$L334+SUM($S$6:Y$6)*$M334+SUM($S$7:Y$7)*$N334-SUM($O334:$Q334)&gt;0,SUM($S$3:Y$3)*$J334+SUM($S$4:Y$4)*$K334+SUM($S$5:Y$5)*$L334+SUM($S$6:Y$6)*$M334+SUM($S$7:Y$7)*$N334-SUM($O334:$Q334),0)</f>
        <v>0</v>
      </c>
      <c r="W334" s="4">
        <f t="shared" si="1065"/>
        <v>0</v>
      </c>
      <c r="X334" s="72">
        <f>IF(SUM($S$3:AA$3)*$J334+SUM($S$4:AA$4)*$K334+SUM($S$5:AA$5)*$L334+SUM($S$6:AA$6)*$M334+SUM($S$7:AA$7)*$N334-SUM($O334:$Q334)&gt;0,SUM($S$3:AA$3)*$J334+SUM($S$4:AA$4)*$K334+SUM($S$5:AA$5)*$L334+SUM($S$6:AA$6)*$M334+SUM($S$7:AA$7)*$N334-SUM($O334:$Q334),0)</f>
        <v>0</v>
      </c>
      <c r="Y334" s="4">
        <f t="shared" si="1066"/>
        <v>0</v>
      </c>
      <c r="Z334" s="72">
        <f>IF(SUM($S$3:AC$3)*$J334+SUM($S$4:AC$4)*$K334+SUM($S$5:AC$5)*$L334+SUM($S$6:AC$6)*$M334+SUM($S$7:AC$7)*$N334-SUM($O334:$Q334)&gt;0,SUM($S$3:AC$3)*$J334+SUM($S$4:AC$4)*$K334+SUM($S$5:AC$5)*$L334+SUM($S$6:AC$6)*$M334+SUM($S$7:AC$7)*$N334-SUM($O334:$Q334),0)</f>
        <v>0</v>
      </c>
      <c r="AA334" s="4">
        <f t="shared" si="1067"/>
        <v>0</v>
      </c>
      <c r="AB334" s="72">
        <f>IF(SUM($S$3:AE$3)*$J334+SUM($S$4:AE$4)*$K334+SUM($S$5:AE$5)*$L334+SUM($S$6:AE$6)*$M334+SUM($S$7:AE$7)*$N334-SUM($O334:$Q334)&gt;0,SUM($S$3:AE$3)*$J334+SUM($S$4:AE$4)*$K334+SUM($S$5:AE$5)*$L334+SUM($S$6:AE$6)*$M334+SUM($S$7:AE$7)*$N334-SUM($O334:$Q334),0)</f>
        <v>0</v>
      </c>
      <c r="AC334" s="4">
        <f t="shared" si="1068"/>
        <v>0</v>
      </c>
      <c r="AD334" s="72">
        <f>IF(SUM($S$3:AG$3)*$J334+SUM($S$4:AG$4)*$K334+SUM($S$5:AG$5)*$L334+SUM($S$6:AG$6)*$M334+SUM($S$7:AG$7)*$N334-SUM($O334:$Q334)&gt;0,SUM($S$3:AG$3)*$J334+SUM($S$4:AG$4)*$K334+SUM($S$5:AG$5)*$L334+SUM($S$6:AG$6)*$M334+SUM($S$7:AG$7)*$N334-SUM($O334:$Q334),0)</f>
        <v>0</v>
      </c>
      <c r="AE334" s="4">
        <f t="shared" si="1069"/>
        <v>0</v>
      </c>
      <c r="AF334" s="72">
        <f>IF(SUM($S$3:AI$3)*$J334+SUM($S$4:AI$4)*$K334+SUM($S$5:AI$5)*$L334+SUM($S$6:AI$6)*$M334+SUM($S$7:AI$7)*$N334-SUM($O334:$Q334)&gt;0,SUM($S$3:AI$3)*$J334+SUM($S$4:AI$4)*$K334+SUM($S$5:AI$5)*$L334+SUM($S$6:AI$6)*$M334+SUM($S$7:AI$7)*$N334-SUM($O334:$Q334),0)</f>
        <v>0</v>
      </c>
      <c r="AG334" s="4">
        <f t="shared" si="1070"/>
        <v>0</v>
      </c>
      <c r="AH334" s="72">
        <f>IF(SUM($S$3:AK$3)*$J334+SUM($S$4:AK$4)*$K334+SUM($S$5:AK$5)*$L334+SUM($S$6:AK$6)*$M334+SUM($S$7:AK$7)*$N334-SUM($O334:$Q334)&gt;0,SUM($S$3:AK$3)*$J334+SUM($S$4:AK$4)*$K334+SUM($S$5:AK$5)*$L334+SUM($S$6:AK$6)*$M334+SUM($S$7:AK$7)*$N334-SUM($O334:$Q334),0)</f>
        <v>0</v>
      </c>
      <c r="AI334" s="4">
        <f t="shared" si="1071"/>
        <v>0</v>
      </c>
      <c r="AJ334" s="72">
        <f>IF(SUM($S$3:AM$3)*$J334+SUM($S$4:AQ$4)*$K334+SUM($S$5:AM$5)*$L334+SUM($S$6:AM$6)*$M334+SUM($S$7:AM$7)*$N334-SUM($O334:$Q334)&gt;0,SUM($S$3:AM$3)*$J334+SUM($S$4:AQ$4)*$K334+SUM($S$5:AM$5)*$L334+SUM($S$6:AM$6)*$M334+SUM($S$7:AM$7)*$N334-SUM($O334:$Q334),0)</f>
        <v>0</v>
      </c>
      <c r="AK334" s="4">
        <f t="shared" si="1072"/>
        <v>0</v>
      </c>
      <c r="AL334" s="72">
        <f>IF(SUM($S$3:AO$3)*$J334+SUM($S$4:AS$4)*$K334+SUM($S$5:AO$5)*$L334+SUM($S$6:AO$6)*$M334+SUM($S$7:AO$7)*$N334-SUM($O334:$Q334)&gt;0,SUM($S$3:AO$3)*$J334+SUM($S$4:AS$4)*$K334+SUM($S$5:AO$5)*$L334+SUM($S$6:AO$6)*$M334+SUM($S$7:AO$7)*$N334-SUM($O334:$Q334),0)</f>
        <v>0</v>
      </c>
      <c r="AM334" s="4">
        <f t="shared" si="1073"/>
        <v>0</v>
      </c>
      <c r="AN334" s="72">
        <f>IF(SUM($S$3:AQ$3)*$J334+SUM($S$4:AU$4)*$K334+SUM($S$5:AQ$5)*$L334+SUM($S$6:AQ$6)*$M334+SUM($S$7:AQ$7)*$N334-SUM($O334:$Q334)&gt;0,SUM($S$3:AQ$3)*$J334+SUM($S$4:AU$4)*$K334+SUM($S$5:AQ$5)*$L334+SUM($S$6:AQ$6)*$M334+SUM($S$7:AQ$7)*$N334-SUM($O334:$Q334),0)</f>
        <v>0</v>
      </c>
      <c r="AO334" s="4">
        <f t="shared" si="1074"/>
        <v>0</v>
      </c>
      <c r="AP334" s="72">
        <f>IF(SUM($S$3:AS$3)*$J334+SUM($S$4:AW$4)*$K334+SUM($S$5:AS$5)*$L334+SUM($S$6:AS$6)*$M334+SUM($S$7:AS$7)*$N334-SUM($O334:$Q334)&gt;0,SUM($S$3:AS$3)*$J334+SUM($S$4:AW$4)*$K334+SUM($S$5:AS$5)*$L334+SUM($S$6:AS$6)*$M334+SUM($S$7:AS$7)*$N334-SUM($O334:$Q334),0)</f>
        <v>0</v>
      </c>
      <c r="AQ334" s="4">
        <f t="shared" si="1075"/>
        <v>0</v>
      </c>
      <c r="AR334" s="72">
        <f>IF(SUM($S$3:AU$3)*$J334+SUM($S$4:AP$4)*$K334+SUM($S$5:AU$5)*$L334+SUM($S$6:AU$6)*$M334+SUM($S$7:AU$7)*$N334-SUM($O334:$Q334)&gt;0,SUM($S$3:AU$3)*$J334+SUM($S$4:AP$4)*$K334+SUM($S$5:AU$5)*$L334+SUM($S$6:AU$6)*$M334+SUM($S$7:AU$7)*$N334-SUM($O334:$Q334),0)</f>
        <v>0</v>
      </c>
      <c r="AS334" s="4">
        <f t="shared" si="1076"/>
        <v>0</v>
      </c>
      <c r="AT334" s="72">
        <f>IF(SUM($S$3:AW$3)*$J334+SUM($S$4:AW$4)*$K334+SUM($S$5:AW$5)*$L334+SUM($S$6:AW$6)*$M334+SUM($S$7:AW$7)*$N334-SUM($O334:$Q334)&gt;0,SUM($S$3:AW$3)*$J334+SUM($S$4:AW$4)*$K334+SUM($S$5:AW$5)*$L334+SUM($S$6:AW$6)*$M334+SUM($S$7:AW$7)*$N334-SUM($O334:$Q334),0)</f>
        <v>0</v>
      </c>
      <c r="AU334" s="4">
        <f t="shared" si="1077"/>
        <v>0</v>
      </c>
      <c r="AV334" s="72">
        <f>IF(SUM($S$3:AY$3)*$J334+SUM($S$4:AY$4)*$K334+SUM($S$5:AY$5)*$L334+SUM($S$6:AY$6)*$M334+SUM($S$7:AY$7)*$N334-SUM($O334:$Q334)&gt;0,SUM($S$3:AY$3)*$J334+SUM($S$4:AY$4)*$K334+SUM($S$5:AY$5)*$L334+SUM($S$6:AY$6)*$M334+SUM($S$7:AY$7)*$N334-SUM($O334:$Q334),0)</f>
        <v>0</v>
      </c>
      <c r="AW334" s="4">
        <f t="shared" si="1078"/>
        <v>0</v>
      </c>
      <c r="AX334" s="72">
        <f>IF(SUM($S$3:BA$3)*$J334+SUM($S$4:BA$4)*$K334+SUM($S$5:BA$5)*$L334+SUM($S$6:BA$6)*$M334+SUM($S$7:BA$7)*$N334-SUM($O334:$Q334)&gt;0,SUM($S$3:BA$3)*$J334+SUM($S$4:BA$4)*$K334+SUM($S$5:BA$5)*$L334+SUM($S$6:BA$6)*$M334+SUM($S$7:BA$7)*$N334-SUM($O334:$Q334),0)</f>
        <v>205.97999999999956</v>
      </c>
      <c r="AY334" s="7">
        <f t="shared" si="1079"/>
        <v>205.97999999999956</v>
      </c>
      <c r="AZ334" s="401">
        <f>IF(SUM($S$3:BC$3)*$J334+SUM($S$4:BC$4)*$K334+SUM($S$5:BC$5)*$L334+SUM($S$6:BC$6)*$M334+SUM($S$7:BC$7)*$N334-SUM($O334:$Q334)&gt;0,SUM($S$3:BC$3)*$J334+SUM($S$4:BC$4)*$K334+SUM($S$5:BC$5)*$L334+SUM($S$6:BC$6)*$M334+SUM($S$7:BC$7)*$N334-SUM($O334:$Q334),0)</f>
        <v>205.97999999999956</v>
      </c>
      <c r="BA334" s="87">
        <f t="shared" si="1080"/>
        <v>0</v>
      </c>
      <c r="BB334" s="402">
        <f>IF(SUM($S$3:BD$3)*$J334+SUM($S$4:BD$4)*$K334+SUM($S$5:BD$5)*$L334+SUM($S$6:BD$6)*$M334+SUM($S$7:BD$7)*$N334-SUM($O334:$Q334)&gt;0,SUM($S$3:BD$3)*$J334+SUM($S$4:BD$4)*$K334+SUM($S$5:BD$5)*$L334+SUM($S$6:BD$6)*$M334+SUM($S$7:BD$7)*$N334-SUM($O334:$Q334),0)</f>
        <v>205.97999999999956</v>
      </c>
      <c r="BC334" s="87">
        <f t="shared" si="1081"/>
        <v>0</v>
      </c>
      <c r="BG334" s="91">
        <f>IF($G334=2,$H334*AC334*$I$2,$H334*AC334)</f>
        <v>0</v>
      </c>
      <c r="BH334" s="91">
        <f>IF($G334=2,$H334*AE334*$I$2,$H334*AE334)</f>
        <v>0</v>
      </c>
      <c r="BI334" s="91">
        <f>IF($G334=2,$H334*AG334*$I$2,$H334*AG334)</f>
        <v>0</v>
      </c>
      <c r="BJ334" s="91">
        <f>IF($G334=2,$H334*AI334*$I$2,$H334*AI334)</f>
        <v>0</v>
      </c>
      <c r="BK334" s="91">
        <f>IF($G334=2,$H334*AK334*$I$2,$H334*AK334)</f>
        <v>0</v>
      </c>
      <c r="BL334" s="91">
        <f>IF($G334=2,$H334*AM334*$I$2,$H334*AM334)</f>
        <v>0</v>
      </c>
      <c r="BM334" s="91">
        <f>IF($G334=2,$H334*AO334*$I$2,$H334*AO334)</f>
        <v>0</v>
      </c>
      <c r="BN334" s="91">
        <f>IF($G334=2,$H334*AQ334*$I$2,$H334*AQ334)</f>
        <v>0</v>
      </c>
      <c r="BO334" s="91">
        <f>IF($G334=2,$H334*AS334*$I$2,$H334*AS334)</f>
        <v>0</v>
      </c>
      <c r="BP334" s="91">
        <f>IF($G334=2,$H334*AU334*$I$2,$H334*AU334)</f>
        <v>0</v>
      </c>
      <c r="BQ334" s="250">
        <f>IF($G334=2,$H334*AW334*$I$2,$H334*AW334)</f>
        <v>0</v>
      </c>
      <c r="BR334" s="157">
        <f>IF($G334=2,$H334*AY334*$I$2,$H334*AY334)</f>
        <v>43420.583999999908</v>
      </c>
      <c r="BS334" s="91">
        <f>IF($G334=2,$H334*BA334*$I$2,$H334*BA334)</f>
        <v>0</v>
      </c>
      <c r="BT334" s="91">
        <f>IF($G334=2,$H334*BC334*$I$2,$H334*BC334)</f>
        <v>0</v>
      </c>
      <c r="BU334" s="91"/>
      <c r="BV334" s="91"/>
      <c r="BW334" s="158"/>
      <c r="BX334" s="153" t="s">
        <v>607</v>
      </c>
    </row>
    <row r="335" spans="1:76" s="88" customFormat="1" ht="12.75" customHeight="1" x14ac:dyDescent="0.25">
      <c r="A335" s="15" t="s">
        <v>905</v>
      </c>
      <c r="B335" s="15" t="s">
        <v>906</v>
      </c>
      <c r="C335" s="244" t="s">
        <v>105</v>
      </c>
      <c r="D335" s="274">
        <v>2</v>
      </c>
      <c r="E335" s="328">
        <v>79</v>
      </c>
      <c r="F335" s="350" t="s">
        <v>884</v>
      </c>
      <c r="G335" s="369">
        <v>2</v>
      </c>
      <c r="H335" s="370">
        <v>86.9</v>
      </c>
      <c r="I335" s="372" t="s">
        <v>884</v>
      </c>
      <c r="J335" s="208">
        <v>29.18</v>
      </c>
      <c r="K335" s="208"/>
      <c r="L335" s="213">
        <v>1.98</v>
      </c>
      <c r="M335" s="109"/>
      <c r="N335" s="120"/>
      <c r="O335" s="87"/>
      <c r="P335" s="87">
        <v>4635.8</v>
      </c>
      <c r="Q335" s="292">
        <v>8900</v>
      </c>
      <c r="R335" s="72">
        <f>IF(SUM($S$3:U$3)*$J335+SUM($S$4:U$4)*$K335+SUM($S$5:U$5)*$L335+SUM($S$6:U$6)*$M335+SUM($S$7:U$7)*$N335-SUM($O335:$Q335)&gt;0,SUM($S$3:U$3)*$J335+SUM($S$4:U$4)*$K335+SUM($S$5:U$5)*$L335+SUM($S$6:U$6)*$M335+SUM($S$7:U$7)*$N335-SUM($O335:$Q335),0)</f>
        <v>0</v>
      </c>
      <c r="S335" s="73">
        <f t="shared" si="1063"/>
        <v>0</v>
      </c>
      <c r="T335" s="72">
        <f>IF(SUM($S$3:W$3)*$J335+SUM($S$4:W$4)*$K335+SUM($S$5:W$5)*$L335+SUM($S$6:W$6)*$M335+SUM($S$7:W$7)*$N335-SUM($O335:$Q335)&gt;0,SUM($S$3:W$3)*$J335+SUM($S$4:W$4)*$K335+SUM($S$5:W$5)*$L335+SUM($S$6:W$6)*$M335+SUM($S$7:W$7)*$N335-SUM($O335:$Q335),0)</f>
        <v>0</v>
      </c>
      <c r="U335" s="4">
        <f t="shared" si="1064"/>
        <v>0</v>
      </c>
      <c r="V335" s="72">
        <f>IF(SUM($S$3:Y$3)*$J335+SUM($S$4:Y$4)*$K335+SUM($S$5:Y$5)*$L335+SUM($S$6:Y$6)*$M335+SUM($S$7:Y$7)*$N335-SUM($O335:$Q335)&gt;0,SUM($S$3:Y$3)*$J335+SUM($S$4:Y$4)*$K335+SUM($S$5:Y$5)*$L335+SUM($S$6:Y$6)*$M335+SUM($S$7:Y$7)*$N335-SUM($O335:$Q335),0)</f>
        <v>0</v>
      </c>
      <c r="W335" s="4">
        <f t="shared" si="1065"/>
        <v>0</v>
      </c>
      <c r="X335" s="72">
        <f>IF(SUM($S$3:AA$3)*$J335+SUM($S$4:AA$4)*$K335+SUM($S$5:AA$5)*$L335+SUM($S$6:AA$6)*$M335+SUM($S$7:AA$7)*$N335-SUM($O335:$Q335)&gt;0,SUM($S$3:AA$3)*$J335+SUM($S$4:AA$4)*$K335+SUM($S$5:AA$5)*$L335+SUM($S$6:AA$6)*$M335+SUM($S$7:AA$7)*$N335-SUM($O335:$Q335),0)</f>
        <v>0</v>
      </c>
      <c r="Y335" s="4">
        <f t="shared" si="1066"/>
        <v>0</v>
      </c>
      <c r="Z335" s="72">
        <f>IF(SUM($S$3:AC$3)*$J335+SUM($S$4:AC$4)*$K335+SUM($S$5:AC$5)*$L335+SUM($S$6:AC$6)*$M335+SUM($S$7:AC$7)*$N335-SUM($O335:$Q335)&gt;0,SUM($S$3:AC$3)*$J335+SUM($S$4:AC$4)*$K335+SUM($S$5:AC$5)*$L335+SUM($S$6:AC$6)*$M335+SUM($S$7:AC$7)*$N335-SUM($O335:$Q335),0)</f>
        <v>0</v>
      </c>
      <c r="AA335" s="4">
        <f t="shared" si="1067"/>
        <v>0</v>
      </c>
      <c r="AB335" s="72">
        <f>IF(SUM($S$3:AE$3)*$J335+SUM($S$4:AE$4)*$K335+SUM($S$5:AE$5)*$L335+SUM($S$6:AE$6)*$M335+SUM($S$7:AE$7)*$N335-SUM($O335:$Q335)&gt;0,SUM($S$3:AE$3)*$J335+SUM($S$4:AE$4)*$K335+SUM($S$5:AE$5)*$L335+SUM($S$6:AE$6)*$M335+SUM($S$7:AE$7)*$N335-SUM($O335:$Q335),0)</f>
        <v>0</v>
      </c>
      <c r="AC335" s="4">
        <f t="shared" si="1068"/>
        <v>0</v>
      </c>
      <c r="AD335" s="72">
        <f>IF(SUM($S$3:AG$3)*$J335+SUM($S$4:AG$4)*$K335+SUM($S$5:AG$5)*$L335+SUM($S$6:AG$6)*$M335+SUM($S$7:AG$7)*$N335-SUM($O335:$Q335)&gt;0,SUM($S$3:AG$3)*$J335+SUM($S$4:AG$4)*$K335+SUM($S$5:AG$5)*$L335+SUM($S$6:AG$6)*$M335+SUM($S$7:AG$7)*$N335-SUM($O335:$Q335),0)</f>
        <v>0</v>
      </c>
      <c r="AE335" s="4">
        <f t="shared" si="1069"/>
        <v>0</v>
      </c>
      <c r="AF335" s="72">
        <f>IF(SUM($S$3:AI$3)*$J335+SUM($S$4:AI$4)*$K335+SUM($S$5:AI$5)*$L335+SUM($S$6:AI$6)*$M335+SUM($S$7:AI$7)*$N335-SUM($O335:$Q335)&gt;0,SUM($S$3:AI$3)*$J335+SUM($S$4:AI$4)*$K335+SUM($S$5:AI$5)*$L335+SUM($S$6:AI$6)*$M335+SUM($S$7:AI$7)*$N335-SUM($O335:$Q335),0)</f>
        <v>0</v>
      </c>
      <c r="AG335" s="4">
        <f t="shared" si="1070"/>
        <v>0</v>
      </c>
      <c r="AH335" s="72">
        <f>IF(SUM($S$3:AK$3)*$J335+SUM($S$4:AK$4)*$K335+SUM($S$5:AK$5)*$L335+SUM($S$6:AK$6)*$M335+SUM($S$7:AK$7)*$N335-SUM($O335:$Q335)&gt;0,SUM($S$3:AK$3)*$J335+SUM($S$4:AK$4)*$K335+SUM($S$5:AK$5)*$L335+SUM($S$6:AK$6)*$M335+SUM($S$7:AK$7)*$N335-SUM($O335:$Q335),0)</f>
        <v>0</v>
      </c>
      <c r="AI335" s="4">
        <f t="shared" si="1071"/>
        <v>0</v>
      </c>
      <c r="AJ335" s="72">
        <f>IF(SUM($S$3:AM$3)*$J335+SUM($S$4:AQ$4)*$K335+SUM($S$5:AM$5)*$L335+SUM($S$6:AM$6)*$M335+SUM($S$7:AM$7)*$N335-SUM($O335:$Q335)&gt;0,SUM($S$3:AM$3)*$J335+SUM($S$4:AQ$4)*$K335+SUM($S$5:AM$5)*$L335+SUM($S$6:AM$6)*$M335+SUM($S$7:AM$7)*$N335-SUM($O335:$Q335),0)</f>
        <v>0</v>
      </c>
      <c r="AK335" s="4">
        <f t="shared" si="1072"/>
        <v>0</v>
      </c>
      <c r="AL335" s="72">
        <f>IF(SUM($S$3:AO$3)*$J335+SUM($S$4:AS$4)*$K335+SUM($S$5:AO$5)*$L335+SUM($S$6:AO$6)*$M335+SUM($S$7:AO$7)*$N335-SUM($O335:$Q335)&gt;0,SUM($S$3:AO$3)*$J335+SUM($S$4:AS$4)*$K335+SUM($S$5:AO$5)*$L335+SUM($S$6:AO$6)*$M335+SUM($S$7:AO$7)*$N335-SUM($O335:$Q335),0)</f>
        <v>0</v>
      </c>
      <c r="AM335" s="4">
        <f t="shared" si="1073"/>
        <v>0</v>
      </c>
      <c r="AN335" s="72">
        <f>IF(SUM($S$3:AQ$3)*$J335+SUM($S$4:AU$4)*$K335+SUM($S$5:AQ$5)*$L335+SUM($S$6:AQ$6)*$M335+SUM($S$7:AQ$7)*$N335-SUM($O335:$Q335)&gt;0,SUM($S$3:AQ$3)*$J335+SUM($S$4:AU$4)*$K335+SUM($S$5:AQ$5)*$L335+SUM($S$6:AQ$6)*$M335+SUM($S$7:AQ$7)*$N335-SUM($O335:$Q335),0)</f>
        <v>0</v>
      </c>
      <c r="AO335" s="4">
        <f t="shared" si="1074"/>
        <v>0</v>
      </c>
      <c r="AP335" s="72">
        <f>IF(SUM($S$3:AS$3)*$J335+SUM($S$4:AW$4)*$K335+SUM($S$5:AS$5)*$L335+SUM($S$6:AS$6)*$M335+SUM($S$7:AS$7)*$N335-SUM($O335:$Q335)&gt;0,SUM($S$3:AS$3)*$J335+SUM($S$4:AW$4)*$K335+SUM($S$5:AS$5)*$L335+SUM($S$6:AS$6)*$M335+SUM($S$7:AS$7)*$N335-SUM($O335:$Q335),0)</f>
        <v>0</v>
      </c>
      <c r="AQ335" s="4">
        <f t="shared" si="1075"/>
        <v>0</v>
      </c>
      <c r="AR335" s="72">
        <f>IF(SUM($S$3:AU$3)*$J335+SUM($S$4:AP$4)*$K335+SUM($S$5:AU$5)*$L335+SUM($S$6:AU$6)*$M335+SUM($S$7:AU$7)*$N335-SUM($O335:$Q335)&gt;0,SUM($S$3:AU$3)*$J335+SUM($S$4:AP$4)*$K335+SUM($S$5:AU$5)*$L335+SUM($S$6:AU$6)*$M335+SUM($S$7:AU$7)*$N335-SUM($O335:$Q335),0)</f>
        <v>0</v>
      </c>
      <c r="AS335" s="4">
        <f t="shared" si="1076"/>
        <v>0</v>
      </c>
      <c r="AT335" s="72">
        <f>IF(SUM($S$3:AW$3)*$J335+SUM($S$4:AW$4)*$K335+SUM($S$5:AW$5)*$L335+SUM($S$6:AW$6)*$M335+SUM($S$7:AW$7)*$N335-SUM($O335:$Q335)&gt;0,SUM($S$3:AW$3)*$J335+SUM($S$4:AW$4)*$K335+SUM($S$5:AW$5)*$L335+SUM($S$6:AW$6)*$M335+SUM($S$7:AW$7)*$N335-SUM($O335:$Q335),0)</f>
        <v>0</v>
      </c>
      <c r="AU335" s="4">
        <f t="shared" si="1077"/>
        <v>0</v>
      </c>
      <c r="AV335" s="72">
        <f>IF(SUM($S$3:AY$3)*$J335+SUM($S$4:AY$4)*$K335+SUM($S$5:AY$5)*$L335+SUM($S$6:AY$6)*$M335+SUM($S$7:AY$7)*$N335-SUM($O335:$Q335)&gt;0,SUM($S$3:AY$3)*$J335+SUM($S$4:AY$4)*$K335+SUM($S$5:AY$5)*$L335+SUM($S$6:AY$6)*$M335+SUM($S$7:AY$7)*$N335-SUM($O335:$Q335),0)</f>
        <v>0</v>
      </c>
      <c r="AW335" s="4">
        <f t="shared" si="1078"/>
        <v>0</v>
      </c>
      <c r="AX335" s="72">
        <f>IF(SUM($S$3:BA$3)*$J335+SUM($S$4:BA$4)*$K335+SUM($S$5:BA$5)*$L335+SUM($S$6:BA$6)*$M335+SUM($S$7:BA$7)*$N335-SUM($O335:$Q335)&gt;0,SUM($S$3:BA$3)*$J335+SUM($S$4:BA$4)*$K335+SUM($S$5:BA$5)*$L335+SUM($S$6:BA$6)*$M335+SUM($S$7:BA$7)*$N335-SUM($O335:$Q335),0)</f>
        <v>0</v>
      </c>
      <c r="AY335" s="7">
        <f t="shared" si="1079"/>
        <v>0</v>
      </c>
      <c r="AZ335" s="401">
        <f>IF(SUM($S$3:BC$3)*$J335+SUM($S$4:BC$4)*$K335+SUM($S$5:BC$5)*$L335+SUM($S$6:BC$6)*$M335+SUM($S$7:BC$7)*$N335-SUM($O335:$Q335)&gt;0,SUM($S$3:BC$3)*$J335+SUM($S$4:BC$4)*$K335+SUM($S$5:BC$5)*$L335+SUM($S$6:BC$6)*$M335+SUM($S$7:BC$7)*$N335-SUM($O335:$Q335),0)</f>
        <v>0</v>
      </c>
      <c r="BA335" s="87">
        <f t="shared" si="1080"/>
        <v>0</v>
      </c>
      <c r="BB335" s="402">
        <f>IF(SUM($S$3:BD$3)*$J335+SUM($S$4:BD$4)*$K335+SUM($S$5:BD$5)*$L335+SUM($S$6:BD$6)*$M335+SUM($S$7:BD$7)*$N335-SUM($O335:$Q335)&gt;0,SUM($S$3:BD$3)*$J335+SUM($S$4:BD$4)*$K335+SUM($S$5:BD$5)*$L335+SUM($S$6:BD$6)*$M335+SUM($S$7:BD$7)*$N335-SUM($O335:$Q335),0)</f>
        <v>0</v>
      </c>
      <c r="BC335" s="87">
        <f t="shared" si="1081"/>
        <v>0</v>
      </c>
      <c r="BG335" s="87"/>
      <c r="BH335" s="87"/>
      <c r="BI335" s="87"/>
      <c r="BJ335" s="87"/>
      <c r="BK335" s="87"/>
      <c r="BL335" s="87"/>
      <c r="BM335" s="87"/>
      <c r="BN335" s="87"/>
      <c r="BO335" s="87"/>
      <c r="BP335" s="87"/>
      <c r="BQ335" s="244"/>
      <c r="BR335" s="151"/>
      <c r="BS335" s="87"/>
      <c r="BT335" s="87"/>
      <c r="BU335" s="87"/>
      <c r="BV335" s="87"/>
      <c r="BW335" s="159"/>
      <c r="BX335" s="154"/>
    </row>
    <row r="336" spans="1:76" s="86" customFormat="1" ht="12.75" customHeight="1" x14ac:dyDescent="0.25">
      <c r="A336" s="15" t="s">
        <v>145</v>
      </c>
      <c r="B336" s="15" t="s">
        <v>146</v>
      </c>
      <c r="C336" s="244" t="s">
        <v>105</v>
      </c>
      <c r="D336" s="274">
        <v>1</v>
      </c>
      <c r="E336" s="328">
        <v>217.5</v>
      </c>
      <c r="F336" s="341" t="s">
        <v>912</v>
      </c>
      <c r="G336" s="369">
        <v>1</v>
      </c>
      <c r="H336" s="370">
        <v>219.6</v>
      </c>
      <c r="I336" s="378" t="s">
        <v>912</v>
      </c>
      <c r="J336" s="307">
        <v>525.73</v>
      </c>
      <c r="K336" s="225">
        <v>298.87</v>
      </c>
      <c r="L336" s="213">
        <v>534.74</v>
      </c>
      <c r="M336" s="234">
        <v>276.85000000000002</v>
      </c>
      <c r="N336" s="120"/>
      <c r="O336" s="87"/>
      <c r="P336" s="91"/>
      <c r="Q336" s="292">
        <v>1039000</v>
      </c>
      <c r="R336" s="72">
        <f>IF(SUM($S$3:U$3)*$J336+SUM($S$4:U$4)*$K336+SUM($S$5:U$5)*$L336+SUM($S$6:U$6)*$M336+SUM($S$7:U$7)*$N336-SUM($O336:$Q336)&gt;0,SUM($S$3:U$3)*$J336+SUM($S$4:U$4)*$K336+SUM($S$5:U$5)*$L336+SUM($S$6:U$6)*$M336+SUM($S$7:U$7)*$N336-SUM($O336:$Q336),0)</f>
        <v>0</v>
      </c>
      <c r="S336" s="73">
        <f t="shared" si="1063"/>
        <v>0</v>
      </c>
      <c r="T336" s="72">
        <f>IF(SUM($S$3:W$3)*$J336+SUM($S$4:W$4)*$K336+SUM($S$5:W$5)*$L336+SUM($S$6:W$6)*$M336+SUM($S$7:W$7)*$N336-SUM($O336:$Q336)&gt;0,SUM($S$3:W$3)*$J336+SUM($S$4:W$4)*$K336+SUM($S$5:W$5)*$L336+SUM($S$6:W$6)*$M336+SUM($S$7:W$7)*$N336-SUM($O336:$Q336),0)</f>
        <v>0</v>
      </c>
      <c r="U336" s="4">
        <f t="shared" si="1064"/>
        <v>0</v>
      </c>
      <c r="V336" s="72">
        <f>IF(SUM($S$3:Y$3)*$J336+SUM($S$4:Y$4)*$K336+SUM($S$5:Y$5)*$L336+SUM($S$6:Y$6)*$M336+SUM($S$7:Y$7)*$N336-SUM($O336:$Q336)&gt;0,SUM($S$3:Y$3)*$J336+SUM($S$4:Y$4)*$K336+SUM($S$5:Y$5)*$L336+SUM($S$6:Y$6)*$M336+SUM($S$7:Y$7)*$N336-SUM($O336:$Q336),0)</f>
        <v>0</v>
      </c>
      <c r="W336" s="4">
        <f t="shared" si="1065"/>
        <v>0</v>
      </c>
      <c r="X336" s="72">
        <f>IF(SUM($S$3:AA$3)*$J336+SUM($S$4:AA$4)*$K336+SUM($S$5:AA$5)*$L336+SUM($S$6:AA$6)*$M336+SUM($S$7:AA$7)*$N336-SUM($O336:$Q336)&gt;0,SUM($S$3:AA$3)*$J336+SUM($S$4:AA$4)*$K336+SUM($S$5:AA$5)*$L336+SUM($S$6:AA$6)*$M336+SUM($S$7:AA$7)*$N336-SUM($O336:$Q336),0)</f>
        <v>0</v>
      </c>
      <c r="Y336" s="4">
        <f t="shared" si="1066"/>
        <v>0</v>
      </c>
      <c r="Z336" s="72">
        <f>IF(SUM($S$3:AC$3)*$J336+SUM($S$4:AC$4)*$K336+SUM($S$5:AC$5)*$L336+SUM($S$6:AC$6)*$M336+SUM($S$7:AC$7)*$N336-SUM($O336:$Q336)&gt;0,SUM($S$3:AC$3)*$J336+SUM($S$4:AC$4)*$K336+SUM($S$5:AC$5)*$L336+SUM($S$6:AC$6)*$M336+SUM($S$7:AC$7)*$N336-SUM($O336:$Q336),0)</f>
        <v>0</v>
      </c>
      <c r="AA336" s="4">
        <f t="shared" si="1067"/>
        <v>0</v>
      </c>
      <c r="AB336" s="72">
        <f>IF(SUM($S$3:AE$3)*$J336+SUM($S$4:AE$4)*$K336+SUM($S$5:AE$5)*$L336+SUM($S$6:AE$6)*$M336+SUM($S$7:AE$7)*$N336-SUM($O336:$Q336)&gt;0,SUM($S$3:AE$3)*$J336+SUM($S$4:AE$4)*$K336+SUM($S$5:AE$5)*$L336+SUM($S$6:AE$6)*$M336+SUM($S$7:AE$7)*$N336-SUM($O336:$Q336),0)</f>
        <v>0</v>
      </c>
      <c r="AC336" s="4">
        <f t="shared" si="1068"/>
        <v>0</v>
      </c>
      <c r="AD336" s="72">
        <f>IF(SUM($S$3:AG$3)*$J336+SUM($S$4:AG$4)*$K336+SUM($S$5:AG$5)*$L336+SUM($S$6:AG$6)*$M336+SUM($S$7:AG$7)*$N336-SUM($O336:$Q336)&gt;0,SUM($S$3:AG$3)*$J336+SUM($S$4:AG$4)*$K336+SUM($S$5:AG$5)*$L336+SUM($S$6:AG$6)*$M336+SUM($S$7:AG$7)*$N336-SUM($O336:$Q336),0)</f>
        <v>0</v>
      </c>
      <c r="AE336" s="4">
        <f t="shared" si="1069"/>
        <v>0</v>
      </c>
      <c r="AF336" s="72">
        <f>IF(SUM($S$3:AI$3)*$J336+SUM($S$4:AI$4)*$K336+SUM($S$5:AI$5)*$L336+SUM($S$6:AI$6)*$M336+SUM($S$7:AI$7)*$N336-SUM($O336:$Q336)&gt;0,SUM($S$3:AI$3)*$J336+SUM($S$4:AI$4)*$K336+SUM($S$5:AI$5)*$L336+SUM($S$6:AI$6)*$M336+SUM($S$7:AI$7)*$N336-SUM($O336:$Q336),0)</f>
        <v>0</v>
      </c>
      <c r="AG336" s="4">
        <f t="shared" si="1070"/>
        <v>0</v>
      </c>
      <c r="AH336" s="72">
        <f>IF(SUM($S$3:AK$3)*$J336+SUM($S$4:AK$4)*$K336+SUM($S$5:AK$5)*$L336+SUM($S$6:AK$6)*$M336+SUM($S$7:AK$7)*$N336-SUM($O336:$Q336)&gt;0,SUM($S$3:AK$3)*$J336+SUM($S$4:AK$4)*$K336+SUM($S$5:AK$5)*$L336+SUM($S$6:AK$6)*$M336+SUM($S$7:AK$7)*$N336-SUM($O336:$Q336),0)</f>
        <v>0</v>
      </c>
      <c r="AI336" s="4">
        <f t="shared" si="1071"/>
        <v>0</v>
      </c>
      <c r="AJ336" s="72">
        <f>IF(SUM($S$3:AM$3)*$J336+SUM($S$4:AQ$4)*$K336+SUM($S$5:AM$5)*$L336+SUM($S$6:AM$6)*$M336+SUM($S$7:AM$7)*$N336-SUM($O336:$Q336)&gt;0,SUM($S$3:AM$3)*$J336+SUM($S$4:AQ$4)*$K336+SUM($S$5:AM$5)*$L336+SUM($S$6:AM$6)*$M336+SUM($S$7:AM$7)*$N336-SUM($O336:$Q336),0)</f>
        <v>0</v>
      </c>
      <c r="AK336" s="4">
        <f t="shared" si="1072"/>
        <v>0</v>
      </c>
      <c r="AL336" s="72">
        <f>IF(SUM($S$3:AO$3)*$J336+SUM($S$4:AS$4)*$K336+SUM($S$5:AO$5)*$L336+SUM($S$6:AO$6)*$M336+SUM($S$7:AO$7)*$N336-SUM($O336:$Q336)&gt;0,SUM($S$3:AO$3)*$J336+SUM($S$4:AS$4)*$K336+SUM($S$5:AO$5)*$L336+SUM($S$6:AO$6)*$M336+SUM($S$7:AO$7)*$N336-SUM($O336:$Q336),0)</f>
        <v>0</v>
      </c>
      <c r="AM336" s="4">
        <f t="shared" si="1073"/>
        <v>0</v>
      </c>
      <c r="AN336" s="72">
        <f>IF(SUM($S$3:AQ$3)*$J336+SUM($S$4:AU$4)*$K336+SUM($S$5:AQ$5)*$L336+SUM($S$6:AQ$6)*$M336+SUM($S$7:AQ$7)*$N336-SUM($O336:$Q336)&gt;0,SUM($S$3:AQ$3)*$J336+SUM($S$4:AU$4)*$K336+SUM($S$5:AQ$5)*$L336+SUM($S$6:AQ$6)*$M336+SUM($S$7:AQ$7)*$N336-SUM($O336:$Q336),0)</f>
        <v>0</v>
      </c>
      <c r="AO336" s="4">
        <f t="shared" si="1074"/>
        <v>0</v>
      </c>
      <c r="AP336" s="72">
        <f>IF(SUM($S$3:AS$3)*$J336+SUM($S$4:AW$4)*$K336+SUM($S$5:AS$5)*$L336+SUM($S$6:AS$6)*$M336+SUM($S$7:AS$7)*$N336-SUM($O336:$Q336)&gt;0,SUM($S$3:AS$3)*$J336+SUM($S$4:AW$4)*$K336+SUM($S$5:AS$5)*$L336+SUM($S$6:AS$6)*$M336+SUM($S$7:AS$7)*$N336-SUM($O336:$Q336),0)</f>
        <v>0</v>
      </c>
      <c r="AQ336" s="4">
        <f t="shared" si="1075"/>
        <v>0</v>
      </c>
      <c r="AR336" s="72">
        <f>IF(SUM($S$3:AU$3)*$J336+SUM($S$4:AP$4)*$K336+SUM($S$5:AU$5)*$L336+SUM($S$6:AU$6)*$M336+SUM($S$7:AU$7)*$N336-SUM($O336:$Q336)&gt;0,SUM($S$3:AU$3)*$J336+SUM($S$4:AP$4)*$K336+SUM($S$5:AU$5)*$L336+SUM($S$6:AU$6)*$M336+SUM($S$7:AU$7)*$N336-SUM($O336:$Q336),0)</f>
        <v>0</v>
      </c>
      <c r="AS336" s="4">
        <f t="shared" si="1076"/>
        <v>0</v>
      </c>
      <c r="AT336" s="72">
        <f>IF(SUM($S$3:AW$3)*$J336+SUM($S$4:AW$4)*$K336+SUM($S$5:AW$5)*$L336+SUM($S$6:AW$6)*$M336+SUM($S$7:AW$7)*$N336-SUM($O336:$Q336)&gt;0,SUM($S$3:AW$3)*$J336+SUM($S$4:AW$4)*$K336+SUM($S$5:AW$5)*$L336+SUM($S$6:AW$6)*$M336+SUM($S$7:AW$7)*$N336-SUM($O336:$Q336),0)</f>
        <v>0</v>
      </c>
      <c r="AU336" s="4">
        <f t="shared" si="1077"/>
        <v>0</v>
      </c>
      <c r="AV336" s="72">
        <f>IF(SUM($S$3:AY$3)*$J336+SUM($S$4:AY$4)*$K336+SUM($S$5:AY$5)*$L336+SUM($S$6:AY$6)*$M336+SUM($S$7:AY$7)*$N336-SUM($O336:$Q336)&gt;0,SUM($S$3:AY$3)*$J336+SUM($S$4:AY$4)*$K336+SUM($S$5:AY$5)*$L336+SUM($S$6:AY$6)*$M336+SUM($S$7:AY$7)*$N336-SUM($O336:$Q336),0)</f>
        <v>46324.709999999963</v>
      </c>
      <c r="AW336" s="4">
        <f t="shared" si="1078"/>
        <v>46324.709999999963</v>
      </c>
      <c r="AX336" s="72">
        <f>IF(SUM($S$3:BA$3)*$J336+SUM($S$4:BA$4)*$K336+SUM($S$5:BA$5)*$L336+SUM($S$6:BA$6)*$M336+SUM($S$7:BA$7)*$N336-SUM($O336:$Q336)&gt;0,SUM($S$3:BA$3)*$J336+SUM($S$4:BA$4)*$K336+SUM($S$5:BA$5)*$L336+SUM($S$6:BA$6)*$M336+SUM($S$7:BA$7)*$N336-SUM($O336:$Q336),0)</f>
        <v>197098.15999999992</v>
      </c>
      <c r="AY336" s="7">
        <f t="shared" si="1079"/>
        <v>150773.44999999995</v>
      </c>
      <c r="AZ336" s="401">
        <f>IF(SUM($S$3:BC$3)*$J336+SUM($S$4:BC$4)*$K336+SUM($S$5:BC$5)*$L336+SUM($S$6:BC$6)*$M336+SUM($S$7:BC$7)*$N336-SUM($O336:$Q336)&gt;0,SUM($S$3:BC$3)*$J336+SUM($S$4:BC$4)*$K336+SUM($S$5:BC$5)*$L336+SUM($S$6:BC$6)*$M336+SUM($S$7:BC$7)*$N336-SUM($O336:$Q336),0)</f>
        <v>338181.85999999987</v>
      </c>
      <c r="BA336" s="87">
        <f t="shared" si="1080"/>
        <v>141083.69999999995</v>
      </c>
      <c r="BB336" s="402">
        <f>IF(SUM($S$3:BD$3)*$J336+SUM($S$4:BD$4)*$K336+SUM($S$5:BD$5)*$L336+SUM($S$6:BD$6)*$M336+SUM($S$7:BD$7)*$N336-SUM($O336:$Q336)&gt;0,SUM($S$3:BD$3)*$J336+SUM($S$4:BD$4)*$K336+SUM($S$5:BD$5)*$L336+SUM($S$6:BD$6)*$M336+SUM($S$7:BD$7)*$N336-SUM($O336:$Q336),0)</f>
        <v>454840.3899999999</v>
      </c>
      <c r="BC336" s="87">
        <f t="shared" si="1081"/>
        <v>116658.53000000003</v>
      </c>
      <c r="BG336" s="91">
        <f t="shared" ref="BG336:BG340" si="1096">IF($G336=2,$H336*AC336*$I$2,$H336*AC336)</f>
        <v>0</v>
      </c>
      <c r="BH336" s="91">
        <f t="shared" ref="BH336:BH340" si="1097">IF($G336=2,$H336*AE336*$I$2,$H336*AE336)</f>
        <v>0</v>
      </c>
      <c r="BI336" s="91">
        <f t="shared" ref="BI336:BI340" si="1098">IF($G336=2,$H336*AG336*$I$2,$H336*AG336)</f>
        <v>0</v>
      </c>
      <c r="BJ336" s="91">
        <f t="shared" ref="BJ336:BJ340" si="1099">IF($G336=2,$H336*AI336*$I$2,$H336*AI336)</f>
        <v>0</v>
      </c>
      <c r="BK336" s="91">
        <f t="shared" ref="BK336:BK340" si="1100">IF($G336=2,$H336*AK336*$I$2,$H336*AK336)</f>
        <v>0</v>
      </c>
      <c r="BL336" s="91">
        <f t="shared" ref="BL336:BL340" si="1101">IF($G336=2,$H336*AM336*$I$2,$H336*AM336)</f>
        <v>0</v>
      </c>
      <c r="BM336" s="91">
        <f t="shared" ref="BM336:BM340" si="1102">IF($G336=2,$H336*AO336*$I$2,$H336*AO336)</f>
        <v>0</v>
      </c>
      <c r="BN336" s="91">
        <f t="shared" ref="BN336:BN340" si="1103">IF($G336=2,$H336*AQ336*$I$2,$H336*AQ336)</f>
        <v>0</v>
      </c>
      <c r="BO336" s="91">
        <f t="shared" ref="BO336:BO340" si="1104">IF($G336=2,$H336*AS336*$I$2,$H336*AS336)</f>
        <v>0</v>
      </c>
      <c r="BP336" s="91">
        <f t="shared" ref="BP336:BP340" si="1105">IF($G336=2,$H336*AU336*$I$2,$H336*AU336)</f>
        <v>0</v>
      </c>
      <c r="BQ336" s="250">
        <f t="shared" ref="BQ336:BQ340" si="1106">IF($G336=2,$H336*AW336*$I$2,$H336*AW336)</f>
        <v>10172906.315999992</v>
      </c>
      <c r="BR336" s="157">
        <f t="shared" ref="BR336:BR340" si="1107">IF($G336=2,$H336*AY336*$I$2,$H336*AY336)</f>
        <v>33109849.61999999</v>
      </c>
      <c r="BS336" s="91">
        <f t="shared" ref="BS336:BS340" si="1108">IF($G336=2,$H336*BA336*$I$2,$H336*BA336)</f>
        <v>30981980.519999988</v>
      </c>
      <c r="BT336" s="91">
        <f t="shared" ref="BT336:BT340" si="1109">IF($G336=2,$H336*BC336*$I$2,$H336*BC336)</f>
        <v>25618213.188000005</v>
      </c>
      <c r="BU336" s="91"/>
      <c r="BV336" s="91"/>
      <c r="BW336" s="158"/>
      <c r="BX336" s="153" t="s">
        <v>607</v>
      </c>
    </row>
    <row r="337" spans="1:76" s="88" customFormat="1" ht="12.75" customHeight="1" x14ac:dyDescent="0.25">
      <c r="A337" s="15" t="s">
        <v>147</v>
      </c>
      <c r="B337" s="15" t="s">
        <v>143</v>
      </c>
      <c r="C337" s="244" t="s">
        <v>105</v>
      </c>
      <c r="D337" s="274">
        <v>1</v>
      </c>
      <c r="E337" s="328">
        <v>217.5</v>
      </c>
      <c r="F337" s="341" t="s">
        <v>912</v>
      </c>
      <c r="G337" s="369">
        <v>1</v>
      </c>
      <c r="H337" s="370">
        <v>237.6</v>
      </c>
      <c r="I337" s="378" t="s">
        <v>912</v>
      </c>
      <c r="J337" s="307">
        <v>757.89700000000005</v>
      </c>
      <c r="K337" s="225">
        <v>605.86</v>
      </c>
      <c r="L337" s="217"/>
      <c r="M337" s="234">
        <v>169.56</v>
      </c>
      <c r="N337" s="120"/>
      <c r="O337" s="87"/>
      <c r="P337" s="91"/>
      <c r="Q337" s="292">
        <v>798000</v>
      </c>
      <c r="R337" s="72">
        <f>IF(SUM($S$3:U$3)*$J337+SUM($S$4:U$4)*$K337+SUM($S$5:U$5)*$L337+SUM($S$6:U$6)*$M337+SUM($S$7:U$7)*$N337-SUM($O337:$Q337)&gt;0,SUM($S$3:U$3)*$J337+SUM($S$4:U$4)*$K337+SUM($S$5:U$5)*$L337+SUM($S$6:U$6)*$M337+SUM($S$7:U$7)*$N337-SUM($O337:$Q337),0)</f>
        <v>0</v>
      </c>
      <c r="S337" s="73">
        <f t="shared" si="1063"/>
        <v>0</v>
      </c>
      <c r="T337" s="72">
        <f>IF(SUM($S$3:W$3)*$J337+SUM($S$4:W$4)*$K337+SUM($S$5:W$5)*$L337+SUM($S$6:W$6)*$M337+SUM($S$7:W$7)*$N337-SUM($O337:$Q337)&gt;0,SUM($S$3:W$3)*$J337+SUM($S$4:W$4)*$K337+SUM($S$5:W$5)*$L337+SUM($S$6:W$6)*$M337+SUM($S$7:W$7)*$N337-SUM($O337:$Q337),0)</f>
        <v>0</v>
      </c>
      <c r="U337" s="4">
        <f t="shared" si="1064"/>
        <v>0</v>
      </c>
      <c r="V337" s="72">
        <f>IF(SUM($S$3:Y$3)*$J337+SUM($S$4:Y$4)*$K337+SUM($S$5:Y$5)*$L337+SUM($S$6:Y$6)*$M337+SUM($S$7:Y$7)*$N337-SUM($O337:$Q337)&gt;0,SUM($S$3:Y$3)*$J337+SUM($S$4:Y$4)*$K337+SUM($S$5:Y$5)*$L337+SUM($S$6:Y$6)*$M337+SUM($S$7:Y$7)*$N337-SUM($O337:$Q337),0)</f>
        <v>0</v>
      </c>
      <c r="W337" s="4">
        <f t="shared" si="1065"/>
        <v>0</v>
      </c>
      <c r="X337" s="72">
        <f>IF(SUM($S$3:AA$3)*$J337+SUM($S$4:AA$4)*$K337+SUM($S$5:AA$5)*$L337+SUM($S$6:AA$6)*$M337+SUM($S$7:AA$7)*$N337-SUM($O337:$Q337)&gt;0,SUM($S$3:AA$3)*$J337+SUM($S$4:AA$4)*$K337+SUM($S$5:AA$5)*$L337+SUM($S$6:AA$6)*$M337+SUM($S$7:AA$7)*$N337-SUM($O337:$Q337),0)</f>
        <v>0</v>
      </c>
      <c r="Y337" s="4">
        <f t="shared" si="1066"/>
        <v>0</v>
      </c>
      <c r="Z337" s="72">
        <f>IF(SUM($S$3:AC$3)*$J337+SUM($S$4:AC$4)*$K337+SUM($S$5:AC$5)*$L337+SUM($S$6:AC$6)*$M337+SUM($S$7:AC$7)*$N337-SUM($O337:$Q337)&gt;0,SUM($S$3:AC$3)*$J337+SUM($S$4:AC$4)*$K337+SUM($S$5:AC$5)*$L337+SUM($S$6:AC$6)*$M337+SUM($S$7:AC$7)*$N337-SUM($O337:$Q337),0)</f>
        <v>0</v>
      </c>
      <c r="AA337" s="4">
        <f t="shared" si="1067"/>
        <v>0</v>
      </c>
      <c r="AB337" s="72">
        <f>IF(SUM($S$3:AE$3)*$J337+SUM($S$4:AE$4)*$K337+SUM($S$5:AE$5)*$L337+SUM($S$6:AE$6)*$M337+SUM($S$7:AE$7)*$N337-SUM($O337:$Q337)&gt;0,SUM($S$3:AE$3)*$J337+SUM($S$4:AE$4)*$K337+SUM($S$5:AE$5)*$L337+SUM($S$6:AE$6)*$M337+SUM($S$7:AE$7)*$N337-SUM($O337:$Q337),0)</f>
        <v>0</v>
      </c>
      <c r="AC337" s="4">
        <f t="shared" si="1068"/>
        <v>0</v>
      </c>
      <c r="AD337" s="72">
        <f>IF(SUM($S$3:AG$3)*$J337+SUM($S$4:AG$4)*$K337+SUM($S$5:AG$5)*$L337+SUM($S$6:AG$6)*$M337+SUM($S$7:AG$7)*$N337-SUM($O337:$Q337)&gt;0,SUM($S$3:AG$3)*$J337+SUM($S$4:AG$4)*$K337+SUM($S$5:AG$5)*$L337+SUM($S$6:AG$6)*$M337+SUM($S$7:AG$7)*$N337-SUM($O337:$Q337),0)</f>
        <v>0</v>
      </c>
      <c r="AE337" s="4">
        <f t="shared" si="1069"/>
        <v>0</v>
      </c>
      <c r="AF337" s="72">
        <f>IF(SUM($S$3:AI$3)*$J337+SUM($S$4:AI$4)*$K337+SUM($S$5:AI$5)*$L337+SUM($S$6:AI$6)*$M337+SUM($S$7:AI$7)*$N337-SUM($O337:$Q337)&gt;0,SUM($S$3:AI$3)*$J337+SUM($S$4:AI$4)*$K337+SUM($S$5:AI$5)*$L337+SUM($S$6:AI$6)*$M337+SUM($S$7:AI$7)*$N337-SUM($O337:$Q337),0)</f>
        <v>0</v>
      </c>
      <c r="AG337" s="4">
        <f t="shared" si="1070"/>
        <v>0</v>
      </c>
      <c r="AH337" s="72">
        <f>IF(SUM($S$3:AK$3)*$J337+SUM($S$4:AK$4)*$K337+SUM($S$5:AK$5)*$L337+SUM($S$6:AK$6)*$M337+SUM($S$7:AK$7)*$N337-SUM($O337:$Q337)&gt;0,SUM($S$3:AK$3)*$J337+SUM($S$4:AK$4)*$K337+SUM($S$5:AK$5)*$L337+SUM($S$6:AK$6)*$M337+SUM($S$7:AK$7)*$N337-SUM($O337:$Q337),0)</f>
        <v>0</v>
      </c>
      <c r="AI337" s="4">
        <f t="shared" si="1071"/>
        <v>0</v>
      </c>
      <c r="AJ337" s="72">
        <f>IF(SUM($S$3:AM$3)*$J337+SUM($S$4:AQ$4)*$K337+SUM($S$5:AM$5)*$L337+SUM($S$6:AM$6)*$M337+SUM($S$7:AM$7)*$N337-SUM($O337:$Q337)&gt;0,SUM($S$3:AM$3)*$J337+SUM($S$4:AQ$4)*$K337+SUM($S$5:AM$5)*$L337+SUM($S$6:AM$6)*$M337+SUM($S$7:AM$7)*$N337-SUM($O337:$Q337),0)</f>
        <v>0</v>
      </c>
      <c r="AK337" s="4">
        <f t="shared" si="1072"/>
        <v>0</v>
      </c>
      <c r="AL337" s="72">
        <f>IF(SUM($S$3:AO$3)*$J337+SUM($S$4:AS$4)*$K337+SUM($S$5:AO$5)*$L337+SUM($S$6:AO$6)*$M337+SUM($S$7:AO$7)*$N337-SUM($O337:$Q337)&gt;0,SUM($S$3:AO$3)*$J337+SUM($S$4:AS$4)*$K337+SUM($S$5:AO$5)*$L337+SUM($S$6:AO$6)*$M337+SUM($S$7:AO$7)*$N337-SUM($O337:$Q337),0)</f>
        <v>0</v>
      </c>
      <c r="AM337" s="4">
        <f t="shared" si="1073"/>
        <v>0</v>
      </c>
      <c r="AN337" s="72">
        <f>IF(SUM($S$3:AQ$3)*$J337+SUM($S$4:AU$4)*$K337+SUM($S$5:AQ$5)*$L337+SUM($S$6:AQ$6)*$M337+SUM($S$7:AQ$7)*$N337-SUM($O337:$Q337)&gt;0,SUM($S$3:AQ$3)*$J337+SUM($S$4:AU$4)*$K337+SUM($S$5:AQ$5)*$L337+SUM($S$6:AQ$6)*$M337+SUM($S$7:AQ$7)*$N337-SUM($O337:$Q337),0)</f>
        <v>0</v>
      </c>
      <c r="AO337" s="4">
        <f t="shared" si="1074"/>
        <v>0</v>
      </c>
      <c r="AP337" s="72">
        <f>IF(SUM($S$3:AS$3)*$J337+SUM($S$4:AW$4)*$K337+SUM($S$5:AS$5)*$L337+SUM($S$6:AS$6)*$M337+SUM($S$7:AS$7)*$N337-SUM($O337:$Q337)&gt;0,SUM($S$3:AS$3)*$J337+SUM($S$4:AW$4)*$K337+SUM($S$5:AS$5)*$L337+SUM($S$6:AS$6)*$M337+SUM($S$7:AS$7)*$N337-SUM($O337:$Q337),0)</f>
        <v>83506.890000000014</v>
      </c>
      <c r="AQ337" s="4">
        <f t="shared" si="1075"/>
        <v>83506.890000000014</v>
      </c>
      <c r="AR337" s="72">
        <f>IF(SUM($S$3:AU$3)*$J337+SUM($S$4:AP$4)*$K337+SUM($S$5:AU$5)*$L337+SUM($S$6:AU$6)*$M337+SUM($S$7:AU$7)*$N337-SUM($O337:$Q337)&gt;0,SUM($S$3:AU$3)*$J337+SUM($S$4:AP$4)*$K337+SUM($S$5:AU$5)*$L337+SUM($S$6:AU$6)*$M337+SUM($S$7:AU$7)*$N337-SUM($O337:$Q337),0)</f>
        <v>0</v>
      </c>
      <c r="AS337" s="4">
        <f t="shared" si="1076"/>
        <v>0</v>
      </c>
      <c r="AT337" s="72">
        <f>IF(SUM($S$3:AW$3)*$J337+SUM($S$4:AW$4)*$K337+SUM($S$5:AW$5)*$L337+SUM($S$6:AW$6)*$M337+SUM($S$7:AW$7)*$N337-SUM($O337:$Q337)&gt;0,SUM($S$3:AW$3)*$J337+SUM($S$4:AW$4)*$K337+SUM($S$5:AW$5)*$L337+SUM($S$6:AW$6)*$M337+SUM($S$7:AW$7)*$N337-SUM($O337:$Q337),0)</f>
        <v>95376.089999999967</v>
      </c>
      <c r="AU337" s="4">
        <f t="shared" si="1077"/>
        <v>95376.089999999967</v>
      </c>
      <c r="AV337" s="72">
        <f>IF(SUM($S$3:AY$3)*$J337+SUM($S$4:AY$4)*$K337+SUM($S$5:AY$5)*$L337+SUM($S$6:AY$6)*$M337+SUM($S$7:AY$7)*$N337-SUM($O337:$Q337)&gt;0,SUM($S$3:AY$3)*$J337+SUM($S$4:AY$4)*$K337+SUM($S$5:AY$5)*$L337+SUM($S$6:AY$6)*$M337+SUM($S$7:AY$7)*$N337-SUM($O337:$Q337),0)</f>
        <v>192189.68999999994</v>
      </c>
      <c r="AW337" s="4">
        <f t="shared" si="1078"/>
        <v>96813.599999999977</v>
      </c>
      <c r="AX337" s="72">
        <f>IF(SUM($S$3:BA$3)*$J337+SUM($S$4:BA$4)*$K337+SUM($S$5:BA$5)*$L337+SUM($S$6:BA$6)*$M337+SUM($S$7:BA$7)*$N337-SUM($O337:$Q337)&gt;0,SUM($S$3:BA$3)*$J337+SUM($S$4:BA$4)*$K337+SUM($S$5:BA$5)*$L337+SUM($S$6:BA$6)*$M337+SUM($S$7:BA$7)*$N337-SUM($O337:$Q337),0)</f>
        <v>289003.29000000004</v>
      </c>
      <c r="AY337" s="7">
        <f t="shared" si="1079"/>
        <v>96813.600000000093</v>
      </c>
      <c r="AZ337" s="401">
        <f>IF(SUM($S$3:BC$3)*$J337+SUM($S$4:BC$4)*$K337+SUM($S$5:BC$5)*$L337+SUM($S$6:BC$6)*$M337+SUM($S$7:BC$7)*$N337-SUM($O337:$Q337)&gt;0,SUM($S$3:BC$3)*$J337+SUM($S$4:BC$4)*$K337+SUM($S$5:BC$5)*$L337+SUM($S$6:BC$6)*$M337+SUM($S$7:BC$7)*$N337-SUM($O337:$Q337),0)</f>
        <v>379882.29000000004</v>
      </c>
      <c r="BA337" s="87">
        <f t="shared" si="1080"/>
        <v>90879</v>
      </c>
      <c r="BB337" s="402">
        <f>IF(SUM($S$3:BD$3)*$J337+SUM($S$4:BD$4)*$K337+SUM($S$5:BD$5)*$L337+SUM($S$6:BD$6)*$M337+SUM($S$7:BD$7)*$N337-SUM($O337:$Q337)&gt;0,SUM($S$3:BD$3)*$J337+SUM($S$4:BD$4)*$K337+SUM($S$5:BD$5)*$L337+SUM($S$6:BD$6)*$M337+SUM($S$7:BD$7)*$N337-SUM($O337:$Q337),0)</f>
        <v>468943.70999999996</v>
      </c>
      <c r="BC337" s="87">
        <f t="shared" si="1081"/>
        <v>89061.419999999925</v>
      </c>
      <c r="BG337" s="91">
        <f t="shared" si="1096"/>
        <v>0</v>
      </c>
      <c r="BH337" s="91">
        <f t="shared" si="1097"/>
        <v>0</v>
      </c>
      <c r="BI337" s="91">
        <f t="shared" si="1098"/>
        <v>0</v>
      </c>
      <c r="BJ337" s="91">
        <f t="shared" si="1099"/>
        <v>0</v>
      </c>
      <c r="BK337" s="91">
        <f t="shared" si="1100"/>
        <v>0</v>
      </c>
      <c r="BL337" s="91">
        <f t="shared" si="1101"/>
        <v>0</v>
      </c>
      <c r="BM337" s="91">
        <f t="shared" si="1102"/>
        <v>0</v>
      </c>
      <c r="BN337" s="91">
        <f t="shared" si="1103"/>
        <v>19841237.064000003</v>
      </c>
      <c r="BO337" s="91">
        <f t="shared" si="1104"/>
        <v>0</v>
      </c>
      <c r="BP337" s="91">
        <f t="shared" si="1105"/>
        <v>22661358.98399999</v>
      </c>
      <c r="BQ337" s="250">
        <f t="shared" si="1106"/>
        <v>23002911.359999996</v>
      </c>
      <c r="BR337" s="157">
        <f t="shared" si="1107"/>
        <v>23002911.360000022</v>
      </c>
      <c r="BS337" s="91">
        <f t="shared" si="1108"/>
        <v>21592850.399999999</v>
      </c>
      <c r="BT337" s="91">
        <f t="shared" si="1109"/>
        <v>21160993.391999982</v>
      </c>
      <c r="BU337" s="87"/>
      <c r="BV337" s="87"/>
      <c r="BW337" s="159"/>
      <c r="BX337" s="153" t="s">
        <v>607</v>
      </c>
    </row>
    <row r="338" spans="1:76" s="86" customFormat="1" ht="12.75" customHeight="1" x14ac:dyDescent="0.25">
      <c r="A338" s="15" t="s">
        <v>148</v>
      </c>
      <c r="B338" s="15" t="s">
        <v>143</v>
      </c>
      <c r="C338" s="244" t="s">
        <v>105</v>
      </c>
      <c r="D338" s="274">
        <v>1</v>
      </c>
      <c r="E338" s="328">
        <v>217.5</v>
      </c>
      <c r="F338" s="341" t="s">
        <v>912</v>
      </c>
      <c r="G338" s="369">
        <v>1</v>
      </c>
      <c r="H338" s="370">
        <v>219.6</v>
      </c>
      <c r="I338" s="378" t="s">
        <v>912</v>
      </c>
      <c r="J338" s="307">
        <v>1074.5160000000001</v>
      </c>
      <c r="K338" s="225">
        <v>1445.02</v>
      </c>
      <c r="L338" s="213">
        <f>77.3+284.317+7.5</f>
        <v>369.11700000000002</v>
      </c>
      <c r="M338" s="234">
        <v>1114</v>
      </c>
      <c r="N338" s="120"/>
      <c r="O338" s="87">
        <v>3694</v>
      </c>
      <c r="P338" s="91"/>
      <c r="Q338" s="292">
        <v>2279030</v>
      </c>
      <c r="R338" s="72">
        <f>IF(SUM($S$3:U$3)*$J338+SUM($S$4:U$4)*$K338+SUM($S$5:U$5)*$L338+SUM($S$6:U$6)*$M338+SUM($S$7:U$7)*$N338-SUM($O338:$Q338)&gt;0,SUM($S$3:U$3)*$J338+SUM($S$4:U$4)*$K338+SUM($S$5:U$5)*$L338+SUM($S$6:U$6)*$M338+SUM($S$7:U$7)*$N338-SUM($O338:$Q338),0)</f>
        <v>0</v>
      </c>
      <c r="S338" s="73">
        <f t="shared" si="1063"/>
        <v>0</v>
      </c>
      <c r="T338" s="72">
        <f>IF(SUM($S$3:W$3)*$J338+SUM($S$4:W$4)*$K338+SUM($S$5:W$5)*$L338+SUM($S$6:W$6)*$M338+SUM($S$7:W$7)*$N338-SUM($O338:$Q338)&gt;0,SUM($S$3:W$3)*$J338+SUM($S$4:W$4)*$K338+SUM($S$5:W$5)*$L338+SUM($S$6:W$6)*$M338+SUM($S$7:W$7)*$N338-SUM($O338:$Q338),0)</f>
        <v>0</v>
      </c>
      <c r="U338" s="4">
        <f t="shared" si="1064"/>
        <v>0</v>
      </c>
      <c r="V338" s="72">
        <f>IF(SUM($S$3:Y$3)*$J338+SUM($S$4:Y$4)*$K338+SUM($S$5:Y$5)*$L338+SUM($S$6:Y$6)*$M338+SUM($S$7:Y$7)*$N338-SUM($O338:$Q338)&gt;0,SUM($S$3:Y$3)*$J338+SUM($S$4:Y$4)*$K338+SUM($S$5:Y$5)*$L338+SUM($S$6:Y$6)*$M338+SUM($S$7:Y$7)*$N338-SUM($O338:$Q338),0)</f>
        <v>0</v>
      </c>
      <c r="W338" s="4">
        <f t="shared" si="1065"/>
        <v>0</v>
      </c>
      <c r="X338" s="72">
        <f>IF(SUM($S$3:AA$3)*$J338+SUM($S$4:AA$4)*$K338+SUM($S$5:AA$5)*$L338+SUM($S$6:AA$6)*$M338+SUM($S$7:AA$7)*$N338-SUM($O338:$Q338)&gt;0,SUM($S$3:AA$3)*$J338+SUM($S$4:AA$4)*$K338+SUM($S$5:AA$5)*$L338+SUM($S$6:AA$6)*$M338+SUM($S$7:AA$7)*$N338-SUM($O338:$Q338),0)</f>
        <v>0</v>
      </c>
      <c r="Y338" s="4">
        <f t="shared" si="1066"/>
        <v>0</v>
      </c>
      <c r="Z338" s="72">
        <f>IF(SUM($S$3:AC$3)*$J338+SUM($S$4:AC$4)*$K338+SUM($S$5:AC$5)*$L338+SUM($S$6:AC$6)*$M338+SUM($S$7:AC$7)*$N338-SUM($O338:$Q338)&gt;0,SUM($S$3:AC$3)*$J338+SUM($S$4:AC$4)*$K338+SUM($S$5:AC$5)*$L338+SUM($S$6:AC$6)*$M338+SUM($S$7:AC$7)*$N338-SUM($O338:$Q338),0)</f>
        <v>0</v>
      </c>
      <c r="AA338" s="4">
        <f t="shared" si="1067"/>
        <v>0</v>
      </c>
      <c r="AB338" s="72">
        <f>IF(SUM($S$3:AE$3)*$J338+SUM($S$4:AE$4)*$K338+SUM($S$5:AE$5)*$L338+SUM($S$6:AE$6)*$M338+SUM($S$7:AE$7)*$N338-SUM($O338:$Q338)&gt;0,SUM($S$3:AE$3)*$J338+SUM($S$4:AE$4)*$K338+SUM($S$5:AE$5)*$L338+SUM($S$6:AE$6)*$M338+SUM($S$7:AE$7)*$N338-SUM($O338:$Q338),0)</f>
        <v>0</v>
      </c>
      <c r="AC338" s="4">
        <f t="shared" si="1068"/>
        <v>0</v>
      </c>
      <c r="AD338" s="72">
        <f>IF(SUM($S$3:AG$3)*$J338+SUM($S$4:AG$4)*$K338+SUM($S$5:AG$5)*$L338+SUM($S$6:AG$6)*$M338+SUM($S$7:AG$7)*$N338-SUM($O338:$Q338)&gt;0,SUM($S$3:AG$3)*$J338+SUM($S$4:AG$4)*$K338+SUM($S$5:AG$5)*$L338+SUM($S$6:AG$6)*$M338+SUM($S$7:AG$7)*$N338-SUM($O338:$Q338),0)</f>
        <v>0</v>
      </c>
      <c r="AE338" s="4">
        <f t="shared" si="1069"/>
        <v>0</v>
      </c>
      <c r="AF338" s="72">
        <f>IF(SUM($S$3:AI$3)*$J338+SUM($S$4:AI$4)*$K338+SUM($S$5:AI$5)*$L338+SUM($S$6:AI$6)*$M338+SUM($S$7:AI$7)*$N338-SUM($O338:$Q338)&gt;0,SUM($S$3:AI$3)*$J338+SUM($S$4:AI$4)*$K338+SUM($S$5:AI$5)*$L338+SUM($S$6:AI$6)*$M338+SUM($S$7:AI$7)*$N338-SUM($O338:$Q338),0)</f>
        <v>0</v>
      </c>
      <c r="AG338" s="4">
        <f t="shared" si="1070"/>
        <v>0</v>
      </c>
      <c r="AH338" s="72">
        <f>IF(SUM($S$3:AK$3)*$J338+SUM($S$4:AK$4)*$K338+SUM($S$5:AK$5)*$L338+SUM($S$6:AK$6)*$M338+SUM($S$7:AK$7)*$N338-SUM($O338:$Q338)&gt;0,SUM($S$3:AK$3)*$J338+SUM($S$4:AK$4)*$K338+SUM($S$5:AK$5)*$L338+SUM($S$6:AK$6)*$M338+SUM($S$7:AK$7)*$N338-SUM($O338:$Q338),0)</f>
        <v>0</v>
      </c>
      <c r="AI338" s="4">
        <f t="shared" si="1071"/>
        <v>0</v>
      </c>
      <c r="AJ338" s="72">
        <f>IF(SUM($S$3:AM$3)*$J338+SUM($S$4:AQ$4)*$K338+SUM($S$5:AM$5)*$L338+SUM($S$6:AM$6)*$M338+SUM($S$7:AM$7)*$N338-SUM($O338:$Q338)&gt;0,SUM($S$3:AM$3)*$J338+SUM($S$4:AQ$4)*$K338+SUM($S$5:AM$5)*$L338+SUM($S$6:AM$6)*$M338+SUM($S$7:AM$7)*$N338-SUM($O338:$Q338),0)</f>
        <v>0</v>
      </c>
      <c r="AK338" s="4">
        <f t="shared" si="1072"/>
        <v>0</v>
      </c>
      <c r="AL338" s="72">
        <f>IF(SUM($S$3:AO$3)*$J338+SUM($S$4:AS$4)*$K338+SUM($S$5:AO$5)*$L338+SUM($S$6:AO$6)*$M338+SUM($S$7:AO$7)*$N338-SUM($O338:$Q338)&gt;0,SUM($S$3:AO$3)*$J338+SUM($S$4:AS$4)*$K338+SUM($S$5:AO$5)*$L338+SUM($S$6:AO$6)*$M338+SUM($S$7:AO$7)*$N338-SUM($O338:$Q338),0)</f>
        <v>0</v>
      </c>
      <c r="AM338" s="4">
        <f t="shared" si="1073"/>
        <v>0</v>
      </c>
      <c r="AN338" s="72">
        <f>IF(SUM($S$3:AQ$3)*$J338+SUM($S$4:AU$4)*$K338+SUM($S$5:AQ$5)*$L338+SUM($S$6:AQ$6)*$M338+SUM($S$7:AQ$7)*$N338-SUM($O338:$Q338)&gt;0,SUM($S$3:AQ$3)*$J338+SUM($S$4:AU$4)*$K338+SUM($S$5:AQ$5)*$L338+SUM($S$6:AQ$6)*$M338+SUM($S$7:AQ$7)*$N338-SUM($O338:$Q338),0)</f>
        <v>0</v>
      </c>
      <c r="AO338" s="4">
        <f t="shared" si="1074"/>
        <v>0</v>
      </c>
      <c r="AP338" s="72">
        <f>IF(SUM($S$3:AS$3)*$J338+SUM($S$4:AW$4)*$K338+SUM($S$5:AS$5)*$L338+SUM($S$6:AS$6)*$M338+SUM($S$7:AS$7)*$N338-SUM($O338:$Q338)&gt;0,SUM($S$3:AS$3)*$J338+SUM($S$4:AW$4)*$K338+SUM($S$5:AS$5)*$L338+SUM($S$6:AS$6)*$M338+SUM($S$7:AS$7)*$N338-SUM($O338:$Q338),0)</f>
        <v>0</v>
      </c>
      <c r="AQ338" s="4">
        <f t="shared" si="1075"/>
        <v>0</v>
      </c>
      <c r="AR338" s="72">
        <f>IF(SUM($S$3:AU$3)*$J338+SUM($S$4:AP$4)*$K338+SUM($S$5:AU$5)*$L338+SUM($S$6:AU$6)*$M338+SUM($S$7:AU$7)*$N338-SUM($O338:$Q338)&gt;0,SUM($S$3:AU$3)*$J338+SUM($S$4:AP$4)*$K338+SUM($S$5:AU$5)*$L338+SUM($S$6:AU$6)*$M338+SUM($S$7:AU$7)*$N338-SUM($O338:$Q338),0)</f>
        <v>0</v>
      </c>
      <c r="AS338" s="4">
        <f t="shared" si="1076"/>
        <v>0</v>
      </c>
      <c r="AT338" s="72">
        <f>IF(SUM($S$3:AW$3)*$J338+SUM($S$4:AW$4)*$K338+SUM($S$5:AW$5)*$L338+SUM($S$6:AW$6)*$M338+SUM($S$7:AW$7)*$N338-SUM($O338:$Q338)&gt;0,SUM($S$3:AW$3)*$J338+SUM($S$4:AW$4)*$K338+SUM($S$5:AW$5)*$L338+SUM($S$6:AW$6)*$M338+SUM($S$7:AW$7)*$N338-SUM($O338:$Q338),0)</f>
        <v>140983.5120000001</v>
      </c>
      <c r="AU338" s="4">
        <f t="shared" si="1077"/>
        <v>140983.5120000001</v>
      </c>
      <c r="AV338" s="72">
        <f>IF(SUM($S$3:AY$3)*$J338+SUM($S$4:AY$4)*$K338+SUM($S$5:AY$5)*$L338+SUM($S$6:AY$6)*$M338+SUM($S$7:AY$7)*$N338-SUM($O338:$Q338)&gt;0,SUM($S$3:AY$3)*$J338+SUM($S$4:AY$4)*$K338+SUM($S$5:AY$5)*$L338+SUM($S$6:AY$6)*$M338+SUM($S$7:AY$7)*$N338-SUM($O338:$Q338),0)</f>
        <v>463167.57200000016</v>
      </c>
      <c r="AW338" s="4">
        <f t="shared" si="1078"/>
        <v>322184.06000000006</v>
      </c>
      <c r="AX338" s="72">
        <f>IF(SUM($S$3:BA$3)*$J338+SUM($S$4:BA$4)*$K338+SUM($S$5:BA$5)*$L338+SUM($S$6:BA$6)*$M338+SUM($S$7:BA$7)*$N338-SUM($O338:$Q338)&gt;0,SUM($S$3:BA$3)*$J338+SUM($S$4:BA$4)*$K338+SUM($S$5:BA$5)*$L338+SUM($S$6:BA$6)*$M338+SUM($S$7:BA$7)*$N338-SUM($O338:$Q338),0)</f>
        <v>785351.63200000022</v>
      </c>
      <c r="AY338" s="7">
        <f t="shared" si="1079"/>
        <v>322184.06000000006</v>
      </c>
      <c r="AZ338" s="401">
        <f>IF(SUM($S$3:BC$3)*$J338+SUM($S$4:BC$4)*$K338+SUM($S$5:BC$5)*$L338+SUM($S$6:BC$6)*$M338+SUM($S$7:BC$7)*$N338-SUM($O338:$Q338)&gt;0,SUM($S$3:BC$3)*$J338+SUM($S$4:BC$4)*$K338+SUM($S$5:BC$5)*$L338+SUM($S$6:BC$6)*$M338+SUM($S$7:BC$7)*$N338-SUM($O338:$Q338),0)</f>
        <v>1068545.6919999998</v>
      </c>
      <c r="BA338" s="87">
        <f t="shared" si="1080"/>
        <v>283194.05999999959</v>
      </c>
      <c r="BB338" s="402">
        <f>IF(SUM($S$3:BD$3)*$J338+SUM($S$4:BD$4)*$K338+SUM($S$5:BD$5)*$L338+SUM($S$6:BD$6)*$M338+SUM($S$7:BD$7)*$N338-SUM($O338:$Q338)&gt;0,SUM($S$3:BD$3)*$J338+SUM($S$4:BD$4)*$K338+SUM($S$5:BD$5)*$L338+SUM($S$6:BD$6)*$M338+SUM($S$7:BD$7)*$N338-SUM($O338:$Q338),0)</f>
        <v>1331163.5439999998</v>
      </c>
      <c r="BC338" s="87">
        <f t="shared" si="1081"/>
        <v>262617.85199999996</v>
      </c>
      <c r="BG338" s="91">
        <f t="shared" si="1096"/>
        <v>0</v>
      </c>
      <c r="BH338" s="91">
        <f t="shared" si="1097"/>
        <v>0</v>
      </c>
      <c r="BI338" s="91">
        <f t="shared" si="1098"/>
        <v>0</v>
      </c>
      <c r="BJ338" s="91">
        <f t="shared" si="1099"/>
        <v>0</v>
      </c>
      <c r="BK338" s="91">
        <f t="shared" si="1100"/>
        <v>0</v>
      </c>
      <c r="BL338" s="91">
        <f t="shared" si="1101"/>
        <v>0</v>
      </c>
      <c r="BM338" s="91">
        <f t="shared" si="1102"/>
        <v>0</v>
      </c>
      <c r="BN338" s="91">
        <f t="shared" si="1103"/>
        <v>0</v>
      </c>
      <c r="BO338" s="91">
        <f t="shared" si="1104"/>
        <v>0</v>
      </c>
      <c r="BP338" s="91">
        <f t="shared" si="1105"/>
        <v>30959979.235200021</v>
      </c>
      <c r="BQ338" s="250">
        <f t="shared" si="1106"/>
        <v>70751619.576000005</v>
      </c>
      <c r="BR338" s="157">
        <f t="shared" si="1107"/>
        <v>70751619.576000005</v>
      </c>
      <c r="BS338" s="91">
        <f t="shared" si="1108"/>
        <v>62189415.575999908</v>
      </c>
      <c r="BT338" s="91">
        <f t="shared" si="1109"/>
        <v>57670880.299199991</v>
      </c>
      <c r="BU338" s="91"/>
      <c r="BV338" s="91"/>
      <c r="BW338" s="158"/>
      <c r="BX338" s="153" t="s">
        <v>607</v>
      </c>
    </row>
    <row r="339" spans="1:76" s="86" customFormat="1" ht="25.5" customHeight="1" x14ac:dyDescent="0.25">
      <c r="A339" s="15" t="s">
        <v>149</v>
      </c>
      <c r="B339" s="15" t="s">
        <v>1039</v>
      </c>
      <c r="C339" s="244" t="s">
        <v>105</v>
      </c>
      <c r="D339" s="274">
        <v>1</v>
      </c>
      <c r="E339" s="328">
        <v>217.5</v>
      </c>
      <c r="F339" s="341" t="s">
        <v>912</v>
      </c>
      <c r="G339" s="369">
        <v>1</v>
      </c>
      <c r="H339" s="370">
        <v>219.6</v>
      </c>
      <c r="I339" s="378" t="s">
        <v>912</v>
      </c>
      <c r="J339" s="307">
        <v>446.54399999999998</v>
      </c>
      <c r="K339" s="225">
        <v>723.69</v>
      </c>
      <c r="L339" s="213">
        <f>262.467+214.17</f>
        <v>476.63699999999994</v>
      </c>
      <c r="M339" s="234">
        <v>383.63</v>
      </c>
      <c r="N339" s="120"/>
      <c r="O339" s="87"/>
      <c r="P339" s="91"/>
      <c r="Q339" s="292">
        <v>1461000</v>
      </c>
      <c r="R339" s="72">
        <f>IF(SUM($S$3:U$3)*$J339+SUM($S$4:U$4)*$K339+SUM($S$5:U$5)*$L339+SUM($S$6:U$6)*$M339+SUM($S$7:U$7)*$N339-SUM($O339:$Q339)&gt;0,SUM($S$3:U$3)*$J339+SUM($S$4:U$4)*$K339+SUM($S$5:U$5)*$L339+SUM($S$6:U$6)*$M339+SUM($S$7:U$7)*$N339-SUM($O339:$Q339),0)</f>
        <v>0</v>
      </c>
      <c r="S339" s="73">
        <f t="shared" si="1063"/>
        <v>0</v>
      </c>
      <c r="T339" s="72">
        <f>IF(SUM($S$3:W$3)*$J339+SUM($S$4:W$4)*$K339+SUM($S$5:W$5)*$L339+SUM($S$6:W$6)*$M339+SUM($S$7:W$7)*$N339-SUM($O339:$Q339)&gt;0,SUM($S$3:W$3)*$J339+SUM($S$4:W$4)*$K339+SUM($S$5:W$5)*$L339+SUM($S$6:W$6)*$M339+SUM($S$7:W$7)*$N339-SUM($O339:$Q339),0)</f>
        <v>0</v>
      </c>
      <c r="U339" s="4">
        <f t="shared" si="1064"/>
        <v>0</v>
      </c>
      <c r="V339" s="72">
        <f>IF(SUM($S$3:Y$3)*$J339+SUM($S$4:Y$4)*$K339+SUM($S$5:Y$5)*$L339+SUM($S$6:Y$6)*$M339+SUM($S$7:Y$7)*$N339-SUM($O339:$Q339)&gt;0,SUM($S$3:Y$3)*$J339+SUM($S$4:Y$4)*$K339+SUM($S$5:Y$5)*$L339+SUM($S$6:Y$6)*$M339+SUM($S$7:Y$7)*$N339-SUM($O339:$Q339),0)</f>
        <v>0</v>
      </c>
      <c r="W339" s="4">
        <f t="shared" si="1065"/>
        <v>0</v>
      </c>
      <c r="X339" s="72">
        <f>IF(SUM($S$3:AA$3)*$J339+SUM($S$4:AA$4)*$K339+SUM($S$5:AA$5)*$L339+SUM($S$6:AA$6)*$M339+SUM($S$7:AA$7)*$N339-SUM($O339:$Q339)&gt;0,SUM($S$3:AA$3)*$J339+SUM($S$4:AA$4)*$K339+SUM($S$5:AA$5)*$L339+SUM($S$6:AA$6)*$M339+SUM($S$7:AA$7)*$N339-SUM($O339:$Q339),0)</f>
        <v>0</v>
      </c>
      <c r="Y339" s="4">
        <f t="shared" si="1066"/>
        <v>0</v>
      </c>
      <c r="Z339" s="72">
        <f>IF(SUM($S$3:AC$3)*$J339+SUM($S$4:AC$4)*$K339+SUM($S$5:AC$5)*$L339+SUM($S$6:AC$6)*$M339+SUM($S$7:AC$7)*$N339-SUM($O339:$Q339)&gt;0,SUM($S$3:AC$3)*$J339+SUM($S$4:AC$4)*$K339+SUM($S$5:AC$5)*$L339+SUM($S$6:AC$6)*$M339+SUM($S$7:AC$7)*$N339-SUM($O339:$Q339),0)</f>
        <v>0</v>
      </c>
      <c r="AA339" s="4">
        <f t="shared" si="1067"/>
        <v>0</v>
      </c>
      <c r="AB339" s="72">
        <f>IF(SUM($S$3:AE$3)*$J339+SUM($S$4:AE$4)*$K339+SUM($S$5:AE$5)*$L339+SUM($S$6:AE$6)*$M339+SUM($S$7:AE$7)*$N339-SUM($O339:$Q339)&gt;0,SUM($S$3:AE$3)*$J339+SUM($S$4:AE$4)*$K339+SUM($S$5:AE$5)*$L339+SUM($S$6:AE$6)*$M339+SUM($S$7:AE$7)*$N339-SUM($O339:$Q339),0)</f>
        <v>0</v>
      </c>
      <c r="AC339" s="4">
        <f t="shared" si="1068"/>
        <v>0</v>
      </c>
      <c r="AD339" s="72">
        <f>IF(SUM($S$3:AG$3)*$J339+SUM($S$4:AG$4)*$K339+SUM($S$5:AG$5)*$L339+SUM($S$6:AG$6)*$M339+SUM($S$7:AG$7)*$N339-SUM($O339:$Q339)&gt;0,SUM($S$3:AG$3)*$J339+SUM($S$4:AG$4)*$K339+SUM($S$5:AG$5)*$L339+SUM($S$6:AG$6)*$M339+SUM($S$7:AG$7)*$N339-SUM($O339:$Q339),0)</f>
        <v>0</v>
      </c>
      <c r="AE339" s="4">
        <f t="shared" si="1069"/>
        <v>0</v>
      </c>
      <c r="AF339" s="72">
        <f>IF(SUM($S$3:AI$3)*$J339+SUM($S$4:AI$4)*$K339+SUM($S$5:AI$5)*$L339+SUM($S$6:AI$6)*$M339+SUM($S$7:AI$7)*$N339-SUM($O339:$Q339)&gt;0,SUM($S$3:AI$3)*$J339+SUM($S$4:AI$4)*$K339+SUM($S$5:AI$5)*$L339+SUM($S$6:AI$6)*$M339+SUM($S$7:AI$7)*$N339-SUM($O339:$Q339),0)</f>
        <v>0</v>
      </c>
      <c r="AG339" s="4">
        <f t="shared" si="1070"/>
        <v>0</v>
      </c>
      <c r="AH339" s="72">
        <f>IF(SUM($S$3:AK$3)*$J339+SUM($S$4:AK$4)*$K339+SUM($S$5:AK$5)*$L339+SUM($S$6:AK$6)*$M339+SUM($S$7:AK$7)*$N339-SUM($O339:$Q339)&gt;0,SUM($S$3:AK$3)*$J339+SUM($S$4:AK$4)*$K339+SUM($S$5:AK$5)*$L339+SUM($S$6:AK$6)*$M339+SUM($S$7:AK$7)*$N339-SUM($O339:$Q339),0)</f>
        <v>0</v>
      </c>
      <c r="AI339" s="4">
        <f t="shared" si="1071"/>
        <v>0</v>
      </c>
      <c r="AJ339" s="72">
        <f>IF(SUM($S$3:AM$3)*$J339+SUM($S$4:AQ$4)*$K339+SUM($S$5:AM$5)*$L339+SUM($S$6:AM$6)*$M339+SUM($S$7:AM$7)*$N339-SUM($O339:$Q339)&gt;0,SUM($S$3:AM$3)*$J339+SUM($S$4:AQ$4)*$K339+SUM($S$5:AM$5)*$L339+SUM($S$6:AM$6)*$M339+SUM($S$7:AM$7)*$N339-SUM($O339:$Q339),0)</f>
        <v>0</v>
      </c>
      <c r="AK339" s="4">
        <f t="shared" si="1072"/>
        <v>0</v>
      </c>
      <c r="AL339" s="72">
        <f>IF(SUM($S$3:AO$3)*$J339+SUM($S$4:AS$4)*$K339+SUM($S$5:AO$5)*$L339+SUM($S$6:AO$6)*$M339+SUM($S$7:AO$7)*$N339-SUM($O339:$Q339)&gt;0,SUM($S$3:AO$3)*$J339+SUM($S$4:AS$4)*$K339+SUM($S$5:AO$5)*$L339+SUM($S$6:AO$6)*$M339+SUM($S$7:AO$7)*$N339-SUM($O339:$Q339),0)</f>
        <v>0</v>
      </c>
      <c r="AM339" s="4">
        <f t="shared" si="1073"/>
        <v>0</v>
      </c>
      <c r="AN339" s="72">
        <f>IF(SUM($S$3:AQ$3)*$J339+SUM($S$4:AU$4)*$K339+SUM($S$5:AQ$5)*$L339+SUM($S$6:AQ$6)*$M339+SUM($S$7:AQ$7)*$N339-SUM($O339:$Q339)&gt;0,SUM($S$3:AQ$3)*$J339+SUM($S$4:AU$4)*$K339+SUM($S$5:AQ$5)*$L339+SUM($S$6:AQ$6)*$M339+SUM($S$7:AQ$7)*$N339-SUM($O339:$Q339),0)</f>
        <v>0</v>
      </c>
      <c r="AO339" s="4">
        <f t="shared" si="1074"/>
        <v>0</v>
      </c>
      <c r="AP339" s="72">
        <f>IF(SUM($S$3:AS$3)*$J339+SUM($S$4:AW$4)*$K339+SUM($S$5:AS$5)*$L339+SUM($S$6:AS$6)*$M339+SUM($S$7:AS$7)*$N339-SUM($O339:$Q339)&gt;0,SUM($S$3:AS$3)*$J339+SUM($S$4:AW$4)*$K339+SUM($S$5:AS$5)*$L339+SUM($S$6:AS$6)*$M339+SUM($S$7:AS$7)*$N339-SUM($O339:$Q339),0)</f>
        <v>0</v>
      </c>
      <c r="AQ339" s="4">
        <f t="shared" si="1075"/>
        <v>0</v>
      </c>
      <c r="AR339" s="72">
        <f>IF(SUM($S$3:AU$3)*$J339+SUM($S$4:AP$4)*$K339+SUM($S$5:AU$5)*$L339+SUM($S$6:AU$6)*$M339+SUM($S$7:AU$7)*$N339-SUM($O339:$Q339)&gt;0,SUM($S$3:AU$3)*$J339+SUM($S$4:AP$4)*$K339+SUM($S$5:AU$5)*$L339+SUM($S$6:AU$6)*$M339+SUM($S$7:AU$7)*$N339-SUM($O339:$Q339),0)</f>
        <v>0</v>
      </c>
      <c r="AS339" s="4">
        <f t="shared" si="1076"/>
        <v>0</v>
      </c>
      <c r="AT339" s="72">
        <f>IF(SUM($S$3:AW$3)*$J339+SUM($S$4:AW$4)*$K339+SUM($S$5:AW$5)*$L339+SUM($S$6:AW$6)*$M339+SUM($S$7:AW$7)*$N339-SUM($O339:$Q339)&gt;0,SUM($S$3:AW$3)*$J339+SUM($S$4:AW$4)*$K339+SUM($S$5:AW$5)*$L339+SUM($S$6:AW$6)*$M339+SUM($S$7:AW$7)*$N339-SUM($O339:$Q339),0)</f>
        <v>0</v>
      </c>
      <c r="AU339" s="4">
        <f t="shared" si="1077"/>
        <v>0</v>
      </c>
      <c r="AV339" s="72">
        <f>IF(SUM($S$3:AY$3)*$J339+SUM($S$4:AY$4)*$K339+SUM($S$5:AY$5)*$L339+SUM($S$6:AY$6)*$M339+SUM($S$7:AY$7)*$N339-SUM($O339:$Q339)&gt;0,SUM($S$3:AY$3)*$J339+SUM($S$4:AY$4)*$K339+SUM($S$5:AY$5)*$L339+SUM($S$6:AY$6)*$M339+SUM($S$7:AY$7)*$N339-SUM($O339:$Q339),0)</f>
        <v>154545.84200000018</v>
      </c>
      <c r="AW339" s="4">
        <f t="shared" si="1078"/>
        <v>154545.84200000018</v>
      </c>
      <c r="AX339" s="72">
        <f>IF(SUM($S$3:BA$3)*$J339+SUM($S$4:BA$4)*$K339+SUM($S$5:BA$5)*$L339+SUM($S$6:BA$6)*$M339+SUM($S$7:BA$7)*$N339-SUM($O339:$Q339)&gt;0,SUM($S$3:BA$3)*$J339+SUM($S$4:BA$4)*$K339+SUM($S$5:BA$5)*$L339+SUM($S$6:BA$6)*$M339+SUM($S$7:BA$7)*$N339-SUM($O339:$Q339),0)</f>
        <v>362321.05199999991</v>
      </c>
      <c r="AY339" s="7">
        <f t="shared" si="1079"/>
        <v>207775.20999999973</v>
      </c>
      <c r="AZ339" s="401">
        <f>IF(SUM($S$3:BC$3)*$J339+SUM($S$4:BC$4)*$K339+SUM($S$5:BC$5)*$L339+SUM($S$6:BC$6)*$M339+SUM($S$7:BC$7)*$N339-SUM($O339:$Q339)&gt;0,SUM($S$3:BC$3)*$J339+SUM($S$4:BC$4)*$K339+SUM($S$5:BC$5)*$L339+SUM($S$6:BC$6)*$M339+SUM($S$7:BC$7)*$N339-SUM($O339:$Q339),0)</f>
        <v>556669.21199999982</v>
      </c>
      <c r="BA339" s="87">
        <f t="shared" si="1080"/>
        <v>194348.15999999992</v>
      </c>
      <c r="BB339" s="402">
        <f>IF(SUM($S$3:BD$3)*$J339+SUM($S$4:BD$4)*$K339+SUM($S$5:BD$5)*$L339+SUM($S$6:BD$6)*$M339+SUM($S$7:BD$7)*$N339-SUM($O339:$Q339)&gt;0,SUM($S$3:BD$3)*$J339+SUM($S$4:BD$4)*$K339+SUM($S$5:BD$5)*$L339+SUM($S$6:BD$6)*$M339+SUM($S$7:BD$7)*$N339-SUM($O339:$Q339),0)</f>
        <v>727874.27400000021</v>
      </c>
      <c r="BC339" s="87">
        <f t="shared" si="1081"/>
        <v>171205.06200000038</v>
      </c>
      <c r="BG339" s="91">
        <f t="shared" si="1096"/>
        <v>0</v>
      </c>
      <c r="BH339" s="91">
        <f t="shared" si="1097"/>
        <v>0</v>
      </c>
      <c r="BI339" s="91">
        <f t="shared" si="1098"/>
        <v>0</v>
      </c>
      <c r="BJ339" s="91">
        <f t="shared" si="1099"/>
        <v>0</v>
      </c>
      <c r="BK339" s="91">
        <f t="shared" si="1100"/>
        <v>0</v>
      </c>
      <c r="BL339" s="91">
        <f t="shared" si="1101"/>
        <v>0</v>
      </c>
      <c r="BM339" s="91">
        <f t="shared" si="1102"/>
        <v>0</v>
      </c>
      <c r="BN339" s="91">
        <f t="shared" si="1103"/>
        <v>0</v>
      </c>
      <c r="BO339" s="91">
        <f t="shared" si="1104"/>
        <v>0</v>
      </c>
      <c r="BP339" s="91">
        <f t="shared" si="1105"/>
        <v>0</v>
      </c>
      <c r="BQ339" s="250">
        <f t="shared" si="1106"/>
        <v>33938266.903200038</v>
      </c>
      <c r="BR339" s="157">
        <f t="shared" si="1107"/>
        <v>45627436.115999937</v>
      </c>
      <c r="BS339" s="91">
        <f t="shared" si="1108"/>
        <v>42678855.935999982</v>
      </c>
      <c r="BT339" s="91">
        <f t="shared" si="1109"/>
        <v>37596631.61520008</v>
      </c>
      <c r="BU339" s="91"/>
      <c r="BV339" s="91"/>
      <c r="BW339" s="158"/>
      <c r="BX339" s="153" t="s">
        <v>607</v>
      </c>
    </row>
    <row r="340" spans="1:76" s="86" customFormat="1" ht="25.5" customHeight="1" x14ac:dyDescent="0.25">
      <c r="A340" s="15" t="s">
        <v>150</v>
      </c>
      <c r="B340" s="15" t="s">
        <v>1040</v>
      </c>
      <c r="C340" s="244" t="s">
        <v>105</v>
      </c>
      <c r="D340" s="274">
        <v>1</v>
      </c>
      <c r="E340" s="328">
        <v>217.5</v>
      </c>
      <c r="F340" s="341" t="s">
        <v>912</v>
      </c>
      <c r="G340" s="369">
        <v>1</v>
      </c>
      <c r="H340" s="370">
        <v>219.6</v>
      </c>
      <c r="I340" s="378" t="s">
        <v>912</v>
      </c>
      <c r="J340" s="307">
        <v>799.91499999999996</v>
      </c>
      <c r="K340" s="225">
        <v>409.6</v>
      </c>
      <c r="L340" s="213">
        <v>358.654</v>
      </c>
      <c r="M340" s="234">
        <v>591.77</v>
      </c>
      <c r="N340" s="120"/>
      <c r="O340" s="87"/>
      <c r="P340" s="91"/>
      <c r="Q340" s="292">
        <v>1069000</v>
      </c>
      <c r="R340" s="72">
        <f>IF(SUM($S$3:U$3)*$J340+SUM($S$4:U$4)*$K340+SUM($S$5:U$5)*$L340+SUM($S$6:U$6)*$M340+SUM($S$7:U$7)*$N340-SUM($O340:$Q340)&gt;0,SUM($S$3:U$3)*$J340+SUM($S$4:U$4)*$K340+SUM($S$5:U$5)*$L340+SUM($S$6:U$6)*$M340+SUM($S$7:U$7)*$N340-SUM($O340:$Q340),0)</f>
        <v>0</v>
      </c>
      <c r="S340" s="73">
        <f t="shared" si="1063"/>
        <v>0</v>
      </c>
      <c r="T340" s="72">
        <f>IF(SUM($S$3:W$3)*$J340+SUM($S$4:W$4)*$K340+SUM($S$5:W$5)*$L340+SUM($S$6:W$6)*$M340+SUM($S$7:W$7)*$N340-SUM($O340:$Q340)&gt;0,SUM($S$3:W$3)*$J340+SUM($S$4:W$4)*$K340+SUM($S$5:W$5)*$L340+SUM($S$6:W$6)*$M340+SUM($S$7:W$7)*$N340-SUM($O340:$Q340),0)</f>
        <v>0</v>
      </c>
      <c r="U340" s="4">
        <f t="shared" si="1064"/>
        <v>0</v>
      </c>
      <c r="V340" s="72">
        <f>IF(SUM($S$3:Y$3)*$J340+SUM($S$4:Y$4)*$K340+SUM($S$5:Y$5)*$L340+SUM($S$6:Y$6)*$M340+SUM($S$7:Y$7)*$N340-SUM($O340:$Q340)&gt;0,SUM($S$3:Y$3)*$J340+SUM($S$4:Y$4)*$K340+SUM($S$5:Y$5)*$L340+SUM($S$6:Y$6)*$M340+SUM($S$7:Y$7)*$N340-SUM($O340:$Q340),0)</f>
        <v>0</v>
      </c>
      <c r="W340" s="4">
        <f t="shared" si="1065"/>
        <v>0</v>
      </c>
      <c r="X340" s="72">
        <f>IF(SUM($S$3:AA$3)*$J340+SUM($S$4:AA$4)*$K340+SUM($S$5:AA$5)*$L340+SUM($S$6:AA$6)*$M340+SUM($S$7:AA$7)*$N340-SUM($O340:$Q340)&gt;0,SUM($S$3:AA$3)*$J340+SUM($S$4:AA$4)*$K340+SUM($S$5:AA$5)*$L340+SUM($S$6:AA$6)*$M340+SUM($S$7:AA$7)*$N340-SUM($O340:$Q340),0)</f>
        <v>0</v>
      </c>
      <c r="Y340" s="4">
        <f t="shared" si="1066"/>
        <v>0</v>
      </c>
      <c r="Z340" s="72">
        <f>IF(SUM($S$3:AC$3)*$J340+SUM($S$4:AC$4)*$K340+SUM($S$5:AC$5)*$L340+SUM($S$6:AC$6)*$M340+SUM($S$7:AC$7)*$N340-SUM($O340:$Q340)&gt;0,SUM($S$3:AC$3)*$J340+SUM($S$4:AC$4)*$K340+SUM($S$5:AC$5)*$L340+SUM($S$6:AC$6)*$M340+SUM($S$7:AC$7)*$N340-SUM($O340:$Q340),0)</f>
        <v>0</v>
      </c>
      <c r="AA340" s="4">
        <f t="shared" si="1067"/>
        <v>0</v>
      </c>
      <c r="AB340" s="72">
        <f>IF(SUM($S$3:AE$3)*$J340+SUM($S$4:AE$4)*$K340+SUM($S$5:AE$5)*$L340+SUM($S$6:AE$6)*$M340+SUM($S$7:AE$7)*$N340-SUM($O340:$Q340)&gt;0,SUM($S$3:AE$3)*$J340+SUM($S$4:AE$4)*$K340+SUM($S$5:AE$5)*$L340+SUM($S$6:AE$6)*$M340+SUM($S$7:AE$7)*$N340-SUM($O340:$Q340),0)</f>
        <v>0</v>
      </c>
      <c r="AC340" s="4">
        <f t="shared" si="1068"/>
        <v>0</v>
      </c>
      <c r="AD340" s="72">
        <f>IF(SUM($S$3:AG$3)*$J340+SUM($S$4:AG$4)*$K340+SUM($S$5:AG$5)*$L340+SUM($S$6:AG$6)*$M340+SUM($S$7:AG$7)*$N340-SUM($O340:$Q340)&gt;0,SUM($S$3:AG$3)*$J340+SUM($S$4:AG$4)*$K340+SUM($S$5:AG$5)*$L340+SUM($S$6:AG$6)*$M340+SUM($S$7:AG$7)*$N340-SUM($O340:$Q340),0)</f>
        <v>0</v>
      </c>
      <c r="AE340" s="4">
        <f t="shared" si="1069"/>
        <v>0</v>
      </c>
      <c r="AF340" s="72">
        <f>IF(SUM($S$3:AI$3)*$J340+SUM($S$4:AI$4)*$K340+SUM($S$5:AI$5)*$L340+SUM($S$6:AI$6)*$M340+SUM($S$7:AI$7)*$N340-SUM($O340:$Q340)&gt;0,SUM($S$3:AI$3)*$J340+SUM($S$4:AI$4)*$K340+SUM($S$5:AI$5)*$L340+SUM($S$6:AI$6)*$M340+SUM($S$7:AI$7)*$N340-SUM($O340:$Q340),0)</f>
        <v>0</v>
      </c>
      <c r="AG340" s="4">
        <f t="shared" si="1070"/>
        <v>0</v>
      </c>
      <c r="AH340" s="72">
        <f>IF(SUM($S$3:AK$3)*$J340+SUM($S$4:AK$4)*$K340+SUM($S$5:AK$5)*$L340+SUM($S$6:AK$6)*$M340+SUM($S$7:AK$7)*$N340-SUM($O340:$Q340)&gt;0,SUM($S$3:AK$3)*$J340+SUM($S$4:AK$4)*$K340+SUM($S$5:AK$5)*$L340+SUM($S$6:AK$6)*$M340+SUM($S$7:AK$7)*$N340-SUM($O340:$Q340),0)</f>
        <v>0</v>
      </c>
      <c r="AI340" s="4">
        <f t="shared" si="1071"/>
        <v>0</v>
      </c>
      <c r="AJ340" s="72">
        <f>IF(SUM($S$3:AM$3)*$J340+SUM($S$4:AQ$4)*$K340+SUM($S$5:AM$5)*$L340+SUM($S$6:AM$6)*$M340+SUM($S$7:AM$7)*$N340-SUM($O340:$Q340)&gt;0,SUM($S$3:AM$3)*$J340+SUM($S$4:AQ$4)*$K340+SUM($S$5:AM$5)*$L340+SUM($S$6:AM$6)*$M340+SUM($S$7:AM$7)*$N340-SUM($O340:$Q340),0)</f>
        <v>0</v>
      </c>
      <c r="AK340" s="4">
        <f t="shared" si="1072"/>
        <v>0</v>
      </c>
      <c r="AL340" s="72">
        <f>IF(SUM($S$3:AO$3)*$J340+SUM($S$4:AS$4)*$K340+SUM($S$5:AO$5)*$L340+SUM($S$6:AO$6)*$M340+SUM($S$7:AO$7)*$N340-SUM($O340:$Q340)&gt;0,SUM($S$3:AO$3)*$J340+SUM($S$4:AS$4)*$K340+SUM($S$5:AO$5)*$L340+SUM($S$6:AO$6)*$M340+SUM($S$7:AO$7)*$N340-SUM($O340:$Q340),0)</f>
        <v>0</v>
      </c>
      <c r="AM340" s="4">
        <f t="shared" si="1073"/>
        <v>0</v>
      </c>
      <c r="AN340" s="72">
        <f>IF(SUM($S$3:AQ$3)*$J340+SUM($S$4:AU$4)*$K340+SUM($S$5:AQ$5)*$L340+SUM($S$6:AQ$6)*$M340+SUM($S$7:AQ$7)*$N340-SUM($O340:$Q340)&gt;0,SUM($S$3:AQ$3)*$J340+SUM($S$4:AU$4)*$K340+SUM($S$5:AQ$5)*$L340+SUM($S$6:AQ$6)*$M340+SUM($S$7:AQ$7)*$N340-SUM($O340:$Q340),0)</f>
        <v>0</v>
      </c>
      <c r="AO340" s="4">
        <f t="shared" si="1074"/>
        <v>0</v>
      </c>
      <c r="AP340" s="72">
        <f>IF(SUM($S$3:AS$3)*$J340+SUM($S$4:AW$4)*$K340+SUM($S$5:AS$5)*$L340+SUM($S$6:AS$6)*$M340+SUM($S$7:AS$7)*$N340-SUM($O340:$Q340)&gt;0,SUM($S$3:AS$3)*$J340+SUM($S$4:AW$4)*$K340+SUM($S$5:AS$5)*$L340+SUM($S$6:AS$6)*$M340+SUM($S$7:AS$7)*$N340-SUM($O340:$Q340),0)</f>
        <v>0</v>
      </c>
      <c r="AQ340" s="4">
        <f t="shared" si="1075"/>
        <v>0</v>
      </c>
      <c r="AR340" s="72">
        <f>IF(SUM($S$3:AU$3)*$J340+SUM($S$4:AP$4)*$K340+SUM($S$5:AU$5)*$L340+SUM($S$6:AU$6)*$M340+SUM($S$7:AU$7)*$N340-SUM($O340:$Q340)&gt;0,SUM($S$3:AU$3)*$J340+SUM($S$4:AP$4)*$K340+SUM($S$5:AU$5)*$L340+SUM($S$6:AU$6)*$M340+SUM($S$7:AU$7)*$N340-SUM($O340:$Q340),0)</f>
        <v>0</v>
      </c>
      <c r="AS340" s="4">
        <f t="shared" si="1076"/>
        <v>0</v>
      </c>
      <c r="AT340" s="72">
        <f>IF(SUM($S$3:AW$3)*$J340+SUM($S$4:AW$4)*$K340+SUM($S$5:AW$5)*$L340+SUM($S$6:AW$6)*$M340+SUM($S$7:AW$7)*$N340-SUM($O340:$Q340)&gt;0,SUM($S$3:AW$3)*$J340+SUM($S$4:AW$4)*$K340+SUM($S$5:AW$5)*$L340+SUM($S$6:AW$6)*$M340+SUM($S$7:AW$7)*$N340-SUM($O340:$Q340),0)</f>
        <v>0</v>
      </c>
      <c r="AU340" s="4">
        <f t="shared" si="1077"/>
        <v>0</v>
      </c>
      <c r="AV340" s="72">
        <f>IF(SUM($S$3:AY$3)*$J340+SUM($S$4:AY$4)*$K340+SUM($S$5:AY$5)*$L340+SUM($S$6:AY$6)*$M340+SUM($S$7:AY$7)*$N340-SUM($O340:$Q340)&gt;0,SUM($S$3:AY$3)*$J340+SUM($S$4:AY$4)*$K340+SUM($S$5:AY$5)*$L340+SUM($S$6:AY$6)*$M340+SUM($S$7:AY$7)*$N340-SUM($O340:$Q340),0)</f>
        <v>101480.76399999997</v>
      </c>
      <c r="AW340" s="4">
        <f t="shared" si="1078"/>
        <v>101480.76399999997</v>
      </c>
      <c r="AX340" s="72">
        <f>IF(SUM($S$3:BA$3)*$J340+SUM($S$4:BA$4)*$K340+SUM($S$5:BA$5)*$L340+SUM($S$6:BA$6)*$M340+SUM($S$7:BA$7)*$N340-SUM($O340:$Q340)&gt;0,SUM($S$3:BA$3)*$J340+SUM($S$4:BA$4)*$K340+SUM($S$5:BA$5)*$L340+SUM($S$6:BA$6)*$M340+SUM($S$7:BA$7)*$N340-SUM($O340:$Q340),0)</f>
        <v>248190.43399999989</v>
      </c>
      <c r="AY340" s="7">
        <f t="shared" si="1079"/>
        <v>146709.66999999993</v>
      </c>
      <c r="AZ340" s="401">
        <f>IF(SUM($S$3:BC$3)*$J340+SUM($S$4:BC$4)*$K340+SUM($S$5:BC$5)*$L340+SUM($S$6:BC$6)*$M340+SUM($S$7:BC$7)*$N340-SUM($O340:$Q340)&gt;0,SUM($S$3:BC$3)*$J340+SUM($S$4:BC$4)*$K340+SUM($S$5:BC$5)*$L340+SUM($S$6:BC$6)*$M340+SUM($S$7:BC$7)*$N340-SUM($O340:$Q340),0)</f>
        <v>374188.1540000001</v>
      </c>
      <c r="BA340" s="87">
        <f t="shared" si="1080"/>
        <v>125997.7200000002</v>
      </c>
      <c r="BB340" s="402">
        <f>IF(SUM($S$3:BD$3)*$J340+SUM($S$4:BD$4)*$K340+SUM($S$5:BD$5)*$L340+SUM($S$6:BD$6)*$M340+SUM($S$7:BD$7)*$N340-SUM($O340:$Q340)&gt;0,SUM($S$3:BD$3)*$J340+SUM($S$4:BD$4)*$K340+SUM($S$5:BD$5)*$L340+SUM($S$6:BD$6)*$M340+SUM($S$7:BD$7)*$N340-SUM($O340:$Q340),0)</f>
        <v>483176.29800000018</v>
      </c>
      <c r="BC340" s="87">
        <f t="shared" si="1081"/>
        <v>108988.14400000009</v>
      </c>
      <c r="BG340" s="91">
        <f t="shared" si="1096"/>
        <v>0</v>
      </c>
      <c r="BH340" s="91">
        <f t="shared" si="1097"/>
        <v>0</v>
      </c>
      <c r="BI340" s="91">
        <f t="shared" si="1098"/>
        <v>0</v>
      </c>
      <c r="BJ340" s="91">
        <f t="shared" si="1099"/>
        <v>0</v>
      </c>
      <c r="BK340" s="91">
        <f t="shared" si="1100"/>
        <v>0</v>
      </c>
      <c r="BL340" s="91">
        <f t="shared" si="1101"/>
        <v>0</v>
      </c>
      <c r="BM340" s="91">
        <f t="shared" si="1102"/>
        <v>0</v>
      </c>
      <c r="BN340" s="91">
        <f t="shared" si="1103"/>
        <v>0</v>
      </c>
      <c r="BO340" s="91">
        <f t="shared" si="1104"/>
        <v>0</v>
      </c>
      <c r="BP340" s="91">
        <f t="shared" si="1105"/>
        <v>0</v>
      </c>
      <c r="BQ340" s="250">
        <f t="shared" si="1106"/>
        <v>22285175.774399992</v>
      </c>
      <c r="BR340" s="157">
        <f t="shared" si="1107"/>
        <v>32217443.531999983</v>
      </c>
      <c r="BS340" s="91">
        <f t="shared" si="1108"/>
        <v>27669099.312000044</v>
      </c>
      <c r="BT340" s="91">
        <f t="shared" si="1109"/>
        <v>23933796.42240002</v>
      </c>
      <c r="BU340" s="91"/>
      <c r="BV340" s="91"/>
      <c r="BW340" s="158"/>
      <c r="BX340" s="153" t="s">
        <v>607</v>
      </c>
    </row>
    <row r="341" spans="1:76" s="86" customFormat="1" ht="12.75" customHeight="1" x14ac:dyDescent="0.25">
      <c r="A341" s="13" t="s">
        <v>669</v>
      </c>
      <c r="B341" s="51" t="s">
        <v>670</v>
      </c>
      <c r="C341" s="244" t="s">
        <v>105</v>
      </c>
      <c r="D341" s="274">
        <v>2</v>
      </c>
      <c r="E341" s="328">
        <v>39.14</v>
      </c>
      <c r="F341" s="341" t="s">
        <v>1055</v>
      </c>
      <c r="G341" s="369">
        <v>1</v>
      </c>
      <c r="H341" s="370">
        <v>231.2</v>
      </c>
      <c r="I341" s="378" t="s">
        <v>1055</v>
      </c>
      <c r="J341" s="208"/>
      <c r="K341" s="208"/>
      <c r="L341" s="213">
        <v>183.816</v>
      </c>
      <c r="M341" s="234">
        <v>236.6</v>
      </c>
      <c r="N341" s="120"/>
      <c r="O341" s="87"/>
      <c r="P341" s="91"/>
      <c r="Q341" s="292">
        <v>200500</v>
      </c>
      <c r="R341" s="72">
        <f>IF(SUM($S$3:U$3)*$J341+SUM($S$4:U$4)*$K341+SUM($S$5:U$5)*$L341+SUM($S$6:U$6)*$M341+SUM($S$7:U$7)*$N341-SUM($O341:$Q341)&gt;0,SUM($S$3:U$3)*$J341+SUM($S$4:U$4)*$K341+SUM($S$5:U$5)*$L341+SUM($S$6:U$6)*$M341+SUM($S$7:U$7)*$N341-SUM($O341:$Q341),0)</f>
        <v>0</v>
      </c>
      <c r="S341" s="73">
        <f t="shared" si="1063"/>
        <v>0</v>
      </c>
      <c r="T341" s="72">
        <f>IF(SUM($S$3:W$3)*$J341+SUM($S$4:W$4)*$K341+SUM($S$5:W$5)*$L341+SUM($S$6:W$6)*$M341+SUM($S$7:W$7)*$N341-SUM($O341:$Q341)&gt;0,SUM($S$3:W$3)*$J341+SUM($S$4:W$4)*$K341+SUM($S$5:W$5)*$L341+SUM($S$6:W$6)*$M341+SUM($S$7:W$7)*$N341-SUM($O341:$Q341),0)</f>
        <v>0</v>
      </c>
      <c r="U341" s="4">
        <f t="shared" si="1064"/>
        <v>0</v>
      </c>
      <c r="V341" s="72">
        <f>IF(SUM($S$3:Y$3)*$J341+SUM($S$4:Y$4)*$K341+SUM($S$5:Y$5)*$L341+SUM($S$6:Y$6)*$M341+SUM($S$7:Y$7)*$N341-SUM($O341:$Q341)&gt;0,SUM($S$3:Y$3)*$J341+SUM($S$4:Y$4)*$K341+SUM($S$5:Y$5)*$L341+SUM($S$6:Y$6)*$M341+SUM($S$7:Y$7)*$N341-SUM($O341:$Q341),0)</f>
        <v>0</v>
      </c>
      <c r="W341" s="4">
        <f t="shared" si="1065"/>
        <v>0</v>
      </c>
      <c r="X341" s="72">
        <f>IF(SUM($S$3:AA$3)*$J341+SUM($S$4:AA$4)*$K341+SUM($S$5:AA$5)*$L341+SUM($S$6:AA$6)*$M341+SUM($S$7:AA$7)*$N341-SUM($O341:$Q341)&gt;0,SUM($S$3:AA$3)*$J341+SUM($S$4:AA$4)*$K341+SUM($S$5:AA$5)*$L341+SUM($S$6:AA$6)*$M341+SUM($S$7:AA$7)*$N341-SUM($O341:$Q341),0)</f>
        <v>0</v>
      </c>
      <c r="Y341" s="4">
        <f t="shared" si="1066"/>
        <v>0</v>
      </c>
      <c r="Z341" s="72">
        <f>IF(SUM($S$3:AC$3)*$J341+SUM($S$4:AC$4)*$K341+SUM($S$5:AC$5)*$L341+SUM($S$6:AC$6)*$M341+SUM($S$7:AC$7)*$N341-SUM($O341:$Q341)&gt;0,SUM($S$3:AC$3)*$J341+SUM($S$4:AC$4)*$K341+SUM($S$5:AC$5)*$L341+SUM($S$6:AC$6)*$M341+SUM($S$7:AC$7)*$N341-SUM($O341:$Q341),0)</f>
        <v>0</v>
      </c>
      <c r="AA341" s="4">
        <f t="shared" si="1067"/>
        <v>0</v>
      </c>
      <c r="AB341" s="72">
        <f>IF(SUM($S$3:AE$3)*$J341+SUM($S$4:AE$4)*$K341+SUM($S$5:AE$5)*$L341+SUM($S$6:AE$6)*$M341+SUM($S$7:AE$7)*$N341-SUM($O341:$Q341)&gt;0,SUM($S$3:AE$3)*$J341+SUM($S$4:AE$4)*$K341+SUM($S$5:AE$5)*$L341+SUM($S$6:AE$6)*$M341+SUM($S$7:AE$7)*$N341-SUM($O341:$Q341),0)</f>
        <v>0</v>
      </c>
      <c r="AC341" s="4">
        <f t="shared" si="1068"/>
        <v>0</v>
      </c>
      <c r="AD341" s="72">
        <f>IF(SUM($S$3:AG$3)*$J341+SUM($S$4:AG$4)*$K341+SUM($S$5:AG$5)*$L341+SUM($S$6:AG$6)*$M341+SUM($S$7:AG$7)*$N341-SUM($O341:$Q341)&gt;0,SUM($S$3:AG$3)*$J341+SUM($S$4:AG$4)*$K341+SUM($S$5:AG$5)*$L341+SUM($S$6:AG$6)*$M341+SUM($S$7:AG$7)*$N341-SUM($O341:$Q341),0)</f>
        <v>0</v>
      </c>
      <c r="AE341" s="4">
        <f t="shared" si="1069"/>
        <v>0</v>
      </c>
      <c r="AF341" s="72">
        <f>IF(SUM($S$3:AI$3)*$J341+SUM($S$4:AI$4)*$K341+SUM($S$5:AI$5)*$L341+SUM($S$6:AI$6)*$M341+SUM($S$7:AI$7)*$N341-SUM($O341:$Q341)&gt;0,SUM($S$3:AI$3)*$J341+SUM($S$4:AI$4)*$K341+SUM($S$5:AI$5)*$L341+SUM($S$6:AI$6)*$M341+SUM($S$7:AI$7)*$N341-SUM($O341:$Q341),0)</f>
        <v>0</v>
      </c>
      <c r="AG341" s="4">
        <f t="shared" si="1070"/>
        <v>0</v>
      </c>
      <c r="AH341" s="72">
        <f>IF(SUM($S$3:AK$3)*$J341+SUM($S$4:AK$4)*$K341+SUM($S$5:AK$5)*$L341+SUM($S$6:AK$6)*$M341+SUM($S$7:AK$7)*$N341-SUM($O341:$Q341)&gt;0,SUM($S$3:AK$3)*$J341+SUM($S$4:AK$4)*$K341+SUM($S$5:AK$5)*$L341+SUM($S$6:AK$6)*$M341+SUM($S$7:AK$7)*$N341-SUM($O341:$Q341),0)</f>
        <v>0</v>
      </c>
      <c r="AI341" s="4">
        <f t="shared" si="1071"/>
        <v>0</v>
      </c>
      <c r="AJ341" s="72">
        <f>IF(SUM($S$3:AM$3)*$J341+SUM($S$4:AQ$4)*$K341+SUM($S$5:AM$5)*$L341+SUM($S$6:AM$6)*$M341+SUM($S$7:AM$7)*$N341-SUM($O341:$Q341)&gt;0,SUM($S$3:AM$3)*$J341+SUM($S$4:AQ$4)*$K341+SUM($S$5:AM$5)*$L341+SUM($S$6:AM$6)*$M341+SUM($S$7:AM$7)*$N341-SUM($O341:$Q341),0)</f>
        <v>0</v>
      </c>
      <c r="AK341" s="4">
        <f t="shared" si="1072"/>
        <v>0</v>
      </c>
      <c r="AL341" s="72">
        <f>IF(SUM($S$3:AO$3)*$J341+SUM($S$4:AS$4)*$K341+SUM($S$5:AO$5)*$L341+SUM($S$6:AO$6)*$M341+SUM($S$7:AO$7)*$N341-SUM($O341:$Q341)&gt;0,SUM($S$3:AO$3)*$J341+SUM($S$4:AS$4)*$K341+SUM($S$5:AO$5)*$L341+SUM($S$6:AO$6)*$M341+SUM($S$7:AO$7)*$N341-SUM($O341:$Q341),0)</f>
        <v>0</v>
      </c>
      <c r="AM341" s="4">
        <f t="shared" si="1073"/>
        <v>0</v>
      </c>
      <c r="AN341" s="72">
        <f>IF(SUM($S$3:AQ$3)*$J341+SUM($S$4:AU$4)*$K341+SUM($S$5:AQ$5)*$L341+SUM($S$6:AQ$6)*$M341+SUM($S$7:AQ$7)*$N341-SUM($O341:$Q341)&gt;0,SUM($S$3:AQ$3)*$J341+SUM($S$4:AU$4)*$K341+SUM($S$5:AQ$5)*$L341+SUM($S$6:AQ$6)*$M341+SUM($S$7:AQ$7)*$N341-SUM($O341:$Q341),0)</f>
        <v>0</v>
      </c>
      <c r="AO341" s="4">
        <f t="shared" si="1074"/>
        <v>0</v>
      </c>
      <c r="AP341" s="72">
        <f>IF(SUM($S$3:AS$3)*$J341+SUM($S$4:AW$4)*$K341+SUM($S$5:AS$5)*$L341+SUM($S$6:AS$6)*$M341+SUM($S$7:AS$7)*$N341-SUM($O341:$Q341)&gt;0,SUM($S$3:AS$3)*$J341+SUM($S$4:AW$4)*$K341+SUM($S$5:AS$5)*$L341+SUM($S$6:AS$6)*$M341+SUM($S$7:AS$7)*$N341-SUM($O341:$Q341),0)</f>
        <v>0</v>
      </c>
      <c r="AQ341" s="4">
        <f t="shared" si="1075"/>
        <v>0</v>
      </c>
      <c r="AR341" s="72">
        <f>IF(SUM($S$3:AU$3)*$J341+SUM($S$4:AP$4)*$K341+SUM($S$5:AU$5)*$L341+SUM($S$6:AU$6)*$M341+SUM($S$7:AU$7)*$N341-SUM($O341:$Q341)&gt;0,SUM($S$3:AU$3)*$J341+SUM($S$4:AP$4)*$K341+SUM($S$5:AU$5)*$L341+SUM($S$6:AU$6)*$M341+SUM($S$7:AU$7)*$N341-SUM($O341:$Q341),0)</f>
        <v>0</v>
      </c>
      <c r="AS341" s="4">
        <f t="shared" si="1076"/>
        <v>0</v>
      </c>
      <c r="AT341" s="72">
        <f>IF(SUM($S$3:AW$3)*$J341+SUM($S$4:AW$4)*$K341+SUM($S$5:AW$5)*$L341+SUM($S$6:AW$6)*$M341+SUM($S$7:AW$7)*$N341-SUM($O341:$Q341)&gt;0,SUM($S$3:AW$3)*$J341+SUM($S$4:AW$4)*$K341+SUM($S$5:AW$5)*$L341+SUM($S$6:AW$6)*$M341+SUM($S$7:AW$7)*$N341-SUM($O341:$Q341),0)</f>
        <v>0</v>
      </c>
      <c r="AU341" s="4">
        <f t="shared" si="1077"/>
        <v>0</v>
      </c>
      <c r="AV341" s="72">
        <f>IF(SUM($S$3:AY$3)*$J341+SUM($S$4:AY$4)*$K341+SUM($S$5:AY$5)*$L341+SUM($S$6:AY$6)*$M341+SUM($S$7:AY$7)*$N341-SUM($O341:$Q341)&gt;0,SUM($S$3:AY$3)*$J341+SUM($S$4:AY$4)*$K341+SUM($S$5:AY$5)*$L341+SUM($S$6:AY$6)*$M341+SUM($S$7:AY$7)*$N341-SUM($O341:$Q341),0)</f>
        <v>29664.135999999999</v>
      </c>
      <c r="AW341" s="4">
        <f t="shared" si="1078"/>
        <v>29664.135999999999</v>
      </c>
      <c r="AX341" s="72">
        <f>IF(SUM($S$3:BA$3)*$J341+SUM($S$4:BA$4)*$K341+SUM($S$5:BA$5)*$L341+SUM($S$6:BA$6)*$M341+SUM($S$7:BA$7)*$N341-SUM($O341:$Q341)&gt;0,SUM($S$3:BA$3)*$J341+SUM($S$4:BA$4)*$K341+SUM($S$5:BA$5)*$L341+SUM($S$6:BA$6)*$M341+SUM($S$7:BA$7)*$N341-SUM($O341:$Q341),0)</f>
        <v>71032.016000000003</v>
      </c>
      <c r="AY341" s="7">
        <f t="shared" si="1079"/>
        <v>41367.880000000005</v>
      </c>
      <c r="AZ341" s="401">
        <f>IF(SUM($S$3:BC$3)*$J341+SUM($S$4:BC$4)*$K341+SUM($S$5:BC$5)*$L341+SUM($S$6:BC$6)*$M341+SUM($S$7:BC$7)*$N341-SUM($O341:$Q341)&gt;0,SUM($S$3:BC$3)*$J341+SUM($S$4:BC$4)*$K341+SUM($S$5:BC$5)*$L341+SUM($S$6:BC$6)*$M341+SUM($S$7:BC$7)*$N341-SUM($O341:$Q341),0)</f>
        <v>104118.89600000001</v>
      </c>
      <c r="BA341" s="87">
        <f t="shared" si="1080"/>
        <v>33086.880000000005</v>
      </c>
      <c r="BB341" s="402">
        <f>IF(SUM($S$3:BD$3)*$J341+SUM($S$4:BD$4)*$K341+SUM($S$5:BD$5)*$L341+SUM($S$6:BD$6)*$M341+SUM($S$7:BD$7)*$N341-SUM($O341:$Q341)&gt;0,SUM($S$3:BD$3)*$J341+SUM($S$4:BD$4)*$K341+SUM($S$5:BD$5)*$L341+SUM($S$6:BD$6)*$M341+SUM($S$7:BD$7)*$N341-SUM($O341:$Q341),0)</f>
        <v>129117.87200000003</v>
      </c>
      <c r="BC341" s="87">
        <f t="shared" si="1081"/>
        <v>24998.976000000024</v>
      </c>
      <c r="BG341" s="23">
        <f t="shared" ref="BG341" si="1110">IF($G341=2,AC341*$I$2*$H341,AC341*$H341)</f>
        <v>0</v>
      </c>
      <c r="BH341" s="23">
        <f t="shared" ref="BH341" si="1111">IF($G341=2,AE341*$I$2*$H341,AE341*$H341)</f>
        <v>0</v>
      </c>
      <c r="BI341" s="23">
        <f t="shared" ref="BI341" si="1112">IF($G341=2,AG341*$I$2*$H341,AG341*$H341)</f>
        <v>0</v>
      </c>
      <c r="BJ341" s="23">
        <f t="shared" ref="BJ341" si="1113">IF($G341=2,AI341*$I$2*$H341,AI341*$H341)</f>
        <v>0</v>
      </c>
      <c r="BK341" s="23">
        <f t="shared" ref="BK341" si="1114">IF($G341=2,AK341*$I$2*$H341,AK341*$H341)</f>
        <v>0</v>
      </c>
      <c r="BL341" s="23">
        <f t="shared" ref="BL341" si="1115">IF($G341=2,AM341*$I$2*$H341,AM341*$H341)</f>
        <v>0</v>
      </c>
      <c r="BM341" s="23">
        <f t="shared" ref="BM341" si="1116">IF($G341=2,AO341*$I$2*$H341,AO341*$H341)</f>
        <v>0</v>
      </c>
      <c r="BN341" s="23">
        <f t="shared" ref="BN341" si="1117">IF($G341=2,AQ341*$I$2*$H341,AQ341*$H341)</f>
        <v>0</v>
      </c>
      <c r="BO341" s="23">
        <f t="shared" ref="BO341" si="1118">IF($G341=2,AS341*$I$2*$H341,AS341*$H341)</f>
        <v>0</v>
      </c>
      <c r="BP341" s="23">
        <f t="shared" ref="BP341" si="1119">IF($G341=2,AU341*$I$2*$H341,AU341*$H341)</f>
        <v>0</v>
      </c>
      <c r="BQ341" s="407">
        <f t="shared" ref="BQ341" si="1120">IF($G341=2,AW341*$I$2*$H341,AW341*$H341)</f>
        <v>6858348.2431999994</v>
      </c>
      <c r="BR341" s="22">
        <f t="shared" ref="BR341" si="1121">IF($G341=2,AY341*$I$2*$H341,AY341*$H341)</f>
        <v>9564253.8560000006</v>
      </c>
      <c r="BS341" s="91">
        <f t="shared" ref="BS341:BS350" si="1122">IF($G341=2,$H341*BA341*$I$2,$H341*BA341)</f>
        <v>7649686.6560000004</v>
      </c>
      <c r="BT341" s="91">
        <f t="shared" ref="BT341:BT350" si="1123">IF($G341=2,$H341*BC341*$I$2,$H341*BC341)</f>
        <v>5779763.2512000054</v>
      </c>
      <c r="BU341" s="23"/>
      <c r="BV341" s="23"/>
      <c r="BW341" s="24"/>
      <c r="BX341" s="164" t="s">
        <v>607</v>
      </c>
    </row>
    <row r="342" spans="1:76" s="86" customFormat="1" ht="12.75" customHeight="1" x14ac:dyDescent="0.25">
      <c r="A342" s="51" t="s">
        <v>907</v>
      </c>
      <c r="B342" s="51" t="s">
        <v>670</v>
      </c>
      <c r="C342" s="244" t="s">
        <v>105</v>
      </c>
      <c r="D342" s="274">
        <v>2</v>
      </c>
      <c r="E342" s="328">
        <v>39.14</v>
      </c>
      <c r="F342" s="341" t="s">
        <v>1055</v>
      </c>
      <c r="G342" s="369">
        <v>1</v>
      </c>
      <c r="H342" s="370">
        <v>231.2</v>
      </c>
      <c r="I342" s="378" t="s">
        <v>1055</v>
      </c>
      <c r="J342" s="208"/>
      <c r="K342" s="208"/>
      <c r="L342" s="217"/>
      <c r="M342" s="234">
        <v>45.16</v>
      </c>
      <c r="N342" s="120"/>
      <c r="O342" s="87"/>
      <c r="P342" s="91"/>
      <c r="Q342" s="292">
        <v>38500</v>
      </c>
      <c r="R342" s="72">
        <f>IF(SUM($S$3:U$3)*$J342+SUM($S$4:U$4)*$K342+SUM($S$5:U$5)*$L342+SUM($S$6:U$6)*$M342+SUM($S$7:U$7)*$N342-SUM($O342:$Q342)&gt;0,SUM($S$3:U$3)*$J342+SUM($S$4:U$4)*$K342+SUM($S$5:U$5)*$L342+SUM($S$6:U$6)*$M342+SUM($S$7:U$7)*$N342-SUM($O342:$Q342),0)</f>
        <v>0</v>
      </c>
      <c r="S342" s="73">
        <f t="shared" si="1063"/>
        <v>0</v>
      </c>
      <c r="T342" s="72">
        <f>IF(SUM($S$3:W$3)*$J342+SUM($S$4:W$4)*$K342+SUM($S$5:W$5)*$L342+SUM($S$6:W$6)*$M342+SUM($S$7:W$7)*$N342-SUM($O342:$Q342)&gt;0,SUM($S$3:W$3)*$J342+SUM($S$4:W$4)*$K342+SUM($S$5:W$5)*$L342+SUM($S$6:W$6)*$M342+SUM($S$7:W$7)*$N342-SUM($O342:$Q342),0)</f>
        <v>0</v>
      </c>
      <c r="U342" s="4">
        <f t="shared" si="1064"/>
        <v>0</v>
      </c>
      <c r="V342" s="72">
        <f>IF(SUM($S$3:Y$3)*$J342+SUM($S$4:Y$4)*$K342+SUM($S$5:Y$5)*$L342+SUM($S$6:Y$6)*$M342+SUM($S$7:Y$7)*$N342-SUM($O342:$Q342)&gt;0,SUM($S$3:Y$3)*$J342+SUM($S$4:Y$4)*$K342+SUM($S$5:Y$5)*$L342+SUM($S$6:Y$6)*$M342+SUM($S$7:Y$7)*$N342-SUM($O342:$Q342),0)</f>
        <v>0</v>
      </c>
      <c r="W342" s="4">
        <f t="shared" si="1065"/>
        <v>0</v>
      </c>
      <c r="X342" s="72">
        <f>IF(SUM($S$3:AA$3)*$J342+SUM($S$4:AA$4)*$K342+SUM($S$5:AA$5)*$L342+SUM($S$6:AA$6)*$M342+SUM($S$7:AA$7)*$N342-SUM($O342:$Q342)&gt;0,SUM($S$3:AA$3)*$J342+SUM($S$4:AA$4)*$K342+SUM($S$5:AA$5)*$L342+SUM($S$6:AA$6)*$M342+SUM($S$7:AA$7)*$N342-SUM($O342:$Q342),0)</f>
        <v>0</v>
      </c>
      <c r="Y342" s="4">
        <f t="shared" si="1066"/>
        <v>0</v>
      </c>
      <c r="Z342" s="72">
        <f>IF(SUM($S$3:AC$3)*$J342+SUM($S$4:AC$4)*$K342+SUM($S$5:AC$5)*$L342+SUM($S$6:AC$6)*$M342+SUM($S$7:AC$7)*$N342-SUM($O342:$Q342)&gt;0,SUM($S$3:AC$3)*$J342+SUM($S$4:AC$4)*$K342+SUM($S$5:AC$5)*$L342+SUM($S$6:AC$6)*$M342+SUM($S$7:AC$7)*$N342-SUM($O342:$Q342),0)</f>
        <v>0</v>
      </c>
      <c r="AA342" s="4">
        <f t="shared" si="1067"/>
        <v>0</v>
      </c>
      <c r="AB342" s="72">
        <f>IF(SUM($S$3:AE$3)*$J342+SUM($S$4:AE$4)*$K342+SUM($S$5:AE$5)*$L342+SUM($S$6:AE$6)*$M342+SUM($S$7:AE$7)*$N342-SUM($O342:$Q342)&gt;0,SUM($S$3:AE$3)*$J342+SUM($S$4:AE$4)*$K342+SUM($S$5:AE$5)*$L342+SUM($S$6:AE$6)*$M342+SUM($S$7:AE$7)*$N342-SUM($O342:$Q342),0)</f>
        <v>0</v>
      </c>
      <c r="AC342" s="4">
        <f t="shared" si="1068"/>
        <v>0</v>
      </c>
      <c r="AD342" s="72">
        <f>IF(SUM($S$3:AG$3)*$J342+SUM($S$4:AG$4)*$K342+SUM($S$5:AG$5)*$L342+SUM($S$6:AG$6)*$M342+SUM($S$7:AG$7)*$N342-SUM($O342:$Q342)&gt;0,SUM($S$3:AG$3)*$J342+SUM($S$4:AG$4)*$K342+SUM($S$5:AG$5)*$L342+SUM($S$6:AG$6)*$M342+SUM($S$7:AG$7)*$N342-SUM($O342:$Q342),0)</f>
        <v>0</v>
      </c>
      <c r="AE342" s="4">
        <f t="shared" si="1069"/>
        <v>0</v>
      </c>
      <c r="AF342" s="72">
        <f>IF(SUM($S$3:AI$3)*$J342+SUM($S$4:AI$4)*$K342+SUM($S$5:AI$5)*$L342+SUM($S$6:AI$6)*$M342+SUM($S$7:AI$7)*$N342-SUM($O342:$Q342)&gt;0,SUM($S$3:AI$3)*$J342+SUM($S$4:AI$4)*$K342+SUM($S$5:AI$5)*$L342+SUM($S$6:AI$6)*$M342+SUM($S$7:AI$7)*$N342-SUM($O342:$Q342),0)</f>
        <v>0</v>
      </c>
      <c r="AG342" s="4">
        <f t="shared" si="1070"/>
        <v>0</v>
      </c>
      <c r="AH342" s="72">
        <f>IF(SUM($S$3:AK$3)*$J342+SUM($S$4:AK$4)*$K342+SUM($S$5:AK$5)*$L342+SUM($S$6:AK$6)*$M342+SUM($S$7:AK$7)*$N342-SUM($O342:$Q342)&gt;0,SUM($S$3:AK$3)*$J342+SUM($S$4:AK$4)*$K342+SUM($S$5:AK$5)*$L342+SUM($S$6:AK$6)*$M342+SUM($S$7:AK$7)*$N342-SUM($O342:$Q342),0)</f>
        <v>0</v>
      </c>
      <c r="AI342" s="4">
        <f t="shared" si="1071"/>
        <v>0</v>
      </c>
      <c r="AJ342" s="72">
        <f>IF(SUM($S$3:AM$3)*$J342+SUM($S$4:AQ$4)*$K342+SUM($S$5:AM$5)*$L342+SUM($S$6:AM$6)*$M342+SUM($S$7:AM$7)*$N342-SUM($O342:$Q342)&gt;0,SUM($S$3:AM$3)*$J342+SUM($S$4:AQ$4)*$K342+SUM($S$5:AM$5)*$L342+SUM($S$6:AM$6)*$M342+SUM($S$7:AM$7)*$N342-SUM($O342:$Q342),0)</f>
        <v>0</v>
      </c>
      <c r="AK342" s="4">
        <f t="shared" si="1072"/>
        <v>0</v>
      </c>
      <c r="AL342" s="72">
        <f>IF(SUM($S$3:AO$3)*$J342+SUM($S$4:AS$4)*$K342+SUM($S$5:AO$5)*$L342+SUM($S$6:AO$6)*$M342+SUM($S$7:AO$7)*$N342-SUM($O342:$Q342)&gt;0,SUM($S$3:AO$3)*$J342+SUM($S$4:AS$4)*$K342+SUM($S$5:AO$5)*$L342+SUM($S$6:AO$6)*$M342+SUM($S$7:AO$7)*$N342-SUM($O342:$Q342),0)</f>
        <v>0</v>
      </c>
      <c r="AM342" s="4">
        <f t="shared" si="1073"/>
        <v>0</v>
      </c>
      <c r="AN342" s="72">
        <f>IF(SUM($S$3:AQ$3)*$J342+SUM($S$4:AU$4)*$K342+SUM($S$5:AQ$5)*$L342+SUM($S$6:AQ$6)*$M342+SUM($S$7:AQ$7)*$N342-SUM($O342:$Q342)&gt;0,SUM($S$3:AQ$3)*$J342+SUM($S$4:AU$4)*$K342+SUM($S$5:AQ$5)*$L342+SUM($S$6:AQ$6)*$M342+SUM($S$7:AQ$7)*$N342-SUM($O342:$Q342),0)</f>
        <v>0</v>
      </c>
      <c r="AO342" s="4">
        <f t="shared" si="1074"/>
        <v>0</v>
      </c>
      <c r="AP342" s="72">
        <f>IF(SUM($S$3:AS$3)*$J342+SUM($S$4:AW$4)*$K342+SUM($S$5:AS$5)*$L342+SUM($S$6:AS$6)*$M342+SUM($S$7:AS$7)*$N342-SUM($O342:$Q342)&gt;0,SUM($S$3:AS$3)*$J342+SUM($S$4:AW$4)*$K342+SUM($S$5:AS$5)*$L342+SUM($S$6:AS$6)*$M342+SUM($S$7:AS$7)*$N342-SUM($O342:$Q342),0)</f>
        <v>0</v>
      </c>
      <c r="AQ342" s="4">
        <f t="shared" si="1075"/>
        <v>0</v>
      </c>
      <c r="AR342" s="72">
        <f>IF(SUM($S$3:AU$3)*$J342+SUM($S$4:AP$4)*$K342+SUM($S$5:AU$5)*$L342+SUM($S$6:AU$6)*$M342+SUM($S$7:AU$7)*$N342-SUM($O342:$Q342)&gt;0,SUM($S$3:AU$3)*$J342+SUM($S$4:AP$4)*$K342+SUM($S$5:AU$5)*$L342+SUM($S$6:AU$6)*$M342+SUM($S$7:AU$7)*$N342-SUM($O342:$Q342),0)</f>
        <v>0</v>
      </c>
      <c r="AS342" s="4">
        <f t="shared" si="1076"/>
        <v>0</v>
      </c>
      <c r="AT342" s="72">
        <f>IF(SUM($S$3:AW$3)*$J342+SUM($S$4:AW$4)*$K342+SUM($S$5:AW$5)*$L342+SUM($S$6:AW$6)*$M342+SUM($S$7:AW$7)*$N342-SUM($O342:$Q342)&gt;0,SUM($S$3:AW$3)*$J342+SUM($S$4:AW$4)*$K342+SUM($S$5:AW$5)*$L342+SUM($S$6:AW$6)*$M342+SUM($S$7:AW$7)*$N342-SUM($O342:$Q342),0)</f>
        <v>0</v>
      </c>
      <c r="AU342" s="4">
        <f t="shared" si="1077"/>
        <v>0</v>
      </c>
      <c r="AV342" s="72">
        <f>IF(SUM($S$3:AY$3)*$J342+SUM($S$4:AY$4)*$K342+SUM($S$5:AY$5)*$L342+SUM($S$6:AY$6)*$M342+SUM($S$7:AY$7)*$N342-SUM($O342:$Q342)&gt;0,SUM($S$3:AY$3)*$J342+SUM($S$4:AY$4)*$K342+SUM($S$5:AY$5)*$L342+SUM($S$6:AY$6)*$M342+SUM($S$7:AY$7)*$N342-SUM($O342:$Q342),0)</f>
        <v>0</v>
      </c>
      <c r="AW342" s="4">
        <f t="shared" si="1078"/>
        <v>0</v>
      </c>
      <c r="AX342" s="72">
        <f>IF(SUM($S$3:BA$3)*$J342+SUM($S$4:BA$4)*$K342+SUM($S$5:BA$5)*$L342+SUM($S$6:BA$6)*$M342+SUM($S$7:BA$7)*$N342-SUM($O342:$Q342)&gt;0,SUM($S$3:BA$3)*$J342+SUM($S$4:BA$4)*$K342+SUM($S$5:BA$5)*$L342+SUM($S$6:BA$6)*$M342+SUM($S$7:BA$7)*$N342-SUM($O342:$Q342),0)</f>
        <v>0</v>
      </c>
      <c r="AY342" s="7">
        <f t="shared" si="1079"/>
        <v>0</v>
      </c>
      <c r="AZ342" s="401">
        <f>IF(SUM($S$3:BC$3)*$J342+SUM($S$4:BC$4)*$K342+SUM($S$5:BC$5)*$L342+SUM($S$6:BC$6)*$M342+SUM($S$7:BC$7)*$N342-SUM($O342:$Q342)&gt;0,SUM($S$3:BC$3)*$J342+SUM($S$4:BC$4)*$K342+SUM($S$5:BC$5)*$L342+SUM($S$6:BC$6)*$M342+SUM($S$7:BC$7)*$N342-SUM($O342:$Q342),0)</f>
        <v>0</v>
      </c>
      <c r="BA342" s="87">
        <f t="shared" si="1080"/>
        <v>0</v>
      </c>
      <c r="BB342" s="402">
        <f>IF(SUM($S$3:BD$3)*$J342+SUM($S$4:BD$4)*$K342+SUM($S$5:BD$5)*$L342+SUM($S$6:BD$6)*$M342+SUM($S$7:BD$7)*$N342-SUM($O342:$Q342)&gt;0,SUM($S$3:BD$3)*$J342+SUM($S$4:BD$4)*$K342+SUM($S$5:BD$5)*$L342+SUM($S$6:BD$6)*$M342+SUM($S$7:BD$7)*$N342-SUM($O342:$Q342),0)</f>
        <v>0</v>
      </c>
      <c r="BC342" s="87">
        <f t="shared" si="1081"/>
        <v>0</v>
      </c>
      <c r="BG342" s="23">
        <f t="shared" ref="BG342:BG345" si="1124">IF($G342=2,AC342*$H342*$I$2,AC342*$H342)</f>
        <v>0</v>
      </c>
      <c r="BH342" s="23">
        <f t="shared" ref="BH342:BH345" si="1125">IF($G342=2,AE342*$H342*$I$2,AE342*$H342)</f>
        <v>0</v>
      </c>
      <c r="BI342" s="23">
        <f t="shared" ref="BI342:BI345" si="1126">IF($G342=2,AG342*$H342*$I$2,AG342*$H342)</f>
        <v>0</v>
      </c>
      <c r="BJ342" s="23">
        <f t="shared" ref="BJ342:BJ345" si="1127">IF($G342=2,AI342*$H342*$I$2,AI342*$H342)</f>
        <v>0</v>
      </c>
      <c r="BK342" s="23">
        <f t="shared" ref="BK342:BK345" si="1128">IF($G342=2,AK342*$H342*$I$2,AK342*$H342)</f>
        <v>0</v>
      </c>
      <c r="BL342" s="23">
        <f t="shared" ref="BL342:BL345" si="1129">IF($G342=2,AM342*$H342*$I$2,AM342*$H342)</f>
        <v>0</v>
      </c>
      <c r="BM342" s="23">
        <f t="shared" ref="BM342:BM345" si="1130">IF($G342=2,AO342*$H342*$I$2,AO342*$H342)</f>
        <v>0</v>
      </c>
      <c r="BN342" s="23">
        <f t="shared" ref="BN342:BN345" si="1131">IF($G342=2,AQ342*$H342*$I$2,AQ342*$H342)</f>
        <v>0</v>
      </c>
      <c r="BO342" s="23">
        <f t="shared" ref="BO342:BO345" si="1132">IF($G342=2,AS342*$H342*$I$2,AS342*$H342)</f>
        <v>0</v>
      </c>
      <c r="BP342" s="23">
        <f t="shared" ref="BP342:BP345" si="1133">IF($G342=2,AU342*$H342*$I$2,AU342*$H342)</f>
        <v>0</v>
      </c>
      <c r="BQ342" s="407">
        <f t="shared" ref="BQ342:BQ345" si="1134">IF($G342=2,AW342*$H342*$I$2,AW342*$H342)</f>
        <v>0</v>
      </c>
      <c r="BR342" s="22">
        <f t="shared" ref="BR342:BR345" si="1135">IF($G342=2,AY342*$H342*$I$2,AY342*$H342)</f>
        <v>0</v>
      </c>
      <c r="BS342" s="91">
        <f t="shared" si="1122"/>
        <v>0</v>
      </c>
      <c r="BT342" s="91">
        <f t="shared" si="1123"/>
        <v>0</v>
      </c>
      <c r="BU342" s="23"/>
      <c r="BV342" s="23"/>
      <c r="BW342" s="24"/>
      <c r="BX342" s="164" t="s">
        <v>749</v>
      </c>
    </row>
    <row r="343" spans="1:76" s="86" customFormat="1" ht="12.75" customHeight="1" x14ac:dyDescent="0.25">
      <c r="A343" s="51" t="s">
        <v>671</v>
      </c>
      <c r="B343" s="51" t="s">
        <v>672</v>
      </c>
      <c r="C343" s="244" t="s">
        <v>105</v>
      </c>
      <c r="D343" s="274">
        <v>2</v>
      </c>
      <c r="E343" s="328">
        <v>39.14</v>
      </c>
      <c r="F343" s="341" t="s">
        <v>1055</v>
      </c>
      <c r="G343" s="369">
        <v>1</v>
      </c>
      <c r="H343" s="370">
        <v>231.2</v>
      </c>
      <c r="I343" s="378" t="s">
        <v>1055</v>
      </c>
      <c r="J343" s="307">
        <v>57.8</v>
      </c>
      <c r="K343" s="208"/>
      <c r="L343" s="213">
        <v>48.911999999999999</v>
      </c>
      <c r="M343" s="234">
        <v>55.85</v>
      </c>
      <c r="N343" s="120"/>
      <c r="O343" s="87"/>
      <c r="P343" s="91"/>
      <c r="Q343" s="292">
        <v>75000</v>
      </c>
      <c r="R343" s="72">
        <f>IF(SUM($S$3:U$3)*$J343+SUM($S$4:U$4)*$K343+SUM($S$5:U$5)*$L343+SUM($S$6:U$6)*$M343+SUM($S$7:U$7)*$N343-SUM($O343:$Q343)&gt;0,SUM($S$3:U$3)*$J343+SUM($S$4:U$4)*$K343+SUM($S$5:U$5)*$L343+SUM($S$6:U$6)*$M343+SUM($S$7:U$7)*$N343-SUM($O343:$Q343),0)</f>
        <v>0</v>
      </c>
      <c r="S343" s="73">
        <f t="shared" si="1063"/>
        <v>0</v>
      </c>
      <c r="T343" s="72">
        <f>IF(SUM($S$3:W$3)*$J343+SUM($S$4:W$4)*$K343+SUM($S$5:W$5)*$L343+SUM($S$6:W$6)*$M343+SUM($S$7:W$7)*$N343-SUM($O343:$Q343)&gt;0,SUM($S$3:W$3)*$J343+SUM($S$4:W$4)*$K343+SUM($S$5:W$5)*$L343+SUM($S$6:W$6)*$M343+SUM($S$7:W$7)*$N343-SUM($O343:$Q343),0)</f>
        <v>0</v>
      </c>
      <c r="U343" s="4">
        <f t="shared" si="1064"/>
        <v>0</v>
      </c>
      <c r="V343" s="72">
        <f>IF(SUM($S$3:Y$3)*$J343+SUM($S$4:Y$4)*$K343+SUM($S$5:Y$5)*$L343+SUM($S$6:Y$6)*$M343+SUM($S$7:Y$7)*$N343-SUM($O343:$Q343)&gt;0,SUM($S$3:Y$3)*$J343+SUM($S$4:Y$4)*$K343+SUM($S$5:Y$5)*$L343+SUM($S$6:Y$6)*$M343+SUM($S$7:Y$7)*$N343-SUM($O343:$Q343),0)</f>
        <v>0</v>
      </c>
      <c r="W343" s="4">
        <f t="shared" si="1065"/>
        <v>0</v>
      </c>
      <c r="X343" s="72">
        <f>IF(SUM($S$3:AA$3)*$J343+SUM($S$4:AA$4)*$K343+SUM($S$5:AA$5)*$L343+SUM($S$6:AA$6)*$M343+SUM($S$7:AA$7)*$N343-SUM($O343:$Q343)&gt;0,SUM($S$3:AA$3)*$J343+SUM($S$4:AA$4)*$K343+SUM($S$5:AA$5)*$L343+SUM($S$6:AA$6)*$M343+SUM($S$7:AA$7)*$N343-SUM($O343:$Q343),0)</f>
        <v>0</v>
      </c>
      <c r="Y343" s="4">
        <f t="shared" si="1066"/>
        <v>0</v>
      </c>
      <c r="Z343" s="72">
        <f>IF(SUM($S$3:AC$3)*$J343+SUM($S$4:AC$4)*$K343+SUM($S$5:AC$5)*$L343+SUM($S$6:AC$6)*$M343+SUM($S$7:AC$7)*$N343-SUM($O343:$Q343)&gt;0,SUM($S$3:AC$3)*$J343+SUM($S$4:AC$4)*$K343+SUM($S$5:AC$5)*$L343+SUM($S$6:AC$6)*$M343+SUM($S$7:AC$7)*$N343-SUM($O343:$Q343),0)</f>
        <v>0</v>
      </c>
      <c r="AA343" s="4">
        <f t="shared" si="1067"/>
        <v>0</v>
      </c>
      <c r="AB343" s="72">
        <f>IF(SUM($S$3:AE$3)*$J343+SUM($S$4:AE$4)*$K343+SUM($S$5:AE$5)*$L343+SUM($S$6:AE$6)*$M343+SUM($S$7:AE$7)*$N343-SUM($O343:$Q343)&gt;0,SUM($S$3:AE$3)*$J343+SUM($S$4:AE$4)*$K343+SUM($S$5:AE$5)*$L343+SUM($S$6:AE$6)*$M343+SUM($S$7:AE$7)*$N343-SUM($O343:$Q343),0)</f>
        <v>0</v>
      </c>
      <c r="AC343" s="4">
        <f t="shared" si="1068"/>
        <v>0</v>
      </c>
      <c r="AD343" s="72">
        <f>IF(SUM($S$3:AG$3)*$J343+SUM($S$4:AG$4)*$K343+SUM($S$5:AG$5)*$L343+SUM($S$6:AG$6)*$M343+SUM($S$7:AG$7)*$N343-SUM($O343:$Q343)&gt;0,SUM($S$3:AG$3)*$J343+SUM($S$4:AG$4)*$K343+SUM($S$5:AG$5)*$L343+SUM($S$6:AG$6)*$M343+SUM($S$7:AG$7)*$N343-SUM($O343:$Q343),0)</f>
        <v>0</v>
      </c>
      <c r="AE343" s="4">
        <f t="shared" si="1069"/>
        <v>0</v>
      </c>
      <c r="AF343" s="72">
        <f>IF(SUM($S$3:AI$3)*$J343+SUM($S$4:AI$4)*$K343+SUM($S$5:AI$5)*$L343+SUM($S$6:AI$6)*$M343+SUM($S$7:AI$7)*$N343-SUM($O343:$Q343)&gt;0,SUM($S$3:AI$3)*$J343+SUM($S$4:AI$4)*$K343+SUM($S$5:AI$5)*$L343+SUM($S$6:AI$6)*$M343+SUM($S$7:AI$7)*$N343-SUM($O343:$Q343),0)</f>
        <v>0</v>
      </c>
      <c r="AG343" s="4">
        <f t="shared" si="1070"/>
        <v>0</v>
      </c>
      <c r="AH343" s="72">
        <f>IF(SUM($S$3:AK$3)*$J343+SUM($S$4:AK$4)*$K343+SUM($S$5:AK$5)*$L343+SUM($S$6:AK$6)*$M343+SUM($S$7:AK$7)*$N343-SUM($O343:$Q343)&gt;0,SUM($S$3:AK$3)*$J343+SUM($S$4:AK$4)*$K343+SUM($S$5:AK$5)*$L343+SUM($S$6:AK$6)*$M343+SUM($S$7:AK$7)*$N343-SUM($O343:$Q343),0)</f>
        <v>0</v>
      </c>
      <c r="AI343" s="4">
        <f t="shared" si="1071"/>
        <v>0</v>
      </c>
      <c r="AJ343" s="72">
        <f>IF(SUM($S$3:AM$3)*$J343+SUM($S$4:AQ$4)*$K343+SUM($S$5:AM$5)*$L343+SUM($S$6:AM$6)*$M343+SUM($S$7:AM$7)*$N343-SUM($O343:$Q343)&gt;0,SUM($S$3:AM$3)*$J343+SUM($S$4:AQ$4)*$K343+SUM($S$5:AM$5)*$L343+SUM($S$6:AM$6)*$M343+SUM($S$7:AM$7)*$N343-SUM($O343:$Q343),0)</f>
        <v>0</v>
      </c>
      <c r="AK343" s="4">
        <f t="shared" si="1072"/>
        <v>0</v>
      </c>
      <c r="AL343" s="72">
        <f>IF(SUM($S$3:AO$3)*$J343+SUM($S$4:AS$4)*$K343+SUM($S$5:AO$5)*$L343+SUM($S$6:AO$6)*$M343+SUM($S$7:AO$7)*$N343-SUM($O343:$Q343)&gt;0,SUM($S$3:AO$3)*$J343+SUM($S$4:AS$4)*$K343+SUM($S$5:AO$5)*$L343+SUM($S$6:AO$6)*$M343+SUM($S$7:AO$7)*$N343-SUM($O343:$Q343),0)</f>
        <v>0</v>
      </c>
      <c r="AM343" s="4">
        <f t="shared" si="1073"/>
        <v>0</v>
      </c>
      <c r="AN343" s="72">
        <f>IF(SUM($S$3:AQ$3)*$J343+SUM($S$4:AU$4)*$K343+SUM($S$5:AQ$5)*$L343+SUM($S$6:AQ$6)*$M343+SUM($S$7:AQ$7)*$N343-SUM($O343:$Q343)&gt;0,SUM($S$3:AQ$3)*$J343+SUM($S$4:AU$4)*$K343+SUM($S$5:AQ$5)*$L343+SUM($S$6:AQ$6)*$M343+SUM($S$7:AQ$7)*$N343-SUM($O343:$Q343),0)</f>
        <v>0</v>
      </c>
      <c r="AO343" s="4">
        <f t="shared" si="1074"/>
        <v>0</v>
      </c>
      <c r="AP343" s="72">
        <f>IF(SUM($S$3:AS$3)*$J343+SUM($S$4:AW$4)*$K343+SUM($S$5:AS$5)*$L343+SUM($S$6:AS$6)*$M343+SUM($S$7:AS$7)*$N343-SUM($O343:$Q343)&gt;0,SUM($S$3:AS$3)*$J343+SUM($S$4:AW$4)*$K343+SUM($S$5:AS$5)*$L343+SUM($S$6:AS$6)*$M343+SUM($S$7:AS$7)*$N343-SUM($O343:$Q343),0)</f>
        <v>0</v>
      </c>
      <c r="AQ343" s="4">
        <f t="shared" si="1075"/>
        <v>0</v>
      </c>
      <c r="AR343" s="72">
        <f>IF(SUM($S$3:AU$3)*$J343+SUM($S$4:AP$4)*$K343+SUM($S$5:AU$5)*$L343+SUM($S$6:AU$6)*$M343+SUM($S$7:AU$7)*$N343-SUM($O343:$Q343)&gt;0,SUM($S$3:AU$3)*$J343+SUM($S$4:AP$4)*$K343+SUM($S$5:AU$5)*$L343+SUM($S$6:AU$6)*$M343+SUM($S$7:AU$7)*$N343-SUM($O343:$Q343),0)</f>
        <v>0</v>
      </c>
      <c r="AS343" s="4">
        <f t="shared" si="1076"/>
        <v>0</v>
      </c>
      <c r="AT343" s="72">
        <f>IF(SUM($S$3:AW$3)*$J343+SUM($S$4:AW$4)*$K343+SUM($S$5:AW$5)*$L343+SUM($S$6:AW$6)*$M343+SUM($S$7:AW$7)*$N343-SUM($O343:$Q343)&gt;0,SUM($S$3:AW$3)*$J343+SUM($S$4:AW$4)*$K343+SUM($S$5:AW$5)*$L343+SUM($S$6:AW$6)*$M343+SUM($S$7:AW$7)*$N343-SUM($O343:$Q343),0)</f>
        <v>0</v>
      </c>
      <c r="AU343" s="4">
        <f t="shared" si="1077"/>
        <v>0</v>
      </c>
      <c r="AV343" s="72">
        <f>IF(SUM($S$3:AY$3)*$J343+SUM($S$4:AY$4)*$K343+SUM($S$5:AY$5)*$L343+SUM($S$6:AY$6)*$M343+SUM($S$7:AY$7)*$N343-SUM($O343:$Q343)&gt;0,SUM($S$3:AY$3)*$J343+SUM($S$4:AY$4)*$K343+SUM($S$5:AY$5)*$L343+SUM($S$6:AY$6)*$M343+SUM($S$7:AY$7)*$N343-SUM($O343:$Q343),0)</f>
        <v>0</v>
      </c>
      <c r="AW343" s="4">
        <f t="shared" si="1078"/>
        <v>0</v>
      </c>
      <c r="AX343" s="72">
        <f>IF(SUM($S$3:BA$3)*$J343+SUM($S$4:BA$4)*$K343+SUM($S$5:BA$5)*$L343+SUM($S$6:BA$6)*$M343+SUM($S$7:BA$7)*$N343-SUM($O343:$Q343)&gt;0,SUM($S$3:BA$3)*$J343+SUM($S$4:BA$4)*$K343+SUM($S$5:BA$5)*$L343+SUM($S$6:BA$6)*$M343+SUM($S$7:BA$7)*$N343-SUM($O343:$Q343),0)</f>
        <v>5415.4119999999966</v>
      </c>
      <c r="AY343" s="7">
        <f t="shared" si="1079"/>
        <v>5415.4119999999966</v>
      </c>
      <c r="AZ343" s="401">
        <f>IF(SUM($S$3:BC$3)*$J343+SUM($S$4:BC$4)*$K343+SUM($S$5:BC$5)*$L343+SUM($S$6:BC$6)*$M343+SUM($S$7:BC$7)*$N343-SUM($O343:$Q343)&gt;0,SUM($S$3:BC$3)*$J343+SUM($S$4:BC$4)*$K343+SUM($S$5:BC$5)*$L343+SUM($S$6:BC$6)*$M343+SUM($S$7:BC$7)*$N343-SUM($O343:$Q343),0)</f>
        <v>14219.572</v>
      </c>
      <c r="BA343" s="87">
        <f t="shared" si="1080"/>
        <v>8804.1600000000035</v>
      </c>
      <c r="BB343" s="402">
        <f>IF(SUM($S$3:BD$3)*$J343+SUM($S$4:BD$4)*$K343+SUM($S$5:BD$5)*$L343+SUM($S$6:BD$6)*$M343+SUM($S$7:BD$7)*$N343-SUM($O343:$Q343)&gt;0,SUM($S$3:BD$3)*$J343+SUM($S$4:BD$4)*$K343+SUM($S$5:BD$5)*$L343+SUM($S$6:BD$6)*$M343+SUM($S$7:BD$7)*$N343-SUM($O343:$Q343),0)</f>
        <v>20871.603999999992</v>
      </c>
      <c r="BC343" s="87">
        <f t="shared" si="1081"/>
        <v>6652.031999999992</v>
      </c>
      <c r="BG343" s="23">
        <f t="shared" si="1124"/>
        <v>0</v>
      </c>
      <c r="BH343" s="23">
        <f t="shared" si="1125"/>
        <v>0</v>
      </c>
      <c r="BI343" s="23">
        <f t="shared" si="1126"/>
        <v>0</v>
      </c>
      <c r="BJ343" s="23">
        <f t="shared" si="1127"/>
        <v>0</v>
      </c>
      <c r="BK343" s="23">
        <f t="shared" si="1128"/>
        <v>0</v>
      </c>
      <c r="BL343" s="23">
        <f t="shared" si="1129"/>
        <v>0</v>
      </c>
      <c r="BM343" s="23">
        <f t="shared" si="1130"/>
        <v>0</v>
      </c>
      <c r="BN343" s="23">
        <f t="shared" si="1131"/>
        <v>0</v>
      </c>
      <c r="BO343" s="23">
        <f t="shared" si="1132"/>
        <v>0</v>
      </c>
      <c r="BP343" s="23">
        <f t="shared" si="1133"/>
        <v>0</v>
      </c>
      <c r="BQ343" s="407">
        <f t="shared" si="1134"/>
        <v>0</v>
      </c>
      <c r="BR343" s="22">
        <f t="shared" si="1135"/>
        <v>1252043.254399999</v>
      </c>
      <c r="BS343" s="91">
        <f t="shared" si="1122"/>
        <v>2035521.7920000006</v>
      </c>
      <c r="BT343" s="91">
        <f t="shared" si="1123"/>
        <v>1537949.7983999981</v>
      </c>
      <c r="BU343" s="23"/>
      <c r="BV343" s="23"/>
      <c r="BW343" s="24"/>
      <c r="BX343" s="164" t="s">
        <v>749</v>
      </c>
    </row>
    <row r="344" spans="1:76" s="86" customFormat="1" ht="12.75" customHeight="1" x14ac:dyDescent="0.25">
      <c r="A344" s="15" t="s">
        <v>908</v>
      </c>
      <c r="B344" s="15" t="s">
        <v>909</v>
      </c>
      <c r="C344" s="244" t="s">
        <v>105</v>
      </c>
      <c r="D344" s="274">
        <v>2</v>
      </c>
      <c r="E344" s="328">
        <v>39.14</v>
      </c>
      <c r="F344" s="341" t="s">
        <v>1055</v>
      </c>
      <c r="G344" s="369">
        <v>1</v>
      </c>
      <c r="H344" s="370">
        <v>216</v>
      </c>
      <c r="I344" s="378" t="s">
        <v>1055</v>
      </c>
      <c r="J344" s="208"/>
      <c r="K344" s="225">
        <v>50.58</v>
      </c>
      <c r="L344" s="217"/>
      <c r="M344" s="109"/>
      <c r="N344" s="120"/>
      <c r="O344" s="87"/>
      <c r="P344" s="91"/>
      <c r="Q344" s="292">
        <v>93855</v>
      </c>
      <c r="R344" s="72">
        <f>IF(SUM($S$3:U$3)*$J344+SUM($S$4:U$4)*$K344+SUM($S$5:U$5)*$L344+SUM($S$6:U$6)*$M344+SUM($S$7:U$7)*$N344-SUM($O344:$Q344)&gt;0,SUM($S$3:U$3)*$J344+SUM($S$4:U$4)*$K344+SUM($S$5:U$5)*$L344+SUM($S$6:U$6)*$M344+SUM($S$7:U$7)*$N344-SUM($O344:$Q344),0)</f>
        <v>0</v>
      </c>
      <c r="S344" s="73">
        <f t="shared" si="1063"/>
        <v>0</v>
      </c>
      <c r="T344" s="72">
        <f>IF(SUM($S$3:W$3)*$J344+SUM($S$4:W$4)*$K344+SUM($S$5:W$5)*$L344+SUM($S$6:W$6)*$M344+SUM($S$7:W$7)*$N344-SUM($O344:$Q344)&gt;0,SUM($S$3:W$3)*$J344+SUM($S$4:W$4)*$K344+SUM($S$5:W$5)*$L344+SUM($S$6:W$6)*$M344+SUM($S$7:W$7)*$N344-SUM($O344:$Q344),0)</f>
        <v>0</v>
      </c>
      <c r="U344" s="4">
        <f t="shared" si="1064"/>
        <v>0</v>
      </c>
      <c r="V344" s="72">
        <f>IF(SUM($S$3:Y$3)*$J344+SUM($S$4:Y$4)*$K344+SUM($S$5:Y$5)*$L344+SUM($S$6:Y$6)*$M344+SUM($S$7:Y$7)*$N344-SUM($O344:$Q344)&gt;0,SUM($S$3:Y$3)*$J344+SUM($S$4:Y$4)*$K344+SUM($S$5:Y$5)*$L344+SUM($S$6:Y$6)*$M344+SUM($S$7:Y$7)*$N344-SUM($O344:$Q344),0)</f>
        <v>0</v>
      </c>
      <c r="W344" s="4">
        <f t="shared" si="1065"/>
        <v>0</v>
      </c>
      <c r="X344" s="72">
        <f>IF(SUM($S$3:AA$3)*$J344+SUM($S$4:AA$4)*$K344+SUM($S$5:AA$5)*$L344+SUM($S$6:AA$6)*$M344+SUM($S$7:AA$7)*$N344-SUM($O344:$Q344)&gt;0,SUM($S$3:AA$3)*$J344+SUM($S$4:AA$4)*$K344+SUM($S$5:AA$5)*$L344+SUM($S$6:AA$6)*$M344+SUM($S$7:AA$7)*$N344-SUM($O344:$Q344),0)</f>
        <v>0</v>
      </c>
      <c r="Y344" s="4">
        <f t="shared" si="1066"/>
        <v>0</v>
      </c>
      <c r="Z344" s="72">
        <f>IF(SUM($S$3:AC$3)*$J344+SUM($S$4:AC$4)*$K344+SUM($S$5:AC$5)*$L344+SUM($S$6:AC$6)*$M344+SUM($S$7:AC$7)*$N344-SUM($O344:$Q344)&gt;0,SUM($S$3:AC$3)*$J344+SUM($S$4:AC$4)*$K344+SUM($S$5:AC$5)*$L344+SUM($S$6:AC$6)*$M344+SUM($S$7:AC$7)*$N344-SUM($O344:$Q344),0)</f>
        <v>0</v>
      </c>
      <c r="AA344" s="4">
        <f t="shared" si="1067"/>
        <v>0</v>
      </c>
      <c r="AB344" s="72">
        <f>IF(SUM($S$3:AE$3)*$J344+SUM($S$4:AE$4)*$K344+SUM($S$5:AE$5)*$L344+SUM($S$6:AE$6)*$M344+SUM($S$7:AE$7)*$N344-SUM($O344:$Q344)&gt;0,SUM($S$3:AE$3)*$J344+SUM($S$4:AE$4)*$K344+SUM($S$5:AE$5)*$L344+SUM($S$6:AE$6)*$M344+SUM($S$7:AE$7)*$N344-SUM($O344:$Q344),0)</f>
        <v>0</v>
      </c>
      <c r="AC344" s="4">
        <f t="shared" si="1068"/>
        <v>0</v>
      </c>
      <c r="AD344" s="72">
        <f>IF(SUM($S$3:AG$3)*$J344+SUM($S$4:AG$4)*$K344+SUM($S$5:AG$5)*$L344+SUM($S$6:AG$6)*$M344+SUM($S$7:AG$7)*$N344-SUM($O344:$Q344)&gt;0,SUM($S$3:AG$3)*$J344+SUM($S$4:AG$4)*$K344+SUM($S$5:AG$5)*$L344+SUM($S$6:AG$6)*$M344+SUM($S$7:AG$7)*$N344-SUM($O344:$Q344),0)</f>
        <v>0</v>
      </c>
      <c r="AE344" s="4">
        <f t="shared" si="1069"/>
        <v>0</v>
      </c>
      <c r="AF344" s="72">
        <f>IF(SUM($S$3:AI$3)*$J344+SUM($S$4:AI$4)*$K344+SUM($S$5:AI$5)*$L344+SUM($S$6:AI$6)*$M344+SUM($S$7:AI$7)*$N344-SUM($O344:$Q344)&gt;0,SUM($S$3:AI$3)*$J344+SUM($S$4:AI$4)*$K344+SUM($S$5:AI$5)*$L344+SUM($S$6:AI$6)*$M344+SUM($S$7:AI$7)*$N344-SUM($O344:$Q344),0)</f>
        <v>0</v>
      </c>
      <c r="AG344" s="4">
        <f t="shared" si="1070"/>
        <v>0</v>
      </c>
      <c r="AH344" s="72">
        <f>IF(SUM($S$3:AK$3)*$J344+SUM($S$4:AK$4)*$K344+SUM($S$5:AK$5)*$L344+SUM($S$6:AK$6)*$M344+SUM($S$7:AK$7)*$N344-SUM($O344:$Q344)&gt;0,SUM($S$3:AK$3)*$J344+SUM($S$4:AK$4)*$K344+SUM($S$5:AK$5)*$L344+SUM($S$6:AK$6)*$M344+SUM($S$7:AK$7)*$N344-SUM($O344:$Q344),0)</f>
        <v>0</v>
      </c>
      <c r="AI344" s="4">
        <f t="shared" si="1071"/>
        <v>0</v>
      </c>
      <c r="AJ344" s="72">
        <f>IF(SUM($S$3:AM$3)*$J344+SUM($S$4:AQ$4)*$K344+SUM($S$5:AM$5)*$L344+SUM($S$6:AM$6)*$M344+SUM($S$7:AM$7)*$N344-SUM($O344:$Q344)&gt;0,SUM($S$3:AM$3)*$J344+SUM($S$4:AQ$4)*$K344+SUM($S$5:AM$5)*$L344+SUM($S$6:AM$6)*$M344+SUM($S$7:AM$7)*$N344-SUM($O344:$Q344),0)</f>
        <v>0</v>
      </c>
      <c r="AK344" s="4">
        <f t="shared" si="1072"/>
        <v>0</v>
      </c>
      <c r="AL344" s="72">
        <f>IF(SUM($S$3:AO$3)*$J344+SUM($S$4:AS$4)*$K344+SUM($S$5:AO$5)*$L344+SUM($S$6:AO$6)*$M344+SUM($S$7:AO$7)*$N344-SUM($O344:$Q344)&gt;0,SUM($S$3:AO$3)*$J344+SUM($S$4:AS$4)*$K344+SUM($S$5:AO$5)*$L344+SUM($S$6:AO$6)*$M344+SUM($S$7:AO$7)*$N344-SUM($O344:$Q344),0)</f>
        <v>0</v>
      </c>
      <c r="AM344" s="4">
        <f t="shared" si="1073"/>
        <v>0</v>
      </c>
      <c r="AN344" s="72">
        <f>IF(SUM($S$3:AQ$3)*$J344+SUM($S$4:AU$4)*$K344+SUM($S$5:AQ$5)*$L344+SUM($S$6:AQ$6)*$M344+SUM($S$7:AQ$7)*$N344-SUM($O344:$Q344)&gt;0,SUM($S$3:AQ$3)*$J344+SUM($S$4:AU$4)*$K344+SUM($S$5:AQ$5)*$L344+SUM($S$6:AQ$6)*$M344+SUM($S$7:AQ$7)*$N344-SUM($O344:$Q344),0)</f>
        <v>0</v>
      </c>
      <c r="AO344" s="4">
        <f t="shared" si="1074"/>
        <v>0</v>
      </c>
      <c r="AP344" s="72">
        <f>IF(SUM($S$3:AS$3)*$J344+SUM($S$4:AW$4)*$K344+SUM($S$5:AS$5)*$L344+SUM($S$6:AS$6)*$M344+SUM($S$7:AS$7)*$N344-SUM($O344:$Q344)&gt;0,SUM($S$3:AS$3)*$J344+SUM($S$4:AW$4)*$K344+SUM($S$5:AS$5)*$L344+SUM($S$6:AS$6)*$M344+SUM($S$7:AS$7)*$N344-SUM($O344:$Q344),0)</f>
        <v>0</v>
      </c>
      <c r="AQ344" s="4">
        <f t="shared" si="1075"/>
        <v>0</v>
      </c>
      <c r="AR344" s="72">
        <f>IF(SUM($S$3:AU$3)*$J344+SUM($S$4:AP$4)*$K344+SUM($S$5:AU$5)*$L344+SUM($S$6:AU$6)*$M344+SUM($S$7:AU$7)*$N344-SUM($O344:$Q344)&gt;0,SUM($S$3:AU$3)*$J344+SUM($S$4:AP$4)*$K344+SUM($S$5:AU$5)*$L344+SUM($S$6:AU$6)*$M344+SUM($S$7:AU$7)*$N344-SUM($O344:$Q344),0)</f>
        <v>0</v>
      </c>
      <c r="AS344" s="4">
        <f t="shared" si="1076"/>
        <v>0</v>
      </c>
      <c r="AT344" s="72">
        <f>IF(SUM($S$3:AW$3)*$J344+SUM($S$4:AW$4)*$K344+SUM($S$5:AW$5)*$L344+SUM($S$6:AW$6)*$M344+SUM($S$7:AW$7)*$N344-SUM($O344:$Q344)&gt;0,SUM($S$3:AW$3)*$J344+SUM($S$4:AW$4)*$K344+SUM($S$5:AW$5)*$L344+SUM($S$6:AW$6)*$M344+SUM($S$7:AW$7)*$N344-SUM($O344:$Q344),0)</f>
        <v>0</v>
      </c>
      <c r="AU344" s="4">
        <f t="shared" si="1077"/>
        <v>0</v>
      </c>
      <c r="AV344" s="72">
        <f>IF(SUM($S$3:AY$3)*$J344+SUM($S$4:AY$4)*$K344+SUM($S$5:AY$5)*$L344+SUM($S$6:AY$6)*$M344+SUM($S$7:AY$7)*$N344-SUM($O344:$Q344)&gt;0,SUM($S$3:AY$3)*$J344+SUM($S$4:AY$4)*$K344+SUM($S$5:AY$5)*$L344+SUM($S$6:AY$6)*$M344+SUM($S$7:AY$7)*$N344-SUM($O344:$Q344),0)</f>
        <v>0</v>
      </c>
      <c r="AW344" s="4">
        <f t="shared" si="1078"/>
        <v>0</v>
      </c>
      <c r="AX344" s="72">
        <f>IF(SUM($S$3:BA$3)*$J344+SUM($S$4:BA$4)*$K344+SUM($S$5:BA$5)*$L344+SUM($S$6:BA$6)*$M344+SUM($S$7:BA$7)*$N344-SUM($O344:$Q344)&gt;0,SUM($S$3:BA$3)*$J344+SUM($S$4:BA$4)*$K344+SUM($S$5:BA$5)*$L344+SUM($S$6:BA$6)*$M344+SUM($S$7:BA$7)*$N344-SUM($O344:$Q344),0)</f>
        <v>0</v>
      </c>
      <c r="AY344" s="7">
        <f t="shared" si="1079"/>
        <v>0</v>
      </c>
      <c r="AZ344" s="401">
        <f>IF(SUM($S$3:BC$3)*$J344+SUM($S$4:BC$4)*$K344+SUM($S$5:BC$5)*$L344+SUM($S$6:BC$6)*$M344+SUM($S$7:BC$7)*$N344-SUM($O344:$Q344)&gt;0,SUM($S$3:BC$3)*$J344+SUM($S$4:BC$4)*$K344+SUM($S$5:BC$5)*$L344+SUM($S$6:BC$6)*$M344+SUM($S$7:BC$7)*$N344-SUM($O344:$Q344),0)</f>
        <v>0</v>
      </c>
      <c r="BA344" s="87">
        <f t="shared" si="1080"/>
        <v>0</v>
      </c>
      <c r="BB344" s="402">
        <f>IF(SUM($S$3:BD$3)*$J344+SUM($S$4:BD$4)*$K344+SUM($S$5:BD$5)*$L344+SUM($S$6:BD$6)*$M344+SUM($S$7:BD$7)*$N344-SUM($O344:$Q344)&gt;0,SUM($S$3:BD$3)*$J344+SUM($S$4:BD$4)*$K344+SUM($S$5:BD$5)*$L344+SUM($S$6:BD$6)*$M344+SUM($S$7:BD$7)*$N344-SUM($O344:$Q344),0)</f>
        <v>0</v>
      </c>
      <c r="BC344" s="87">
        <f t="shared" si="1081"/>
        <v>0</v>
      </c>
      <c r="BG344" s="23">
        <f t="shared" si="1124"/>
        <v>0</v>
      </c>
      <c r="BH344" s="23">
        <f t="shared" si="1125"/>
        <v>0</v>
      </c>
      <c r="BI344" s="23">
        <f t="shared" si="1126"/>
        <v>0</v>
      </c>
      <c r="BJ344" s="23">
        <f t="shared" si="1127"/>
        <v>0</v>
      </c>
      <c r="BK344" s="23">
        <f t="shared" si="1128"/>
        <v>0</v>
      </c>
      <c r="BL344" s="23">
        <f t="shared" si="1129"/>
        <v>0</v>
      </c>
      <c r="BM344" s="23">
        <f t="shared" si="1130"/>
        <v>0</v>
      </c>
      <c r="BN344" s="23">
        <f t="shared" si="1131"/>
        <v>0</v>
      </c>
      <c r="BO344" s="23">
        <f t="shared" si="1132"/>
        <v>0</v>
      </c>
      <c r="BP344" s="23">
        <f t="shared" si="1133"/>
        <v>0</v>
      </c>
      <c r="BQ344" s="407">
        <f t="shared" si="1134"/>
        <v>0</v>
      </c>
      <c r="BR344" s="22">
        <f t="shared" si="1135"/>
        <v>0</v>
      </c>
      <c r="BS344" s="91">
        <f t="shared" si="1122"/>
        <v>0</v>
      </c>
      <c r="BT344" s="91">
        <f t="shared" si="1123"/>
        <v>0</v>
      </c>
      <c r="BU344" s="23"/>
      <c r="BV344" s="23"/>
      <c r="BW344" s="24"/>
      <c r="BX344" s="164" t="s">
        <v>749</v>
      </c>
    </row>
    <row r="345" spans="1:76" s="86" customFormat="1" ht="12.75" customHeight="1" x14ac:dyDescent="0.25">
      <c r="A345" s="15" t="s">
        <v>673</v>
      </c>
      <c r="B345" s="15" t="s">
        <v>674</v>
      </c>
      <c r="C345" s="244" t="s">
        <v>105</v>
      </c>
      <c r="D345" s="274">
        <v>2</v>
      </c>
      <c r="E345" s="328">
        <v>39.14</v>
      </c>
      <c r="F345" s="341" t="s">
        <v>1055</v>
      </c>
      <c r="G345" s="369">
        <v>1</v>
      </c>
      <c r="H345" s="370">
        <v>231.2</v>
      </c>
      <c r="I345" s="378" t="s">
        <v>1055</v>
      </c>
      <c r="J345" s="208"/>
      <c r="K345" s="225">
        <v>64.739999999999995</v>
      </c>
      <c r="L345" s="217"/>
      <c r="M345" s="109"/>
      <c r="N345" s="120"/>
      <c r="O345" s="87">
        <v>0</v>
      </c>
      <c r="P345" s="91"/>
      <c r="Q345" s="292">
        <v>50132</v>
      </c>
      <c r="R345" s="72">
        <f>IF(SUM($S$3:U$3)*$J345+SUM($S$4:U$4)*$K345+SUM($S$5:U$5)*$L345+SUM($S$6:U$6)*$M345+SUM($S$7:U$7)*$N345-SUM($O345:$Q345)&gt;0,SUM($S$3:U$3)*$J345+SUM($S$4:U$4)*$K345+SUM($S$5:U$5)*$L345+SUM($S$6:U$6)*$M345+SUM($S$7:U$7)*$N345-SUM($O345:$Q345),0)</f>
        <v>0</v>
      </c>
      <c r="S345" s="73">
        <f t="shared" si="1063"/>
        <v>0</v>
      </c>
      <c r="T345" s="72">
        <f>IF(SUM($S$3:W$3)*$J345+SUM($S$4:W$4)*$K345+SUM($S$5:W$5)*$L345+SUM($S$6:W$6)*$M345+SUM($S$7:W$7)*$N345-SUM($O345:$Q345)&gt;0,SUM($S$3:W$3)*$J345+SUM($S$4:W$4)*$K345+SUM($S$5:W$5)*$L345+SUM($S$6:W$6)*$M345+SUM($S$7:W$7)*$N345-SUM($O345:$Q345),0)</f>
        <v>0</v>
      </c>
      <c r="U345" s="4">
        <f t="shared" si="1064"/>
        <v>0</v>
      </c>
      <c r="V345" s="72">
        <f>IF(SUM($S$3:Y$3)*$J345+SUM($S$4:Y$4)*$K345+SUM($S$5:Y$5)*$L345+SUM($S$6:Y$6)*$M345+SUM($S$7:Y$7)*$N345-SUM($O345:$Q345)&gt;0,SUM($S$3:Y$3)*$J345+SUM($S$4:Y$4)*$K345+SUM($S$5:Y$5)*$L345+SUM($S$6:Y$6)*$M345+SUM($S$7:Y$7)*$N345-SUM($O345:$Q345),0)</f>
        <v>0</v>
      </c>
      <c r="W345" s="4">
        <f t="shared" si="1065"/>
        <v>0</v>
      </c>
      <c r="X345" s="72">
        <f>IF(SUM($S$3:AA$3)*$J345+SUM($S$4:AA$4)*$K345+SUM($S$5:AA$5)*$L345+SUM($S$6:AA$6)*$M345+SUM($S$7:AA$7)*$N345-SUM($O345:$Q345)&gt;0,SUM($S$3:AA$3)*$J345+SUM($S$4:AA$4)*$K345+SUM($S$5:AA$5)*$L345+SUM($S$6:AA$6)*$M345+SUM($S$7:AA$7)*$N345-SUM($O345:$Q345),0)</f>
        <v>0</v>
      </c>
      <c r="Y345" s="4">
        <f t="shared" si="1066"/>
        <v>0</v>
      </c>
      <c r="Z345" s="72">
        <f>IF(SUM($S$3:AC$3)*$J345+SUM($S$4:AC$4)*$K345+SUM($S$5:AC$5)*$L345+SUM($S$6:AC$6)*$M345+SUM($S$7:AC$7)*$N345-SUM($O345:$Q345)&gt;0,SUM($S$3:AC$3)*$J345+SUM($S$4:AC$4)*$K345+SUM($S$5:AC$5)*$L345+SUM($S$6:AC$6)*$M345+SUM($S$7:AC$7)*$N345-SUM($O345:$Q345),0)</f>
        <v>0</v>
      </c>
      <c r="AA345" s="4">
        <f t="shared" si="1067"/>
        <v>0</v>
      </c>
      <c r="AB345" s="72">
        <f>IF(SUM($S$3:AE$3)*$J345+SUM($S$4:AE$4)*$K345+SUM($S$5:AE$5)*$L345+SUM($S$6:AE$6)*$M345+SUM($S$7:AE$7)*$N345-SUM($O345:$Q345)&gt;0,SUM($S$3:AE$3)*$J345+SUM($S$4:AE$4)*$K345+SUM($S$5:AE$5)*$L345+SUM($S$6:AE$6)*$M345+SUM($S$7:AE$7)*$N345-SUM($O345:$Q345),0)</f>
        <v>0</v>
      </c>
      <c r="AC345" s="4">
        <f t="shared" si="1068"/>
        <v>0</v>
      </c>
      <c r="AD345" s="72">
        <f>IF(SUM($S$3:AG$3)*$J345+SUM($S$4:AG$4)*$K345+SUM($S$5:AG$5)*$L345+SUM($S$6:AG$6)*$M345+SUM($S$7:AG$7)*$N345-SUM($O345:$Q345)&gt;0,SUM($S$3:AG$3)*$J345+SUM($S$4:AG$4)*$K345+SUM($S$5:AG$5)*$L345+SUM($S$6:AG$6)*$M345+SUM($S$7:AG$7)*$N345-SUM($O345:$Q345),0)</f>
        <v>0</v>
      </c>
      <c r="AE345" s="4">
        <f t="shared" si="1069"/>
        <v>0</v>
      </c>
      <c r="AF345" s="72">
        <f>IF(SUM($S$3:AI$3)*$J345+SUM($S$4:AI$4)*$K345+SUM($S$5:AI$5)*$L345+SUM($S$6:AI$6)*$M345+SUM($S$7:AI$7)*$N345-SUM($O345:$Q345)&gt;0,SUM($S$3:AI$3)*$J345+SUM($S$4:AI$4)*$K345+SUM($S$5:AI$5)*$L345+SUM($S$6:AI$6)*$M345+SUM($S$7:AI$7)*$N345-SUM($O345:$Q345),0)</f>
        <v>0</v>
      </c>
      <c r="AG345" s="4">
        <f t="shared" si="1070"/>
        <v>0</v>
      </c>
      <c r="AH345" s="72">
        <f>IF(SUM($S$3:AK$3)*$J345+SUM($S$4:AK$4)*$K345+SUM($S$5:AK$5)*$L345+SUM($S$6:AK$6)*$M345+SUM($S$7:AK$7)*$N345-SUM($O345:$Q345)&gt;0,SUM($S$3:AK$3)*$J345+SUM($S$4:AK$4)*$K345+SUM($S$5:AK$5)*$L345+SUM($S$6:AK$6)*$M345+SUM($S$7:AK$7)*$N345-SUM($O345:$Q345),0)</f>
        <v>0</v>
      </c>
      <c r="AI345" s="4">
        <f t="shared" si="1071"/>
        <v>0</v>
      </c>
      <c r="AJ345" s="72">
        <f>IF(SUM($S$3:AM$3)*$J345+SUM($S$4:AQ$4)*$K345+SUM($S$5:AM$5)*$L345+SUM($S$6:AM$6)*$M345+SUM($S$7:AM$7)*$N345-SUM($O345:$Q345)&gt;0,SUM($S$3:AM$3)*$J345+SUM($S$4:AQ$4)*$K345+SUM($S$5:AM$5)*$L345+SUM($S$6:AM$6)*$M345+SUM($S$7:AM$7)*$N345-SUM($O345:$Q345),0)</f>
        <v>0</v>
      </c>
      <c r="AK345" s="4">
        <f t="shared" si="1072"/>
        <v>0</v>
      </c>
      <c r="AL345" s="72">
        <f>IF(SUM($S$3:AO$3)*$J345+SUM($S$4:AS$4)*$K345+SUM($S$5:AO$5)*$L345+SUM($S$6:AO$6)*$M345+SUM($S$7:AO$7)*$N345-SUM($O345:$Q345)&gt;0,SUM($S$3:AO$3)*$J345+SUM($S$4:AS$4)*$K345+SUM($S$5:AO$5)*$L345+SUM($S$6:AO$6)*$M345+SUM($S$7:AO$7)*$N345-SUM($O345:$Q345),0)</f>
        <v>9169.8399999999965</v>
      </c>
      <c r="AM345" s="4">
        <f t="shared" si="1073"/>
        <v>9169.8399999999965</v>
      </c>
      <c r="AN345" s="72">
        <f>IF(SUM($S$3:AQ$3)*$J345+SUM($S$4:AU$4)*$K345+SUM($S$5:AQ$5)*$L345+SUM($S$6:AQ$6)*$M345+SUM($S$7:AQ$7)*$N345-SUM($O345:$Q345)&gt;0,SUM($S$3:AQ$3)*$J345+SUM($S$4:AU$4)*$K345+SUM($S$5:AQ$5)*$L345+SUM($S$6:AQ$6)*$M345+SUM($S$7:AQ$7)*$N345-SUM($O345:$Q345),0)</f>
        <v>18880.839999999997</v>
      </c>
      <c r="AO345" s="4">
        <f t="shared" si="1074"/>
        <v>9711</v>
      </c>
      <c r="AP345" s="72">
        <f>IF(SUM($S$3:AS$3)*$J345+SUM($S$4:AW$4)*$K345+SUM($S$5:AS$5)*$L345+SUM($S$6:AS$6)*$M345+SUM($S$7:AS$7)*$N345-SUM($O345:$Q345)&gt;0,SUM($S$3:AS$3)*$J345+SUM($S$4:AW$4)*$K345+SUM($S$5:AS$5)*$L345+SUM($S$6:AS$6)*$M345+SUM($S$7:AS$7)*$N345-SUM($O345:$Q345),0)</f>
        <v>28591.839999999997</v>
      </c>
      <c r="AQ345" s="4">
        <f t="shared" si="1075"/>
        <v>9711</v>
      </c>
      <c r="AR345" s="72">
        <f>IF(SUM($S$3:AU$3)*$J345+SUM($S$4:AP$4)*$K345+SUM($S$5:AU$5)*$L345+SUM($S$6:AU$6)*$M345+SUM($S$7:AU$7)*$N345-SUM($O345:$Q345)&gt;0,SUM($S$3:AU$3)*$J345+SUM($S$4:AP$4)*$K345+SUM($S$5:AU$5)*$L345+SUM($S$6:AU$6)*$M345+SUM($S$7:AU$7)*$N345-SUM($O345:$Q345),0)</f>
        <v>0</v>
      </c>
      <c r="AS345" s="4">
        <f t="shared" si="1076"/>
        <v>0</v>
      </c>
      <c r="AT345" s="72">
        <f>IF(SUM($S$3:AW$3)*$J345+SUM($S$4:AW$4)*$K345+SUM($S$5:AW$5)*$L345+SUM($S$6:AW$6)*$M345+SUM($S$7:AW$7)*$N345-SUM($O345:$Q345)&gt;0,SUM($S$3:AW$3)*$J345+SUM($S$4:AW$4)*$K345+SUM($S$5:AW$5)*$L345+SUM($S$6:AW$6)*$M345+SUM($S$7:AW$7)*$N345-SUM($O345:$Q345),0)</f>
        <v>28591.839999999997</v>
      </c>
      <c r="AU345" s="4">
        <f t="shared" si="1077"/>
        <v>28591.839999999997</v>
      </c>
      <c r="AV345" s="72">
        <f>IF(SUM($S$3:AY$3)*$J345+SUM($S$4:AY$4)*$K345+SUM($S$5:AY$5)*$L345+SUM($S$6:AY$6)*$M345+SUM($S$7:AY$7)*$N345-SUM($O345:$Q345)&gt;0,SUM($S$3:AY$3)*$J345+SUM($S$4:AY$4)*$K345+SUM($S$5:AY$5)*$L345+SUM($S$6:AY$6)*$M345+SUM($S$7:AY$7)*$N345-SUM($O345:$Q345),0)</f>
        <v>38302.839999999997</v>
      </c>
      <c r="AW345" s="4">
        <f t="shared" si="1078"/>
        <v>9711</v>
      </c>
      <c r="AX345" s="72">
        <f>IF(SUM($S$3:BA$3)*$J345+SUM($S$4:BA$4)*$K345+SUM($S$5:BA$5)*$L345+SUM($S$6:BA$6)*$M345+SUM($S$7:BA$7)*$N345-SUM($O345:$Q345)&gt;0,SUM($S$3:BA$3)*$J345+SUM($S$4:BA$4)*$K345+SUM($S$5:BA$5)*$L345+SUM($S$6:BA$6)*$M345+SUM($S$7:BA$7)*$N345-SUM($O345:$Q345),0)</f>
        <v>48013.84</v>
      </c>
      <c r="AY345" s="7">
        <f t="shared" si="1079"/>
        <v>9711</v>
      </c>
      <c r="AZ345" s="401">
        <f>IF(SUM($S$3:BC$3)*$J345+SUM($S$4:BC$4)*$K345+SUM($S$5:BC$5)*$L345+SUM($S$6:BC$6)*$M345+SUM($S$7:BC$7)*$N345-SUM($O345:$Q345)&gt;0,SUM($S$3:BC$3)*$J345+SUM($S$4:BC$4)*$K345+SUM($S$5:BC$5)*$L345+SUM($S$6:BC$6)*$M345+SUM($S$7:BC$7)*$N345-SUM($O345:$Q345),0)</f>
        <v>57724.84</v>
      </c>
      <c r="BA345" s="87">
        <f t="shared" si="1080"/>
        <v>9711</v>
      </c>
      <c r="BB345" s="402">
        <f>IF(SUM($S$3:BD$3)*$J345+SUM($S$4:BD$4)*$K345+SUM($S$5:BD$5)*$L345+SUM($S$6:BD$6)*$M345+SUM($S$7:BD$7)*$N345-SUM($O345:$Q345)&gt;0,SUM($S$3:BD$3)*$J345+SUM($S$4:BD$4)*$K345+SUM($S$5:BD$5)*$L345+SUM($S$6:BD$6)*$M345+SUM($S$7:BD$7)*$N345-SUM($O345:$Q345),0)</f>
        <v>67241.62</v>
      </c>
      <c r="BC345" s="87">
        <f t="shared" si="1081"/>
        <v>9516.7799999999988</v>
      </c>
      <c r="BG345" s="23">
        <f t="shared" si="1124"/>
        <v>0</v>
      </c>
      <c r="BH345" s="23">
        <f t="shared" si="1125"/>
        <v>0</v>
      </c>
      <c r="BI345" s="23">
        <f t="shared" si="1126"/>
        <v>0</v>
      </c>
      <c r="BJ345" s="23">
        <f t="shared" si="1127"/>
        <v>0</v>
      </c>
      <c r="BK345" s="23">
        <f t="shared" si="1128"/>
        <v>0</v>
      </c>
      <c r="BL345" s="23">
        <f t="shared" si="1129"/>
        <v>2120067.007999999</v>
      </c>
      <c r="BM345" s="23">
        <f t="shared" si="1130"/>
        <v>2245183.1999999997</v>
      </c>
      <c r="BN345" s="23">
        <f t="shared" si="1131"/>
        <v>2245183.1999999997</v>
      </c>
      <c r="BO345" s="23">
        <f t="shared" si="1132"/>
        <v>0</v>
      </c>
      <c r="BP345" s="23">
        <f t="shared" si="1133"/>
        <v>6610433.4079999989</v>
      </c>
      <c r="BQ345" s="407">
        <f t="shared" si="1134"/>
        <v>2245183.1999999997</v>
      </c>
      <c r="BR345" s="22">
        <f t="shared" si="1135"/>
        <v>2245183.1999999997</v>
      </c>
      <c r="BS345" s="91">
        <f t="shared" si="1122"/>
        <v>2245183.1999999997</v>
      </c>
      <c r="BT345" s="91">
        <f t="shared" si="1123"/>
        <v>2200279.5359999998</v>
      </c>
      <c r="BU345" s="23"/>
      <c r="BV345" s="23"/>
      <c r="BW345" s="24"/>
      <c r="BX345" s="164" t="s">
        <v>749</v>
      </c>
    </row>
    <row r="346" spans="1:76" s="86" customFormat="1" ht="12.75" customHeight="1" x14ac:dyDescent="0.25">
      <c r="A346" s="13" t="s">
        <v>910</v>
      </c>
      <c r="B346" s="63" t="s">
        <v>911</v>
      </c>
      <c r="C346" s="244" t="s">
        <v>105</v>
      </c>
      <c r="D346" s="274">
        <v>2</v>
      </c>
      <c r="E346" s="328">
        <v>37.840000000000003</v>
      </c>
      <c r="F346" s="341" t="s">
        <v>1055</v>
      </c>
      <c r="G346" s="369">
        <v>2</v>
      </c>
      <c r="H346" s="370">
        <v>43.05</v>
      </c>
      <c r="I346" s="378" t="s">
        <v>1055</v>
      </c>
      <c r="J346" s="307">
        <v>10.8</v>
      </c>
      <c r="K346" s="208"/>
      <c r="L346" s="217"/>
      <c r="M346" s="109"/>
      <c r="N346" s="120"/>
      <c r="O346" s="87"/>
      <c r="P346" s="91"/>
      <c r="Q346" s="292">
        <v>4330</v>
      </c>
      <c r="R346" s="72">
        <f>IF(SUM($S$3:U$3)*$J346+SUM($S$4:U$4)*$K346+SUM($S$5:U$5)*$L346+SUM($S$6:U$6)*$M346+SUM($S$7:U$7)*$N346-SUM($O346:$Q346)&gt;0,SUM($S$3:U$3)*$J346+SUM($S$4:U$4)*$K346+SUM($S$5:U$5)*$L346+SUM($S$6:U$6)*$M346+SUM($S$7:U$7)*$N346-SUM($O346:$Q346),0)</f>
        <v>0</v>
      </c>
      <c r="S346" s="73">
        <f t="shared" si="1063"/>
        <v>0</v>
      </c>
      <c r="T346" s="72">
        <f>IF(SUM($S$3:W$3)*$J346+SUM($S$4:W$4)*$K346+SUM($S$5:W$5)*$L346+SUM($S$6:W$6)*$M346+SUM($S$7:W$7)*$N346-SUM($O346:$Q346)&gt;0,SUM($S$3:W$3)*$J346+SUM($S$4:W$4)*$K346+SUM($S$5:W$5)*$L346+SUM($S$6:W$6)*$M346+SUM($S$7:W$7)*$N346-SUM($O346:$Q346),0)</f>
        <v>0</v>
      </c>
      <c r="U346" s="4">
        <f t="shared" si="1064"/>
        <v>0</v>
      </c>
      <c r="V346" s="72">
        <f>IF(SUM($S$3:Y$3)*$J346+SUM($S$4:Y$4)*$K346+SUM($S$5:Y$5)*$L346+SUM($S$6:Y$6)*$M346+SUM($S$7:Y$7)*$N346-SUM($O346:$Q346)&gt;0,SUM($S$3:Y$3)*$J346+SUM($S$4:Y$4)*$K346+SUM($S$5:Y$5)*$L346+SUM($S$6:Y$6)*$M346+SUM($S$7:Y$7)*$N346-SUM($O346:$Q346),0)</f>
        <v>0</v>
      </c>
      <c r="W346" s="4">
        <f t="shared" si="1065"/>
        <v>0</v>
      </c>
      <c r="X346" s="72">
        <f>IF(SUM($S$3:AA$3)*$J346+SUM($S$4:AA$4)*$K346+SUM($S$5:AA$5)*$L346+SUM($S$6:AA$6)*$M346+SUM($S$7:AA$7)*$N346-SUM($O346:$Q346)&gt;0,SUM($S$3:AA$3)*$J346+SUM($S$4:AA$4)*$K346+SUM($S$5:AA$5)*$L346+SUM($S$6:AA$6)*$M346+SUM($S$7:AA$7)*$N346-SUM($O346:$Q346),0)</f>
        <v>0</v>
      </c>
      <c r="Y346" s="4">
        <f t="shared" si="1066"/>
        <v>0</v>
      </c>
      <c r="Z346" s="72">
        <f>IF(SUM($S$3:AC$3)*$J346+SUM($S$4:AC$4)*$K346+SUM($S$5:AC$5)*$L346+SUM($S$6:AC$6)*$M346+SUM($S$7:AC$7)*$N346-SUM($O346:$Q346)&gt;0,SUM($S$3:AC$3)*$J346+SUM($S$4:AC$4)*$K346+SUM($S$5:AC$5)*$L346+SUM($S$6:AC$6)*$M346+SUM($S$7:AC$7)*$N346-SUM($O346:$Q346),0)</f>
        <v>0</v>
      </c>
      <c r="AA346" s="4">
        <f t="shared" si="1067"/>
        <v>0</v>
      </c>
      <c r="AB346" s="72">
        <f>IF(SUM($S$3:AE$3)*$J346+SUM($S$4:AE$4)*$K346+SUM($S$5:AE$5)*$L346+SUM($S$6:AE$6)*$M346+SUM($S$7:AE$7)*$N346-SUM($O346:$Q346)&gt;0,SUM($S$3:AE$3)*$J346+SUM($S$4:AE$4)*$K346+SUM($S$5:AE$5)*$L346+SUM($S$6:AE$6)*$M346+SUM($S$7:AE$7)*$N346-SUM($O346:$Q346),0)</f>
        <v>0</v>
      </c>
      <c r="AC346" s="4">
        <f t="shared" si="1068"/>
        <v>0</v>
      </c>
      <c r="AD346" s="72">
        <f>IF(SUM($S$3:AG$3)*$J346+SUM($S$4:AG$4)*$K346+SUM($S$5:AG$5)*$L346+SUM($S$6:AG$6)*$M346+SUM($S$7:AG$7)*$N346-SUM($O346:$Q346)&gt;0,SUM($S$3:AG$3)*$J346+SUM($S$4:AG$4)*$K346+SUM($S$5:AG$5)*$L346+SUM($S$6:AG$6)*$M346+SUM($S$7:AG$7)*$N346-SUM($O346:$Q346),0)</f>
        <v>0</v>
      </c>
      <c r="AE346" s="4">
        <f t="shared" si="1069"/>
        <v>0</v>
      </c>
      <c r="AF346" s="72">
        <f>IF(SUM($S$3:AI$3)*$J346+SUM($S$4:AI$4)*$K346+SUM($S$5:AI$5)*$L346+SUM($S$6:AI$6)*$M346+SUM($S$7:AI$7)*$N346-SUM($O346:$Q346)&gt;0,SUM($S$3:AI$3)*$J346+SUM($S$4:AI$4)*$K346+SUM($S$5:AI$5)*$L346+SUM($S$6:AI$6)*$M346+SUM($S$7:AI$7)*$N346-SUM($O346:$Q346),0)</f>
        <v>0</v>
      </c>
      <c r="AG346" s="4">
        <f t="shared" si="1070"/>
        <v>0</v>
      </c>
      <c r="AH346" s="72">
        <f>IF(SUM($S$3:AK$3)*$J346+SUM($S$4:AK$4)*$K346+SUM($S$5:AK$5)*$L346+SUM($S$6:AK$6)*$M346+SUM($S$7:AK$7)*$N346-SUM($O346:$Q346)&gt;0,SUM($S$3:AK$3)*$J346+SUM($S$4:AK$4)*$K346+SUM($S$5:AK$5)*$L346+SUM($S$6:AK$6)*$M346+SUM($S$7:AK$7)*$N346-SUM($O346:$Q346),0)</f>
        <v>0</v>
      </c>
      <c r="AI346" s="4">
        <f t="shared" si="1071"/>
        <v>0</v>
      </c>
      <c r="AJ346" s="72">
        <f>IF(SUM($S$3:AM$3)*$J346+SUM($S$4:AQ$4)*$K346+SUM($S$5:AM$5)*$L346+SUM($S$6:AM$6)*$M346+SUM($S$7:AM$7)*$N346-SUM($O346:$Q346)&gt;0,SUM($S$3:AM$3)*$J346+SUM($S$4:AQ$4)*$K346+SUM($S$5:AM$5)*$L346+SUM($S$6:AM$6)*$M346+SUM($S$7:AM$7)*$N346-SUM($O346:$Q346),0)</f>
        <v>0</v>
      </c>
      <c r="AK346" s="4">
        <f t="shared" si="1072"/>
        <v>0</v>
      </c>
      <c r="AL346" s="72">
        <f>IF(SUM($S$3:AO$3)*$J346+SUM($S$4:AS$4)*$K346+SUM($S$5:AO$5)*$L346+SUM($S$6:AO$6)*$M346+SUM($S$7:AO$7)*$N346-SUM($O346:$Q346)&gt;0,SUM($S$3:AO$3)*$J346+SUM($S$4:AS$4)*$K346+SUM($S$5:AO$5)*$L346+SUM($S$6:AO$6)*$M346+SUM($S$7:AO$7)*$N346-SUM($O346:$Q346),0)</f>
        <v>0</v>
      </c>
      <c r="AM346" s="4">
        <f t="shared" si="1073"/>
        <v>0</v>
      </c>
      <c r="AN346" s="72">
        <f>IF(SUM($S$3:AQ$3)*$J346+SUM($S$4:AU$4)*$K346+SUM($S$5:AQ$5)*$L346+SUM($S$6:AQ$6)*$M346+SUM($S$7:AQ$7)*$N346-SUM($O346:$Q346)&gt;0,SUM($S$3:AQ$3)*$J346+SUM($S$4:AU$4)*$K346+SUM($S$5:AQ$5)*$L346+SUM($S$6:AQ$6)*$M346+SUM($S$7:AQ$7)*$N346-SUM($O346:$Q346),0)</f>
        <v>0</v>
      </c>
      <c r="AO346" s="4">
        <f t="shared" si="1074"/>
        <v>0</v>
      </c>
      <c r="AP346" s="72">
        <f>IF(SUM($S$3:AS$3)*$J346+SUM($S$4:AW$4)*$K346+SUM($S$5:AS$5)*$L346+SUM($S$6:AS$6)*$M346+SUM($S$7:AS$7)*$N346-SUM($O346:$Q346)&gt;0,SUM($S$3:AS$3)*$J346+SUM($S$4:AW$4)*$K346+SUM($S$5:AS$5)*$L346+SUM($S$6:AS$6)*$M346+SUM($S$7:AS$7)*$N346-SUM($O346:$Q346),0)</f>
        <v>0</v>
      </c>
      <c r="AQ346" s="4">
        <f t="shared" si="1075"/>
        <v>0</v>
      </c>
      <c r="AR346" s="72">
        <f>IF(SUM($S$3:AU$3)*$J346+SUM($S$4:AP$4)*$K346+SUM($S$5:AU$5)*$L346+SUM($S$6:AU$6)*$M346+SUM($S$7:AU$7)*$N346-SUM($O346:$Q346)&gt;0,SUM($S$3:AU$3)*$J346+SUM($S$4:AP$4)*$K346+SUM($S$5:AU$5)*$L346+SUM($S$6:AU$6)*$M346+SUM($S$7:AU$7)*$N346-SUM($O346:$Q346),0)</f>
        <v>0</v>
      </c>
      <c r="AS346" s="4">
        <f t="shared" si="1076"/>
        <v>0</v>
      </c>
      <c r="AT346" s="72">
        <f>IF(SUM($S$3:AW$3)*$J346+SUM($S$4:AW$4)*$K346+SUM($S$5:AW$5)*$L346+SUM($S$6:AW$6)*$M346+SUM($S$7:AW$7)*$N346-SUM($O346:$Q346)&gt;0,SUM($S$3:AW$3)*$J346+SUM($S$4:AW$4)*$K346+SUM($S$5:AW$5)*$L346+SUM($S$6:AW$6)*$M346+SUM($S$7:AW$7)*$N346-SUM($O346:$Q346),0)</f>
        <v>0</v>
      </c>
      <c r="AU346" s="4">
        <f t="shared" si="1077"/>
        <v>0</v>
      </c>
      <c r="AV346" s="72">
        <f>IF(SUM($S$3:AY$3)*$J346+SUM($S$4:AY$4)*$K346+SUM($S$5:AY$5)*$L346+SUM($S$6:AY$6)*$M346+SUM($S$7:AY$7)*$N346-SUM($O346:$Q346)&gt;0,SUM($S$3:AY$3)*$J346+SUM($S$4:AY$4)*$K346+SUM($S$5:AY$5)*$L346+SUM($S$6:AY$6)*$M346+SUM($S$7:AY$7)*$N346-SUM($O346:$Q346),0)</f>
        <v>0</v>
      </c>
      <c r="AW346" s="4">
        <f t="shared" si="1078"/>
        <v>0</v>
      </c>
      <c r="AX346" s="72">
        <f>IF(SUM($S$3:BA$3)*$J346+SUM($S$4:BA$4)*$K346+SUM($S$5:BA$5)*$L346+SUM($S$6:BA$6)*$M346+SUM($S$7:BA$7)*$N346-SUM($O346:$Q346)&gt;0,SUM($S$3:BA$3)*$J346+SUM($S$4:BA$4)*$K346+SUM($S$5:BA$5)*$L346+SUM($S$6:BA$6)*$M346+SUM($S$7:BA$7)*$N346-SUM($O346:$Q346),0)</f>
        <v>0</v>
      </c>
      <c r="AY346" s="7">
        <f t="shared" si="1079"/>
        <v>0</v>
      </c>
      <c r="AZ346" s="401">
        <f>IF(SUM($S$3:BC$3)*$J346+SUM($S$4:BC$4)*$K346+SUM($S$5:BC$5)*$L346+SUM($S$6:BC$6)*$M346+SUM($S$7:BC$7)*$N346-SUM($O346:$Q346)&gt;0,SUM($S$3:BC$3)*$J346+SUM($S$4:BC$4)*$K346+SUM($S$5:BC$5)*$L346+SUM($S$6:BC$6)*$M346+SUM($S$7:BC$7)*$N346-SUM($O346:$Q346),0)</f>
        <v>0</v>
      </c>
      <c r="BA346" s="87">
        <f t="shared" si="1080"/>
        <v>0</v>
      </c>
      <c r="BB346" s="402">
        <f>IF(SUM($S$3:BD$3)*$J346+SUM($S$4:BD$4)*$K346+SUM($S$5:BD$5)*$L346+SUM($S$6:BD$6)*$M346+SUM($S$7:BD$7)*$N346-SUM($O346:$Q346)&gt;0,SUM($S$3:BD$3)*$J346+SUM($S$4:BD$4)*$K346+SUM($S$5:BD$5)*$L346+SUM($S$6:BD$6)*$M346+SUM($S$7:BD$7)*$N346-SUM($O346:$Q346),0)</f>
        <v>0</v>
      </c>
      <c r="BC346" s="87">
        <f t="shared" si="1081"/>
        <v>0</v>
      </c>
      <c r="BG346" s="91">
        <f t="shared" ref="BG346" si="1136">IF($G346=2,AC346*$I$2*$H346,AC346*$H346)</f>
        <v>0</v>
      </c>
      <c r="BH346" s="91">
        <f t="shared" ref="BH346" si="1137">IF($G346=2,AE346*$I$2*$H346,AE346*$H346)</f>
        <v>0</v>
      </c>
      <c r="BI346" s="91">
        <f t="shared" ref="BI346" si="1138">IF($G346=2,AG346*$I$2*$H346,AG346*$H346)</f>
        <v>0</v>
      </c>
      <c r="BJ346" s="91">
        <f t="shared" ref="BJ346" si="1139">IF($G346=2,AI346*$I$2*$H346,AI346*$H346)</f>
        <v>0</v>
      </c>
      <c r="BK346" s="91">
        <f t="shared" ref="BK346" si="1140">IF($G346=2,AK346*$I$2*$H346,AK346*$H346)</f>
        <v>0</v>
      </c>
      <c r="BL346" s="91">
        <f t="shared" ref="BL346" si="1141">IF($G346=2,AM346*$I$2*$H346,AM346*$H346)</f>
        <v>0</v>
      </c>
      <c r="BM346" s="91">
        <f t="shared" ref="BM346" si="1142">IF($G346=2,AO346*$I$2*$H346,AO346*$H346)</f>
        <v>0</v>
      </c>
      <c r="BN346" s="91">
        <f t="shared" ref="BN346" si="1143">IF($G346=2,AQ346*$I$2*$H346,AQ346*$H346)</f>
        <v>0</v>
      </c>
      <c r="BO346" s="91">
        <f t="shared" ref="BO346" si="1144">IF($G346=2,AS346*$I$2*$H346,AS346*$H346)</f>
        <v>0</v>
      </c>
      <c r="BP346" s="91">
        <f t="shared" ref="BP346" si="1145">IF($G346=2,AU346*$I$2*$H346,AU346*$H346)</f>
        <v>0</v>
      </c>
      <c r="BQ346" s="250">
        <f t="shared" ref="BQ346" si="1146">IF($G346=2,AW346*$I$2*$H346,AW346*$H346)</f>
        <v>0</v>
      </c>
      <c r="BR346" s="157">
        <f t="shared" ref="BR346" si="1147">IF($G346=2,AY346*$I$2*$H346,AY346*$H346)</f>
        <v>0</v>
      </c>
      <c r="BS346" s="91">
        <f t="shared" si="1122"/>
        <v>0</v>
      </c>
      <c r="BT346" s="91">
        <f t="shared" si="1123"/>
        <v>0</v>
      </c>
      <c r="BU346" s="91"/>
      <c r="BV346" s="91"/>
      <c r="BW346" s="158"/>
      <c r="BX346" s="153" t="s">
        <v>607</v>
      </c>
    </row>
    <row r="347" spans="1:76" s="86" customFormat="1" ht="12.75" customHeight="1" x14ac:dyDescent="0.25">
      <c r="A347" s="51" t="s">
        <v>913</v>
      </c>
      <c r="B347" s="51" t="s">
        <v>914</v>
      </c>
      <c r="C347" s="244" t="s">
        <v>105</v>
      </c>
      <c r="D347" s="274">
        <v>2</v>
      </c>
      <c r="E347" s="328">
        <v>39.14</v>
      </c>
      <c r="F347" s="341" t="s">
        <v>1055</v>
      </c>
      <c r="G347" s="369">
        <v>1</v>
      </c>
      <c r="H347" s="370">
        <v>231.2</v>
      </c>
      <c r="I347" s="378" t="s">
        <v>1055</v>
      </c>
      <c r="J347" s="208"/>
      <c r="K347" s="208"/>
      <c r="L347" s="213">
        <v>8.2460000000000004</v>
      </c>
      <c r="M347" s="109">
        <v>8.74</v>
      </c>
      <c r="N347" s="120"/>
      <c r="O347" s="87"/>
      <c r="P347" s="91"/>
      <c r="Q347" s="292">
        <v>39142</v>
      </c>
      <c r="R347" s="72">
        <f>IF(SUM($S$3:U$3)*$J347+SUM($S$4:U$4)*$K347+SUM($S$5:U$5)*$L347+SUM($S$6:U$6)*$M347+SUM($S$7:U$7)*$N347-SUM($O347:$Q347)&gt;0,SUM($S$3:U$3)*$J347+SUM($S$4:U$4)*$K347+SUM($S$5:U$5)*$L347+SUM($S$6:U$6)*$M347+SUM($S$7:U$7)*$N347-SUM($O347:$Q347),0)</f>
        <v>0</v>
      </c>
      <c r="S347" s="73">
        <f t="shared" si="1063"/>
        <v>0</v>
      </c>
      <c r="T347" s="72">
        <f>IF(SUM($S$3:W$3)*$J347+SUM($S$4:W$4)*$K347+SUM($S$5:W$5)*$L347+SUM($S$6:W$6)*$M347+SUM($S$7:W$7)*$N347-SUM($O347:$Q347)&gt;0,SUM($S$3:W$3)*$J347+SUM($S$4:W$4)*$K347+SUM($S$5:W$5)*$L347+SUM($S$6:W$6)*$M347+SUM($S$7:W$7)*$N347-SUM($O347:$Q347),0)</f>
        <v>0</v>
      </c>
      <c r="U347" s="4">
        <f t="shared" si="1064"/>
        <v>0</v>
      </c>
      <c r="V347" s="72">
        <f>IF(SUM($S$3:Y$3)*$J347+SUM($S$4:Y$4)*$K347+SUM($S$5:Y$5)*$L347+SUM($S$6:Y$6)*$M347+SUM($S$7:Y$7)*$N347-SUM($O347:$Q347)&gt;0,SUM($S$3:Y$3)*$J347+SUM($S$4:Y$4)*$K347+SUM($S$5:Y$5)*$L347+SUM($S$6:Y$6)*$M347+SUM($S$7:Y$7)*$N347-SUM($O347:$Q347),0)</f>
        <v>0</v>
      </c>
      <c r="W347" s="4">
        <f t="shared" si="1065"/>
        <v>0</v>
      </c>
      <c r="X347" s="72">
        <f>IF(SUM($S$3:AA$3)*$J347+SUM($S$4:AA$4)*$K347+SUM($S$5:AA$5)*$L347+SUM($S$6:AA$6)*$M347+SUM($S$7:AA$7)*$N347-SUM($O347:$Q347)&gt;0,SUM($S$3:AA$3)*$J347+SUM($S$4:AA$4)*$K347+SUM($S$5:AA$5)*$L347+SUM($S$6:AA$6)*$M347+SUM($S$7:AA$7)*$N347-SUM($O347:$Q347),0)</f>
        <v>0</v>
      </c>
      <c r="Y347" s="4">
        <f t="shared" si="1066"/>
        <v>0</v>
      </c>
      <c r="Z347" s="72">
        <f>IF(SUM($S$3:AC$3)*$J347+SUM($S$4:AC$4)*$K347+SUM($S$5:AC$5)*$L347+SUM($S$6:AC$6)*$M347+SUM($S$7:AC$7)*$N347-SUM($O347:$Q347)&gt;0,SUM($S$3:AC$3)*$J347+SUM($S$4:AC$4)*$K347+SUM($S$5:AC$5)*$L347+SUM($S$6:AC$6)*$M347+SUM($S$7:AC$7)*$N347-SUM($O347:$Q347),0)</f>
        <v>0</v>
      </c>
      <c r="AA347" s="4">
        <f t="shared" si="1067"/>
        <v>0</v>
      </c>
      <c r="AB347" s="72">
        <f>IF(SUM($S$3:AE$3)*$J347+SUM($S$4:AE$4)*$K347+SUM($S$5:AE$5)*$L347+SUM($S$6:AE$6)*$M347+SUM($S$7:AE$7)*$N347-SUM($O347:$Q347)&gt;0,SUM($S$3:AE$3)*$J347+SUM($S$4:AE$4)*$K347+SUM($S$5:AE$5)*$L347+SUM($S$6:AE$6)*$M347+SUM($S$7:AE$7)*$N347-SUM($O347:$Q347),0)</f>
        <v>0</v>
      </c>
      <c r="AC347" s="4">
        <f t="shared" si="1068"/>
        <v>0</v>
      </c>
      <c r="AD347" s="72">
        <f>IF(SUM($S$3:AG$3)*$J347+SUM($S$4:AG$4)*$K347+SUM($S$5:AG$5)*$L347+SUM($S$6:AG$6)*$M347+SUM($S$7:AG$7)*$N347-SUM($O347:$Q347)&gt;0,SUM($S$3:AG$3)*$J347+SUM($S$4:AG$4)*$K347+SUM($S$5:AG$5)*$L347+SUM($S$6:AG$6)*$M347+SUM($S$7:AG$7)*$N347-SUM($O347:$Q347),0)</f>
        <v>0</v>
      </c>
      <c r="AE347" s="4">
        <f t="shared" si="1069"/>
        <v>0</v>
      </c>
      <c r="AF347" s="72">
        <f>IF(SUM($S$3:AI$3)*$J347+SUM($S$4:AI$4)*$K347+SUM($S$5:AI$5)*$L347+SUM($S$6:AI$6)*$M347+SUM($S$7:AI$7)*$N347-SUM($O347:$Q347)&gt;0,SUM($S$3:AI$3)*$J347+SUM($S$4:AI$4)*$K347+SUM($S$5:AI$5)*$L347+SUM($S$6:AI$6)*$M347+SUM($S$7:AI$7)*$N347-SUM($O347:$Q347),0)</f>
        <v>0</v>
      </c>
      <c r="AG347" s="4">
        <f t="shared" si="1070"/>
        <v>0</v>
      </c>
      <c r="AH347" s="72">
        <f>IF(SUM($S$3:AK$3)*$J347+SUM($S$4:AK$4)*$K347+SUM($S$5:AK$5)*$L347+SUM($S$6:AK$6)*$M347+SUM($S$7:AK$7)*$N347-SUM($O347:$Q347)&gt;0,SUM($S$3:AK$3)*$J347+SUM($S$4:AK$4)*$K347+SUM($S$5:AK$5)*$L347+SUM($S$6:AK$6)*$M347+SUM($S$7:AK$7)*$N347-SUM($O347:$Q347),0)</f>
        <v>0</v>
      </c>
      <c r="AI347" s="4">
        <f t="shared" si="1071"/>
        <v>0</v>
      </c>
      <c r="AJ347" s="72">
        <f>IF(SUM($S$3:AM$3)*$J347+SUM($S$4:AQ$4)*$K347+SUM($S$5:AM$5)*$L347+SUM($S$6:AM$6)*$M347+SUM($S$7:AM$7)*$N347-SUM($O347:$Q347)&gt;0,SUM($S$3:AM$3)*$J347+SUM($S$4:AQ$4)*$K347+SUM($S$5:AM$5)*$L347+SUM($S$6:AM$6)*$M347+SUM($S$7:AM$7)*$N347-SUM($O347:$Q347),0)</f>
        <v>0</v>
      </c>
      <c r="AK347" s="4">
        <f t="shared" si="1072"/>
        <v>0</v>
      </c>
      <c r="AL347" s="72">
        <f>IF(SUM($S$3:AO$3)*$J347+SUM($S$4:AS$4)*$K347+SUM($S$5:AO$5)*$L347+SUM($S$6:AO$6)*$M347+SUM($S$7:AO$7)*$N347-SUM($O347:$Q347)&gt;0,SUM($S$3:AO$3)*$J347+SUM($S$4:AS$4)*$K347+SUM($S$5:AO$5)*$L347+SUM($S$6:AO$6)*$M347+SUM($S$7:AO$7)*$N347-SUM($O347:$Q347),0)</f>
        <v>0</v>
      </c>
      <c r="AM347" s="4">
        <f t="shared" si="1073"/>
        <v>0</v>
      </c>
      <c r="AN347" s="72">
        <f>IF(SUM($S$3:AQ$3)*$J347+SUM($S$4:AU$4)*$K347+SUM($S$5:AQ$5)*$L347+SUM($S$6:AQ$6)*$M347+SUM($S$7:AQ$7)*$N347-SUM($O347:$Q347)&gt;0,SUM($S$3:AQ$3)*$J347+SUM($S$4:AU$4)*$K347+SUM($S$5:AQ$5)*$L347+SUM($S$6:AQ$6)*$M347+SUM($S$7:AQ$7)*$N347-SUM($O347:$Q347),0)</f>
        <v>0</v>
      </c>
      <c r="AO347" s="4">
        <f t="shared" si="1074"/>
        <v>0</v>
      </c>
      <c r="AP347" s="72">
        <f>IF(SUM($S$3:AS$3)*$J347+SUM($S$4:AW$4)*$K347+SUM($S$5:AS$5)*$L347+SUM($S$6:AS$6)*$M347+SUM($S$7:AS$7)*$N347-SUM($O347:$Q347)&gt;0,SUM($S$3:AS$3)*$J347+SUM($S$4:AW$4)*$K347+SUM($S$5:AS$5)*$L347+SUM($S$6:AS$6)*$M347+SUM($S$7:AS$7)*$N347-SUM($O347:$Q347),0)</f>
        <v>0</v>
      </c>
      <c r="AQ347" s="4">
        <f t="shared" si="1075"/>
        <v>0</v>
      </c>
      <c r="AR347" s="72">
        <f>IF(SUM($S$3:AU$3)*$J347+SUM($S$4:AP$4)*$K347+SUM($S$5:AU$5)*$L347+SUM($S$6:AU$6)*$M347+SUM($S$7:AU$7)*$N347-SUM($O347:$Q347)&gt;0,SUM($S$3:AU$3)*$J347+SUM($S$4:AP$4)*$K347+SUM($S$5:AU$5)*$L347+SUM($S$6:AU$6)*$M347+SUM($S$7:AU$7)*$N347-SUM($O347:$Q347),0)</f>
        <v>0</v>
      </c>
      <c r="AS347" s="4">
        <f t="shared" si="1076"/>
        <v>0</v>
      </c>
      <c r="AT347" s="72">
        <f>IF(SUM($S$3:AW$3)*$J347+SUM($S$4:AW$4)*$K347+SUM($S$5:AW$5)*$L347+SUM($S$6:AW$6)*$M347+SUM($S$7:AW$7)*$N347-SUM($O347:$Q347)&gt;0,SUM($S$3:AW$3)*$J347+SUM($S$4:AW$4)*$K347+SUM($S$5:AW$5)*$L347+SUM($S$6:AW$6)*$M347+SUM($S$7:AW$7)*$N347-SUM($O347:$Q347),0)</f>
        <v>0</v>
      </c>
      <c r="AU347" s="4">
        <f t="shared" si="1077"/>
        <v>0</v>
      </c>
      <c r="AV347" s="72">
        <f>IF(SUM($S$3:AY$3)*$J347+SUM($S$4:AY$4)*$K347+SUM($S$5:AY$5)*$L347+SUM($S$6:AY$6)*$M347+SUM($S$7:AY$7)*$N347-SUM($O347:$Q347)&gt;0,SUM($S$3:AY$3)*$J347+SUM($S$4:AY$4)*$K347+SUM($S$5:AY$5)*$L347+SUM($S$6:AY$6)*$M347+SUM($S$7:AY$7)*$N347-SUM($O347:$Q347),0)</f>
        <v>0</v>
      </c>
      <c r="AW347" s="4">
        <f t="shared" si="1078"/>
        <v>0</v>
      </c>
      <c r="AX347" s="72">
        <f>IF(SUM($S$3:BA$3)*$J347+SUM($S$4:BA$4)*$K347+SUM($S$5:BA$5)*$L347+SUM($S$6:BA$6)*$M347+SUM($S$7:BA$7)*$N347-SUM($O347:$Q347)&gt;0,SUM($S$3:BA$3)*$J347+SUM($S$4:BA$4)*$K347+SUM($S$5:BA$5)*$L347+SUM($S$6:BA$6)*$M347+SUM($S$7:BA$7)*$N347-SUM($O347:$Q347),0)</f>
        <v>0</v>
      </c>
      <c r="AY347" s="7">
        <f t="shared" si="1079"/>
        <v>0</v>
      </c>
      <c r="AZ347" s="401">
        <f>IF(SUM($S$3:BC$3)*$J347+SUM($S$4:BC$4)*$K347+SUM($S$5:BC$5)*$L347+SUM($S$6:BC$6)*$M347+SUM($S$7:BC$7)*$N347-SUM($O347:$Q347)&gt;0,SUM($S$3:BC$3)*$J347+SUM($S$4:BC$4)*$K347+SUM($S$5:BC$5)*$L347+SUM($S$6:BC$6)*$M347+SUM($S$7:BC$7)*$N347-SUM($O347:$Q347),0)</f>
        <v>0</v>
      </c>
      <c r="BA347" s="87">
        <f t="shared" si="1080"/>
        <v>0</v>
      </c>
      <c r="BB347" s="402">
        <f>IF(SUM($S$3:BD$3)*$J347+SUM($S$4:BD$4)*$K347+SUM($S$5:BD$5)*$L347+SUM($S$6:BD$6)*$M347+SUM($S$7:BD$7)*$N347-SUM($O347:$Q347)&gt;0,SUM($S$3:BD$3)*$J347+SUM($S$4:BD$4)*$K347+SUM($S$5:BD$5)*$L347+SUM($S$6:BD$6)*$M347+SUM($S$7:BD$7)*$N347-SUM($O347:$Q347),0)</f>
        <v>0</v>
      </c>
      <c r="BC347" s="87">
        <f t="shared" si="1081"/>
        <v>0</v>
      </c>
      <c r="BG347" s="23">
        <f t="shared" ref="BG347:BG352" si="1148">IF($G347=2,AC347*$H347*$I$2,AC347*$H347)</f>
        <v>0</v>
      </c>
      <c r="BH347" s="23">
        <f t="shared" ref="BH347:BH352" si="1149">IF($G347=2,AE347*$H347*$I$2,AE347*$H347)</f>
        <v>0</v>
      </c>
      <c r="BI347" s="23">
        <f t="shared" ref="BI347:BI352" si="1150">IF($G347=2,AG347*$H347*$I$2,AG347*$H347)</f>
        <v>0</v>
      </c>
      <c r="BJ347" s="23">
        <f t="shared" ref="BJ347:BJ352" si="1151">IF($G347=2,AI347*$H347*$I$2,AI347*$H347)</f>
        <v>0</v>
      </c>
      <c r="BK347" s="23">
        <f t="shared" ref="BK347:BK352" si="1152">IF($G347=2,AK347*$H347*$I$2,AK347*$H347)</f>
        <v>0</v>
      </c>
      <c r="BL347" s="23">
        <f t="shared" ref="BL347:BL352" si="1153">IF($G347=2,AM347*$H347*$I$2,AM347*$H347)</f>
        <v>0</v>
      </c>
      <c r="BM347" s="23">
        <f t="shared" ref="BM347:BM352" si="1154">IF($G347=2,AO347*$H347*$I$2,AO347*$H347)</f>
        <v>0</v>
      </c>
      <c r="BN347" s="23">
        <f t="shared" ref="BN347:BN352" si="1155">IF($G347=2,AQ347*$H347*$I$2,AQ347*$H347)</f>
        <v>0</v>
      </c>
      <c r="BO347" s="23">
        <f t="shared" ref="BO347:BO352" si="1156">IF($G347=2,AS347*$H347*$I$2,AS347*$H347)</f>
        <v>0</v>
      </c>
      <c r="BP347" s="23">
        <f t="shared" ref="BP347:BP352" si="1157">IF($G347=2,AU347*$H347*$I$2,AU347*$H347)</f>
        <v>0</v>
      </c>
      <c r="BQ347" s="407">
        <f t="shared" ref="BQ347:BQ352" si="1158">IF($G347=2,AW347*$H347*$I$2,AW347*$H347)</f>
        <v>0</v>
      </c>
      <c r="BR347" s="22">
        <f t="shared" ref="BR347:BR352" si="1159">IF($G347=2,AY347*$H347*$I$2,AY347*$H347)</f>
        <v>0</v>
      </c>
      <c r="BS347" s="91">
        <f t="shared" si="1122"/>
        <v>0</v>
      </c>
      <c r="BT347" s="91">
        <f t="shared" si="1123"/>
        <v>0</v>
      </c>
      <c r="BU347" s="23"/>
      <c r="BV347" s="23"/>
      <c r="BW347" s="24"/>
      <c r="BX347" s="164" t="s">
        <v>749</v>
      </c>
    </row>
    <row r="348" spans="1:76" s="86" customFormat="1" ht="12.75" customHeight="1" x14ac:dyDescent="0.25">
      <c r="A348" s="51" t="s">
        <v>586</v>
      </c>
      <c r="B348" s="51" t="s">
        <v>565</v>
      </c>
      <c r="C348" s="244" t="s">
        <v>105</v>
      </c>
      <c r="D348" s="274">
        <v>2</v>
      </c>
      <c r="E348" s="328">
        <v>39.14</v>
      </c>
      <c r="F348" s="341" t="s">
        <v>1055</v>
      </c>
      <c r="G348" s="369">
        <v>2</v>
      </c>
      <c r="H348" s="370">
        <v>39.14</v>
      </c>
      <c r="I348" s="378" t="s">
        <v>1055</v>
      </c>
      <c r="J348" s="307">
        <v>30.56</v>
      </c>
      <c r="K348" s="225">
        <v>27.36</v>
      </c>
      <c r="L348" s="213">
        <v>30.56</v>
      </c>
      <c r="M348" s="234">
        <v>27.36</v>
      </c>
      <c r="N348" s="120"/>
      <c r="O348" s="87"/>
      <c r="P348" s="87"/>
      <c r="Q348" s="292">
        <v>91000</v>
      </c>
      <c r="R348" s="72">
        <f>IF(SUM($S$3:U$3)*$J348+SUM($S$4:U$4)*$K348+SUM($S$5:U$5)*$L348+SUM($S$6:U$6)*$M348+SUM($S$7:U$7)*$N348-SUM($O348:$Q348)&gt;0,SUM($S$3:U$3)*$J348+SUM($S$4:U$4)*$K348+SUM($S$5:U$5)*$L348+SUM($S$6:U$6)*$M348+SUM($S$7:U$7)*$N348-SUM($O348:$Q348),0)</f>
        <v>0</v>
      </c>
      <c r="S348" s="73">
        <f t="shared" si="1063"/>
        <v>0</v>
      </c>
      <c r="T348" s="72">
        <f>IF(SUM($S$3:W$3)*$J348+SUM($S$4:W$4)*$K348+SUM($S$5:W$5)*$L348+SUM($S$6:W$6)*$M348+SUM($S$7:W$7)*$N348-SUM($O348:$Q348)&gt;0,SUM($S$3:W$3)*$J348+SUM($S$4:W$4)*$K348+SUM($S$5:W$5)*$L348+SUM($S$6:W$6)*$M348+SUM($S$7:W$7)*$N348-SUM($O348:$Q348),0)</f>
        <v>0</v>
      </c>
      <c r="U348" s="4">
        <f t="shared" si="1064"/>
        <v>0</v>
      </c>
      <c r="V348" s="72">
        <f>IF(SUM($S$3:Y$3)*$J348+SUM($S$4:Y$4)*$K348+SUM($S$5:Y$5)*$L348+SUM($S$6:Y$6)*$M348+SUM($S$7:Y$7)*$N348-SUM($O348:$Q348)&gt;0,SUM($S$3:Y$3)*$J348+SUM($S$4:Y$4)*$K348+SUM($S$5:Y$5)*$L348+SUM($S$6:Y$6)*$M348+SUM($S$7:Y$7)*$N348-SUM($O348:$Q348),0)</f>
        <v>0</v>
      </c>
      <c r="W348" s="4">
        <f t="shared" si="1065"/>
        <v>0</v>
      </c>
      <c r="X348" s="72">
        <f>IF(SUM($S$3:AA$3)*$J348+SUM($S$4:AA$4)*$K348+SUM($S$5:AA$5)*$L348+SUM($S$6:AA$6)*$M348+SUM($S$7:AA$7)*$N348-SUM($O348:$Q348)&gt;0,SUM($S$3:AA$3)*$J348+SUM($S$4:AA$4)*$K348+SUM($S$5:AA$5)*$L348+SUM($S$6:AA$6)*$M348+SUM($S$7:AA$7)*$N348-SUM($O348:$Q348),0)</f>
        <v>0</v>
      </c>
      <c r="Y348" s="4">
        <f t="shared" si="1066"/>
        <v>0</v>
      </c>
      <c r="Z348" s="72">
        <f>IF(SUM($S$3:AC$3)*$J348+SUM($S$4:AC$4)*$K348+SUM($S$5:AC$5)*$L348+SUM($S$6:AC$6)*$M348+SUM($S$7:AC$7)*$N348-SUM($O348:$Q348)&gt;0,SUM($S$3:AC$3)*$J348+SUM($S$4:AC$4)*$K348+SUM($S$5:AC$5)*$L348+SUM($S$6:AC$6)*$M348+SUM($S$7:AC$7)*$N348-SUM($O348:$Q348),0)</f>
        <v>0</v>
      </c>
      <c r="AA348" s="4">
        <f t="shared" si="1067"/>
        <v>0</v>
      </c>
      <c r="AB348" s="72">
        <f>IF(SUM($S$3:AE$3)*$J348+SUM($S$4:AE$4)*$K348+SUM($S$5:AE$5)*$L348+SUM($S$6:AE$6)*$M348+SUM($S$7:AE$7)*$N348-SUM($O348:$Q348)&gt;0,SUM($S$3:AE$3)*$J348+SUM($S$4:AE$4)*$K348+SUM($S$5:AE$5)*$L348+SUM($S$6:AE$6)*$M348+SUM($S$7:AE$7)*$N348-SUM($O348:$Q348),0)</f>
        <v>0</v>
      </c>
      <c r="AC348" s="4">
        <f t="shared" si="1068"/>
        <v>0</v>
      </c>
      <c r="AD348" s="72">
        <f>IF(SUM($S$3:AG$3)*$J348+SUM($S$4:AG$4)*$K348+SUM($S$5:AG$5)*$L348+SUM($S$6:AG$6)*$M348+SUM($S$7:AG$7)*$N348-SUM($O348:$Q348)&gt;0,SUM($S$3:AG$3)*$J348+SUM($S$4:AG$4)*$K348+SUM($S$5:AG$5)*$L348+SUM($S$6:AG$6)*$M348+SUM($S$7:AG$7)*$N348-SUM($O348:$Q348),0)</f>
        <v>0</v>
      </c>
      <c r="AE348" s="4">
        <f t="shared" si="1069"/>
        <v>0</v>
      </c>
      <c r="AF348" s="72">
        <f>IF(SUM($S$3:AI$3)*$J348+SUM($S$4:AI$4)*$K348+SUM($S$5:AI$5)*$L348+SUM($S$6:AI$6)*$M348+SUM($S$7:AI$7)*$N348-SUM($O348:$Q348)&gt;0,SUM($S$3:AI$3)*$J348+SUM($S$4:AI$4)*$K348+SUM($S$5:AI$5)*$L348+SUM($S$6:AI$6)*$M348+SUM($S$7:AI$7)*$N348-SUM($O348:$Q348),0)</f>
        <v>0</v>
      </c>
      <c r="AG348" s="4">
        <f t="shared" si="1070"/>
        <v>0</v>
      </c>
      <c r="AH348" s="72">
        <f>IF(SUM($S$3:AK$3)*$J348+SUM($S$4:AK$4)*$K348+SUM($S$5:AK$5)*$L348+SUM($S$6:AK$6)*$M348+SUM($S$7:AK$7)*$N348-SUM($O348:$Q348)&gt;0,SUM($S$3:AK$3)*$J348+SUM($S$4:AK$4)*$K348+SUM($S$5:AK$5)*$L348+SUM($S$6:AK$6)*$M348+SUM($S$7:AK$7)*$N348-SUM($O348:$Q348),0)</f>
        <v>0</v>
      </c>
      <c r="AI348" s="4">
        <f t="shared" si="1071"/>
        <v>0</v>
      </c>
      <c r="AJ348" s="72">
        <f>IF(SUM($S$3:AM$3)*$J348+SUM($S$4:AQ$4)*$K348+SUM($S$5:AM$5)*$L348+SUM($S$6:AM$6)*$M348+SUM($S$7:AM$7)*$N348-SUM($O348:$Q348)&gt;0,SUM($S$3:AM$3)*$J348+SUM($S$4:AQ$4)*$K348+SUM($S$5:AM$5)*$L348+SUM($S$6:AM$6)*$M348+SUM($S$7:AM$7)*$N348-SUM($O348:$Q348),0)</f>
        <v>0</v>
      </c>
      <c r="AK348" s="4">
        <f t="shared" si="1072"/>
        <v>0</v>
      </c>
      <c r="AL348" s="72">
        <f>IF(SUM($S$3:AO$3)*$J348+SUM($S$4:AS$4)*$K348+SUM($S$5:AO$5)*$L348+SUM($S$6:AO$6)*$M348+SUM($S$7:AO$7)*$N348-SUM($O348:$Q348)&gt;0,SUM($S$3:AO$3)*$J348+SUM($S$4:AS$4)*$K348+SUM($S$5:AO$5)*$L348+SUM($S$6:AO$6)*$M348+SUM($S$7:AO$7)*$N348-SUM($O348:$Q348),0)</f>
        <v>0</v>
      </c>
      <c r="AM348" s="4">
        <f t="shared" si="1073"/>
        <v>0</v>
      </c>
      <c r="AN348" s="72">
        <f>IF(SUM($S$3:AQ$3)*$J348+SUM($S$4:AU$4)*$K348+SUM($S$5:AQ$5)*$L348+SUM($S$6:AQ$6)*$M348+SUM($S$7:AQ$7)*$N348-SUM($O348:$Q348)&gt;0,SUM($S$3:AQ$3)*$J348+SUM($S$4:AU$4)*$K348+SUM($S$5:AQ$5)*$L348+SUM($S$6:AQ$6)*$M348+SUM($S$7:AQ$7)*$N348-SUM($O348:$Q348),0)</f>
        <v>0</v>
      </c>
      <c r="AO348" s="4">
        <f t="shared" si="1074"/>
        <v>0</v>
      </c>
      <c r="AP348" s="72">
        <f>IF(SUM($S$3:AS$3)*$J348+SUM($S$4:AW$4)*$K348+SUM($S$5:AS$5)*$L348+SUM($S$6:AS$6)*$M348+SUM($S$7:AS$7)*$N348-SUM($O348:$Q348)&gt;0,SUM($S$3:AS$3)*$J348+SUM($S$4:AW$4)*$K348+SUM($S$5:AS$5)*$L348+SUM($S$6:AS$6)*$M348+SUM($S$7:AS$7)*$N348-SUM($O348:$Q348),0)</f>
        <v>0</v>
      </c>
      <c r="AQ348" s="4">
        <f t="shared" si="1075"/>
        <v>0</v>
      </c>
      <c r="AR348" s="72">
        <f>IF(SUM($S$3:AU$3)*$J348+SUM($S$4:AP$4)*$K348+SUM($S$5:AU$5)*$L348+SUM($S$6:AU$6)*$M348+SUM($S$7:AU$7)*$N348-SUM($O348:$Q348)&gt;0,SUM($S$3:AU$3)*$J348+SUM($S$4:AP$4)*$K348+SUM($S$5:AU$5)*$L348+SUM($S$6:AU$6)*$M348+SUM($S$7:AU$7)*$N348-SUM($O348:$Q348),0)</f>
        <v>0</v>
      </c>
      <c r="AS348" s="4">
        <f t="shared" si="1076"/>
        <v>0</v>
      </c>
      <c r="AT348" s="72">
        <f>IF(SUM($S$3:AW$3)*$J348+SUM($S$4:AW$4)*$K348+SUM($S$5:AW$5)*$L348+SUM($S$6:AW$6)*$M348+SUM($S$7:AW$7)*$N348-SUM($O348:$Q348)&gt;0,SUM($S$3:AW$3)*$J348+SUM($S$4:AW$4)*$K348+SUM($S$5:AW$5)*$L348+SUM($S$6:AW$6)*$M348+SUM($S$7:AW$7)*$N348-SUM($O348:$Q348),0)</f>
        <v>0</v>
      </c>
      <c r="AU348" s="4">
        <f t="shared" si="1077"/>
        <v>0</v>
      </c>
      <c r="AV348" s="72">
        <f>IF(SUM($S$3:AY$3)*$J348+SUM($S$4:AY$4)*$K348+SUM($S$5:AY$5)*$L348+SUM($S$6:AY$6)*$M348+SUM($S$7:AY$7)*$N348-SUM($O348:$Q348)&gt;0,SUM($S$3:AY$3)*$J348+SUM($S$4:AY$4)*$K348+SUM($S$5:AY$5)*$L348+SUM($S$6:AY$6)*$M348+SUM($S$7:AY$7)*$N348-SUM($O348:$Q348),0)</f>
        <v>0</v>
      </c>
      <c r="AW348" s="4">
        <f t="shared" si="1078"/>
        <v>0</v>
      </c>
      <c r="AX348" s="72">
        <f>IF(SUM($S$3:BA$3)*$J348+SUM($S$4:BA$4)*$K348+SUM($S$5:BA$5)*$L348+SUM($S$6:BA$6)*$M348+SUM($S$7:BA$7)*$N348-SUM($O348:$Q348)&gt;0,SUM($S$3:BA$3)*$J348+SUM($S$4:BA$4)*$K348+SUM($S$5:BA$5)*$L348+SUM($S$6:BA$6)*$M348+SUM($S$7:BA$7)*$N348-SUM($O348:$Q348),0)</f>
        <v>0</v>
      </c>
      <c r="AY348" s="7">
        <f t="shared" si="1079"/>
        <v>0</v>
      </c>
      <c r="AZ348" s="401">
        <f>IF(SUM($S$3:BC$3)*$J348+SUM($S$4:BC$4)*$K348+SUM($S$5:BC$5)*$L348+SUM($S$6:BC$6)*$M348+SUM($S$7:BC$7)*$N348-SUM($O348:$Q348)&gt;0,SUM($S$3:BC$3)*$J348+SUM($S$4:BC$4)*$K348+SUM($S$5:BC$5)*$L348+SUM($S$6:BC$6)*$M348+SUM($S$7:BC$7)*$N348-SUM($O348:$Q348),0)</f>
        <v>7618.5600000000122</v>
      </c>
      <c r="BA348" s="87">
        <f t="shared" si="1080"/>
        <v>7618.5600000000122</v>
      </c>
      <c r="BB348" s="402">
        <f>IF(SUM($S$3:BD$3)*$J348+SUM($S$4:BD$4)*$K348+SUM($S$5:BD$5)*$L348+SUM($S$6:BD$6)*$M348+SUM($S$7:BD$7)*$N348-SUM($O348:$Q348)&gt;0,SUM($S$3:BD$3)*$J348+SUM($S$4:BD$4)*$K348+SUM($S$5:BD$5)*$L348+SUM($S$6:BD$6)*$M348+SUM($S$7:BD$7)*$N348-SUM($O348:$Q348),0)</f>
        <v>15796.64</v>
      </c>
      <c r="BC348" s="87">
        <f t="shared" si="1081"/>
        <v>8178.0799999999872</v>
      </c>
      <c r="BG348" s="23">
        <f t="shared" si="1148"/>
        <v>0</v>
      </c>
      <c r="BH348" s="23">
        <f t="shared" si="1149"/>
        <v>0</v>
      </c>
      <c r="BI348" s="23">
        <f t="shared" si="1150"/>
        <v>0</v>
      </c>
      <c r="BJ348" s="23">
        <f t="shared" si="1151"/>
        <v>0</v>
      </c>
      <c r="BK348" s="23">
        <f t="shared" si="1152"/>
        <v>0</v>
      </c>
      <c r="BL348" s="23">
        <f t="shared" si="1153"/>
        <v>0</v>
      </c>
      <c r="BM348" s="23">
        <f t="shared" si="1154"/>
        <v>0</v>
      </c>
      <c r="BN348" s="23">
        <f t="shared" si="1155"/>
        <v>0</v>
      </c>
      <c r="BO348" s="23">
        <f t="shared" si="1156"/>
        <v>0</v>
      </c>
      <c r="BP348" s="23">
        <f t="shared" si="1157"/>
        <v>0</v>
      </c>
      <c r="BQ348" s="407">
        <f t="shared" si="1158"/>
        <v>0</v>
      </c>
      <c r="BR348" s="22">
        <f t="shared" si="1159"/>
        <v>0</v>
      </c>
      <c r="BS348" s="91">
        <f t="shared" si="1122"/>
        <v>1699685.4988800029</v>
      </c>
      <c r="BT348" s="91">
        <f t="shared" si="1123"/>
        <v>1824513.2918399973</v>
      </c>
      <c r="BU348" s="23"/>
      <c r="BV348" s="23"/>
      <c r="BW348" s="24"/>
      <c r="BX348" s="164" t="s">
        <v>749</v>
      </c>
    </row>
    <row r="349" spans="1:76" s="86" customFormat="1" ht="25.5" customHeight="1" x14ac:dyDescent="0.25">
      <c r="A349" s="51" t="s">
        <v>305</v>
      </c>
      <c r="B349" s="51" t="s">
        <v>1041</v>
      </c>
      <c r="C349" s="244" t="s">
        <v>105</v>
      </c>
      <c r="D349" s="274">
        <v>1</v>
      </c>
      <c r="E349" s="328">
        <v>234.6</v>
      </c>
      <c r="F349" s="341" t="s">
        <v>912</v>
      </c>
      <c r="G349" s="369">
        <v>1</v>
      </c>
      <c r="H349" s="370">
        <v>231.2</v>
      </c>
      <c r="I349" s="378" t="s">
        <v>912</v>
      </c>
      <c r="J349" s="307">
        <v>65.924999999999997</v>
      </c>
      <c r="K349" s="208"/>
      <c r="L349" s="213">
        <v>165.96299999999999</v>
      </c>
      <c r="M349" s="234">
        <v>68.126000000000005</v>
      </c>
      <c r="N349" s="120"/>
      <c r="O349" s="87"/>
      <c r="P349" s="91"/>
      <c r="Q349" s="292">
        <v>210000</v>
      </c>
      <c r="R349" s="72">
        <f>IF(SUM($S$3:U$3)*$J349+SUM($S$4:U$4)*$K349+SUM($S$5:U$5)*$L349+SUM($S$6:U$6)*$M349+SUM($S$7:U$7)*$N349-SUM($O349:$Q349)&gt;0,SUM($S$3:U$3)*$J349+SUM($S$4:U$4)*$K349+SUM($S$5:U$5)*$L349+SUM($S$6:U$6)*$M349+SUM($S$7:U$7)*$N349-SUM($O349:$Q349),0)</f>
        <v>0</v>
      </c>
      <c r="S349" s="73">
        <f t="shared" si="1063"/>
        <v>0</v>
      </c>
      <c r="T349" s="72">
        <f>IF(SUM($S$3:W$3)*$J349+SUM($S$4:W$4)*$K349+SUM($S$5:W$5)*$L349+SUM($S$6:W$6)*$M349+SUM($S$7:W$7)*$N349-SUM($O349:$Q349)&gt;0,SUM($S$3:W$3)*$J349+SUM($S$4:W$4)*$K349+SUM($S$5:W$5)*$L349+SUM($S$6:W$6)*$M349+SUM($S$7:W$7)*$N349-SUM($O349:$Q349),0)</f>
        <v>0</v>
      </c>
      <c r="U349" s="4">
        <f t="shared" si="1064"/>
        <v>0</v>
      </c>
      <c r="V349" s="72">
        <f>IF(SUM($S$3:Y$3)*$J349+SUM($S$4:Y$4)*$K349+SUM($S$5:Y$5)*$L349+SUM($S$6:Y$6)*$M349+SUM($S$7:Y$7)*$N349-SUM($O349:$Q349)&gt;0,SUM($S$3:Y$3)*$J349+SUM($S$4:Y$4)*$K349+SUM($S$5:Y$5)*$L349+SUM($S$6:Y$6)*$M349+SUM($S$7:Y$7)*$N349-SUM($O349:$Q349),0)</f>
        <v>0</v>
      </c>
      <c r="W349" s="4">
        <f t="shared" si="1065"/>
        <v>0</v>
      </c>
      <c r="X349" s="72">
        <f>IF(SUM($S$3:AA$3)*$J349+SUM($S$4:AA$4)*$K349+SUM($S$5:AA$5)*$L349+SUM($S$6:AA$6)*$M349+SUM($S$7:AA$7)*$N349-SUM($O349:$Q349)&gt;0,SUM($S$3:AA$3)*$J349+SUM($S$4:AA$4)*$K349+SUM($S$5:AA$5)*$L349+SUM($S$6:AA$6)*$M349+SUM($S$7:AA$7)*$N349-SUM($O349:$Q349),0)</f>
        <v>0</v>
      </c>
      <c r="Y349" s="4">
        <f t="shared" si="1066"/>
        <v>0</v>
      </c>
      <c r="Z349" s="72">
        <f>IF(SUM($S$3:AC$3)*$J349+SUM($S$4:AC$4)*$K349+SUM($S$5:AC$5)*$L349+SUM($S$6:AC$6)*$M349+SUM($S$7:AC$7)*$N349-SUM($O349:$Q349)&gt;0,SUM($S$3:AC$3)*$J349+SUM($S$4:AC$4)*$K349+SUM($S$5:AC$5)*$L349+SUM($S$6:AC$6)*$M349+SUM($S$7:AC$7)*$N349-SUM($O349:$Q349),0)</f>
        <v>0</v>
      </c>
      <c r="AA349" s="4">
        <f t="shared" si="1067"/>
        <v>0</v>
      </c>
      <c r="AB349" s="72">
        <f>IF(SUM($S$3:AE$3)*$J349+SUM($S$4:AE$4)*$K349+SUM($S$5:AE$5)*$L349+SUM($S$6:AE$6)*$M349+SUM($S$7:AE$7)*$N349-SUM($O349:$Q349)&gt;0,SUM($S$3:AE$3)*$J349+SUM($S$4:AE$4)*$K349+SUM($S$5:AE$5)*$L349+SUM($S$6:AE$6)*$M349+SUM($S$7:AE$7)*$N349-SUM($O349:$Q349),0)</f>
        <v>0</v>
      </c>
      <c r="AC349" s="4">
        <f t="shared" si="1068"/>
        <v>0</v>
      </c>
      <c r="AD349" s="72">
        <f>IF(SUM($S$3:AG$3)*$J349+SUM($S$4:AG$4)*$K349+SUM($S$5:AG$5)*$L349+SUM($S$6:AG$6)*$M349+SUM($S$7:AG$7)*$N349-SUM($O349:$Q349)&gt;0,SUM($S$3:AG$3)*$J349+SUM($S$4:AG$4)*$K349+SUM($S$5:AG$5)*$L349+SUM($S$6:AG$6)*$M349+SUM($S$7:AG$7)*$N349-SUM($O349:$Q349),0)</f>
        <v>0</v>
      </c>
      <c r="AE349" s="4">
        <f t="shared" si="1069"/>
        <v>0</v>
      </c>
      <c r="AF349" s="72">
        <f>IF(SUM($S$3:AI$3)*$J349+SUM($S$4:AI$4)*$K349+SUM($S$5:AI$5)*$L349+SUM($S$6:AI$6)*$M349+SUM($S$7:AI$7)*$N349-SUM($O349:$Q349)&gt;0,SUM($S$3:AI$3)*$J349+SUM($S$4:AI$4)*$K349+SUM($S$5:AI$5)*$L349+SUM($S$6:AI$6)*$M349+SUM($S$7:AI$7)*$N349-SUM($O349:$Q349),0)</f>
        <v>0</v>
      </c>
      <c r="AG349" s="4">
        <f t="shared" si="1070"/>
        <v>0</v>
      </c>
      <c r="AH349" s="72">
        <f>IF(SUM($S$3:AK$3)*$J349+SUM($S$4:AK$4)*$K349+SUM($S$5:AK$5)*$L349+SUM($S$6:AK$6)*$M349+SUM($S$7:AK$7)*$N349-SUM($O349:$Q349)&gt;0,SUM($S$3:AK$3)*$J349+SUM($S$4:AK$4)*$K349+SUM($S$5:AK$5)*$L349+SUM($S$6:AK$6)*$M349+SUM($S$7:AK$7)*$N349-SUM($O349:$Q349),0)</f>
        <v>0</v>
      </c>
      <c r="AI349" s="4">
        <f t="shared" si="1071"/>
        <v>0</v>
      </c>
      <c r="AJ349" s="72">
        <f>IF(SUM($S$3:AM$3)*$J349+SUM($S$4:AQ$4)*$K349+SUM($S$5:AM$5)*$L349+SUM($S$6:AM$6)*$M349+SUM($S$7:AM$7)*$N349-SUM($O349:$Q349)&gt;0,SUM($S$3:AM$3)*$J349+SUM($S$4:AQ$4)*$K349+SUM($S$5:AM$5)*$L349+SUM($S$6:AM$6)*$M349+SUM($S$7:AM$7)*$N349-SUM($O349:$Q349),0)</f>
        <v>0</v>
      </c>
      <c r="AK349" s="4">
        <f t="shared" si="1072"/>
        <v>0</v>
      </c>
      <c r="AL349" s="72">
        <f>IF(SUM($S$3:AO$3)*$J349+SUM($S$4:AS$4)*$K349+SUM($S$5:AO$5)*$L349+SUM($S$6:AO$6)*$M349+SUM($S$7:AO$7)*$N349-SUM($O349:$Q349)&gt;0,SUM($S$3:AO$3)*$J349+SUM($S$4:AS$4)*$K349+SUM($S$5:AO$5)*$L349+SUM($S$6:AO$6)*$M349+SUM($S$7:AO$7)*$N349-SUM($O349:$Q349),0)</f>
        <v>0</v>
      </c>
      <c r="AM349" s="4">
        <f t="shared" si="1073"/>
        <v>0</v>
      </c>
      <c r="AN349" s="72">
        <f>IF(SUM($S$3:AQ$3)*$J349+SUM($S$4:AU$4)*$K349+SUM($S$5:AQ$5)*$L349+SUM($S$6:AQ$6)*$M349+SUM($S$7:AQ$7)*$N349-SUM($O349:$Q349)&gt;0,SUM($S$3:AQ$3)*$J349+SUM($S$4:AU$4)*$K349+SUM($S$5:AQ$5)*$L349+SUM($S$6:AQ$6)*$M349+SUM($S$7:AQ$7)*$N349-SUM($O349:$Q349),0)</f>
        <v>0</v>
      </c>
      <c r="AO349" s="4">
        <f t="shared" si="1074"/>
        <v>0</v>
      </c>
      <c r="AP349" s="72">
        <f>IF(SUM($S$3:AS$3)*$J349+SUM($S$4:AW$4)*$K349+SUM($S$5:AS$5)*$L349+SUM($S$6:AS$6)*$M349+SUM($S$7:AS$7)*$N349-SUM($O349:$Q349)&gt;0,SUM($S$3:AS$3)*$J349+SUM($S$4:AW$4)*$K349+SUM($S$5:AS$5)*$L349+SUM($S$6:AS$6)*$M349+SUM($S$7:AS$7)*$N349-SUM($O349:$Q349),0)</f>
        <v>0</v>
      </c>
      <c r="AQ349" s="4">
        <f t="shared" si="1075"/>
        <v>0</v>
      </c>
      <c r="AR349" s="72">
        <f>IF(SUM($S$3:AU$3)*$J349+SUM($S$4:AP$4)*$K349+SUM($S$5:AU$5)*$L349+SUM($S$6:AU$6)*$M349+SUM($S$7:AU$7)*$N349-SUM($O349:$Q349)&gt;0,SUM($S$3:AU$3)*$J349+SUM($S$4:AP$4)*$K349+SUM($S$5:AU$5)*$L349+SUM($S$6:AU$6)*$M349+SUM($S$7:AU$7)*$N349-SUM($O349:$Q349),0)</f>
        <v>0</v>
      </c>
      <c r="AS349" s="4">
        <f t="shared" si="1076"/>
        <v>0</v>
      </c>
      <c r="AT349" s="72">
        <f>IF(SUM($S$3:AW$3)*$J349+SUM($S$4:AW$4)*$K349+SUM($S$5:AW$5)*$L349+SUM($S$6:AW$6)*$M349+SUM($S$7:AW$7)*$N349-SUM($O349:$Q349)&gt;0,SUM($S$3:AW$3)*$J349+SUM($S$4:AW$4)*$K349+SUM($S$5:AW$5)*$L349+SUM($S$6:AW$6)*$M349+SUM($S$7:AW$7)*$N349-SUM($O349:$Q349),0)</f>
        <v>0</v>
      </c>
      <c r="AU349" s="4">
        <f t="shared" si="1077"/>
        <v>0</v>
      </c>
      <c r="AV349" s="72">
        <f>IF(SUM($S$3:AY$3)*$J349+SUM($S$4:AY$4)*$K349+SUM($S$5:AY$5)*$L349+SUM($S$6:AY$6)*$M349+SUM($S$7:AY$7)*$N349-SUM($O349:$Q349)&gt;0,SUM($S$3:AY$3)*$J349+SUM($S$4:AY$4)*$K349+SUM($S$5:AY$5)*$L349+SUM($S$6:AY$6)*$M349+SUM($S$7:AY$7)*$N349-SUM($O349:$Q349),0)</f>
        <v>0</v>
      </c>
      <c r="AW349" s="4">
        <f t="shared" si="1078"/>
        <v>0</v>
      </c>
      <c r="AX349" s="72">
        <f>IF(SUM($S$3:BA$3)*$J349+SUM($S$4:BA$4)*$K349+SUM($S$5:BA$5)*$L349+SUM($S$6:BA$6)*$M349+SUM($S$7:BA$7)*$N349-SUM($O349:$Q349)&gt;0,SUM($S$3:BA$3)*$J349+SUM($S$4:BA$4)*$K349+SUM($S$5:BA$5)*$L349+SUM($S$6:BA$6)*$M349+SUM($S$7:BA$7)*$N349-SUM($O349:$Q349),0)</f>
        <v>12321.22199999998</v>
      </c>
      <c r="AY349" s="7">
        <f t="shared" si="1079"/>
        <v>12321.22199999998</v>
      </c>
      <c r="AZ349" s="401">
        <f>IF(SUM($S$3:BC$3)*$J349+SUM($S$4:BC$4)*$K349+SUM($S$5:BC$5)*$L349+SUM($S$6:BC$6)*$M349+SUM($S$7:BC$7)*$N349-SUM($O349:$Q349)&gt;0,SUM($S$3:BC$3)*$J349+SUM($S$4:BC$4)*$K349+SUM($S$5:BC$5)*$L349+SUM($S$6:BC$6)*$M349+SUM($S$7:BC$7)*$N349-SUM($O349:$Q349),0)</f>
        <v>42194.561999999976</v>
      </c>
      <c r="BA349" s="87">
        <f t="shared" si="1080"/>
        <v>29873.339999999997</v>
      </c>
      <c r="BB349" s="402">
        <f>IF(SUM($S$3:BD$3)*$J349+SUM($S$4:BD$4)*$K349+SUM($S$5:BD$5)*$L349+SUM($S$6:BD$6)*$M349+SUM($S$7:BD$7)*$N349-SUM($O349:$Q349)&gt;0,SUM($S$3:BD$3)*$J349+SUM($S$4:BD$4)*$K349+SUM($S$5:BD$5)*$L349+SUM($S$6:BD$6)*$M349+SUM($S$7:BD$7)*$N349-SUM($O349:$Q349),0)</f>
        <v>64765.530000000028</v>
      </c>
      <c r="BC349" s="87">
        <f t="shared" si="1081"/>
        <v>22570.968000000052</v>
      </c>
      <c r="BG349" s="91">
        <f t="shared" ref="BG349:BG350" si="1160">IF($G349=2,$H349*AC349*$I$2,$H349*AC349)</f>
        <v>0</v>
      </c>
      <c r="BH349" s="91">
        <f t="shared" ref="BH349:BH350" si="1161">IF($G349=2,$H349*AE349*$I$2,$H349*AE349)</f>
        <v>0</v>
      </c>
      <c r="BI349" s="91">
        <f t="shared" ref="BI349:BI350" si="1162">IF($G349=2,$H349*AG349*$I$2,$H349*AG349)</f>
        <v>0</v>
      </c>
      <c r="BJ349" s="91">
        <f t="shared" ref="BJ349:BJ350" si="1163">IF($G349=2,$H349*AI349*$I$2,$H349*AI349)</f>
        <v>0</v>
      </c>
      <c r="BK349" s="91">
        <f t="shared" ref="BK349:BK350" si="1164">IF($G349=2,$H349*AK349*$I$2,$H349*AK349)</f>
        <v>0</v>
      </c>
      <c r="BL349" s="91">
        <f t="shared" ref="BL349:BL350" si="1165">IF($G349=2,$H349*AM349*$I$2,$H349*AM349)</f>
        <v>0</v>
      </c>
      <c r="BM349" s="91">
        <f t="shared" ref="BM349:BM350" si="1166">IF($G349=2,$H349*AO349*$I$2,$H349*AO349)</f>
        <v>0</v>
      </c>
      <c r="BN349" s="91">
        <f t="shared" ref="BN349:BN350" si="1167">IF($G349=2,$H349*AQ349*$I$2,$H349*AQ349)</f>
        <v>0</v>
      </c>
      <c r="BO349" s="91">
        <f t="shared" ref="BO349:BO350" si="1168">IF($G349=2,$H349*AS349*$I$2,$H349*AS349)</f>
        <v>0</v>
      </c>
      <c r="BP349" s="91">
        <f t="shared" ref="BP349:BP350" si="1169">IF($G349=2,$H349*AU349*$I$2,$H349*AU349)</f>
        <v>0</v>
      </c>
      <c r="BQ349" s="250">
        <f t="shared" ref="BQ349:BQ350" si="1170">IF($G349=2,$H349*AW349*$I$2,$H349*AW349)</f>
        <v>0</v>
      </c>
      <c r="BR349" s="157">
        <f t="shared" ref="BR349:BR350" si="1171">IF($G349=2,$H349*AY349*$I$2,$H349*AY349)</f>
        <v>2848666.5263999952</v>
      </c>
      <c r="BS349" s="91">
        <f t="shared" si="1122"/>
        <v>6906716.2079999987</v>
      </c>
      <c r="BT349" s="91">
        <f t="shared" si="1123"/>
        <v>5218407.801600012</v>
      </c>
      <c r="BU349" s="23"/>
      <c r="BV349" s="23"/>
      <c r="BW349" s="24"/>
      <c r="BX349" s="153" t="s">
        <v>607</v>
      </c>
    </row>
    <row r="350" spans="1:76" s="88" customFormat="1" ht="12.75" customHeight="1" x14ac:dyDescent="0.25">
      <c r="A350" s="13" t="s">
        <v>459</v>
      </c>
      <c r="B350" s="63" t="s">
        <v>458</v>
      </c>
      <c r="C350" s="244" t="s">
        <v>105</v>
      </c>
      <c r="D350" s="274">
        <v>1</v>
      </c>
      <c r="E350" s="328">
        <v>234.6</v>
      </c>
      <c r="F350" s="341" t="s">
        <v>912</v>
      </c>
      <c r="G350" s="369">
        <v>1</v>
      </c>
      <c r="H350" s="370">
        <v>231.2</v>
      </c>
      <c r="I350" s="378" t="s">
        <v>912</v>
      </c>
      <c r="J350" s="307">
        <v>4.875</v>
      </c>
      <c r="K350" s="208"/>
      <c r="L350" s="213">
        <v>347.47</v>
      </c>
      <c r="M350" s="109"/>
      <c r="N350" s="120"/>
      <c r="O350" s="87"/>
      <c r="P350" s="91"/>
      <c r="Q350" s="292">
        <v>261500</v>
      </c>
      <c r="R350" s="72">
        <f>IF(SUM($S$3:U$3)*$J350+SUM($S$4:U$4)*$K350+SUM($S$5:U$5)*$L350+SUM($S$6:U$6)*$M350+SUM($S$7:U$7)*$N350-SUM($O350:$Q350)&gt;0,SUM($S$3:U$3)*$J350+SUM($S$4:U$4)*$K350+SUM($S$5:U$5)*$L350+SUM($S$6:U$6)*$M350+SUM($S$7:U$7)*$N350-SUM($O350:$Q350),0)</f>
        <v>0</v>
      </c>
      <c r="S350" s="73">
        <f t="shared" si="1063"/>
        <v>0</v>
      </c>
      <c r="T350" s="72">
        <f>IF(SUM($S$3:W$3)*$J350+SUM($S$4:W$4)*$K350+SUM($S$5:W$5)*$L350+SUM($S$6:W$6)*$M350+SUM($S$7:W$7)*$N350-SUM($O350:$Q350)&gt;0,SUM($S$3:W$3)*$J350+SUM($S$4:W$4)*$K350+SUM($S$5:W$5)*$L350+SUM($S$6:W$6)*$M350+SUM($S$7:W$7)*$N350-SUM($O350:$Q350),0)</f>
        <v>0</v>
      </c>
      <c r="U350" s="4">
        <f t="shared" si="1064"/>
        <v>0</v>
      </c>
      <c r="V350" s="72">
        <f>IF(SUM($S$3:Y$3)*$J350+SUM($S$4:Y$4)*$K350+SUM($S$5:Y$5)*$L350+SUM($S$6:Y$6)*$M350+SUM($S$7:Y$7)*$N350-SUM($O350:$Q350)&gt;0,SUM($S$3:Y$3)*$J350+SUM($S$4:Y$4)*$K350+SUM($S$5:Y$5)*$L350+SUM($S$6:Y$6)*$M350+SUM($S$7:Y$7)*$N350-SUM($O350:$Q350),0)</f>
        <v>0</v>
      </c>
      <c r="W350" s="4">
        <f t="shared" si="1065"/>
        <v>0</v>
      </c>
      <c r="X350" s="72">
        <f>IF(SUM($S$3:AA$3)*$J350+SUM($S$4:AA$4)*$K350+SUM($S$5:AA$5)*$L350+SUM($S$6:AA$6)*$M350+SUM($S$7:AA$7)*$N350-SUM($O350:$Q350)&gt;0,SUM($S$3:AA$3)*$J350+SUM($S$4:AA$4)*$K350+SUM($S$5:AA$5)*$L350+SUM($S$6:AA$6)*$M350+SUM($S$7:AA$7)*$N350-SUM($O350:$Q350),0)</f>
        <v>0</v>
      </c>
      <c r="Y350" s="4">
        <f t="shared" si="1066"/>
        <v>0</v>
      </c>
      <c r="Z350" s="72">
        <f>IF(SUM($S$3:AC$3)*$J350+SUM($S$4:AC$4)*$K350+SUM($S$5:AC$5)*$L350+SUM($S$6:AC$6)*$M350+SUM($S$7:AC$7)*$N350-SUM($O350:$Q350)&gt;0,SUM($S$3:AC$3)*$J350+SUM($S$4:AC$4)*$K350+SUM($S$5:AC$5)*$L350+SUM($S$6:AC$6)*$M350+SUM($S$7:AC$7)*$N350-SUM($O350:$Q350),0)</f>
        <v>0</v>
      </c>
      <c r="AA350" s="4">
        <f t="shared" si="1067"/>
        <v>0</v>
      </c>
      <c r="AB350" s="72">
        <f>IF(SUM($S$3:AE$3)*$J350+SUM($S$4:AE$4)*$K350+SUM($S$5:AE$5)*$L350+SUM($S$6:AE$6)*$M350+SUM($S$7:AE$7)*$N350-SUM($O350:$Q350)&gt;0,SUM($S$3:AE$3)*$J350+SUM($S$4:AE$4)*$K350+SUM($S$5:AE$5)*$L350+SUM($S$6:AE$6)*$M350+SUM($S$7:AE$7)*$N350-SUM($O350:$Q350),0)</f>
        <v>0</v>
      </c>
      <c r="AC350" s="4">
        <f t="shared" si="1068"/>
        <v>0</v>
      </c>
      <c r="AD350" s="72">
        <f>IF(SUM($S$3:AG$3)*$J350+SUM($S$4:AG$4)*$K350+SUM($S$5:AG$5)*$L350+SUM($S$6:AG$6)*$M350+SUM($S$7:AG$7)*$N350-SUM($O350:$Q350)&gt;0,SUM($S$3:AG$3)*$J350+SUM($S$4:AG$4)*$K350+SUM($S$5:AG$5)*$L350+SUM($S$6:AG$6)*$M350+SUM($S$7:AG$7)*$N350-SUM($O350:$Q350),0)</f>
        <v>0</v>
      </c>
      <c r="AE350" s="4">
        <f t="shared" si="1069"/>
        <v>0</v>
      </c>
      <c r="AF350" s="72">
        <f>IF(SUM($S$3:AI$3)*$J350+SUM($S$4:AI$4)*$K350+SUM($S$5:AI$5)*$L350+SUM($S$6:AI$6)*$M350+SUM($S$7:AI$7)*$N350-SUM($O350:$Q350)&gt;0,SUM($S$3:AI$3)*$J350+SUM($S$4:AI$4)*$K350+SUM($S$5:AI$5)*$L350+SUM($S$6:AI$6)*$M350+SUM($S$7:AI$7)*$N350-SUM($O350:$Q350),0)</f>
        <v>0</v>
      </c>
      <c r="AG350" s="4">
        <f t="shared" si="1070"/>
        <v>0</v>
      </c>
      <c r="AH350" s="72">
        <f>IF(SUM($S$3:AK$3)*$J350+SUM($S$4:AK$4)*$K350+SUM($S$5:AK$5)*$L350+SUM($S$6:AK$6)*$M350+SUM($S$7:AK$7)*$N350-SUM($O350:$Q350)&gt;0,SUM($S$3:AK$3)*$J350+SUM($S$4:AK$4)*$K350+SUM($S$5:AK$5)*$L350+SUM($S$6:AK$6)*$M350+SUM($S$7:AK$7)*$N350-SUM($O350:$Q350),0)</f>
        <v>0</v>
      </c>
      <c r="AI350" s="4">
        <f t="shared" si="1071"/>
        <v>0</v>
      </c>
      <c r="AJ350" s="72">
        <f>IF(SUM($S$3:AM$3)*$J350+SUM($S$4:AQ$4)*$K350+SUM($S$5:AM$5)*$L350+SUM($S$6:AM$6)*$M350+SUM($S$7:AM$7)*$N350-SUM($O350:$Q350)&gt;0,SUM($S$3:AM$3)*$J350+SUM($S$4:AQ$4)*$K350+SUM($S$5:AM$5)*$L350+SUM($S$6:AM$6)*$M350+SUM($S$7:AM$7)*$N350-SUM($O350:$Q350),0)</f>
        <v>0</v>
      </c>
      <c r="AK350" s="4">
        <f t="shared" si="1072"/>
        <v>0</v>
      </c>
      <c r="AL350" s="72">
        <f>IF(SUM($S$3:AO$3)*$J350+SUM($S$4:AS$4)*$K350+SUM($S$5:AO$5)*$L350+SUM($S$6:AO$6)*$M350+SUM($S$7:AO$7)*$N350-SUM($O350:$Q350)&gt;0,SUM($S$3:AO$3)*$J350+SUM($S$4:AS$4)*$K350+SUM($S$5:AO$5)*$L350+SUM($S$6:AO$6)*$M350+SUM($S$7:AO$7)*$N350-SUM($O350:$Q350),0)</f>
        <v>0</v>
      </c>
      <c r="AM350" s="4">
        <f t="shared" si="1073"/>
        <v>0</v>
      </c>
      <c r="AN350" s="72">
        <f>IF(SUM($S$3:AQ$3)*$J350+SUM($S$4:AU$4)*$K350+SUM($S$5:AQ$5)*$L350+SUM($S$6:AQ$6)*$M350+SUM($S$7:AQ$7)*$N350-SUM($O350:$Q350)&gt;0,SUM($S$3:AQ$3)*$J350+SUM($S$4:AU$4)*$K350+SUM($S$5:AQ$5)*$L350+SUM($S$6:AQ$6)*$M350+SUM($S$7:AQ$7)*$N350-SUM($O350:$Q350),0)</f>
        <v>0</v>
      </c>
      <c r="AO350" s="4">
        <f t="shared" si="1074"/>
        <v>0</v>
      </c>
      <c r="AP350" s="72">
        <f>IF(SUM($S$3:AS$3)*$J350+SUM($S$4:AW$4)*$K350+SUM($S$5:AS$5)*$L350+SUM($S$6:AS$6)*$M350+SUM($S$7:AS$7)*$N350-SUM($O350:$Q350)&gt;0,SUM($S$3:AS$3)*$J350+SUM($S$4:AW$4)*$K350+SUM($S$5:AS$5)*$L350+SUM($S$6:AS$6)*$M350+SUM($S$7:AS$7)*$N350-SUM($O350:$Q350),0)</f>
        <v>0</v>
      </c>
      <c r="AQ350" s="4">
        <f t="shared" si="1075"/>
        <v>0</v>
      </c>
      <c r="AR350" s="72">
        <f>IF(SUM($S$3:AU$3)*$J350+SUM($S$4:AP$4)*$K350+SUM($S$5:AU$5)*$L350+SUM($S$6:AU$6)*$M350+SUM($S$7:AU$7)*$N350-SUM($O350:$Q350)&gt;0,SUM($S$3:AU$3)*$J350+SUM($S$4:AP$4)*$K350+SUM($S$5:AU$5)*$L350+SUM($S$6:AU$6)*$M350+SUM($S$7:AU$7)*$N350-SUM($O350:$Q350),0)</f>
        <v>0</v>
      </c>
      <c r="AS350" s="4">
        <f t="shared" si="1076"/>
        <v>0</v>
      </c>
      <c r="AT350" s="72">
        <f>IF(SUM($S$3:AW$3)*$J350+SUM($S$4:AW$4)*$K350+SUM($S$5:AW$5)*$L350+SUM($S$6:AW$6)*$M350+SUM($S$7:AW$7)*$N350-SUM($O350:$Q350)&gt;0,SUM($S$3:AW$3)*$J350+SUM($S$4:AW$4)*$K350+SUM($S$5:AW$5)*$L350+SUM($S$6:AW$6)*$M350+SUM($S$7:AW$7)*$N350-SUM($O350:$Q350),0)</f>
        <v>22864.270000000019</v>
      </c>
      <c r="AU350" s="4">
        <f t="shared" si="1077"/>
        <v>22864.270000000019</v>
      </c>
      <c r="AV350" s="72">
        <f>IF(SUM($S$3:AY$3)*$J350+SUM($S$4:AY$4)*$K350+SUM($S$5:AY$5)*$L350+SUM($S$6:AY$6)*$M350+SUM($S$7:AY$7)*$N350-SUM($O350:$Q350)&gt;0,SUM($S$3:AY$3)*$J350+SUM($S$4:AY$4)*$K350+SUM($S$5:AY$5)*$L350+SUM($S$6:AY$6)*$M350+SUM($S$7:AY$7)*$N350-SUM($O350:$Q350),0)</f>
        <v>85408.870000000054</v>
      </c>
      <c r="AW350" s="4">
        <f t="shared" si="1078"/>
        <v>62544.600000000035</v>
      </c>
      <c r="AX350" s="72">
        <f>IF(SUM($S$3:BA$3)*$J350+SUM($S$4:BA$4)*$K350+SUM($S$5:BA$5)*$L350+SUM($S$6:BA$6)*$M350+SUM($S$7:BA$7)*$N350-SUM($O350:$Q350)&gt;0,SUM($S$3:BA$3)*$J350+SUM($S$4:BA$4)*$K350+SUM($S$5:BA$5)*$L350+SUM($S$6:BA$6)*$M350+SUM($S$7:BA$7)*$N350-SUM($O350:$Q350),0)</f>
        <v>147953.47000000003</v>
      </c>
      <c r="AY350" s="7">
        <f t="shared" si="1079"/>
        <v>62544.599999999977</v>
      </c>
      <c r="AZ350" s="401">
        <f>IF(SUM($S$3:BC$3)*$J350+SUM($S$4:BC$4)*$K350+SUM($S$5:BC$5)*$L350+SUM($S$6:BC$6)*$M350+SUM($S$7:BC$7)*$N350-SUM($O350:$Q350)&gt;0,SUM($S$3:BC$3)*$J350+SUM($S$4:BC$4)*$K350+SUM($S$5:BC$5)*$L350+SUM($S$6:BC$6)*$M350+SUM($S$7:BC$7)*$N350-SUM($O350:$Q350),0)</f>
        <v>210498.07000000007</v>
      </c>
      <c r="BA350" s="87">
        <f t="shared" si="1080"/>
        <v>62544.600000000035</v>
      </c>
      <c r="BB350" s="402">
        <f>IF(SUM($S$3:BD$3)*$J350+SUM($S$4:BD$4)*$K350+SUM($S$5:BD$5)*$L350+SUM($S$6:BD$6)*$M350+SUM($S$7:BD$7)*$N350-SUM($O350:$Q350)&gt;0,SUM($S$3:BD$3)*$J350+SUM($S$4:BD$4)*$K350+SUM($S$5:BD$5)*$L350+SUM($S$6:BD$6)*$M350+SUM($S$7:BD$7)*$N350-SUM($O350:$Q350),0)</f>
        <v>257753.99000000005</v>
      </c>
      <c r="BC350" s="87">
        <f t="shared" si="1081"/>
        <v>47255.919999999984</v>
      </c>
      <c r="BG350" s="91">
        <f t="shared" si="1160"/>
        <v>0</v>
      </c>
      <c r="BH350" s="91">
        <f t="shared" si="1161"/>
        <v>0</v>
      </c>
      <c r="BI350" s="91">
        <f t="shared" si="1162"/>
        <v>0</v>
      </c>
      <c r="BJ350" s="91">
        <f t="shared" si="1163"/>
        <v>0</v>
      </c>
      <c r="BK350" s="91">
        <f t="shared" si="1164"/>
        <v>0</v>
      </c>
      <c r="BL350" s="91">
        <f t="shared" si="1165"/>
        <v>0</v>
      </c>
      <c r="BM350" s="91">
        <f t="shared" si="1166"/>
        <v>0</v>
      </c>
      <c r="BN350" s="91">
        <f t="shared" si="1167"/>
        <v>0</v>
      </c>
      <c r="BO350" s="91">
        <f t="shared" si="1168"/>
        <v>0</v>
      </c>
      <c r="BP350" s="91">
        <f t="shared" si="1169"/>
        <v>5286219.2240000041</v>
      </c>
      <c r="BQ350" s="250">
        <f t="shared" si="1170"/>
        <v>14460311.520000007</v>
      </c>
      <c r="BR350" s="157">
        <f t="shared" si="1171"/>
        <v>14460311.519999994</v>
      </c>
      <c r="BS350" s="91">
        <f t="shared" si="1122"/>
        <v>14460311.520000007</v>
      </c>
      <c r="BT350" s="91">
        <f t="shared" si="1123"/>
        <v>10925568.703999996</v>
      </c>
      <c r="BU350" s="23"/>
      <c r="BV350" s="23"/>
      <c r="BW350" s="24"/>
      <c r="BX350" s="153" t="s">
        <v>607</v>
      </c>
    </row>
    <row r="351" spans="1:76" s="86" customFormat="1" ht="12.75" customHeight="1" x14ac:dyDescent="0.25">
      <c r="A351" s="13" t="s">
        <v>751</v>
      </c>
      <c r="B351" s="63" t="s">
        <v>565</v>
      </c>
      <c r="C351" s="244" t="s">
        <v>105</v>
      </c>
      <c r="D351" s="274">
        <v>2</v>
      </c>
      <c r="E351" s="328">
        <v>41.58</v>
      </c>
      <c r="F351" s="341" t="s">
        <v>1055</v>
      </c>
      <c r="G351" s="369">
        <v>2</v>
      </c>
      <c r="H351" s="370">
        <v>39.14</v>
      </c>
      <c r="I351" s="378" t="s">
        <v>1055</v>
      </c>
      <c r="J351" s="208"/>
      <c r="K351" s="208"/>
      <c r="L351" s="213">
        <v>220.78</v>
      </c>
      <c r="M351" s="109"/>
      <c r="N351" s="120"/>
      <c r="O351" s="87"/>
      <c r="P351" s="91"/>
      <c r="Q351" s="292">
        <v>173500</v>
      </c>
      <c r="R351" s="72">
        <f>IF(SUM($S$3:U$3)*$J351+SUM($S$4:U$4)*$K351+SUM($S$5:U$5)*$L351+SUM($S$6:U$6)*$M351+SUM($S$7:U$7)*$N351-SUM($O351:$Q351)&gt;0,SUM($S$3:U$3)*$J351+SUM($S$4:U$4)*$K351+SUM($S$5:U$5)*$L351+SUM($S$6:U$6)*$M351+SUM($S$7:U$7)*$N351-SUM($O351:$Q351),0)</f>
        <v>0</v>
      </c>
      <c r="S351" s="73">
        <f t="shared" si="1063"/>
        <v>0</v>
      </c>
      <c r="T351" s="72">
        <f>IF(SUM($S$3:W$3)*$J351+SUM($S$4:W$4)*$K351+SUM($S$5:W$5)*$L351+SUM($S$6:W$6)*$M351+SUM($S$7:W$7)*$N351-SUM($O351:$Q351)&gt;0,SUM($S$3:W$3)*$J351+SUM($S$4:W$4)*$K351+SUM($S$5:W$5)*$L351+SUM($S$6:W$6)*$M351+SUM($S$7:W$7)*$N351-SUM($O351:$Q351),0)</f>
        <v>0</v>
      </c>
      <c r="U351" s="4">
        <f t="shared" si="1064"/>
        <v>0</v>
      </c>
      <c r="V351" s="72">
        <f>IF(SUM($S$3:Y$3)*$J351+SUM($S$4:Y$4)*$K351+SUM($S$5:Y$5)*$L351+SUM($S$6:Y$6)*$M351+SUM($S$7:Y$7)*$N351-SUM($O351:$Q351)&gt;0,SUM($S$3:Y$3)*$J351+SUM($S$4:Y$4)*$K351+SUM($S$5:Y$5)*$L351+SUM($S$6:Y$6)*$M351+SUM($S$7:Y$7)*$N351-SUM($O351:$Q351),0)</f>
        <v>0</v>
      </c>
      <c r="W351" s="4">
        <f t="shared" si="1065"/>
        <v>0</v>
      </c>
      <c r="X351" s="72">
        <f>IF(SUM($S$3:AA$3)*$J351+SUM($S$4:AA$4)*$K351+SUM($S$5:AA$5)*$L351+SUM($S$6:AA$6)*$M351+SUM($S$7:AA$7)*$N351-SUM($O351:$Q351)&gt;0,SUM($S$3:AA$3)*$J351+SUM($S$4:AA$4)*$K351+SUM($S$5:AA$5)*$L351+SUM($S$6:AA$6)*$M351+SUM($S$7:AA$7)*$N351-SUM($O351:$Q351),0)</f>
        <v>0</v>
      </c>
      <c r="Y351" s="4">
        <f t="shared" si="1066"/>
        <v>0</v>
      </c>
      <c r="Z351" s="72">
        <f>IF(SUM($S$3:AC$3)*$J351+SUM($S$4:AC$4)*$K351+SUM($S$5:AC$5)*$L351+SUM($S$6:AC$6)*$M351+SUM($S$7:AC$7)*$N351-SUM($O351:$Q351)&gt;0,SUM($S$3:AC$3)*$J351+SUM($S$4:AC$4)*$K351+SUM($S$5:AC$5)*$L351+SUM($S$6:AC$6)*$M351+SUM($S$7:AC$7)*$N351-SUM($O351:$Q351),0)</f>
        <v>0</v>
      </c>
      <c r="AA351" s="4">
        <f t="shared" si="1067"/>
        <v>0</v>
      </c>
      <c r="AB351" s="72">
        <f>IF(SUM($S$3:AE$3)*$J351+SUM($S$4:AE$4)*$K351+SUM($S$5:AE$5)*$L351+SUM($S$6:AE$6)*$M351+SUM($S$7:AE$7)*$N351-SUM($O351:$Q351)&gt;0,SUM($S$3:AE$3)*$J351+SUM($S$4:AE$4)*$K351+SUM($S$5:AE$5)*$L351+SUM($S$6:AE$6)*$M351+SUM($S$7:AE$7)*$N351-SUM($O351:$Q351),0)</f>
        <v>0</v>
      </c>
      <c r="AC351" s="4">
        <f t="shared" si="1068"/>
        <v>0</v>
      </c>
      <c r="AD351" s="72">
        <f>IF(SUM($S$3:AG$3)*$J351+SUM($S$4:AG$4)*$K351+SUM($S$5:AG$5)*$L351+SUM($S$6:AG$6)*$M351+SUM($S$7:AG$7)*$N351-SUM($O351:$Q351)&gt;0,SUM($S$3:AG$3)*$J351+SUM($S$4:AG$4)*$K351+SUM($S$5:AG$5)*$L351+SUM($S$6:AG$6)*$M351+SUM($S$7:AG$7)*$N351-SUM($O351:$Q351),0)</f>
        <v>0</v>
      </c>
      <c r="AE351" s="4">
        <f t="shared" si="1069"/>
        <v>0</v>
      </c>
      <c r="AF351" s="72">
        <f>IF(SUM($S$3:AI$3)*$J351+SUM($S$4:AI$4)*$K351+SUM($S$5:AI$5)*$L351+SUM($S$6:AI$6)*$M351+SUM($S$7:AI$7)*$N351-SUM($O351:$Q351)&gt;0,SUM($S$3:AI$3)*$J351+SUM($S$4:AI$4)*$K351+SUM($S$5:AI$5)*$L351+SUM($S$6:AI$6)*$M351+SUM($S$7:AI$7)*$N351-SUM($O351:$Q351),0)</f>
        <v>0</v>
      </c>
      <c r="AG351" s="4">
        <f t="shared" si="1070"/>
        <v>0</v>
      </c>
      <c r="AH351" s="72">
        <f>IF(SUM($S$3:AK$3)*$J351+SUM($S$4:AK$4)*$K351+SUM($S$5:AK$5)*$L351+SUM($S$6:AK$6)*$M351+SUM($S$7:AK$7)*$N351-SUM($O351:$Q351)&gt;0,SUM($S$3:AK$3)*$J351+SUM($S$4:AK$4)*$K351+SUM($S$5:AK$5)*$L351+SUM($S$6:AK$6)*$M351+SUM($S$7:AK$7)*$N351-SUM($O351:$Q351),0)</f>
        <v>0</v>
      </c>
      <c r="AI351" s="4">
        <f t="shared" si="1071"/>
        <v>0</v>
      </c>
      <c r="AJ351" s="72">
        <f>IF(SUM($S$3:AM$3)*$J351+SUM($S$4:AQ$4)*$K351+SUM($S$5:AM$5)*$L351+SUM($S$6:AM$6)*$M351+SUM($S$7:AM$7)*$N351-SUM($O351:$Q351)&gt;0,SUM($S$3:AM$3)*$J351+SUM($S$4:AQ$4)*$K351+SUM($S$5:AM$5)*$L351+SUM($S$6:AM$6)*$M351+SUM($S$7:AM$7)*$N351-SUM($O351:$Q351),0)</f>
        <v>0</v>
      </c>
      <c r="AK351" s="4">
        <f t="shared" si="1072"/>
        <v>0</v>
      </c>
      <c r="AL351" s="72">
        <f>IF(SUM($S$3:AO$3)*$J351+SUM($S$4:AS$4)*$K351+SUM($S$5:AO$5)*$L351+SUM($S$6:AO$6)*$M351+SUM($S$7:AO$7)*$N351-SUM($O351:$Q351)&gt;0,SUM($S$3:AO$3)*$J351+SUM($S$4:AS$4)*$K351+SUM($S$5:AO$5)*$L351+SUM($S$6:AO$6)*$M351+SUM($S$7:AO$7)*$N351-SUM($O351:$Q351),0)</f>
        <v>0</v>
      </c>
      <c r="AM351" s="4">
        <f t="shared" si="1073"/>
        <v>0</v>
      </c>
      <c r="AN351" s="72">
        <f>IF(SUM($S$3:AQ$3)*$J351+SUM($S$4:AU$4)*$K351+SUM($S$5:AQ$5)*$L351+SUM($S$6:AQ$6)*$M351+SUM($S$7:AQ$7)*$N351-SUM($O351:$Q351)&gt;0,SUM($S$3:AQ$3)*$J351+SUM($S$4:AU$4)*$K351+SUM($S$5:AQ$5)*$L351+SUM($S$6:AQ$6)*$M351+SUM($S$7:AQ$7)*$N351-SUM($O351:$Q351),0)</f>
        <v>0</v>
      </c>
      <c r="AO351" s="4">
        <f t="shared" si="1074"/>
        <v>0</v>
      </c>
      <c r="AP351" s="72">
        <f>IF(SUM($S$3:AS$3)*$J351+SUM($S$4:AW$4)*$K351+SUM($S$5:AS$5)*$L351+SUM($S$6:AS$6)*$M351+SUM($S$7:AS$7)*$N351-SUM($O351:$Q351)&gt;0,SUM($S$3:AS$3)*$J351+SUM($S$4:AW$4)*$K351+SUM($S$5:AS$5)*$L351+SUM($S$6:AS$6)*$M351+SUM($S$7:AS$7)*$N351-SUM($O351:$Q351),0)</f>
        <v>0</v>
      </c>
      <c r="AQ351" s="4">
        <f t="shared" si="1075"/>
        <v>0</v>
      </c>
      <c r="AR351" s="72">
        <f>IF(SUM($S$3:AU$3)*$J351+SUM($S$4:AP$4)*$K351+SUM($S$5:AU$5)*$L351+SUM($S$6:AU$6)*$M351+SUM($S$7:AU$7)*$N351-SUM($O351:$Q351)&gt;0,SUM($S$3:AU$3)*$J351+SUM($S$4:AP$4)*$K351+SUM($S$5:AU$5)*$L351+SUM($S$6:AU$6)*$M351+SUM($S$7:AU$7)*$N351-SUM($O351:$Q351),0)</f>
        <v>0</v>
      </c>
      <c r="AS351" s="4">
        <f t="shared" si="1076"/>
        <v>0</v>
      </c>
      <c r="AT351" s="72">
        <f>IF(SUM($S$3:AW$3)*$J351+SUM($S$4:AW$4)*$K351+SUM($S$5:AW$5)*$L351+SUM($S$6:AW$6)*$M351+SUM($S$7:AW$7)*$N351-SUM($O351:$Q351)&gt;0,SUM($S$3:AW$3)*$J351+SUM($S$4:AW$4)*$K351+SUM($S$5:AW$5)*$L351+SUM($S$6:AW$6)*$M351+SUM($S$7:AW$7)*$N351-SUM($O351:$Q351),0)</f>
        <v>6656.4800000000105</v>
      </c>
      <c r="AU351" s="4">
        <f t="shared" si="1077"/>
        <v>6656.4800000000105</v>
      </c>
      <c r="AV351" s="72">
        <f>IF(SUM($S$3:AY$3)*$J351+SUM($S$4:AY$4)*$K351+SUM($S$5:AY$5)*$L351+SUM($S$6:AY$6)*$M351+SUM($S$7:AY$7)*$N351-SUM($O351:$Q351)&gt;0,SUM($S$3:AY$3)*$J351+SUM($S$4:AY$4)*$K351+SUM($S$5:AY$5)*$L351+SUM($S$6:AY$6)*$M351+SUM($S$7:AY$7)*$N351-SUM($O351:$Q351),0)</f>
        <v>46396.880000000005</v>
      </c>
      <c r="AW351" s="4">
        <f t="shared" si="1078"/>
        <v>39740.399999999994</v>
      </c>
      <c r="AX351" s="72">
        <f>IF(SUM($S$3:BA$3)*$J351+SUM($S$4:BA$4)*$K351+SUM($S$5:BA$5)*$L351+SUM($S$6:BA$6)*$M351+SUM($S$7:BA$7)*$N351-SUM($O351:$Q351)&gt;0,SUM($S$3:BA$3)*$J351+SUM($S$4:BA$4)*$K351+SUM($S$5:BA$5)*$L351+SUM($S$6:BA$6)*$M351+SUM($S$7:BA$7)*$N351-SUM($O351:$Q351),0)</f>
        <v>86137.279999999999</v>
      </c>
      <c r="AY351" s="7">
        <f t="shared" si="1079"/>
        <v>39740.399999999994</v>
      </c>
      <c r="AZ351" s="401">
        <f>IF(SUM($S$3:BC$3)*$J351+SUM($S$4:BC$4)*$K351+SUM($S$5:BC$5)*$L351+SUM($S$6:BC$6)*$M351+SUM($S$7:BC$7)*$N351-SUM($O351:$Q351)&gt;0,SUM($S$3:BC$3)*$J351+SUM($S$4:BC$4)*$K351+SUM($S$5:BC$5)*$L351+SUM($S$6:BC$6)*$M351+SUM($S$7:BC$7)*$N351-SUM($O351:$Q351),0)</f>
        <v>125877.68</v>
      </c>
      <c r="BA351" s="87">
        <f t="shared" si="1080"/>
        <v>39740.399999999994</v>
      </c>
      <c r="BB351" s="402">
        <f>IF(SUM($S$3:BD$3)*$J351+SUM($S$4:BD$4)*$K351+SUM($S$5:BD$5)*$L351+SUM($S$6:BD$6)*$M351+SUM($S$7:BD$7)*$N351-SUM($O351:$Q351)&gt;0,SUM($S$3:BD$3)*$J351+SUM($S$4:BD$4)*$K351+SUM($S$5:BD$5)*$L351+SUM($S$6:BD$6)*$M351+SUM($S$7:BD$7)*$N351-SUM($O351:$Q351),0)</f>
        <v>155903.76</v>
      </c>
      <c r="BC351" s="87">
        <f t="shared" si="1081"/>
        <v>30026.080000000016</v>
      </c>
      <c r="BG351" s="23">
        <f t="shared" si="1148"/>
        <v>0</v>
      </c>
      <c r="BH351" s="23">
        <f t="shared" si="1149"/>
        <v>0</v>
      </c>
      <c r="BI351" s="23">
        <f t="shared" si="1150"/>
        <v>0</v>
      </c>
      <c r="BJ351" s="23">
        <f t="shared" si="1151"/>
        <v>0</v>
      </c>
      <c r="BK351" s="23">
        <f t="shared" si="1152"/>
        <v>0</v>
      </c>
      <c r="BL351" s="23">
        <f t="shared" si="1153"/>
        <v>0</v>
      </c>
      <c r="BM351" s="23">
        <f t="shared" si="1154"/>
        <v>0</v>
      </c>
      <c r="BN351" s="23">
        <f t="shared" si="1155"/>
        <v>0</v>
      </c>
      <c r="BO351" s="23">
        <f t="shared" si="1156"/>
        <v>0</v>
      </c>
      <c r="BP351" s="23">
        <f t="shared" si="1157"/>
        <v>1485047.3750400024</v>
      </c>
      <c r="BQ351" s="407">
        <f t="shared" si="1158"/>
        <v>8866003.7591999993</v>
      </c>
      <c r="BR351" s="22">
        <f t="shared" si="1159"/>
        <v>8866003.7591999993</v>
      </c>
      <c r="BS351" s="91">
        <f t="shared" ref="BS351:BS352" si="1172">IF($G351=2,$H351*BA351*$I$2,$H351*BA351)</f>
        <v>8866003.7591999993</v>
      </c>
      <c r="BT351" s="91">
        <f t="shared" ref="BT351:BT352" si="1173">IF($G351=2,$H351*BC351*$I$2,$H351*BC351)</f>
        <v>6698758.3958400032</v>
      </c>
      <c r="BU351" s="23"/>
      <c r="BV351" s="23"/>
      <c r="BW351" s="24"/>
      <c r="BX351" s="164" t="s">
        <v>749</v>
      </c>
    </row>
    <row r="352" spans="1:76" s="86" customFormat="1" ht="12.75" customHeight="1" x14ac:dyDescent="0.25">
      <c r="A352" s="13" t="s">
        <v>566</v>
      </c>
      <c r="B352" s="63" t="s">
        <v>565</v>
      </c>
      <c r="C352" s="244" t="s">
        <v>105</v>
      </c>
      <c r="D352" s="274">
        <v>2</v>
      </c>
      <c r="E352" s="328">
        <v>52.02</v>
      </c>
      <c r="F352" s="341" t="s">
        <v>1055</v>
      </c>
      <c r="G352" s="369">
        <v>2</v>
      </c>
      <c r="H352" s="370">
        <v>50.14</v>
      </c>
      <c r="I352" s="378" t="s">
        <v>1055</v>
      </c>
      <c r="J352" s="208"/>
      <c r="K352" s="208"/>
      <c r="L352" s="213">
        <v>131.232</v>
      </c>
      <c r="M352" s="109"/>
      <c r="N352" s="120"/>
      <c r="O352" s="87"/>
      <c r="P352" s="87"/>
      <c r="Q352" s="292">
        <v>172000</v>
      </c>
      <c r="R352" s="72">
        <f>IF(SUM($S$3:U$3)*$J352+SUM($S$4:U$4)*$K352+SUM($S$5:U$5)*$L352+SUM($S$6:U$6)*$M352+SUM($S$7:U$7)*$N352-SUM($O352:$Q352)&gt;0,SUM($S$3:U$3)*$J352+SUM($S$4:U$4)*$K352+SUM($S$5:U$5)*$L352+SUM($S$6:U$6)*$M352+SUM($S$7:U$7)*$N352-SUM($O352:$Q352),0)</f>
        <v>0</v>
      </c>
      <c r="S352" s="73">
        <f t="shared" si="1063"/>
        <v>0</v>
      </c>
      <c r="T352" s="72">
        <f>IF(SUM($S$3:W$3)*$J352+SUM($S$4:W$4)*$K352+SUM($S$5:W$5)*$L352+SUM($S$6:W$6)*$M352+SUM($S$7:W$7)*$N352-SUM($O352:$Q352)&gt;0,SUM($S$3:W$3)*$J352+SUM($S$4:W$4)*$K352+SUM($S$5:W$5)*$L352+SUM($S$6:W$6)*$M352+SUM($S$7:W$7)*$N352-SUM($O352:$Q352),0)</f>
        <v>0</v>
      </c>
      <c r="U352" s="4">
        <f t="shared" si="1064"/>
        <v>0</v>
      </c>
      <c r="V352" s="72">
        <f>IF(SUM($S$3:Y$3)*$J352+SUM($S$4:Y$4)*$K352+SUM($S$5:Y$5)*$L352+SUM($S$6:Y$6)*$M352+SUM($S$7:Y$7)*$N352-SUM($O352:$Q352)&gt;0,SUM($S$3:Y$3)*$J352+SUM($S$4:Y$4)*$K352+SUM($S$5:Y$5)*$L352+SUM($S$6:Y$6)*$M352+SUM($S$7:Y$7)*$N352-SUM($O352:$Q352),0)</f>
        <v>0</v>
      </c>
      <c r="W352" s="4">
        <f t="shared" si="1065"/>
        <v>0</v>
      </c>
      <c r="X352" s="72">
        <f>IF(SUM($S$3:AA$3)*$J352+SUM($S$4:AA$4)*$K352+SUM($S$5:AA$5)*$L352+SUM($S$6:AA$6)*$M352+SUM($S$7:AA$7)*$N352-SUM($O352:$Q352)&gt;0,SUM($S$3:AA$3)*$J352+SUM($S$4:AA$4)*$K352+SUM($S$5:AA$5)*$L352+SUM($S$6:AA$6)*$M352+SUM($S$7:AA$7)*$N352-SUM($O352:$Q352),0)</f>
        <v>0</v>
      </c>
      <c r="Y352" s="4">
        <f t="shared" si="1066"/>
        <v>0</v>
      </c>
      <c r="Z352" s="72">
        <f>IF(SUM($S$3:AC$3)*$J352+SUM($S$4:AC$4)*$K352+SUM($S$5:AC$5)*$L352+SUM($S$6:AC$6)*$M352+SUM($S$7:AC$7)*$N352-SUM($O352:$Q352)&gt;0,SUM($S$3:AC$3)*$J352+SUM($S$4:AC$4)*$K352+SUM($S$5:AC$5)*$L352+SUM($S$6:AC$6)*$M352+SUM($S$7:AC$7)*$N352-SUM($O352:$Q352),0)</f>
        <v>0</v>
      </c>
      <c r="AA352" s="4">
        <f t="shared" si="1067"/>
        <v>0</v>
      </c>
      <c r="AB352" s="72">
        <f>IF(SUM($S$3:AE$3)*$J352+SUM($S$4:AE$4)*$K352+SUM($S$5:AE$5)*$L352+SUM($S$6:AE$6)*$M352+SUM($S$7:AE$7)*$N352-SUM($O352:$Q352)&gt;0,SUM($S$3:AE$3)*$J352+SUM($S$4:AE$4)*$K352+SUM($S$5:AE$5)*$L352+SUM($S$6:AE$6)*$M352+SUM($S$7:AE$7)*$N352-SUM($O352:$Q352),0)</f>
        <v>0</v>
      </c>
      <c r="AC352" s="4">
        <f t="shared" si="1068"/>
        <v>0</v>
      </c>
      <c r="AD352" s="72">
        <f>IF(SUM($S$3:AG$3)*$J352+SUM($S$4:AG$4)*$K352+SUM($S$5:AG$5)*$L352+SUM($S$6:AG$6)*$M352+SUM($S$7:AG$7)*$N352-SUM($O352:$Q352)&gt;0,SUM($S$3:AG$3)*$J352+SUM($S$4:AG$4)*$K352+SUM($S$5:AG$5)*$L352+SUM($S$6:AG$6)*$M352+SUM($S$7:AG$7)*$N352-SUM($O352:$Q352),0)</f>
        <v>0</v>
      </c>
      <c r="AE352" s="4">
        <f t="shared" si="1069"/>
        <v>0</v>
      </c>
      <c r="AF352" s="72">
        <f>IF(SUM($S$3:AI$3)*$J352+SUM($S$4:AI$4)*$K352+SUM($S$5:AI$5)*$L352+SUM($S$6:AI$6)*$M352+SUM($S$7:AI$7)*$N352-SUM($O352:$Q352)&gt;0,SUM($S$3:AI$3)*$J352+SUM($S$4:AI$4)*$K352+SUM($S$5:AI$5)*$L352+SUM($S$6:AI$6)*$M352+SUM($S$7:AI$7)*$N352-SUM($O352:$Q352),0)</f>
        <v>0</v>
      </c>
      <c r="AG352" s="4">
        <f t="shared" si="1070"/>
        <v>0</v>
      </c>
      <c r="AH352" s="72">
        <f>IF(SUM($S$3:AK$3)*$J352+SUM($S$4:AK$4)*$K352+SUM($S$5:AK$5)*$L352+SUM($S$6:AK$6)*$M352+SUM($S$7:AK$7)*$N352-SUM($O352:$Q352)&gt;0,SUM($S$3:AK$3)*$J352+SUM($S$4:AK$4)*$K352+SUM($S$5:AK$5)*$L352+SUM($S$6:AK$6)*$M352+SUM($S$7:AK$7)*$N352-SUM($O352:$Q352),0)</f>
        <v>0</v>
      </c>
      <c r="AI352" s="4">
        <f t="shared" si="1071"/>
        <v>0</v>
      </c>
      <c r="AJ352" s="72">
        <f>IF(SUM($S$3:AM$3)*$J352+SUM($S$4:AQ$4)*$K352+SUM($S$5:AM$5)*$L352+SUM($S$6:AM$6)*$M352+SUM($S$7:AM$7)*$N352-SUM($O352:$Q352)&gt;0,SUM($S$3:AM$3)*$J352+SUM($S$4:AQ$4)*$K352+SUM($S$5:AM$5)*$L352+SUM($S$6:AM$6)*$M352+SUM($S$7:AM$7)*$N352-SUM($O352:$Q352),0)</f>
        <v>0</v>
      </c>
      <c r="AK352" s="4">
        <f t="shared" si="1072"/>
        <v>0</v>
      </c>
      <c r="AL352" s="72">
        <f>IF(SUM($S$3:AO$3)*$J352+SUM($S$4:AS$4)*$K352+SUM($S$5:AO$5)*$L352+SUM($S$6:AO$6)*$M352+SUM($S$7:AO$7)*$N352-SUM($O352:$Q352)&gt;0,SUM($S$3:AO$3)*$J352+SUM($S$4:AS$4)*$K352+SUM($S$5:AO$5)*$L352+SUM($S$6:AO$6)*$M352+SUM($S$7:AO$7)*$N352-SUM($O352:$Q352),0)</f>
        <v>0</v>
      </c>
      <c r="AM352" s="4">
        <f t="shared" si="1073"/>
        <v>0</v>
      </c>
      <c r="AN352" s="72">
        <f>IF(SUM($S$3:AQ$3)*$J352+SUM($S$4:AU$4)*$K352+SUM($S$5:AQ$5)*$L352+SUM($S$6:AQ$6)*$M352+SUM($S$7:AQ$7)*$N352-SUM($O352:$Q352)&gt;0,SUM($S$3:AQ$3)*$J352+SUM($S$4:AU$4)*$K352+SUM($S$5:AQ$5)*$L352+SUM($S$6:AQ$6)*$M352+SUM($S$7:AQ$7)*$N352-SUM($O352:$Q352),0)</f>
        <v>0</v>
      </c>
      <c r="AO352" s="4">
        <f t="shared" si="1074"/>
        <v>0</v>
      </c>
      <c r="AP352" s="72">
        <f>IF(SUM($S$3:AS$3)*$J352+SUM($S$4:AW$4)*$K352+SUM($S$5:AS$5)*$L352+SUM($S$6:AS$6)*$M352+SUM($S$7:AS$7)*$N352-SUM($O352:$Q352)&gt;0,SUM($S$3:AS$3)*$J352+SUM($S$4:AW$4)*$K352+SUM($S$5:AS$5)*$L352+SUM($S$6:AS$6)*$M352+SUM($S$7:AS$7)*$N352-SUM($O352:$Q352),0)</f>
        <v>0</v>
      </c>
      <c r="AQ352" s="4">
        <f t="shared" si="1075"/>
        <v>0</v>
      </c>
      <c r="AR352" s="72">
        <f>IF(SUM($S$3:AU$3)*$J352+SUM($S$4:AP$4)*$K352+SUM($S$5:AU$5)*$L352+SUM($S$6:AU$6)*$M352+SUM($S$7:AU$7)*$N352-SUM($O352:$Q352)&gt;0,SUM($S$3:AU$3)*$J352+SUM($S$4:AP$4)*$K352+SUM($S$5:AU$5)*$L352+SUM($S$6:AU$6)*$M352+SUM($S$7:AU$7)*$N352-SUM($O352:$Q352),0)</f>
        <v>0</v>
      </c>
      <c r="AS352" s="4">
        <f t="shared" si="1076"/>
        <v>0</v>
      </c>
      <c r="AT352" s="72">
        <f>IF(SUM($S$3:AW$3)*$J352+SUM($S$4:AW$4)*$K352+SUM($S$5:AW$5)*$L352+SUM($S$6:AW$6)*$M352+SUM($S$7:AW$7)*$N352-SUM($O352:$Q352)&gt;0,SUM($S$3:AW$3)*$J352+SUM($S$4:AW$4)*$K352+SUM($S$5:AW$5)*$L352+SUM($S$6:AW$6)*$M352+SUM($S$7:AW$7)*$N352-SUM($O352:$Q352),0)</f>
        <v>0</v>
      </c>
      <c r="AU352" s="4">
        <f t="shared" si="1077"/>
        <v>0</v>
      </c>
      <c r="AV352" s="72">
        <f>IF(SUM($S$3:AY$3)*$J352+SUM($S$4:AY$4)*$K352+SUM($S$5:AY$5)*$L352+SUM($S$6:AY$6)*$M352+SUM($S$7:AY$7)*$N352-SUM($O352:$Q352)&gt;0,SUM($S$3:AY$3)*$J352+SUM($S$4:AY$4)*$K352+SUM($S$5:AY$5)*$L352+SUM($S$6:AY$6)*$M352+SUM($S$7:AY$7)*$N352-SUM($O352:$Q352),0)</f>
        <v>0</v>
      </c>
      <c r="AW352" s="4">
        <f t="shared" si="1078"/>
        <v>0</v>
      </c>
      <c r="AX352" s="72">
        <f>IF(SUM($S$3:BA$3)*$J352+SUM($S$4:BA$4)*$K352+SUM($S$5:BA$5)*$L352+SUM($S$6:BA$6)*$M352+SUM($S$7:BA$7)*$N352-SUM($O352:$Q352)&gt;0,SUM($S$3:BA$3)*$J352+SUM($S$4:BA$4)*$K352+SUM($S$5:BA$5)*$L352+SUM($S$6:BA$6)*$M352+SUM($S$7:BA$7)*$N352-SUM($O352:$Q352),0)</f>
        <v>0</v>
      </c>
      <c r="AY352" s="7">
        <f t="shared" si="1079"/>
        <v>0</v>
      </c>
      <c r="AZ352" s="401">
        <f>IF(SUM($S$3:BC$3)*$J352+SUM($S$4:BC$4)*$K352+SUM($S$5:BC$5)*$L352+SUM($S$6:BC$6)*$M352+SUM($S$7:BC$7)*$N352-SUM($O352:$Q352)&gt;0,SUM($S$3:BC$3)*$J352+SUM($S$4:BC$4)*$K352+SUM($S$5:BC$5)*$L352+SUM($S$6:BC$6)*$M352+SUM($S$7:BC$7)*$N352-SUM($O352:$Q352),0)</f>
        <v>5950.5920000000042</v>
      </c>
      <c r="BA352" s="87">
        <f t="shared" si="1080"/>
        <v>5950.5920000000042</v>
      </c>
      <c r="BB352" s="402">
        <f>IF(SUM($S$3:BD$3)*$J352+SUM($S$4:BD$4)*$K352+SUM($S$5:BD$5)*$L352+SUM($S$6:BD$6)*$M352+SUM($S$7:BD$7)*$N352-SUM($O352:$Q352)&gt;0,SUM($S$3:BD$3)*$J352+SUM($S$4:BD$4)*$K352+SUM($S$5:BD$5)*$L352+SUM($S$6:BD$6)*$M352+SUM($S$7:BD$7)*$N352-SUM($O352:$Q352),0)</f>
        <v>23798.144</v>
      </c>
      <c r="BC352" s="87">
        <f t="shared" si="1081"/>
        <v>17847.551999999996</v>
      </c>
      <c r="BG352" s="23">
        <f t="shared" si="1148"/>
        <v>0</v>
      </c>
      <c r="BH352" s="23">
        <f t="shared" si="1149"/>
        <v>0</v>
      </c>
      <c r="BI352" s="23">
        <f t="shared" si="1150"/>
        <v>0</v>
      </c>
      <c r="BJ352" s="23">
        <f t="shared" si="1151"/>
        <v>0</v>
      </c>
      <c r="BK352" s="23">
        <f t="shared" si="1152"/>
        <v>0</v>
      </c>
      <c r="BL352" s="23">
        <f t="shared" si="1153"/>
        <v>0</v>
      </c>
      <c r="BM352" s="23">
        <f t="shared" si="1154"/>
        <v>0</v>
      </c>
      <c r="BN352" s="23">
        <f t="shared" si="1155"/>
        <v>0</v>
      </c>
      <c r="BO352" s="23">
        <f t="shared" si="1156"/>
        <v>0</v>
      </c>
      <c r="BP352" s="23">
        <f t="shared" si="1157"/>
        <v>0</v>
      </c>
      <c r="BQ352" s="407">
        <f t="shared" si="1158"/>
        <v>0</v>
      </c>
      <c r="BR352" s="22">
        <f t="shared" si="1159"/>
        <v>0</v>
      </c>
      <c r="BS352" s="91">
        <f t="shared" si="1172"/>
        <v>1700667.2924160012</v>
      </c>
      <c r="BT352" s="91">
        <f t="shared" si="1173"/>
        <v>5100794.6664959993</v>
      </c>
      <c r="BU352" s="23"/>
      <c r="BV352" s="23"/>
      <c r="BW352" s="24"/>
      <c r="BX352" s="164" t="s">
        <v>749</v>
      </c>
    </row>
    <row r="353" spans="1:76" s="86" customFormat="1" ht="12.75" customHeight="1" x14ac:dyDescent="0.25">
      <c r="A353" s="13" t="s">
        <v>567</v>
      </c>
      <c r="B353" s="63" t="s">
        <v>565</v>
      </c>
      <c r="C353" s="244" t="s">
        <v>105</v>
      </c>
      <c r="D353" s="274">
        <v>1</v>
      </c>
      <c r="E353" s="328">
        <v>246.6</v>
      </c>
      <c r="F353" s="341" t="s">
        <v>912</v>
      </c>
      <c r="G353" s="369">
        <v>1</v>
      </c>
      <c r="H353" s="370">
        <v>253.39</v>
      </c>
      <c r="I353" s="378" t="s">
        <v>912</v>
      </c>
      <c r="J353" s="208"/>
      <c r="K353" s="208"/>
      <c r="L353" s="213">
        <v>269.7</v>
      </c>
      <c r="M353" s="109"/>
      <c r="N353" s="120"/>
      <c r="O353" s="87"/>
      <c r="P353" s="91"/>
      <c r="Q353" s="292">
        <v>266000</v>
      </c>
      <c r="R353" s="72">
        <f>IF(SUM($S$3:U$3)*$J353+SUM($S$4:U$4)*$K353+SUM($S$5:U$5)*$L353+SUM($S$6:U$6)*$M353+SUM($S$7:U$7)*$N353-SUM($O353:$Q353)&gt;0,SUM($S$3:U$3)*$J353+SUM($S$4:U$4)*$K353+SUM($S$5:U$5)*$L353+SUM($S$6:U$6)*$M353+SUM($S$7:U$7)*$N353-SUM($O353:$Q353),0)</f>
        <v>0</v>
      </c>
      <c r="S353" s="73">
        <f t="shared" si="1063"/>
        <v>0</v>
      </c>
      <c r="T353" s="72">
        <f>IF(SUM($S$3:W$3)*$J353+SUM($S$4:W$4)*$K353+SUM($S$5:W$5)*$L353+SUM($S$6:W$6)*$M353+SUM($S$7:W$7)*$N353-SUM($O353:$Q353)&gt;0,SUM($S$3:W$3)*$J353+SUM($S$4:W$4)*$K353+SUM($S$5:W$5)*$L353+SUM($S$6:W$6)*$M353+SUM($S$7:W$7)*$N353-SUM($O353:$Q353),0)</f>
        <v>0</v>
      </c>
      <c r="U353" s="4">
        <f t="shared" si="1064"/>
        <v>0</v>
      </c>
      <c r="V353" s="72">
        <f>IF(SUM($S$3:Y$3)*$J353+SUM($S$4:Y$4)*$K353+SUM($S$5:Y$5)*$L353+SUM($S$6:Y$6)*$M353+SUM($S$7:Y$7)*$N353-SUM($O353:$Q353)&gt;0,SUM($S$3:Y$3)*$J353+SUM($S$4:Y$4)*$K353+SUM($S$5:Y$5)*$L353+SUM($S$6:Y$6)*$M353+SUM($S$7:Y$7)*$N353-SUM($O353:$Q353),0)</f>
        <v>0</v>
      </c>
      <c r="W353" s="4">
        <f t="shared" si="1065"/>
        <v>0</v>
      </c>
      <c r="X353" s="72">
        <f>IF(SUM($S$3:AA$3)*$J353+SUM($S$4:AA$4)*$K353+SUM($S$5:AA$5)*$L353+SUM($S$6:AA$6)*$M353+SUM($S$7:AA$7)*$N353-SUM($O353:$Q353)&gt;0,SUM($S$3:AA$3)*$J353+SUM($S$4:AA$4)*$K353+SUM($S$5:AA$5)*$L353+SUM($S$6:AA$6)*$M353+SUM($S$7:AA$7)*$N353-SUM($O353:$Q353),0)</f>
        <v>0</v>
      </c>
      <c r="Y353" s="4">
        <f t="shared" si="1066"/>
        <v>0</v>
      </c>
      <c r="Z353" s="72">
        <f>IF(SUM($S$3:AC$3)*$J353+SUM($S$4:AC$4)*$K353+SUM($S$5:AC$5)*$L353+SUM($S$6:AC$6)*$M353+SUM($S$7:AC$7)*$N353-SUM($O353:$Q353)&gt;0,SUM($S$3:AC$3)*$J353+SUM($S$4:AC$4)*$K353+SUM($S$5:AC$5)*$L353+SUM($S$6:AC$6)*$M353+SUM($S$7:AC$7)*$N353-SUM($O353:$Q353),0)</f>
        <v>0</v>
      </c>
      <c r="AA353" s="4">
        <f t="shared" si="1067"/>
        <v>0</v>
      </c>
      <c r="AB353" s="72">
        <f>IF(SUM($S$3:AE$3)*$J353+SUM($S$4:AE$4)*$K353+SUM($S$5:AE$5)*$L353+SUM($S$6:AE$6)*$M353+SUM($S$7:AE$7)*$N353-SUM($O353:$Q353)&gt;0,SUM($S$3:AE$3)*$J353+SUM($S$4:AE$4)*$K353+SUM($S$5:AE$5)*$L353+SUM($S$6:AE$6)*$M353+SUM($S$7:AE$7)*$N353-SUM($O353:$Q353),0)</f>
        <v>0</v>
      </c>
      <c r="AC353" s="4">
        <f t="shared" si="1068"/>
        <v>0</v>
      </c>
      <c r="AD353" s="72">
        <f>IF(SUM($S$3:AG$3)*$J353+SUM($S$4:AG$4)*$K353+SUM($S$5:AG$5)*$L353+SUM($S$6:AG$6)*$M353+SUM($S$7:AG$7)*$N353-SUM($O353:$Q353)&gt;0,SUM($S$3:AG$3)*$J353+SUM($S$4:AG$4)*$K353+SUM($S$5:AG$5)*$L353+SUM($S$6:AG$6)*$M353+SUM($S$7:AG$7)*$N353-SUM($O353:$Q353),0)</f>
        <v>0</v>
      </c>
      <c r="AE353" s="4">
        <f t="shared" si="1069"/>
        <v>0</v>
      </c>
      <c r="AF353" s="72">
        <f>IF(SUM($S$3:AI$3)*$J353+SUM($S$4:AI$4)*$K353+SUM($S$5:AI$5)*$L353+SUM($S$6:AI$6)*$M353+SUM($S$7:AI$7)*$N353-SUM($O353:$Q353)&gt;0,SUM($S$3:AI$3)*$J353+SUM($S$4:AI$4)*$K353+SUM($S$5:AI$5)*$L353+SUM($S$6:AI$6)*$M353+SUM($S$7:AI$7)*$N353-SUM($O353:$Q353),0)</f>
        <v>0</v>
      </c>
      <c r="AG353" s="4">
        <f t="shared" si="1070"/>
        <v>0</v>
      </c>
      <c r="AH353" s="72">
        <f>IF(SUM($S$3:AK$3)*$J353+SUM($S$4:AK$4)*$K353+SUM($S$5:AK$5)*$L353+SUM($S$6:AK$6)*$M353+SUM($S$7:AK$7)*$N353-SUM($O353:$Q353)&gt;0,SUM($S$3:AK$3)*$J353+SUM($S$4:AK$4)*$K353+SUM($S$5:AK$5)*$L353+SUM($S$6:AK$6)*$M353+SUM($S$7:AK$7)*$N353-SUM($O353:$Q353),0)</f>
        <v>0</v>
      </c>
      <c r="AI353" s="4">
        <f t="shared" si="1071"/>
        <v>0</v>
      </c>
      <c r="AJ353" s="72">
        <f>IF(SUM($S$3:AM$3)*$J353+SUM($S$4:AQ$4)*$K353+SUM($S$5:AM$5)*$L353+SUM($S$6:AM$6)*$M353+SUM($S$7:AM$7)*$N353-SUM($O353:$Q353)&gt;0,SUM($S$3:AM$3)*$J353+SUM($S$4:AQ$4)*$K353+SUM($S$5:AM$5)*$L353+SUM($S$6:AM$6)*$M353+SUM($S$7:AM$7)*$N353-SUM($O353:$Q353),0)</f>
        <v>0</v>
      </c>
      <c r="AK353" s="4">
        <f t="shared" si="1072"/>
        <v>0</v>
      </c>
      <c r="AL353" s="72">
        <f>IF(SUM($S$3:AO$3)*$J353+SUM($S$4:AS$4)*$K353+SUM($S$5:AO$5)*$L353+SUM($S$6:AO$6)*$M353+SUM($S$7:AO$7)*$N353-SUM($O353:$Q353)&gt;0,SUM($S$3:AO$3)*$J353+SUM($S$4:AS$4)*$K353+SUM($S$5:AO$5)*$L353+SUM($S$6:AO$6)*$M353+SUM($S$7:AO$7)*$N353-SUM($O353:$Q353),0)</f>
        <v>0</v>
      </c>
      <c r="AM353" s="4">
        <f t="shared" si="1073"/>
        <v>0</v>
      </c>
      <c r="AN353" s="72">
        <f>IF(SUM($S$3:AQ$3)*$J353+SUM($S$4:AU$4)*$K353+SUM($S$5:AQ$5)*$L353+SUM($S$6:AQ$6)*$M353+SUM($S$7:AQ$7)*$N353-SUM($O353:$Q353)&gt;0,SUM($S$3:AQ$3)*$J353+SUM($S$4:AU$4)*$K353+SUM($S$5:AQ$5)*$L353+SUM($S$6:AQ$6)*$M353+SUM($S$7:AQ$7)*$N353-SUM($O353:$Q353),0)</f>
        <v>0</v>
      </c>
      <c r="AO353" s="4">
        <f t="shared" si="1074"/>
        <v>0</v>
      </c>
      <c r="AP353" s="72">
        <f>IF(SUM($S$3:AS$3)*$J353+SUM($S$4:AW$4)*$K353+SUM($S$5:AS$5)*$L353+SUM($S$6:AS$6)*$M353+SUM($S$7:AS$7)*$N353-SUM($O353:$Q353)&gt;0,SUM($S$3:AS$3)*$J353+SUM($S$4:AW$4)*$K353+SUM($S$5:AS$5)*$L353+SUM($S$6:AS$6)*$M353+SUM($S$7:AS$7)*$N353-SUM($O353:$Q353),0)</f>
        <v>0</v>
      </c>
      <c r="AQ353" s="4">
        <f t="shared" si="1075"/>
        <v>0</v>
      </c>
      <c r="AR353" s="72">
        <f>IF(SUM($S$3:AU$3)*$J353+SUM($S$4:AP$4)*$K353+SUM($S$5:AU$5)*$L353+SUM($S$6:AU$6)*$M353+SUM($S$7:AU$7)*$N353-SUM($O353:$Q353)&gt;0,SUM($S$3:AU$3)*$J353+SUM($S$4:AP$4)*$K353+SUM($S$5:AU$5)*$L353+SUM($S$6:AU$6)*$M353+SUM($S$7:AU$7)*$N353-SUM($O353:$Q353),0)</f>
        <v>0</v>
      </c>
      <c r="AS353" s="4">
        <f t="shared" si="1076"/>
        <v>0</v>
      </c>
      <c r="AT353" s="72">
        <f>IF(SUM($S$3:AW$3)*$J353+SUM($S$4:AW$4)*$K353+SUM($S$5:AW$5)*$L353+SUM($S$6:AW$6)*$M353+SUM($S$7:AW$7)*$N353-SUM($O353:$Q353)&gt;0,SUM($S$3:AW$3)*$J353+SUM($S$4:AW$4)*$K353+SUM($S$5:AW$5)*$L353+SUM($S$6:AW$6)*$M353+SUM($S$7:AW$7)*$N353-SUM($O353:$Q353),0)</f>
        <v>0</v>
      </c>
      <c r="AU353" s="4">
        <f t="shared" si="1077"/>
        <v>0</v>
      </c>
      <c r="AV353" s="72">
        <f>IF(SUM($S$3:AY$3)*$J353+SUM($S$4:AY$4)*$K353+SUM($S$5:AY$5)*$L353+SUM($S$6:AY$6)*$M353+SUM($S$7:AY$7)*$N353-SUM($O353:$Q353)&gt;0,SUM($S$3:AY$3)*$J353+SUM($S$4:AY$4)*$K353+SUM($S$5:AY$5)*$L353+SUM($S$6:AY$6)*$M353+SUM($S$7:AY$7)*$N353-SUM($O353:$Q353),0)</f>
        <v>2621.2000000000116</v>
      </c>
      <c r="AW353" s="4">
        <f t="shared" si="1078"/>
        <v>2621.2000000000116</v>
      </c>
      <c r="AX353" s="72">
        <f>IF(SUM($S$3:BA$3)*$J353+SUM($S$4:BA$4)*$K353+SUM($S$5:BA$5)*$L353+SUM($S$6:BA$6)*$M353+SUM($S$7:BA$7)*$N353-SUM($O353:$Q353)&gt;0,SUM($S$3:BA$3)*$J353+SUM($S$4:BA$4)*$K353+SUM($S$5:BA$5)*$L353+SUM($S$6:BA$6)*$M353+SUM($S$7:BA$7)*$N353-SUM($O353:$Q353),0)</f>
        <v>51167.200000000012</v>
      </c>
      <c r="AY353" s="7">
        <f t="shared" si="1079"/>
        <v>48546</v>
      </c>
      <c r="AZ353" s="401">
        <f>IF(SUM($S$3:BC$3)*$J353+SUM($S$4:BC$4)*$K353+SUM($S$5:BC$5)*$L353+SUM($S$6:BC$6)*$M353+SUM($S$7:BC$7)*$N353-SUM($O353:$Q353)&gt;0,SUM($S$3:BC$3)*$J353+SUM($S$4:BC$4)*$K353+SUM($S$5:BC$5)*$L353+SUM($S$6:BC$6)*$M353+SUM($S$7:BC$7)*$N353-SUM($O353:$Q353),0)</f>
        <v>99713.200000000012</v>
      </c>
      <c r="BA353" s="87">
        <f t="shared" si="1080"/>
        <v>48546</v>
      </c>
      <c r="BB353" s="402">
        <f>IF(SUM($S$3:BD$3)*$J353+SUM($S$4:BD$4)*$K353+SUM($S$5:BD$5)*$L353+SUM($S$6:BD$6)*$M353+SUM($S$7:BD$7)*$N353-SUM($O353:$Q353)&gt;0,SUM($S$3:BD$3)*$J353+SUM($S$4:BD$4)*$K353+SUM($S$5:BD$5)*$L353+SUM($S$6:BD$6)*$M353+SUM($S$7:BD$7)*$N353-SUM($O353:$Q353),0)</f>
        <v>136392.39999999997</v>
      </c>
      <c r="BC353" s="87">
        <f t="shared" si="1081"/>
        <v>36679.199999999953</v>
      </c>
      <c r="BG353" s="91">
        <f>IF($G353=2,$H353*AC353*$I$2,$H353*AC353)</f>
        <v>0</v>
      </c>
      <c r="BH353" s="91">
        <f>IF($G353=2,$H353*AE353*$I$2,$H353*AE353)</f>
        <v>0</v>
      </c>
      <c r="BI353" s="91">
        <f>IF($G353=2,$H353*AG353*$I$2,$H353*AG353)</f>
        <v>0</v>
      </c>
      <c r="BJ353" s="91">
        <f>IF($G353=2,$H353*AI353*$I$2,$H353*AI353)</f>
        <v>0</v>
      </c>
      <c r="BK353" s="91">
        <f>IF($G353=2,$H353*AK353*$I$2,$H353*AK353)</f>
        <v>0</v>
      </c>
      <c r="BL353" s="91">
        <f>IF($G353=2,$H353*AM353*$I$2,$H353*AM353)</f>
        <v>0</v>
      </c>
      <c r="BM353" s="91">
        <f>IF($G353=2,$H353*AO353*$I$2,$H353*AO353)</f>
        <v>0</v>
      </c>
      <c r="BN353" s="91">
        <f>IF($G353=2,$H353*AQ353*$I$2,$H353*AQ353)</f>
        <v>0</v>
      </c>
      <c r="BO353" s="91">
        <f>IF($G353=2,$H353*AS353*$I$2,$H353*AS353)</f>
        <v>0</v>
      </c>
      <c r="BP353" s="91">
        <f>IF($G353=2,$H353*AU353*$I$2,$H353*AU353)</f>
        <v>0</v>
      </c>
      <c r="BQ353" s="250">
        <f>IF($G353=2,$H353*AW353*$I$2,$H353*AW353)</f>
        <v>664185.86800000293</v>
      </c>
      <c r="BR353" s="157">
        <f>IF($G353=2,$H353*AY353*$I$2,$H353*AY353)</f>
        <v>12301070.939999999</v>
      </c>
      <c r="BS353" s="91">
        <f>IF($G353=2,$H353*BA353*$I$2,$H353*BA353)</f>
        <v>12301070.939999999</v>
      </c>
      <c r="BT353" s="91">
        <f>IF($G353=2,$H353*BC353*$I$2,$H353*BC353)</f>
        <v>9294142.4879999869</v>
      </c>
      <c r="BU353" s="23"/>
      <c r="BV353" s="23"/>
      <c r="BW353" s="24"/>
      <c r="BX353" s="153" t="s">
        <v>607</v>
      </c>
    </row>
    <row r="354" spans="1:76" s="88" customFormat="1" ht="18.75" customHeight="1" x14ac:dyDescent="0.25">
      <c r="A354" s="189" t="s">
        <v>576</v>
      </c>
      <c r="B354" s="193"/>
      <c r="C354" s="100"/>
      <c r="D354" s="274"/>
      <c r="E354" s="328"/>
      <c r="F354" s="342"/>
      <c r="G354" s="369"/>
      <c r="H354" s="370"/>
      <c r="I354" s="372"/>
      <c r="J354" s="317"/>
      <c r="K354" s="114"/>
      <c r="L354" s="220"/>
      <c r="M354" s="238"/>
      <c r="N354" s="128"/>
      <c r="O354" s="87"/>
      <c r="P354" s="91"/>
      <c r="Q354" s="292">
        <v>0</v>
      </c>
      <c r="R354" s="72">
        <f>IF(SUM($S$3:U$3)*$J354+SUM($S$4:U$4)*$K354+SUM($S$5:U$5)*$L354+SUM($S$6:U$6)*$M354+SUM($S$7:U$7)*$N354-SUM($O354:$Q354)&gt;0,SUM($S$3:U$3)*$J354+SUM($S$4:U$4)*$K354+SUM($S$5:U$5)*$L354+SUM($S$6:U$6)*$M354+SUM($S$7:U$7)*$N354-SUM($O354:$Q354),0)</f>
        <v>0</v>
      </c>
      <c r="S354" s="73">
        <f t="shared" si="1063"/>
        <v>0</v>
      </c>
      <c r="T354" s="72">
        <f>IF(SUM($S$3:W$3)*$J354+SUM($S$4:W$4)*$K354+SUM($S$5:W$5)*$L354+SUM($S$6:W$6)*$M354+SUM($S$7:W$7)*$N354-SUM($O354:$Q354)&gt;0,SUM($S$3:W$3)*$J354+SUM($S$4:W$4)*$K354+SUM($S$5:W$5)*$L354+SUM($S$6:W$6)*$M354+SUM($S$7:W$7)*$N354-SUM($O354:$Q354),0)</f>
        <v>0</v>
      </c>
      <c r="U354" s="4">
        <f t="shared" si="1064"/>
        <v>0</v>
      </c>
      <c r="V354" s="72">
        <f>IF(SUM($S$3:Y$3)*$J354+SUM($S$4:Y$4)*$K354+SUM($S$5:Y$5)*$L354+SUM($S$6:Y$6)*$M354+SUM($S$7:Y$7)*$N354-SUM($O354:$Q354)&gt;0,SUM($S$3:Y$3)*$J354+SUM($S$4:Y$4)*$K354+SUM($S$5:Y$5)*$L354+SUM($S$6:Y$6)*$M354+SUM($S$7:Y$7)*$N354-SUM($O354:$Q354),0)</f>
        <v>0</v>
      </c>
      <c r="W354" s="4">
        <f t="shared" si="1065"/>
        <v>0</v>
      </c>
      <c r="X354" s="72">
        <f>IF(SUM($S$3:AA$3)*$J354+SUM($S$4:AA$4)*$K354+SUM($S$5:AA$5)*$L354+SUM($S$6:AA$6)*$M354+SUM($S$7:AA$7)*$N354-SUM($O354:$Q354)&gt;0,SUM($S$3:AA$3)*$J354+SUM($S$4:AA$4)*$K354+SUM($S$5:AA$5)*$L354+SUM($S$6:AA$6)*$M354+SUM($S$7:AA$7)*$N354-SUM($O354:$Q354),0)</f>
        <v>0</v>
      </c>
      <c r="Y354" s="4">
        <f t="shared" si="1066"/>
        <v>0</v>
      </c>
      <c r="Z354" s="72">
        <f>IF(SUM($S$3:AC$3)*$J354+SUM($S$4:AC$4)*$K354+SUM($S$5:AC$5)*$L354+SUM($S$6:AC$6)*$M354+SUM($S$7:AC$7)*$N354-SUM($O354:$Q354)&gt;0,SUM($S$3:AC$3)*$J354+SUM($S$4:AC$4)*$K354+SUM($S$5:AC$5)*$L354+SUM($S$6:AC$6)*$M354+SUM($S$7:AC$7)*$N354-SUM($O354:$Q354),0)</f>
        <v>0</v>
      </c>
      <c r="AA354" s="4">
        <f t="shared" si="1067"/>
        <v>0</v>
      </c>
      <c r="AB354" s="72">
        <f>IF(SUM($S$3:AE$3)*$J354+SUM($S$4:AE$4)*$K354+SUM($S$5:AE$5)*$L354+SUM($S$6:AE$6)*$M354+SUM($S$7:AE$7)*$N354-SUM($O354:$Q354)&gt;0,SUM($S$3:AE$3)*$J354+SUM($S$4:AE$4)*$K354+SUM($S$5:AE$5)*$L354+SUM($S$6:AE$6)*$M354+SUM($S$7:AE$7)*$N354-SUM($O354:$Q354),0)</f>
        <v>0</v>
      </c>
      <c r="AC354" s="4">
        <f t="shared" si="1068"/>
        <v>0</v>
      </c>
      <c r="AD354" s="72">
        <f>IF(SUM($S$3:AG$3)*$J354+SUM($S$4:AG$4)*$K354+SUM($S$5:AG$5)*$L354+SUM($S$6:AG$6)*$M354+SUM($S$7:AG$7)*$N354-SUM($O354:$Q354)&gt;0,SUM($S$3:AG$3)*$J354+SUM($S$4:AG$4)*$K354+SUM($S$5:AG$5)*$L354+SUM($S$6:AG$6)*$M354+SUM($S$7:AG$7)*$N354-SUM($O354:$Q354),0)</f>
        <v>0</v>
      </c>
      <c r="AE354" s="4">
        <f t="shared" si="1069"/>
        <v>0</v>
      </c>
      <c r="AF354" s="72">
        <f>IF(SUM($S$3:AI$3)*$J354+SUM($S$4:AI$4)*$K354+SUM($S$5:AI$5)*$L354+SUM($S$6:AI$6)*$M354+SUM($S$7:AI$7)*$N354-SUM($O354:$Q354)&gt;0,SUM($S$3:AI$3)*$J354+SUM($S$4:AI$4)*$K354+SUM($S$5:AI$5)*$L354+SUM($S$6:AI$6)*$M354+SUM($S$7:AI$7)*$N354-SUM($O354:$Q354),0)</f>
        <v>0</v>
      </c>
      <c r="AG354" s="4">
        <f t="shared" si="1070"/>
        <v>0</v>
      </c>
      <c r="AH354" s="72">
        <f>IF(SUM($S$3:AK$3)*$J354+SUM($S$4:AK$4)*$K354+SUM($S$5:AK$5)*$L354+SUM($S$6:AK$6)*$M354+SUM($S$7:AK$7)*$N354-SUM($O354:$Q354)&gt;0,SUM($S$3:AK$3)*$J354+SUM($S$4:AK$4)*$K354+SUM($S$5:AK$5)*$L354+SUM($S$6:AK$6)*$M354+SUM($S$7:AK$7)*$N354-SUM($O354:$Q354),0)</f>
        <v>0</v>
      </c>
      <c r="AI354" s="4">
        <f t="shared" si="1071"/>
        <v>0</v>
      </c>
      <c r="AJ354" s="72">
        <f>IF(SUM($S$3:AM$3)*$J354+SUM($S$4:AQ$4)*$K354+SUM($S$5:AM$5)*$L354+SUM($S$6:AM$6)*$M354+SUM($S$7:AM$7)*$N354-SUM($O354:$Q354)&gt;0,SUM($S$3:AM$3)*$J354+SUM($S$4:AQ$4)*$K354+SUM($S$5:AM$5)*$L354+SUM($S$6:AM$6)*$M354+SUM($S$7:AM$7)*$N354-SUM($O354:$Q354),0)</f>
        <v>0</v>
      </c>
      <c r="AK354" s="4">
        <f t="shared" si="1072"/>
        <v>0</v>
      </c>
      <c r="AL354" s="72">
        <f>IF(SUM($S$3:AO$3)*$J354+SUM($S$4:AS$4)*$K354+SUM($S$5:AO$5)*$L354+SUM($S$6:AO$6)*$M354+SUM($S$7:AO$7)*$N354-SUM($O354:$Q354)&gt;0,SUM($S$3:AO$3)*$J354+SUM($S$4:AS$4)*$K354+SUM($S$5:AO$5)*$L354+SUM($S$6:AO$6)*$M354+SUM($S$7:AO$7)*$N354-SUM($O354:$Q354),0)</f>
        <v>0</v>
      </c>
      <c r="AM354" s="4">
        <f t="shared" si="1073"/>
        <v>0</v>
      </c>
      <c r="AN354" s="72">
        <f>IF(SUM($S$3:AQ$3)*$J354+SUM($S$4:AU$4)*$K354+SUM($S$5:AQ$5)*$L354+SUM($S$6:AQ$6)*$M354+SUM($S$7:AQ$7)*$N354-SUM($O354:$Q354)&gt;0,SUM($S$3:AQ$3)*$J354+SUM($S$4:AU$4)*$K354+SUM($S$5:AQ$5)*$L354+SUM($S$6:AQ$6)*$M354+SUM($S$7:AQ$7)*$N354-SUM($O354:$Q354),0)</f>
        <v>0</v>
      </c>
      <c r="AO354" s="4">
        <f t="shared" si="1074"/>
        <v>0</v>
      </c>
      <c r="AP354" s="72">
        <f>IF(SUM($S$3:AS$3)*$J354+SUM($S$4:AW$4)*$K354+SUM($S$5:AS$5)*$L354+SUM($S$6:AS$6)*$M354+SUM($S$7:AS$7)*$N354-SUM($O354:$Q354)&gt;0,SUM($S$3:AS$3)*$J354+SUM($S$4:AW$4)*$K354+SUM($S$5:AS$5)*$L354+SUM($S$6:AS$6)*$M354+SUM($S$7:AS$7)*$N354-SUM($O354:$Q354),0)</f>
        <v>0</v>
      </c>
      <c r="AQ354" s="4">
        <f t="shared" si="1075"/>
        <v>0</v>
      </c>
      <c r="AR354" s="72">
        <f>IF(SUM($S$3:AU$3)*$J354+SUM($S$4:AP$4)*$K354+SUM($S$5:AU$5)*$L354+SUM($S$6:AU$6)*$M354+SUM($S$7:AU$7)*$N354-SUM($O354:$Q354)&gt;0,SUM($S$3:AU$3)*$J354+SUM($S$4:AP$4)*$K354+SUM($S$5:AU$5)*$L354+SUM($S$6:AU$6)*$M354+SUM($S$7:AU$7)*$N354-SUM($O354:$Q354),0)</f>
        <v>0</v>
      </c>
      <c r="AS354" s="4">
        <f t="shared" si="1076"/>
        <v>0</v>
      </c>
      <c r="AT354" s="72">
        <f>IF(SUM($S$3:AW$3)*$J354+SUM($S$4:AW$4)*$K354+SUM($S$5:AW$5)*$L354+SUM($S$6:AW$6)*$M354+SUM($S$7:AW$7)*$N354-SUM($O354:$Q354)&gt;0,SUM($S$3:AW$3)*$J354+SUM($S$4:AW$4)*$K354+SUM($S$5:AW$5)*$L354+SUM($S$6:AW$6)*$M354+SUM($S$7:AW$7)*$N354-SUM($O354:$Q354),0)</f>
        <v>0</v>
      </c>
      <c r="AU354" s="4">
        <f t="shared" si="1077"/>
        <v>0</v>
      </c>
      <c r="AV354" s="72">
        <f>IF(SUM($S$3:AY$3)*$J354+SUM($S$4:AY$4)*$K354+SUM($S$5:AY$5)*$L354+SUM($S$6:AY$6)*$M354+SUM($S$7:AY$7)*$N354-SUM($O354:$Q354)&gt;0,SUM($S$3:AY$3)*$J354+SUM($S$4:AY$4)*$K354+SUM($S$5:AY$5)*$L354+SUM($S$6:AY$6)*$M354+SUM($S$7:AY$7)*$N354-SUM($O354:$Q354),0)</f>
        <v>0</v>
      </c>
      <c r="AW354" s="4">
        <f t="shared" si="1078"/>
        <v>0</v>
      </c>
      <c r="AX354" s="72">
        <f>IF(SUM($S$3:BA$3)*$J354+SUM($S$4:BA$4)*$K354+SUM($S$5:BA$5)*$L354+SUM($S$6:BA$6)*$M354+SUM($S$7:BA$7)*$N354-SUM($O354:$Q354)&gt;0,SUM($S$3:BA$3)*$J354+SUM($S$4:BA$4)*$K354+SUM($S$5:BA$5)*$L354+SUM($S$6:BA$6)*$M354+SUM($S$7:BA$7)*$N354-SUM($O354:$Q354),0)</f>
        <v>0</v>
      </c>
      <c r="AY354" s="7">
        <f t="shared" si="1079"/>
        <v>0</v>
      </c>
      <c r="AZ354" s="401">
        <f>IF(SUM($S$3:BC$3)*$J354+SUM($S$4:BC$4)*$K354+SUM($S$5:BC$5)*$L354+SUM($S$6:BC$6)*$M354+SUM($S$7:BC$7)*$N354-SUM($O354:$Q354)&gt;0,SUM($S$3:BC$3)*$J354+SUM($S$4:BC$4)*$K354+SUM($S$5:BC$5)*$L354+SUM($S$6:BC$6)*$M354+SUM($S$7:BC$7)*$N354-SUM($O354:$Q354),0)</f>
        <v>0</v>
      </c>
      <c r="BA354" s="87">
        <f t="shared" si="1080"/>
        <v>0</v>
      </c>
      <c r="BB354" s="402">
        <f>IF(SUM($S$3:BD$3)*$J354+SUM($S$4:BD$4)*$K354+SUM($S$5:BD$5)*$L354+SUM($S$6:BD$6)*$M354+SUM($S$7:BD$7)*$N354-SUM($O354:$Q354)&gt;0,SUM($S$3:BD$3)*$J354+SUM($S$4:BD$4)*$K354+SUM($S$5:BD$5)*$L354+SUM($S$6:BD$6)*$M354+SUM($S$7:BD$7)*$N354-SUM($O354:$Q354),0)</f>
        <v>0</v>
      </c>
      <c r="BC354" s="87">
        <f t="shared" si="1081"/>
        <v>0</v>
      </c>
      <c r="BG354" s="87"/>
      <c r="BH354" s="87"/>
      <c r="BI354" s="87"/>
      <c r="BJ354" s="87"/>
      <c r="BK354" s="87"/>
      <c r="BL354" s="87"/>
      <c r="BM354" s="87"/>
      <c r="BN354" s="87"/>
      <c r="BO354" s="87"/>
      <c r="BP354" s="87"/>
      <c r="BQ354" s="244"/>
      <c r="BR354" s="151"/>
      <c r="BS354" s="87"/>
      <c r="BT354" s="87"/>
      <c r="BU354" s="87"/>
      <c r="BV354" s="87"/>
      <c r="BW354" s="159"/>
      <c r="BX354" s="154"/>
    </row>
    <row r="355" spans="1:76" s="86" customFormat="1" ht="12.75" customHeight="1" x14ac:dyDescent="0.25">
      <c r="A355" s="51" t="s">
        <v>675</v>
      </c>
      <c r="B355" s="51" t="s">
        <v>676</v>
      </c>
      <c r="C355" s="244" t="s">
        <v>105</v>
      </c>
      <c r="D355" s="274"/>
      <c r="E355" s="328"/>
      <c r="F355" s="350" t="s">
        <v>1046</v>
      </c>
      <c r="G355" s="369">
        <v>0</v>
      </c>
      <c r="H355" s="370">
        <v>0</v>
      </c>
      <c r="I355" s="372" t="s">
        <v>1046</v>
      </c>
      <c r="J355" s="208"/>
      <c r="K355" s="208"/>
      <c r="L355" s="217"/>
      <c r="M355" s="109">
        <v>0</v>
      </c>
      <c r="N355" s="120"/>
      <c r="O355" s="87"/>
      <c r="P355" s="91"/>
      <c r="Q355" s="292">
        <v>0</v>
      </c>
      <c r="R355" s="72">
        <f>IF(SUM($S$3:U$3)*$J355+SUM($S$4:U$4)*$K355+SUM($S$5:U$5)*$L355+SUM($S$6:U$6)*$M355+SUM($S$7:U$7)*$N355-SUM($O355:$Q355)&gt;0,SUM($S$3:U$3)*$J355+SUM($S$4:U$4)*$K355+SUM($S$5:U$5)*$L355+SUM($S$6:U$6)*$M355+SUM($S$7:U$7)*$N355-SUM($O355:$Q355),0)</f>
        <v>0</v>
      </c>
      <c r="S355" s="73">
        <f t="shared" si="1063"/>
        <v>0</v>
      </c>
      <c r="T355" s="72">
        <f>IF(SUM($S$3:W$3)*$J355+SUM($S$4:W$4)*$K355+SUM($S$5:W$5)*$L355+SUM($S$6:W$6)*$M355+SUM($S$7:W$7)*$N355-SUM($O355:$Q355)&gt;0,SUM($S$3:W$3)*$J355+SUM($S$4:W$4)*$K355+SUM($S$5:W$5)*$L355+SUM($S$6:W$6)*$M355+SUM($S$7:W$7)*$N355-SUM($O355:$Q355),0)</f>
        <v>0</v>
      </c>
      <c r="U355" s="4">
        <f t="shared" si="1064"/>
        <v>0</v>
      </c>
      <c r="V355" s="72">
        <f>IF(SUM($S$3:Y$3)*$J355+SUM($S$4:Y$4)*$K355+SUM($S$5:Y$5)*$L355+SUM($S$6:Y$6)*$M355+SUM($S$7:Y$7)*$N355-SUM($O355:$Q355)&gt;0,SUM($S$3:Y$3)*$J355+SUM($S$4:Y$4)*$K355+SUM($S$5:Y$5)*$L355+SUM($S$6:Y$6)*$M355+SUM($S$7:Y$7)*$N355-SUM($O355:$Q355),0)</f>
        <v>0</v>
      </c>
      <c r="W355" s="4">
        <f t="shared" si="1065"/>
        <v>0</v>
      </c>
      <c r="X355" s="72">
        <f>IF(SUM($S$3:AA$3)*$J355+SUM($S$4:AA$4)*$K355+SUM($S$5:AA$5)*$L355+SUM($S$6:AA$6)*$M355+SUM($S$7:AA$7)*$N355-SUM($O355:$Q355)&gt;0,SUM($S$3:AA$3)*$J355+SUM($S$4:AA$4)*$K355+SUM($S$5:AA$5)*$L355+SUM($S$6:AA$6)*$M355+SUM($S$7:AA$7)*$N355-SUM($O355:$Q355),0)</f>
        <v>0</v>
      </c>
      <c r="Y355" s="4">
        <f t="shared" si="1066"/>
        <v>0</v>
      </c>
      <c r="Z355" s="72">
        <f>IF(SUM($S$3:AC$3)*$J355+SUM($S$4:AC$4)*$K355+SUM($S$5:AC$5)*$L355+SUM($S$6:AC$6)*$M355+SUM($S$7:AC$7)*$N355-SUM($O355:$Q355)&gt;0,SUM($S$3:AC$3)*$J355+SUM($S$4:AC$4)*$K355+SUM($S$5:AC$5)*$L355+SUM($S$6:AC$6)*$M355+SUM($S$7:AC$7)*$N355-SUM($O355:$Q355),0)</f>
        <v>0</v>
      </c>
      <c r="AA355" s="4">
        <f t="shared" si="1067"/>
        <v>0</v>
      </c>
      <c r="AB355" s="72">
        <f>IF(SUM($S$3:AE$3)*$J355+SUM($S$4:AE$4)*$K355+SUM($S$5:AE$5)*$L355+SUM($S$6:AE$6)*$M355+SUM($S$7:AE$7)*$N355-SUM($O355:$Q355)&gt;0,SUM($S$3:AE$3)*$J355+SUM($S$4:AE$4)*$K355+SUM($S$5:AE$5)*$L355+SUM($S$6:AE$6)*$M355+SUM($S$7:AE$7)*$N355-SUM($O355:$Q355),0)</f>
        <v>0</v>
      </c>
      <c r="AC355" s="4">
        <f t="shared" si="1068"/>
        <v>0</v>
      </c>
      <c r="AD355" s="72">
        <f>IF(SUM($S$3:AG$3)*$J355+SUM($S$4:AG$4)*$K355+SUM($S$5:AG$5)*$L355+SUM($S$6:AG$6)*$M355+SUM($S$7:AG$7)*$N355-SUM($O355:$Q355)&gt;0,SUM($S$3:AG$3)*$J355+SUM($S$4:AG$4)*$K355+SUM($S$5:AG$5)*$L355+SUM($S$6:AG$6)*$M355+SUM($S$7:AG$7)*$N355-SUM($O355:$Q355),0)</f>
        <v>0</v>
      </c>
      <c r="AE355" s="4">
        <f t="shared" si="1069"/>
        <v>0</v>
      </c>
      <c r="AF355" s="72">
        <f>IF(SUM($S$3:AI$3)*$J355+SUM($S$4:AI$4)*$K355+SUM($S$5:AI$5)*$L355+SUM($S$6:AI$6)*$M355+SUM($S$7:AI$7)*$N355-SUM($O355:$Q355)&gt;0,SUM($S$3:AI$3)*$J355+SUM($S$4:AI$4)*$K355+SUM($S$5:AI$5)*$L355+SUM($S$6:AI$6)*$M355+SUM($S$7:AI$7)*$N355-SUM($O355:$Q355),0)</f>
        <v>0</v>
      </c>
      <c r="AG355" s="4">
        <f t="shared" si="1070"/>
        <v>0</v>
      </c>
      <c r="AH355" s="72">
        <f>IF(SUM($S$3:AK$3)*$J355+SUM($S$4:AK$4)*$K355+SUM($S$5:AK$5)*$L355+SUM($S$6:AK$6)*$M355+SUM($S$7:AK$7)*$N355-SUM($O355:$Q355)&gt;0,SUM($S$3:AK$3)*$J355+SUM($S$4:AK$4)*$K355+SUM($S$5:AK$5)*$L355+SUM($S$6:AK$6)*$M355+SUM($S$7:AK$7)*$N355-SUM($O355:$Q355),0)</f>
        <v>0</v>
      </c>
      <c r="AI355" s="4">
        <f t="shared" si="1071"/>
        <v>0</v>
      </c>
      <c r="AJ355" s="72">
        <f>IF(SUM($S$3:AM$3)*$J355+SUM($S$4:AQ$4)*$K355+SUM($S$5:AM$5)*$L355+SUM($S$6:AM$6)*$M355+SUM($S$7:AM$7)*$N355-SUM($O355:$Q355)&gt;0,SUM($S$3:AM$3)*$J355+SUM($S$4:AQ$4)*$K355+SUM($S$5:AM$5)*$L355+SUM($S$6:AM$6)*$M355+SUM($S$7:AM$7)*$N355-SUM($O355:$Q355),0)</f>
        <v>0</v>
      </c>
      <c r="AK355" s="4">
        <f t="shared" si="1072"/>
        <v>0</v>
      </c>
      <c r="AL355" s="72">
        <f>IF(SUM($S$3:AO$3)*$J355+SUM($S$4:AS$4)*$K355+SUM($S$5:AO$5)*$L355+SUM($S$6:AO$6)*$M355+SUM($S$7:AO$7)*$N355-SUM($O355:$Q355)&gt;0,SUM($S$3:AO$3)*$J355+SUM($S$4:AS$4)*$K355+SUM($S$5:AO$5)*$L355+SUM($S$6:AO$6)*$M355+SUM($S$7:AO$7)*$N355-SUM($O355:$Q355),0)</f>
        <v>0</v>
      </c>
      <c r="AM355" s="4">
        <f t="shared" si="1073"/>
        <v>0</v>
      </c>
      <c r="AN355" s="72">
        <f>IF(SUM($S$3:AQ$3)*$J355+SUM($S$4:AU$4)*$K355+SUM($S$5:AQ$5)*$L355+SUM($S$6:AQ$6)*$M355+SUM($S$7:AQ$7)*$N355-SUM($O355:$Q355)&gt;0,SUM($S$3:AQ$3)*$J355+SUM($S$4:AU$4)*$K355+SUM($S$5:AQ$5)*$L355+SUM($S$6:AQ$6)*$M355+SUM($S$7:AQ$7)*$N355-SUM($O355:$Q355),0)</f>
        <v>0</v>
      </c>
      <c r="AO355" s="4">
        <f t="shared" si="1074"/>
        <v>0</v>
      </c>
      <c r="AP355" s="72">
        <f>IF(SUM($S$3:AS$3)*$J355+SUM($S$4:AW$4)*$K355+SUM($S$5:AS$5)*$L355+SUM($S$6:AS$6)*$M355+SUM($S$7:AS$7)*$N355-SUM($O355:$Q355)&gt;0,SUM($S$3:AS$3)*$J355+SUM($S$4:AW$4)*$K355+SUM($S$5:AS$5)*$L355+SUM($S$6:AS$6)*$M355+SUM($S$7:AS$7)*$N355-SUM($O355:$Q355),0)</f>
        <v>0</v>
      </c>
      <c r="AQ355" s="4">
        <f t="shared" si="1075"/>
        <v>0</v>
      </c>
      <c r="AR355" s="72">
        <f>IF(SUM($S$3:AU$3)*$J355+SUM($S$4:AP$4)*$K355+SUM($S$5:AU$5)*$L355+SUM($S$6:AU$6)*$M355+SUM($S$7:AU$7)*$N355-SUM($O355:$Q355)&gt;0,SUM($S$3:AU$3)*$J355+SUM($S$4:AP$4)*$K355+SUM($S$5:AU$5)*$L355+SUM($S$6:AU$6)*$M355+SUM($S$7:AU$7)*$N355-SUM($O355:$Q355),0)</f>
        <v>0</v>
      </c>
      <c r="AS355" s="4">
        <f t="shared" si="1076"/>
        <v>0</v>
      </c>
      <c r="AT355" s="72">
        <f>IF(SUM($S$3:AW$3)*$J355+SUM($S$4:AW$4)*$K355+SUM($S$5:AW$5)*$L355+SUM($S$6:AW$6)*$M355+SUM($S$7:AW$7)*$N355-SUM($O355:$Q355)&gt;0,SUM($S$3:AW$3)*$J355+SUM($S$4:AW$4)*$K355+SUM($S$5:AW$5)*$L355+SUM($S$6:AW$6)*$M355+SUM($S$7:AW$7)*$N355-SUM($O355:$Q355),0)</f>
        <v>0</v>
      </c>
      <c r="AU355" s="4">
        <f t="shared" si="1077"/>
        <v>0</v>
      </c>
      <c r="AV355" s="72">
        <f>IF(SUM($S$3:AY$3)*$J355+SUM($S$4:AY$4)*$K355+SUM($S$5:AY$5)*$L355+SUM($S$6:AY$6)*$M355+SUM($S$7:AY$7)*$N355-SUM($O355:$Q355)&gt;0,SUM($S$3:AY$3)*$J355+SUM($S$4:AY$4)*$K355+SUM($S$5:AY$5)*$L355+SUM($S$6:AY$6)*$M355+SUM($S$7:AY$7)*$N355-SUM($O355:$Q355),0)</f>
        <v>0</v>
      </c>
      <c r="AW355" s="4">
        <f t="shared" si="1078"/>
        <v>0</v>
      </c>
      <c r="AX355" s="72">
        <f>IF(SUM($S$3:BA$3)*$J355+SUM($S$4:BA$4)*$K355+SUM($S$5:BA$5)*$L355+SUM($S$6:BA$6)*$M355+SUM($S$7:BA$7)*$N355-SUM($O355:$Q355)&gt;0,SUM($S$3:BA$3)*$J355+SUM($S$4:BA$4)*$K355+SUM($S$5:BA$5)*$L355+SUM($S$6:BA$6)*$M355+SUM($S$7:BA$7)*$N355-SUM($O355:$Q355),0)</f>
        <v>0</v>
      </c>
      <c r="AY355" s="7">
        <f t="shared" si="1079"/>
        <v>0</v>
      </c>
      <c r="AZ355" s="401">
        <f>IF(SUM($S$3:BC$3)*$J355+SUM($S$4:BC$4)*$K355+SUM($S$5:BC$5)*$L355+SUM($S$6:BC$6)*$M355+SUM($S$7:BC$7)*$N355-SUM($O355:$Q355)&gt;0,SUM($S$3:BC$3)*$J355+SUM($S$4:BC$4)*$K355+SUM($S$5:BC$5)*$L355+SUM($S$6:BC$6)*$M355+SUM($S$7:BC$7)*$N355-SUM($O355:$Q355),0)</f>
        <v>0</v>
      </c>
      <c r="BA355" s="87">
        <f t="shared" si="1080"/>
        <v>0</v>
      </c>
      <c r="BB355" s="402">
        <f>IF(SUM($S$3:BD$3)*$J355+SUM($S$4:BD$4)*$K355+SUM($S$5:BD$5)*$L355+SUM($S$6:BD$6)*$M355+SUM($S$7:BD$7)*$N355-SUM($O355:$Q355)&gt;0,SUM($S$3:BD$3)*$J355+SUM($S$4:BD$4)*$K355+SUM($S$5:BD$5)*$L355+SUM($S$6:BD$6)*$M355+SUM($S$7:BD$7)*$N355-SUM($O355:$Q355),0)</f>
        <v>0</v>
      </c>
      <c r="BC355" s="87">
        <f t="shared" si="1081"/>
        <v>0</v>
      </c>
      <c r="BG355" s="23"/>
      <c r="BH355" s="23"/>
      <c r="BI355" s="23"/>
      <c r="BJ355" s="23"/>
      <c r="BK355" s="23"/>
      <c r="BL355" s="23"/>
      <c r="BM355" s="23"/>
      <c r="BN355" s="23"/>
      <c r="BO355" s="23"/>
      <c r="BP355" s="23"/>
      <c r="BQ355" s="407"/>
      <c r="BR355" s="22"/>
      <c r="BS355" s="23"/>
      <c r="BT355" s="23"/>
      <c r="BU355" s="23"/>
      <c r="BV355" s="23"/>
      <c r="BW355" s="24"/>
      <c r="BX355" s="164"/>
    </row>
    <row r="356" spans="1:76" s="86" customFormat="1" ht="12.75" customHeight="1" x14ac:dyDescent="0.25">
      <c r="A356" s="51" t="s">
        <v>677</v>
      </c>
      <c r="B356" s="51" t="s">
        <v>676</v>
      </c>
      <c r="C356" s="244" t="s">
        <v>105</v>
      </c>
      <c r="D356" s="274"/>
      <c r="E356" s="328"/>
      <c r="F356" s="350" t="s">
        <v>1046</v>
      </c>
      <c r="G356" s="369">
        <v>0</v>
      </c>
      <c r="H356" s="370">
        <v>0</v>
      </c>
      <c r="I356" s="372" t="s">
        <v>1046</v>
      </c>
      <c r="J356" s="208"/>
      <c r="K356" s="208"/>
      <c r="L356" s="217"/>
      <c r="M356" s="109">
        <v>0</v>
      </c>
      <c r="N356" s="120"/>
      <c r="O356" s="87"/>
      <c r="P356" s="91"/>
      <c r="Q356" s="292">
        <v>0</v>
      </c>
      <c r="R356" s="72">
        <f>IF(SUM($S$3:U$3)*$J356+SUM($S$4:U$4)*$K356+SUM($S$5:U$5)*$L356+SUM($S$6:U$6)*$M356+SUM($S$7:U$7)*$N356-SUM($O356:$Q356)&gt;0,SUM($S$3:U$3)*$J356+SUM($S$4:U$4)*$K356+SUM($S$5:U$5)*$L356+SUM($S$6:U$6)*$M356+SUM($S$7:U$7)*$N356-SUM($O356:$Q356),0)</f>
        <v>0</v>
      </c>
      <c r="S356" s="73">
        <f t="shared" si="1063"/>
        <v>0</v>
      </c>
      <c r="T356" s="72">
        <f>IF(SUM($S$3:W$3)*$J356+SUM($S$4:W$4)*$K356+SUM($S$5:W$5)*$L356+SUM($S$6:W$6)*$M356+SUM($S$7:W$7)*$N356-SUM($O356:$Q356)&gt;0,SUM($S$3:W$3)*$J356+SUM($S$4:W$4)*$K356+SUM($S$5:W$5)*$L356+SUM($S$6:W$6)*$M356+SUM($S$7:W$7)*$N356-SUM($O356:$Q356),0)</f>
        <v>0</v>
      </c>
      <c r="U356" s="4">
        <f t="shared" si="1064"/>
        <v>0</v>
      </c>
      <c r="V356" s="72">
        <f>IF(SUM($S$3:Y$3)*$J356+SUM($S$4:Y$4)*$K356+SUM($S$5:Y$5)*$L356+SUM($S$6:Y$6)*$M356+SUM($S$7:Y$7)*$N356-SUM($O356:$Q356)&gt;0,SUM($S$3:Y$3)*$J356+SUM($S$4:Y$4)*$K356+SUM($S$5:Y$5)*$L356+SUM($S$6:Y$6)*$M356+SUM($S$7:Y$7)*$N356-SUM($O356:$Q356),0)</f>
        <v>0</v>
      </c>
      <c r="W356" s="4">
        <f t="shared" si="1065"/>
        <v>0</v>
      </c>
      <c r="X356" s="72">
        <f>IF(SUM($S$3:AA$3)*$J356+SUM($S$4:AA$4)*$K356+SUM($S$5:AA$5)*$L356+SUM($S$6:AA$6)*$M356+SUM($S$7:AA$7)*$N356-SUM($O356:$Q356)&gt;0,SUM($S$3:AA$3)*$J356+SUM($S$4:AA$4)*$K356+SUM($S$5:AA$5)*$L356+SUM($S$6:AA$6)*$M356+SUM($S$7:AA$7)*$N356-SUM($O356:$Q356),0)</f>
        <v>0</v>
      </c>
      <c r="Y356" s="4">
        <f t="shared" si="1066"/>
        <v>0</v>
      </c>
      <c r="Z356" s="72">
        <f>IF(SUM($S$3:AC$3)*$J356+SUM($S$4:AC$4)*$K356+SUM($S$5:AC$5)*$L356+SUM($S$6:AC$6)*$M356+SUM($S$7:AC$7)*$N356-SUM($O356:$Q356)&gt;0,SUM($S$3:AC$3)*$J356+SUM($S$4:AC$4)*$K356+SUM($S$5:AC$5)*$L356+SUM($S$6:AC$6)*$M356+SUM($S$7:AC$7)*$N356-SUM($O356:$Q356),0)</f>
        <v>0</v>
      </c>
      <c r="AA356" s="4">
        <f t="shared" si="1067"/>
        <v>0</v>
      </c>
      <c r="AB356" s="72">
        <f>IF(SUM($S$3:AE$3)*$J356+SUM($S$4:AE$4)*$K356+SUM($S$5:AE$5)*$L356+SUM($S$6:AE$6)*$M356+SUM($S$7:AE$7)*$N356-SUM($O356:$Q356)&gt;0,SUM($S$3:AE$3)*$J356+SUM($S$4:AE$4)*$K356+SUM($S$5:AE$5)*$L356+SUM($S$6:AE$6)*$M356+SUM($S$7:AE$7)*$N356-SUM($O356:$Q356),0)</f>
        <v>0</v>
      </c>
      <c r="AC356" s="4">
        <f t="shared" si="1068"/>
        <v>0</v>
      </c>
      <c r="AD356" s="72">
        <f>IF(SUM($S$3:AG$3)*$J356+SUM($S$4:AG$4)*$K356+SUM($S$5:AG$5)*$L356+SUM($S$6:AG$6)*$M356+SUM($S$7:AG$7)*$N356-SUM($O356:$Q356)&gt;0,SUM($S$3:AG$3)*$J356+SUM($S$4:AG$4)*$K356+SUM($S$5:AG$5)*$L356+SUM($S$6:AG$6)*$M356+SUM($S$7:AG$7)*$N356-SUM($O356:$Q356),0)</f>
        <v>0</v>
      </c>
      <c r="AE356" s="4">
        <f t="shared" si="1069"/>
        <v>0</v>
      </c>
      <c r="AF356" s="72">
        <f>IF(SUM($S$3:AI$3)*$J356+SUM($S$4:AI$4)*$K356+SUM($S$5:AI$5)*$L356+SUM($S$6:AI$6)*$M356+SUM($S$7:AI$7)*$N356-SUM($O356:$Q356)&gt;0,SUM($S$3:AI$3)*$J356+SUM($S$4:AI$4)*$K356+SUM($S$5:AI$5)*$L356+SUM($S$6:AI$6)*$M356+SUM($S$7:AI$7)*$N356-SUM($O356:$Q356),0)</f>
        <v>0</v>
      </c>
      <c r="AG356" s="4">
        <f t="shared" si="1070"/>
        <v>0</v>
      </c>
      <c r="AH356" s="72">
        <f>IF(SUM($S$3:AK$3)*$J356+SUM($S$4:AK$4)*$K356+SUM($S$5:AK$5)*$L356+SUM($S$6:AK$6)*$M356+SUM($S$7:AK$7)*$N356-SUM($O356:$Q356)&gt;0,SUM($S$3:AK$3)*$J356+SUM($S$4:AK$4)*$K356+SUM($S$5:AK$5)*$L356+SUM($S$6:AK$6)*$M356+SUM($S$7:AK$7)*$N356-SUM($O356:$Q356),0)</f>
        <v>0</v>
      </c>
      <c r="AI356" s="4">
        <f t="shared" si="1071"/>
        <v>0</v>
      </c>
      <c r="AJ356" s="72">
        <f>IF(SUM($S$3:AM$3)*$J356+SUM($S$4:AQ$4)*$K356+SUM($S$5:AM$5)*$L356+SUM($S$6:AM$6)*$M356+SUM($S$7:AM$7)*$N356-SUM($O356:$Q356)&gt;0,SUM($S$3:AM$3)*$J356+SUM($S$4:AQ$4)*$K356+SUM($S$5:AM$5)*$L356+SUM($S$6:AM$6)*$M356+SUM($S$7:AM$7)*$N356-SUM($O356:$Q356),0)</f>
        <v>0</v>
      </c>
      <c r="AK356" s="4">
        <f t="shared" si="1072"/>
        <v>0</v>
      </c>
      <c r="AL356" s="72">
        <f>IF(SUM($S$3:AO$3)*$J356+SUM($S$4:AS$4)*$K356+SUM($S$5:AO$5)*$L356+SUM($S$6:AO$6)*$M356+SUM($S$7:AO$7)*$N356-SUM($O356:$Q356)&gt;0,SUM($S$3:AO$3)*$J356+SUM($S$4:AS$4)*$K356+SUM($S$5:AO$5)*$L356+SUM($S$6:AO$6)*$M356+SUM($S$7:AO$7)*$N356-SUM($O356:$Q356),0)</f>
        <v>0</v>
      </c>
      <c r="AM356" s="4">
        <f t="shared" si="1073"/>
        <v>0</v>
      </c>
      <c r="AN356" s="72">
        <f>IF(SUM($S$3:AQ$3)*$J356+SUM($S$4:AU$4)*$K356+SUM($S$5:AQ$5)*$L356+SUM($S$6:AQ$6)*$M356+SUM($S$7:AQ$7)*$N356-SUM($O356:$Q356)&gt;0,SUM($S$3:AQ$3)*$J356+SUM($S$4:AU$4)*$K356+SUM($S$5:AQ$5)*$L356+SUM($S$6:AQ$6)*$M356+SUM($S$7:AQ$7)*$N356-SUM($O356:$Q356),0)</f>
        <v>0</v>
      </c>
      <c r="AO356" s="4">
        <f t="shared" si="1074"/>
        <v>0</v>
      </c>
      <c r="AP356" s="72">
        <f>IF(SUM($S$3:AS$3)*$J356+SUM($S$4:AW$4)*$K356+SUM($S$5:AS$5)*$L356+SUM($S$6:AS$6)*$M356+SUM($S$7:AS$7)*$N356-SUM($O356:$Q356)&gt;0,SUM($S$3:AS$3)*$J356+SUM($S$4:AW$4)*$K356+SUM($S$5:AS$5)*$L356+SUM($S$6:AS$6)*$M356+SUM($S$7:AS$7)*$N356-SUM($O356:$Q356),0)</f>
        <v>0</v>
      </c>
      <c r="AQ356" s="4">
        <f t="shared" si="1075"/>
        <v>0</v>
      </c>
      <c r="AR356" s="72">
        <f>IF(SUM($S$3:AU$3)*$J356+SUM($S$4:AP$4)*$K356+SUM($S$5:AU$5)*$L356+SUM($S$6:AU$6)*$M356+SUM($S$7:AU$7)*$N356-SUM($O356:$Q356)&gt;0,SUM($S$3:AU$3)*$J356+SUM($S$4:AP$4)*$K356+SUM($S$5:AU$5)*$L356+SUM($S$6:AU$6)*$M356+SUM($S$7:AU$7)*$N356-SUM($O356:$Q356),0)</f>
        <v>0</v>
      </c>
      <c r="AS356" s="4">
        <f t="shared" si="1076"/>
        <v>0</v>
      </c>
      <c r="AT356" s="72">
        <f>IF(SUM($S$3:AW$3)*$J356+SUM($S$4:AW$4)*$K356+SUM($S$5:AW$5)*$L356+SUM($S$6:AW$6)*$M356+SUM($S$7:AW$7)*$N356-SUM($O356:$Q356)&gt;0,SUM($S$3:AW$3)*$J356+SUM($S$4:AW$4)*$K356+SUM($S$5:AW$5)*$L356+SUM($S$6:AW$6)*$M356+SUM($S$7:AW$7)*$N356-SUM($O356:$Q356),0)</f>
        <v>0</v>
      </c>
      <c r="AU356" s="4">
        <f t="shared" si="1077"/>
        <v>0</v>
      </c>
      <c r="AV356" s="72">
        <f>IF(SUM($S$3:AY$3)*$J356+SUM($S$4:AY$4)*$K356+SUM($S$5:AY$5)*$L356+SUM($S$6:AY$6)*$M356+SUM($S$7:AY$7)*$N356-SUM($O356:$Q356)&gt;0,SUM($S$3:AY$3)*$J356+SUM($S$4:AY$4)*$K356+SUM($S$5:AY$5)*$L356+SUM($S$6:AY$6)*$M356+SUM($S$7:AY$7)*$N356-SUM($O356:$Q356),0)</f>
        <v>0</v>
      </c>
      <c r="AW356" s="4">
        <f t="shared" si="1078"/>
        <v>0</v>
      </c>
      <c r="AX356" s="72">
        <f>IF(SUM($S$3:BA$3)*$J356+SUM($S$4:BA$4)*$K356+SUM($S$5:BA$5)*$L356+SUM($S$6:BA$6)*$M356+SUM($S$7:BA$7)*$N356-SUM($O356:$Q356)&gt;0,SUM($S$3:BA$3)*$J356+SUM($S$4:BA$4)*$K356+SUM($S$5:BA$5)*$L356+SUM($S$6:BA$6)*$M356+SUM($S$7:BA$7)*$N356-SUM($O356:$Q356),0)</f>
        <v>0</v>
      </c>
      <c r="AY356" s="7">
        <f t="shared" si="1079"/>
        <v>0</v>
      </c>
      <c r="AZ356" s="401">
        <f>IF(SUM($S$3:BC$3)*$J356+SUM($S$4:BC$4)*$K356+SUM($S$5:BC$5)*$L356+SUM($S$6:BC$6)*$M356+SUM($S$7:BC$7)*$N356-SUM($O356:$Q356)&gt;0,SUM($S$3:BC$3)*$J356+SUM($S$4:BC$4)*$K356+SUM($S$5:BC$5)*$L356+SUM($S$6:BC$6)*$M356+SUM($S$7:BC$7)*$N356-SUM($O356:$Q356),0)</f>
        <v>0</v>
      </c>
      <c r="BA356" s="87">
        <f t="shared" si="1080"/>
        <v>0</v>
      </c>
      <c r="BB356" s="402">
        <f>IF(SUM($S$3:BD$3)*$J356+SUM($S$4:BD$4)*$K356+SUM($S$5:BD$5)*$L356+SUM($S$6:BD$6)*$M356+SUM($S$7:BD$7)*$N356-SUM($O356:$Q356)&gt;0,SUM($S$3:BD$3)*$J356+SUM($S$4:BD$4)*$K356+SUM($S$5:BD$5)*$L356+SUM($S$6:BD$6)*$M356+SUM($S$7:BD$7)*$N356-SUM($O356:$Q356),0)</f>
        <v>0</v>
      </c>
      <c r="BC356" s="87">
        <f t="shared" si="1081"/>
        <v>0</v>
      </c>
      <c r="BG356" s="23"/>
      <c r="BH356" s="23"/>
      <c r="BI356" s="23"/>
      <c r="BJ356" s="23"/>
      <c r="BK356" s="23"/>
      <c r="BL356" s="23"/>
      <c r="BM356" s="23"/>
      <c r="BN356" s="23"/>
      <c r="BO356" s="23"/>
      <c r="BP356" s="23"/>
      <c r="BQ356" s="407"/>
      <c r="BR356" s="22"/>
      <c r="BS356" s="23"/>
      <c r="BT356" s="23"/>
      <c r="BU356" s="23"/>
      <c r="BV356" s="23"/>
      <c r="BW356" s="24"/>
      <c r="BX356" s="164"/>
    </row>
    <row r="357" spans="1:76" s="86" customFormat="1" ht="25.5" customHeight="1" x14ac:dyDescent="0.25">
      <c r="A357" s="15" t="s">
        <v>678</v>
      </c>
      <c r="B357" s="15" t="s">
        <v>152</v>
      </c>
      <c r="C357" s="244" t="s">
        <v>105</v>
      </c>
      <c r="D357" s="274">
        <v>2</v>
      </c>
      <c r="E357" s="328">
        <v>54.005000000000003</v>
      </c>
      <c r="F357" s="342" t="s">
        <v>611</v>
      </c>
      <c r="G357" s="369">
        <v>2</v>
      </c>
      <c r="H357" s="370">
        <v>58.55</v>
      </c>
      <c r="I357" s="372" t="s">
        <v>611</v>
      </c>
      <c r="J357" s="307">
        <v>1689.6079999999999</v>
      </c>
      <c r="K357" s="225">
        <v>1682.96</v>
      </c>
      <c r="L357" s="217"/>
      <c r="M357" s="109"/>
      <c r="N357" s="120"/>
      <c r="O357" s="87">
        <v>22360</v>
      </c>
      <c r="P357" s="91">
        <v>51765</v>
      </c>
      <c r="Q357" s="292">
        <v>1749000</v>
      </c>
      <c r="R357" s="72">
        <f>IF(SUM($S$3:U$3)*$J357+SUM($S$4:U$4)*$K357+SUM($S$5:U$5)*$L357+SUM($S$6:U$6)*$M357+SUM($S$7:U$7)*$N357-SUM($O357:$Q357)&gt;0,SUM($S$3:U$3)*$J357+SUM($S$4:U$4)*$K357+SUM($S$5:U$5)*$L357+SUM($S$6:U$6)*$M357+SUM($S$7:U$7)*$N357-SUM($O357:$Q357),0)</f>
        <v>0</v>
      </c>
      <c r="S357" s="73">
        <f t="shared" si="1063"/>
        <v>0</v>
      </c>
      <c r="T357" s="72">
        <f>IF(SUM($S$3:W$3)*$J357+SUM($S$4:W$4)*$K357+SUM($S$5:W$5)*$L357+SUM($S$6:W$6)*$M357+SUM($S$7:W$7)*$N357-SUM($O357:$Q357)&gt;0,SUM($S$3:W$3)*$J357+SUM($S$4:W$4)*$K357+SUM($S$5:W$5)*$L357+SUM($S$6:W$6)*$M357+SUM($S$7:W$7)*$N357-SUM($O357:$Q357),0)</f>
        <v>0</v>
      </c>
      <c r="U357" s="4">
        <f t="shared" si="1064"/>
        <v>0</v>
      </c>
      <c r="V357" s="72">
        <f>IF(SUM($S$3:Y$3)*$J357+SUM($S$4:Y$4)*$K357+SUM($S$5:Y$5)*$L357+SUM($S$6:Y$6)*$M357+SUM($S$7:Y$7)*$N357-SUM($O357:$Q357)&gt;0,SUM($S$3:Y$3)*$J357+SUM($S$4:Y$4)*$K357+SUM($S$5:Y$5)*$L357+SUM($S$6:Y$6)*$M357+SUM($S$7:Y$7)*$N357-SUM($O357:$Q357),0)</f>
        <v>0</v>
      </c>
      <c r="W357" s="4">
        <f t="shared" si="1065"/>
        <v>0</v>
      </c>
      <c r="X357" s="72">
        <f>IF(SUM($S$3:AA$3)*$J357+SUM($S$4:AA$4)*$K357+SUM($S$5:AA$5)*$L357+SUM($S$6:AA$6)*$M357+SUM($S$7:AA$7)*$N357-SUM($O357:$Q357)&gt;0,SUM($S$3:AA$3)*$J357+SUM($S$4:AA$4)*$K357+SUM($S$5:AA$5)*$L357+SUM($S$6:AA$6)*$M357+SUM($S$7:AA$7)*$N357-SUM($O357:$Q357),0)</f>
        <v>0</v>
      </c>
      <c r="Y357" s="4">
        <f t="shared" si="1066"/>
        <v>0</v>
      </c>
      <c r="Z357" s="72">
        <f>IF(SUM($S$3:AC$3)*$J357+SUM($S$4:AC$4)*$K357+SUM($S$5:AC$5)*$L357+SUM($S$6:AC$6)*$M357+SUM($S$7:AC$7)*$N357-SUM($O357:$Q357)&gt;0,SUM($S$3:AC$3)*$J357+SUM($S$4:AC$4)*$K357+SUM($S$5:AC$5)*$L357+SUM($S$6:AC$6)*$M357+SUM($S$7:AC$7)*$N357-SUM($O357:$Q357),0)</f>
        <v>0</v>
      </c>
      <c r="AA357" s="4">
        <f t="shared" si="1067"/>
        <v>0</v>
      </c>
      <c r="AB357" s="72">
        <f>IF(SUM($S$3:AE$3)*$J357+SUM($S$4:AE$4)*$K357+SUM($S$5:AE$5)*$L357+SUM($S$6:AE$6)*$M357+SUM($S$7:AE$7)*$N357-SUM($O357:$Q357)&gt;0,SUM($S$3:AE$3)*$J357+SUM($S$4:AE$4)*$K357+SUM($S$5:AE$5)*$L357+SUM($S$6:AE$6)*$M357+SUM($S$7:AE$7)*$N357-SUM($O357:$Q357),0)</f>
        <v>0</v>
      </c>
      <c r="AC357" s="4">
        <f t="shared" si="1068"/>
        <v>0</v>
      </c>
      <c r="AD357" s="72">
        <f>IF(SUM($S$3:AG$3)*$J357+SUM($S$4:AG$4)*$K357+SUM($S$5:AG$5)*$L357+SUM($S$6:AG$6)*$M357+SUM($S$7:AG$7)*$N357-SUM($O357:$Q357)&gt;0,SUM($S$3:AG$3)*$J357+SUM($S$4:AG$4)*$K357+SUM($S$5:AG$5)*$L357+SUM($S$6:AG$6)*$M357+SUM($S$7:AG$7)*$N357-SUM($O357:$Q357),0)</f>
        <v>0</v>
      </c>
      <c r="AE357" s="4">
        <f t="shared" si="1069"/>
        <v>0</v>
      </c>
      <c r="AF357" s="72">
        <f>IF(SUM($S$3:AI$3)*$J357+SUM($S$4:AI$4)*$K357+SUM($S$5:AI$5)*$L357+SUM($S$6:AI$6)*$M357+SUM($S$7:AI$7)*$N357-SUM($O357:$Q357)&gt;0,SUM($S$3:AI$3)*$J357+SUM($S$4:AI$4)*$K357+SUM($S$5:AI$5)*$L357+SUM($S$6:AI$6)*$M357+SUM($S$7:AI$7)*$N357-SUM($O357:$Q357),0)</f>
        <v>0</v>
      </c>
      <c r="AG357" s="4">
        <f t="shared" si="1070"/>
        <v>0</v>
      </c>
      <c r="AH357" s="72">
        <f>IF(SUM($S$3:AK$3)*$J357+SUM($S$4:AK$4)*$K357+SUM($S$5:AK$5)*$L357+SUM($S$6:AK$6)*$M357+SUM($S$7:AK$7)*$N357-SUM($O357:$Q357)&gt;0,SUM($S$3:AK$3)*$J357+SUM($S$4:AK$4)*$K357+SUM($S$5:AK$5)*$L357+SUM($S$6:AK$6)*$M357+SUM($S$7:AK$7)*$N357-SUM($O357:$Q357),0)</f>
        <v>0</v>
      </c>
      <c r="AI357" s="4">
        <f t="shared" si="1071"/>
        <v>0</v>
      </c>
      <c r="AJ357" s="72">
        <f>IF(SUM($S$3:AM$3)*$J357+SUM($S$4:AQ$4)*$K357+SUM($S$5:AM$5)*$L357+SUM($S$6:AM$6)*$M357+SUM($S$7:AM$7)*$N357-SUM($O357:$Q357)&gt;0,SUM($S$3:AM$3)*$J357+SUM($S$4:AQ$4)*$K357+SUM($S$5:AM$5)*$L357+SUM($S$6:AM$6)*$M357+SUM($S$7:AM$7)*$N357-SUM($O357:$Q357),0)</f>
        <v>0</v>
      </c>
      <c r="AK357" s="4">
        <f t="shared" si="1072"/>
        <v>0</v>
      </c>
      <c r="AL357" s="72">
        <f>IF(SUM($S$3:AO$3)*$J357+SUM($S$4:AS$4)*$K357+SUM($S$5:AO$5)*$L357+SUM($S$6:AO$6)*$M357+SUM($S$7:AO$7)*$N357-SUM($O357:$Q357)&gt;0,SUM($S$3:AO$3)*$J357+SUM($S$4:AS$4)*$K357+SUM($S$5:AO$5)*$L357+SUM($S$6:AO$6)*$M357+SUM($S$7:AO$7)*$N357-SUM($O357:$Q357),0)</f>
        <v>5699.7200000002049</v>
      </c>
      <c r="AM357" s="4">
        <f t="shared" si="1073"/>
        <v>5699.7200000002049</v>
      </c>
      <c r="AN357" s="72">
        <f>IF(SUM($S$3:AQ$3)*$J357+SUM($S$4:AU$4)*$K357+SUM($S$5:AQ$5)*$L357+SUM($S$6:AQ$6)*$M357+SUM($S$7:AQ$7)*$N357-SUM($O357:$Q357)&gt;0,SUM($S$3:AQ$3)*$J357+SUM($S$4:AU$4)*$K357+SUM($S$5:AQ$5)*$L357+SUM($S$6:AQ$6)*$M357+SUM($S$7:AQ$7)*$N357-SUM($O357:$Q357),0)</f>
        <v>258143.7200000002</v>
      </c>
      <c r="AO357" s="4">
        <f t="shared" si="1074"/>
        <v>252444</v>
      </c>
      <c r="AP357" s="72">
        <f>IF(SUM($S$3:AS$3)*$J357+SUM($S$4:AW$4)*$K357+SUM($S$5:AS$5)*$L357+SUM($S$6:AS$6)*$M357+SUM($S$7:AS$7)*$N357-SUM($O357:$Q357)&gt;0,SUM($S$3:AS$3)*$J357+SUM($S$4:AW$4)*$K357+SUM($S$5:AS$5)*$L357+SUM($S$6:AS$6)*$M357+SUM($S$7:AS$7)*$N357-SUM($O357:$Q357),0)</f>
        <v>510587.7200000002</v>
      </c>
      <c r="AQ357" s="4">
        <f t="shared" si="1075"/>
        <v>252444</v>
      </c>
      <c r="AR357" s="72">
        <f>IF(SUM($S$3:AU$3)*$J357+SUM($S$4:AP$4)*$K357+SUM($S$5:AU$5)*$L357+SUM($S$6:AU$6)*$M357+SUM($S$7:AU$7)*$N357-SUM($O357:$Q357)&gt;0,SUM($S$3:AU$3)*$J357+SUM($S$4:AP$4)*$K357+SUM($S$5:AU$5)*$L357+SUM($S$6:AU$6)*$M357+SUM($S$7:AU$7)*$N357-SUM($O357:$Q357),0)</f>
        <v>0</v>
      </c>
      <c r="AS357" s="4">
        <f t="shared" si="1076"/>
        <v>0</v>
      </c>
      <c r="AT357" s="72">
        <f>IF(SUM($S$3:AW$3)*$J357+SUM($S$4:AW$4)*$K357+SUM($S$5:AW$5)*$L357+SUM($S$6:AW$6)*$M357+SUM($S$7:AW$7)*$N357-SUM($O357:$Q357)&gt;0,SUM($S$3:AW$3)*$J357+SUM($S$4:AW$4)*$K357+SUM($S$5:AW$5)*$L357+SUM($S$6:AW$6)*$M357+SUM($S$7:AW$7)*$N357-SUM($O357:$Q357),0)</f>
        <v>510587.7200000002</v>
      </c>
      <c r="AU357" s="4">
        <f t="shared" si="1077"/>
        <v>510587.7200000002</v>
      </c>
      <c r="AV357" s="72">
        <f>IF(SUM($S$3:AY$3)*$J357+SUM($S$4:AY$4)*$K357+SUM($S$5:AY$5)*$L357+SUM($S$6:AY$6)*$M357+SUM($S$7:AY$7)*$N357-SUM($O357:$Q357)&gt;0,SUM($S$3:AY$3)*$J357+SUM($S$4:AY$4)*$K357+SUM($S$5:AY$5)*$L357+SUM($S$6:AY$6)*$M357+SUM($S$7:AY$7)*$N357-SUM($O357:$Q357),0)</f>
        <v>763031.71999999974</v>
      </c>
      <c r="AW357" s="4">
        <f t="shared" si="1078"/>
        <v>252443.99999999953</v>
      </c>
      <c r="AX357" s="72">
        <f>IF(SUM($S$3:BA$3)*$J357+SUM($S$4:BA$4)*$K357+SUM($S$5:BA$5)*$L357+SUM($S$6:BA$6)*$M357+SUM($S$7:BA$7)*$N357-SUM($O357:$Q357)&gt;0,SUM($S$3:BA$3)*$J357+SUM($S$4:BA$4)*$K357+SUM($S$5:BA$5)*$L357+SUM($S$6:BA$6)*$M357+SUM($S$7:BA$7)*$N357-SUM($O357:$Q357),0)</f>
        <v>1015475.7199999997</v>
      </c>
      <c r="AY357" s="7">
        <f t="shared" si="1079"/>
        <v>252444</v>
      </c>
      <c r="AZ357" s="401">
        <f>IF(SUM($S$3:BC$3)*$J357+SUM($S$4:BC$4)*$K357+SUM($S$5:BC$5)*$L357+SUM($S$6:BC$6)*$M357+SUM($S$7:BC$7)*$N357-SUM($O357:$Q357)&gt;0,SUM($S$3:BC$3)*$J357+SUM($S$4:BC$4)*$K357+SUM($S$5:BC$5)*$L357+SUM($S$6:BC$6)*$M357+SUM($S$7:BC$7)*$N357-SUM($O357:$Q357),0)</f>
        <v>1267919.7199999997</v>
      </c>
      <c r="BA357" s="87">
        <f t="shared" si="1080"/>
        <v>252444</v>
      </c>
      <c r="BB357" s="402">
        <f>IF(SUM($S$3:BD$3)*$J357+SUM($S$4:BD$4)*$K357+SUM($S$5:BD$5)*$L357+SUM($S$6:BD$6)*$M357+SUM($S$7:BD$7)*$N357-SUM($O357:$Q357)&gt;0,SUM($S$3:BD$3)*$J357+SUM($S$4:BD$4)*$K357+SUM($S$5:BD$5)*$L357+SUM($S$6:BD$6)*$M357+SUM($S$7:BD$7)*$N357-SUM($O357:$Q357),0)</f>
        <v>1515314.8399999999</v>
      </c>
      <c r="BC357" s="87">
        <f t="shared" si="1081"/>
        <v>247395.12000000011</v>
      </c>
      <c r="BG357" s="91">
        <f>IF($G357=2,AC357*$I$2*$H357,AC357*$H357)</f>
        <v>0</v>
      </c>
      <c r="BH357" s="91">
        <f>IF($G357=2,AE357*$I$2*$H357,AE357*$H357)</f>
        <v>0</v>
      </c>
      <c r="BI357" s="91">
        <f>IF($G357=2,AG357*$I$2*$H357,AG357*$H357)</f>
        <v>0</v>
      </c>
      <c r="BJ357" s="91">
        <f>IF($G357=2,AI357*$I$2*$H357,AI357*$H357)</f>
        <v>0</v>
      </c>
      <c r="BK357" s="91">
        <f>IF($G357=2,AK357*$I$2*$H357,AK357*$H357)</f>
        <v>0</v>
      </c>
      <c r="BL357" s="91">
        <f>IF($G357=2,AM357*$I$2*$H357,AM357*$H357)</f>
        <v>1902196.0542000683</v>
      </c>
      <c r="BM357" s="91">
        <f>IF($G357=2,AO357*$I$2*$H357,AO357*$H357)</f>
        <v>84249398.340000004</v>
      </c>
      <c r="BN357" s="91">
        <f>IF($G357=2,AQ357*$I$2*$H357,AQ357*$H357)</f>
        <v>84249398.340000004</v>
      </c>
      <c r="BO357" s="91">
        <f>IF($G357=2,AS357*$I$2*$H357,AS357*$H357)</f>
        <v>0</v>
      </c>
      <c r="BP357" s="91">
        <f>IF($G357=2,AU357*$I$2*$H357,AU357*$H357)</f>
        <v>170400992.73420006</v>
      </c>
      <c r="BQ357" s="250">
        <f>IF($G357=2,AW357*$I$2*$H357,AW357*$H357)</f>
        <v>84249398.339999855</v>
      </c>
      <c r="BR357" s="157">
        <f>IF($G357=2,AY357*$I$2*$H357,AY357*$H357)</f>
        <v>84249398.340000004</v>
      </c>
      <c r="BS357" s="91">
        <f>IF($G357=2,BA357*$I$2*$H357,BA357*$H357)</f>
        <v>84249398.340000004</v>
      </c>
      <c r="BT357" s="91">
        <f>IF($G357=2,BC357*$I$2*$H357,BC357*$H357)</f>
        <v>82564410.373200029</v>
      </c>
      <c r="BU357" s="91">
        <v>0</v>
      </c>
      <c r="BV357" s="91"/>
      <c r="BW357" s="158"/>
      <c r="BX357" s="153" t="s">
        <v>607</v>
      </c>
    </row>
    <row r="358" spans="1:76" s="86" customFormat="1" ht="25.5" customHeight="1" x14ac:dyDescent="0.25">
      <c r="A358" s="15" t="s">
        <v>679</v>
      </c>
      <c r="B358" s="15" t="s">
        <v>680</v>
      </c>
      <c r="C358" s="244" t="s">
        <v>105</v>
      </c>
      <c r="D358" s="274">
        <v>2</v>
      </c>
      <c r="E358" s="328">
        <v>134.5</v>
      </c>
      <c r="F358" s="342" t="s">
        <v>1047</v>
      </c>
      <c r="G358" s="369">
        <v>1</v>
      </c>
      <c r="H358" s="370">
        <v>165.2</v>
      </c>
      <c r="I358" s="372" t="s">
        <v>1047</v>
      </c>
      <c r="J358" s="307">
        <v>125.56</v>
      </c>
      <c r="K358" s="225">
        <v>130.80000000000001</v>
      </c>
      <c r="L358" s="217"/>
      <c r="M358" s="109"/>
      <c r="N358" s="120"/>
      <c r="O358" s="87">
        <v>62310</v>
      </c>
      <c r="P358" s="91">
        <v>14250</v>
      </c>
      <c r="Q358" s="292">
        <v>42068.2</v>
      </c>
      <c r="R358" s="72">
        <f>IF(SUM($S$3:U$3)*$J358+SUM($S$4:U$4)*$K358+SUM($S$5:U$5)*$L358+SUM($S$6:U$6)*$M358+SUM($S$7:U$7)*$N358-SUM($O358:$Q358)&gt;0,SUM($S$3:U$3)*$J358+SUM($S$4:U$4)*$K358+SUM($S$5:U$5)*$L358+SUM($S$6:U$6)*$M358+SUM($S$7:U$7)*$N358-SUM($O358:$Q358),0)</f>
        <v>0</v>
      </c>
      <c r="S358" s="73">
        <f t="shared" si="1063"/>
        <v>0</v>
      </c>
      <c r="T358" s="72">
        <f>IF(SUM($S$3:W$3)*$J358+SUM($S$4:W$4)*$K358+SUM($S$5:W$5)*$L358+SUM($S$6:W$6)*$M358+SUM($S$7:W$7)*$N358-SUM($O358:$Q358)&gt;0,SUM($S$3:W$3)*$J358+SUM($S$4:W$4)*$K358+SUM($S$5:W$5)*$L358+SUM($S$6:W$6)*$M358+SUM($S$7:W$7)*$N358-SUM($O358:$Q358),0)</f>
        <v>0</v>
      </c>
      <c r="U358" s="4">
        <f t="shared" si="1064"/>
        <v>0</v>
      </c>
      <c r="V358" s="72">
        <f>IF(SUM($S$3:Y$3)*$J358+SUM($S$4:Y$4)*$K358+SUM($S$5:Y$5)*$L358+SUM($S$6:Y$6)*$M358+SUM($S$7:Y$7)*$N358-SUM($O358:$Q358)&gt;0,SUM($S$3:Y$3)*$J358+SUM($S$4:Y$4)*$K358+SUM($S$5:Y$5)*$L358+SUM($S$6:Y$6)*$M358+SUM($S$7:Y$7)*$N358-SUM($O358:$Q358),0)</f>
        <v>0</v>
      </c>
      <c r="W358" s="4">
        <f t="shared" si="1065"/>
        <v>0</v>
      </c>
      <c r="X358" s="72">
        <f>IF(SUM($S$3:AA$3)*$J358+SUM($S$4:AA$4)*$K358+SUM($S$5:AA$5)*$L358+SUM($S$6:AA$6)*$M358+SUM($S$7:AA$7)*$N358-SUM($O358:$Q358)&gt;0,SUM($S$3:AA$3)*$J358+SUM($S$4:AA$4)*$K358+SUM($S$5:AA$5)*$L358+SUM($S$6:AA$6)*$M358+SUM($S$7:AA$7)*$N358-SUM($O358:$Q358),0)</f>
        <v>0</v>
      </c>
      <c r="Y358" s="4">
        <f t="shared" si="1066"/>
        <v>0</v>
      </c>
      <c r="Z358" s="72">
        <f>IF(SUM($S$3:AC$3)*$J358+SUM($S$4:AC$4)*$K358+SUM($S$5:AC$5)*$L358+SUM($S$6:AC$6)*$M358+SUM($S$7:AC$7)*$N358-SUM($O358:$Q358)&gt;0,SUM($S$3:AC$3)*$J358+SUM($S$4:AC$4)*$K358+SUM($S$5:AC$5)*$L358+SUM($S$6:AC$6)*$M358+SUM($S$7:AC$7)*$N358-SUM($O358:$Q358),0)</f>
        <v>0</v>
      </c>
      <c r="AA358" s="4">
        <f t="shared" si="1067"/>
        <v>0</v>
      </c>
      <c r="AB358" s="72">
        <f>IF(SUM($S$3:AE$3)*$J358+SUM($S$4:AE$4)*$K358+SUM($S$5:AE$5)*$L358+SUM($S$6:AE$6)*$M358+SUM($S$7:AE$7)*$N358-SUM($O358:$Q358)&gt;0,SUM($S$3:AE$3)*$J358+SUM($S$4:AE$4)*$K358+SUM($S$5:AE$5)*$L358+SUM($S$6:AE$6)*$M358+SUM($S$7:AE$7)*$N358-SUM($O358:$Q358),0)</f>
        <v>0</v>
      </c>
      <c r="AC358" s="4">
        <f t="shared" si="1068"/>
        <v>0</v>
      </c>
      <c r="AD358" s="72">
        <f>IF(SUM($S$3:AG$3)*$J358+SUM($S$4:AG$4)*$K358+SUM($S$5:AG$5)*$L358+SUM($S$6:AG$6)*$M358+SUM($S$7:AG$7)*$N358-SUM($O358:$Q358)&gt;0,SUM($S$3:AG$3)*$J358+SUM($S$4:AG$4)*$K358+SUM($S$5:AG$5)*$L358+SUM($S$6:AG$6)*$M358+SUM($S$7:AG$7)*$N358-SUM($O358:$Q358),0)</f>
        <v>0</v>
      </c>
      <c r="AE358" s="4">
        <f t="shared" si="1069"/>
        <v>0</v>
      </c>
      <c r="AF358" s="72">
        <f>IF(SUM($S$3:AI$3)*$J358+SUM($S$4:AI$4)*$K358+SUM($S$5:AI$5)*$L358+SUM($S$6:AI$6)*$M358+SUM($S$7:AI$7)*$N358-SUM($O358:$Q358)&gt;0,SUM($S$3:AI$3)*$J358+SUM($S$4:AI$4)*$K358+SUM($S$5:AI$5)*$L358+SUM($S$6:AI$6)*$M358+SUM($S$7:AI$7)*$N358-SUM($O358:$Q358),0)</f>
        <v>0</v>
      </c>
      <c r="AG358" s="4">
        <f t="shared" si="1070"/>
        <v>0</v>
      </c>
      <c r="AH358" s="72">
        <f>IF(SUM($S$3:AK$3)*$J358+SUM($S$4:AK$4)*$K358+SUM($S$5:AK$5)*$L358+SUM($S$6:AK$6)*$M358+SUM($S$7:AK$7)*$N358-SUM($O358:$Q358)&gt;0,SUM($S$3:AK$3)*$J358+SUM($S$4:AK$4)*$K358+SUM($S$5:AK$5)*$L358+SUM($S$6:AK$6)*$M358+SUM($S$7:AK$7)*$N358-SUM($O358:$Q358),0)</f>
        <v>0</v>
      </c>
      <c r="AI358" s="4">
        <f t="shared" si="1071"/>
        <v>0</v>
      </c>
      <c r="AJ358" s="72">
        <f>IF(SUM($S$3:AM$3)*$J358+SUM($S$4:AQ$4)*$K358+SUM($S$5:AM$5)*$L358+SUM($S$6:AM$6)*$M358+SUM($S$7:AM$7)*$N358-SUM($O358:$Q358)&gt;0,SUM($S$3:AM$3)*$J358+SUM($S$4:AQ$4)*$K358+SUM($S$5:AM$5)*$L358+SUM($S$6:AM$6)*$M358+SUM($S$7:AM$7)*$N358-SUM($O358:$Q358),0)</f>
        <v>2909.8000000000029</v>
      </c>
      <c r="AK358" s="4">
        <f t="shared" si="1072"/>
        <v>2909.8000000000029</v>
      </c>
      <c r="AL358" s="72">
        <f>IF(SUM($S$3:AO$3)*$J358+SUM($S$4:AS$4)*$K358+SUM($S$5:AO$5)*$L358+SUM($S$6:AO$6)*$M358+SUM($S$7:AO$7)*$N358-SUM($O358:$Q358)&gt;0,SUM($S$3:AO$3)*$J358+SUM($S$4:AS$4)*$K358+SUM($S$5:AO$5)*$L358+SUM($S$6:AO$6)*$M358+SUM($S$7:AO$7)*$N358-SUM($O358:$Q358),0)</f>
        <v>22529.800000000032</v>
      </c>
      <c r="AM358" s="4">
        <f t="shared" si="1073"/>
        <v>19620.000000000029</v>
      </c>
      <c r="AN358" s="72">
        <f>IF(SUM($S$3:AQ$3)*$J358+SUM($S$4:AU$4)*$K358+SUM($S$5:AQ$5)*$L358+SUM($S$6:AQ$6)*$M358+SUM($S$7:AQ$7)*$N358-SUM($O358:$Q358)&gt;0,SUM($S$3:AQ$3)*$J358+SUM($S$4:AU$4)*$K358+SUM($S$5:AQ$5)*$L358+SUM($S$6:AQ$6)*$M358+SUM($S$7:AQ$7)*$N358-SUM($O358:$Q358),0)</f>
        <v>42149.800000000032</v>
      </c>
      <c r="AO358" s="4">
        <f t="shared" si="1074"/>
        <v>19620</v>
      </c>
      <c r="AP358" s="72">
        <f>IF(SUM($S$3:AS$3)*$J358+SUM($S$4:AW$4)*$K358+SUM($S$5:AS$5)*$L358+SUM($S$6:AS$6)*$M358+SUM($S$7:AS$7)*$N358-SUM($O358:$Q358)&gt;0,SUM($S$3:AS$3)*$J358+SUM($S$4:AW$4)*$K358+SUM($S$5:AS$5)*$L358+SUM($S$6:AS$6)*$M358+SUM($S$7:AS$7)*$N358-SUM($O358:$Q358),0)</f>
        <v>61769.800000000032</v>
      </c>
      <c r="AQ358" s="4">
        <f t="shared" si="1075"/>
        <v>19620</v>
      </c>
      <c r="AR358" s="72">
        <f>IF(SUM($S$3:AU$3)*$J358+SUM($S$4:AP$4)*$K358+SUM($S$5:AU$5)*$L358+SUM($S$6:AU$6)*$M358+SUM($S$7:AU$7)*$N358-SUM($O358:$Q358)&gt;0,SUM($S$3:AU$3)*$J358+SUM($S$4:AP$4)*$K358+SUM($S$5:AU$5)*$L358+SUM($S$6:AU$6)*$M358+SUM($S$7:AU$7)*$N358-SUM($O358:$Q358),0)</f>
        <v>0</v>
      </c>
      <c r="AS358" s="4">
        <f t="shared" si="1076"/>
        <v>0</v>
      </c>
      <c r="AT358" s="72">
        <f>IF(SUM($S$3:AW$3)*$J358+SUM($S$4:AW$4)*$K358+SUM($S$5:AW$5)*$L358+SUM($S$6:AW$6)*$M358+SUM($S$7:AW$7)*$N358-SUM($O358:$Q358)&gt;0,SUM($S$3:AW$3)*$J358+SUM($S$4:AW$4)*$K358+SUM($S$5:AW$5)*$L358+SUM($S$6:AW$6)*$M358+SUM($S$7:AW$7)*$N358-SUM($O358:$Q358),0)</f>
        <v>61769.800000000032</v>
      </c>
      <c r="AU358" s="4">
        <f t="shared" si="1077"/>
        <v>61769.800000000032</v>
      </c>
      <c r="AV358" s="72">
        <f>IF(SUM($S$3:AY$3)*$J358+SUM($S$4:AY$4)*$K358+SUM($S$5:AY$5)*$L358+SUM($S$6:AY$6)*$M358+SUM($S$7:AY$7)*$N358-SUM($O358:$Q358)&gt;0,SUM($S$3:AY$3)*$J358+SUM($S$4:AY$4)*$K358+SUM($S$5:AY$5)*$L358+SUM($S$6:AY$6)*$M358+SUM($S$7:AY$7)*$N358-SUM($O358:$Q358),0)</f>
        <v>81389.800000000032</v>
      </c>
      <c r="AW358" s="4">
        <f t="shared" si="1078"/>
        <v>19620</v>
      </c>
      <c r="AX358" s="72">
        <f>IF(SUM($S$3:BA$3)*$J358+SUM($S$4:BA$4)*$K358+SUM($S$5:BA$5)*$L358+SUM($S$6:BA$6)*$M358+SUM($S$7:BA$7)*$N358-SUM($O358:$Q358)&gt;0,SUM($S$3:BA$3)*$J358+SUM($S$4:BA$4)*$K358+SUM($S$5:BA$5)*$L358+SUM($S$6:BA$6)*$M358+SUM($S$7:BA$7)*$N358-SUM($O358:$Q358),0)</f>
        <v>101009.80000000003</v>
      </c>
      <c r="AY358" s="7">
        <f t="shared" si="1079"/>
        <v>19620</v>
      </c>
      <c r="AZ358" s="401">
        <f>IF(SUM($S$3:BC$3)*$J358+SUM($S$4:BC$4)*$K358+SUM($S$5:BC$5)*$L358+SUM($S$6:BC$6)*$M358+SUM($S$7:BC$7)*$N358-SUM($O358:$Q358)&gt;0,SUM($S$3:BC$3)*$J358+SUM($S$4:BC$4)*$K358+SUM($S$5:BC$5)*$L358+SUM($S$6:BC$6)*$M358+SUM($S$7:BC$7)*$N358-SUM($O358:$Q358),0)</f>
        <v>120629.80000000003</v>
      </c>
      <c r="BA358" s="87">
        <f t="shared" si="1080"/>
        <v>19620</v>
      </c>
      <c r="BB358" s="402">
        <f>IF(SUM($S$3:BD$3)*$J358+SUM($S$4:BD$4)*$K358+SUM($S$5:BD$5)*$L358+SUM($S$6:BD$6)*$M358+SUM($S$7:BD$7)*$N358-SUM($O358:$Q358)&gt;0,SUM($S$3:BD$3)*$J358+SUM($S$4:BD$4)*$K358+SUM($S$5:BD$5)*$L358+SUM($S$6:BD$6)*$M358+SUM($S$7:BD$7)*$N358-SUM($O358:$Q358),0)</f>
        <v>139857.40000000002</v>
      </c>
      <c r="BC358" s="87">
        <f t="shared" si="1081"/>
        <v>19227.599999999991</v>
      </c>
      <c r="BG358" s="91">
        <f>Y358*$H358</f>
        <v>0</v>
      </c>
      <c r="BH358" s="91">
        <f>AA358*$H358</f>
        <v>0</v>
      </c>
      <c r="BI358" s="91">
        <f>AC358*$H358</f>
        <v>0</v>
      </c>
      <c r="BJ358" s="91">
        <f>AE358*$H358</f>
        <v>0</v>
      </c>
      <c r="BK358" s="91">
        <f>AG358*$H358</f>
        <v>0</v>
      </c>
      <c r="BL358" s="91">
        <f>AI358*$H358</f>
        <v>0</v>
      </c>
      <c r="BM358" s="91">
        <f>AK358*$H358</f>
        <v>480698.96000000043</v>
      </c>
      <c r="BN358" s="91">
        <f>AM358*$H358</f>
        <v>3241224.0000000047</v>
      </c>
      <c r="BO358" s="91">
        <f>AO358*$H358</f>
        <v>3241224</v>
      </c>
      <c r="BP358" s="91">
        <f>AQ358*$H358</f>
        <v>3241224</v>
      </c>
      <c r="BQ358" s="250">
        <f>AS358*$H358</f>
        <v>0</v>
      </c>
      <c r="BR358" s="157">
        <f>AU358*$H358</f>
        <v>10204370.960000005</v>
      </c>
      <c r="BS358" s="91">
        <f>AW358*$H358</f>
        <v>3241224</v>
      </c>
      <c r="BT358" s="91">
        <f>AY358*$H358</f>
        <v>3241224</v>
      </c>
      <c r="BU358" s="91">
        <f t="shared" ref="BU358" si="1174">BA358*$H358</f>
        <v>3241224</v>
      </c>
      <c r="BV358" s="91">
        <f>BC358*$H358</f>
        <v>3176399.5199999982</v>
      </c>
      <c r="BW358" s="158"/>
      <c r="BX358" s="153" t="s">
        <v>609</v>
      </c>
    </row>
    <row r="359" spans="1:76" s="86" customFormat="1" ht="25.5" customHeight="1" x14ac:dyDescent="0.25">
      <c r="A359" s="15" t="s">
        <v>194</v>
      </c>
      <c r="B359" s="15" t="s">
        <v>681</v>
      </c>
      <c r="C359" s="244" t="s">
        <v>105</v>
      </c>
      <c r="D359" s="274">
        <v>2</v>
      </c>
      <c r="E359" s="328">
        <v>56.52</v>
      </c>
      <c r="F359" s="342" t="s">
        <v>611</v>
      </c>
      <c r="G359" s="369">
        <v>2</v>
      </c>
      <c r="H359" s="370">
        <v>62.75</v>
      </c>
      <c r="I359" s="372" t="s">
        <v>611</v>
      </c>
      <c r="J359" s="307">
        <v>295</v>
      </c>
      <c r="K359" s="225">
        <v>295.62</v>
      </c>
      <c r="L359" s="217"/>
      <c r="M359" s="109"/>
      <c r="N359" s="120"/>
      <c r="O359" s="87">
        <v>1252.6400000000001</v>
      </c>
      <c r="P359" s="91"/>
      <c r="Q359" s="292">
        <v>336000</v>
      </c>
      <c r="R359" s="72">
        <f>IF(SUM($S$3:U$3)*$J359+SUM($S$4:U$4)*$K359+SUM($S$5:U$5)*$L359+SUM($S$6:U$6)*$M359+SUM($S$7:U$7)*$N359-SUM($O359:$Q359)&gt;0,SUM($S$3:U$3)*$J359+SUM($S$4:U$4)*$K359+SUM($S$5:U$5)*$L359+SUM($S$6:U$6)*$M359+SUM($S$7:U$7)*$N359-SUM($O359:$Q359),0)</f>
        <v>0</v>
      </c>
      <c r="S359" s="73">
        <f t="shared" si="1063"/>
        <v>0</v>
      </c>
      <c r="T359" s="72">
        <f>IF(SUM($S$3:W$3)*$J359+SUM($S$4:W$4)*$K359+SUM($S$5:W$5)*$L359+SUM($S$6:W$6)*$M359+SUM($S$7:W$7)*$N359-SUM($O359:$Q359)&gt;0,SUM($S$3:W$3)*$J359+SUM($S$4:W$4)*$K359+SUM($S$5:W$5)*$L359+SUM($S$6:W$6)*$M359+SUM($S$7:W$7)*$N359-SUM($O359:$Q359),0)</f>
        <v>0</v>
      </c>
      <c r="U359" s="4">
        <f t="shared" si="1064"/>
        <v>0</v>
      </c>
      <c r="V359" s="72">
        <f>IF(SUM($S$3:Y$3)*$J359+SUM($S$4:Y$4)*$K359+SUM($S$5:Y$5)*$L359+SUM($S$6:Y$6)*$M359+SUM($S$7:Y$7)*$N359-SUM($O359:$Q359)&gt;0,SUM($S$3:Y$3)*$J359+SUM($S$4:Y$4)*$K359+SUM($S$5:Y$5)*$L359+SUM($S$6:Y$6)*$M359+SUM($S$7:Y$7)*$N359-SUM($O359:$Q359),0)</f>
        <v>0</v>
      </c>
      <c r="W359" s="4">
        <f t="shared" si="1065"/>
        <v>0</v>
      </c>
      <c r="X359" s="72">
        <f>IF(SUM($S$3:AA$3)*$J359+SUM($S$4:AA$4)*$K359+SUM($S$5:AA$5)*$L359+SUM($S$6:AA$6)*$M359+SUM($S$7:AA$7)*$N359-SUM($O359:$Q359)&gt;0,SUM($S$3:AA$3)*$J359+SUM($S$4:AA$4)*$K359+SUM($S$5:AA$5)*$L359+SUM($S$6:AA$6)*$M359+SUM($S$7:AA$7)*$N359-SUM($O359:$Q359),0)</f>
        <v>0</v>
      </c>
      <c r="Y359" s="4">
        <f t="shared" si="1066"/>
        <v>0</v>
      </c>
      <c r="Z359" s="72">
        <f>IF(SUM($S$3:AC$3)*$J359+SUM($S$4:AC$4)*$K359+SUM($S$5:AC$5)*$L359+SUM($S$6:AC$6)*$M359+SUM($S$7:AC$7)*$N359-SUM($O359:$Q359)&gt;0,SUM($S$3:AC$3)*$J359+SUM($S$4:AC$4)*$K359+SUM($S$5:AC$5)*$L359+SUM($S$6:AC$6)*$M359+SUM($S$7:AC$7)*$N359-SUM($O359:$Q359),0)</f>
        <v>0</v>
      </c>
      <c r="AA359" s="4">
        <f t="shared" si="1067"/>
        <v>0</v>
      </c>
      <c r="AB359" s="72">
        <f>IF(SUM($S$3:AE$3)*$J359+SUM($S$4:AE$4)*$K359+SUM($S$5:AE$5)*$L359+SUM($S$6:AE$6)*$M359+SUM($S$7:AE$7)*$N359-SUM($O359:$Q359)&gt;0,SUM($S$3:AE$3)*$J359+SUM($S$4:AE$4)*$K359+SUM($S$5:AE$5)*$L359+SUM($S$6:AE$6)*$M359+SUM($S$7:AE$7)*$N359-SUM($O359:$Q359),0)</f>
        <v>0</v>
      </c>
      <c r="AC359" s="4">
        <f t="shared" si="1068"/>
        <v>0</v>
      </c>
      <c r="AD359" s="72">
        <f>IF(SUM($S$3:AG$3)*$J359+SUM($S$4:AG$4)*$K359+SUM($S$5:AG$5)*$L359+SUM($S$6:AG$6)*$M359+SUM($S$7:AG$7)*$N359-SUM($O359:$Q359)&gt;0,SUM($S$3:AG$3)*$J359+SUM($S$4:AG$4)*$K359+SUM($S$5:AG$5)*$L359+SUM($S$6:AG$6)*$M359+SUM($S$7:AG$7)*$N359-SUM($O359:$Q359),0)</f>
        <v>0</v>
      </c>
      <c r="AE359" s="4">
        <f t="shared" si="1069"/>
        <v>0</v>
      </c>
      <c r="AF359" s="72">
        <f>IF(SUM($S$3:AI$3)*$J359+SUM($S$4:AI$4)*$K359+SUM($S$5:AI$5)*$L359+SUM($S$6:AI$6)*$M359+SUM($S$7:AI$7)*$N359-SUM($O359:$Q359)&gt;0,SUM($S$3:AI$3)*$J359+SUM($S$4:AI$4)*$K359+SUM($S$5:AI$5)*$L359+SUM($S$6:AI$6)*$M359+SUM($S$7:AI$7)*$N359-SUM($O359:$Q359),0)</f>
        <v>0</v>
      </c>
      <c r="AG359" s="4">
        <f t="shared" si="1070"/>
        <v>0</v>
      </c>
      <c r="AH359" s="72">
        <f>IF(SUM($S$3:AK$3)*$J359+SUM($S$4:AK$4)*$K359+SUM($S$5:AK$5)*$L359+SUM($S$6:AK$6)*$M359+SUM($S$7:AK$7)*$N359-SUM($O359:$Q359)&gt;0,SUM($S$3:AK$3)*$J359+SUM($S$4:AK$4)*$K359+SUM($S$5:AK$5)*$L359+SUM($S$6:AK$6)*$M359+SUM($S$7:AK$7)*$N359-SUM($O359:$Q359),0)</f>
        <v>0</v>
      </c>
      <c r="AI359" s="4">
        <f t="shared" si="1071"/>
        <v>0</v>
      </c>
      <c r="AJ359" s="72">
        <f>IF(SUM($S$3:AM$3)*$J359+SUM($S$4:AQ$4)*$K359+SUM($S$5:AM$5)*$L359+SUM($S$6:AM$6)*$M359+SUM($S$7:AM$7)*$N359-SUM($O359:$Q359)&gt;0,SUM($S$3:AM$3)*$J359+SUM($S$4:AQ$4)*$K359+SUM($S$5:AM$5)*$L359+SUM($S$6:AM$6)*$M359+SUM($S$7:AM$7)*$N359-SUM($O359:$Q359),0)</f>
        <v>0</v>
      </c>
      <c r="AK359" s="4">
        <f t="shared" si="1072"/>
        <v>0</v>
      </c>
      <c r="AL359" s="72">
        <f>IF(SUM($S$3:AO$3)*$J359+SUM($S$4:AS$4)*$K359+SUM($S$5:AO$5)*$L359+SUM($S$6:AO$6)*$M359+SUM($S$7:AO$7)*$N359-SUM($O359:$Q359)&gt;0,SUM($S$3:AO$3)*$J359+SUM($S$4:AS$4)*$K359+SUM($S$5:AO$5)*$L359+SUM($S$6:AO$6)*$M359+SUM($S$7:AO$7)*$N359-SUM($O359:$Q359),0)</f>
        <v>0</v>
      </c>
      <c r="AM359" s="4">
        <f t="shared" si="1073"/>
        <v>0</v>
      </c>
      <c r="AN359" s="72">
        <f>IF(SUM($S$3:AQ$3)*$J359+SUM($S$4:AU$4)*$K359+SUM($S$5:AQ$5)*$L359+SUM($S$6:AQ$6)*$M359+SUM($S$7:AQ$7)*$N359-SUM($O359:$Q359)&gt;0,SUM($S$3:AQ$3)*$J359+SUM($S$4:AU$4)*$K359+SUM($S$5:AQ$5)*$L359+SUM($S$6:AQ$6)*$M359+SUM($S$7:AQ$7)*$N359-SUM($O359:$Q359),0)</f>
        <v>28028.27999999997</v>
      </c>
      <c r="AO359" s="4">
        <f t="shared" si="1074"/>
        <v>28028.27999999997</v>
      </c>
      <c r="AP359" s="72">
        <f>IF(SUM($S$3:AS$3)*$J359+SUM($S$4:AW$4)*$K359+SUM($S$5:AS$5)*$L359+SUM($S$6:AS$6)*$M359+SUM($S$7:AS$7)*$N359-SUM($O359:$Q359)&gt;0,SUM($S$3:AS$3)*$J359+SUM($S$4:AW$4)*$K359+SUM($S$5:AS$5)*$L359+SUM($S$6:AS$6)*$M359+SUM($S$7:AS$7)*$N359-SUM($O359:$Q359),0)</f>
        <v>72371.27999999997</v>
      </c>
      <c r="AQ359" s="4">
        <f t="shared" si="1075"/>
        <v>44343</v>
      </c>
      <c r="AR359" s="72">
        <f>IF(SUM($S$3:AU$3)*$J359+SUM($S$4:AP$4)*$K359+SUM($S$5:AU$5)*$L359+SUM($S$6:AU$6)*$M359+SUM($S$7:AU$7)*$N359-SUM($O359:$Q359)&gt;0,SUM($S$3:AU$3)*$J359+SUM($S$4:AP$4)*$K359+SUM($S$5:AU$5)*$L359+SUM($S$6:AU$6)*$M359+SUM($S$7:AU$7)*$N359-SUM($O359:$Q359),0)</f>
        <v>0</v>
      </c>
      <c r="AS359" s="4">
        <f t="shared" si="1076"/>
        <v>0</v>
      </c>
      <c r="AT359" s="72">
        <f>IF(SUM($S$3:AW$3)*$J359+SUM($S$4:AW$4)*$K359+SUM($S$5:AW$5)*$L359+SUM($S$6:AW$6)*$M359+SUM($S$7:AW$7)*$N359-SUM($O359:$Q359)&gt;0,SUM($S$3:AW$3)*$J359+SUM($S$4:AW$4)*$K359+SUM($S$5:AW$5)*$L359+SUM($S$6:AW$6)*$M359+SUM($S$7:AW$7)*$N359-SUM($O359:$Q359),0)</f>
        <v>72371.27999999997</v>
      </c>
      <c r="AU359" s="4">
        <f t="shared" si="1077"/>
        <v>72371.27999999997</v>
      </c>
      <c r="AV359" s="72">
        <f>IF(SUM($S$3:AY$3)*$J359+SUM($S$4:AY$4)*$K359+SUM($S$5:AY$5)*$L359+SUM($S$6:AY$6)*$M359+SUM($S$7:AY$7)*$N359-SUM($O359:$Q359)&gt;0,SUM($S$3:AY$3)*$J359+SUM($S$4:AY$4)*$K359+SUM($S$5:AY$5)*$L359+SUM($S$6:AY$6)*$M359+SUM($S$7:AY$7)*$N359-SUM($O359:$Q359),0)</f>
        <v>116714.27999999997</v>
      </c>
      <c r="AW359" s="4">
        <f t="shared" si="1078"/>
        <v>44343</v>
      </c>
      <c r="AX359" s="72">
        <f>IF(SUM($S$3:BA$3)*$J359+SUM($S$4:BA$4)*$K359+SUM($S$5:BA$5)*$L359+SUM($S$6:BA$6)*$M359+SUM($S$7:BA$7)*$N359-SUM($O359:$Q359)&gt;0,SUM($S$3:BA$3)*$J359+SUM($S$4:BA$4)*$K359+SUM($S$5:BA$5)*$L359+SUM($S$6:BA$6)*$M359+SUM($S$7:BA$7)*$N359-SUM($O359:$Q359),0)</f>
        <v>161057.27999999997</v>
      </c>
      <c r="AY359" s="7">
        <f t="shared" si="1079"/>
        <v>44343</v>
      </c>
      <c r="AZ359" s="401">
        <f>IF(SUM($S$3:BC$3)*$J359+SUM($S$4:BC$4)*$K359+SUM($S$5:BC$5)*$L359+SUM($S$6:BC$6)*$M359+SUM($S$7:BC$7)*$N359-SUM($O359:$Q359)&gt;0,SUM($S$3:BC$3)*$J359+SUM($S$4:BC$4)*$K359+SUM($S$5:BC$5)*$L359+SUM($S$6:BC$6)*$M359+SUM($S$7:BC$7)*$N359-SUM($O359:$Q359),0)</f>
        <v>205400.27999999991</v>
      </c>
      <c r="BA359" s="87">
        <f t="shared" si="1080"/>
        <v>44342.999999999942</v>
      </c>
      <c r="BB359" s="402">
        <f>IF(SUM($S$3:BD$3)*$J359+SUM($S$4:BD$4)*$K359+SUM($S$5:BD$5)*$L359+SUM($S$6:BD$6)*$M359+SUM($S$7:BD$7)*$N359-SUM($O359:$Q359)&gt;0,SUM($S$3:BD$3)*$J359+SUM($S$4:BD$4)*$K359+SUM($S$5:BD$5)*$L359+SUM($S$6:BD$6)*$M359+SUM($S$7:BD$7)*$N359-SUM($O359:$Q359),0)</f>
        <v>248856.42000000004</v>
      </c>
      <c r="BC359" s="87">
        <f t="shared" si="1081"/>
        <v>43456.14000000013</v>
      </c>
      <c r="BG359" s="91">
        <f>IF($G359=2,AC359*$I$2*$H359,AC359*$H359)</f>
        <v>0</v>
      </c>
      <c r="BH359" s="91">
        <f>IF($G359=2,AE359*$I$2*$H359,AE359*$H359)</f>
        <v>0</v>
      </c>
      <c r="BI359" s="91">
        <f>IF($G359=2,AG359*$I$2*$H359,AG359*$H359)</f>
        <v>0</v>
      </c>
      <c r="BJ359" s="91">
        <f>IF($G359=2,AI359*$I$2*$H359,AI359*$H359)</f>
        <v>0</v>
      </c>
      <c r="BK359" s="91">
        <f>IF($G359=2,AK359*$I$2*$H359,AK359*$H359)</f>
        <v>0</v>
      </c>
      <c r="BL359" s="91">
        <f>IF($G359=2,AM359*$I$2*$H359,AM359*$H359)</f>
        <v>0</v>
      </c>
      <c r="BM359" s="91">
        <f>IF($G359=2,AO359*$I$2*$H359,AO359*$H359)</f>
        <v>10025015.048999989</v>
      </c>
      <c r="BN359" s="91">
        <f>IF($G359=2,AQ359*$I$2*$H359,AQ359*$H359)</f>
        <v>15860382.525</v>
      </c>
      <c r="BO359" s="91">
        <f>IF($G359=2,AS359*$I$2*$H359,AS359*$H359)</f>
        <v>0</v>
      </c>
      <c r="BP359" s="91">
        <f>IF($G359=2,AU359*$I$2*$H359,AU359*$H359)</f>
        <v>25885397.57399999</v>
      </c>
      <c r="BQ359" s="250">
        <f>IF($G359=2,AW359*$I$2*$H359,AW359*$H359)</f>
        <v>15860382.525</v>
      </c>
      <c r="BR359" s="157">
        <f>IF($G359=2,AY359*$I$2*$H359,AY359*$H359)</f>
        <v>15860382.525</v>
      </c>
      <c r="BS359" s="91">
        <f>IF($G359=2,BA359*$I$2*$H359,BA359*$H359)</f>
        <v>15860382.52499998</v>
      </c>
      <c r="BT359" s="91">
        <f>IF($G359=2,BC359*$I$2*$H359,BC359*$H359)</f>
        <v>15543174.874500047</v>
      </c>
      <c r="BU359" s="91">
        <v>0</v>
      </c>
      <c r="BV359" s="91"/>
      <c r="BW359" s="158"/>
      <c r="BX359" s="153" t="s">
        <v>607</v>
      </c>
    </row>
    <row r="360" spans="1:76" s="86" customFormat="1" ht="25.5" customHeight="1" x14ac:dyDescent="0.25">
      <c r="A360" s="15" t="s">
        <v>682</v>
      </c>
      <c r="B360" s="15"/>
      <c r="C360" s="244" t="s">
        <v>105</v>
      </c>
      <c r="D360" s="274">
        <v>1</v>
      </c>
      <c r="E360" s="328">
        <v>299.39999999999998</v>
      </c>
      <c r="F360" s="341" t="s">
        <v>912</v>
      </c>
      <c r="G360" s="369">
        <v>1</v>
      </c>
      <c r="H360" s="370">
        <v>312.7</v>
      </c>
      <c r="I360" s="378" t="s">
        <v>912</v>
      </c>
      <c r="J360" s="208"/>
      <c r="K360" s="225">
        <v>690.93200000000002</v>
      </c>
      <c r="L360" s="217"/>
      <c r="M360" s="109"/>
      <c r="N360" s="120"/>
      <c r="O360" s="140">
        <v>144149.79</v>
      </c>
      <c r="P360" s="91"/>
      <c r="Q360" s="292">
        <v>545500</v>
      </c>
      <c r="R360" s="72">
        <f>IF(SUM($S$3:U$3)*$J360+SUM($S$4:U$4)*$K360+SUM($S$5:U$5)*$L360+SUM($S$6:U$6)*$M360+SUM($S$7:U$7)*$N360-SUM($O360:$Q360)&gt;0,SUM($S$3:U$3)*$J360+SUM($S$4:U$4)*$K360+SUM($S$5:U$5)*$L360+SUM($S$6:U$6)*$M360+SUM($S$7:U$7)*$N360-SUM($O360:$Q360),0)</f>
        <v>0</v>
      </c>
      <c r="S360" s="73">
        <f t="shared" si="1063"/>
        <v>0</v>
      </c>
      <c r="T360" s="72">
        <f>IF(SUM($S$3:W$3)*$J360+SUM($S$4:W$4)*$K360+SUM($S$5:W$5)*$L360+SUM($S$6:W$6)*$M360+SUM($S$7:W$7)*$N360-SUM($O360:$Q360)&gt;0,SUM($S$3:W$3)*$J360+SUM($S$4:W$4)*$K360+SUM($S$5:W$5)*$L360+SUM($S$6:W$6)*$M360+SUM($S$7:W$7)*$N360-SUM($O360:$Q360),0)</f>
        <v>0</v>
      </c>
      <c r="U360" s="4">
        <f t="shared" si="1064"/>
        <v>0</v>
      </c>
      <c r="V360" s="72">
        <f>IF(SUM($S$3:Y$3)*$J360+SUM($S$4:Y$4)*$K360+SUM($S$5:Y$5)*$L360+SUM($S$6:Y$6)*$M360+SUM($S$7:Y$7)*$N360-SUM($O360:$Q360)&gt;0,SUM($S$3:Y$3)*$J360+SUM($S$4:Y$4)*$K360+SUM($S$5:Y$5)*$L360+SUM($S$6:Y$6)*$M360+SUM($S$7:Y$7)*$N360-SUM($O360:$Q360),0)</f>
        <v>0</v>
      </c>
      <c r="W360" s="4">
        <f t="shared" si="1065"/>
        <v>0</v>
      </c>
      <c r="X360" s="72">
        <f>IF(SUM($S$3:AA$3)*$J360+SUM($S$4:AA$4)*$K360+SUM($S$5:AA$5)*$L360+SUM($S$6:AA$6)*$M360+SUM($S$7:AA$7)*$N360-SUM($O360:$Q360)&gt;0,SUM($S$3:AA$3)*$J360+SUM($S$4:AA$4)*$K360+SUM($S$5:AA$5)*$L360+SUM($S$6:AA$6)*$M360+SUM($S$7:AA$7)*$N360-SUM($O360:$Q360),0)</f>
        <v>0</v>
      </c>
      <c r="Y360" s="4">
        <f t="shared" si="1066"/>
        <v>0</v>
      </c>
      <c r="Z360" s="72">
        <f>IF(SUM($S$3:AC$3)*$J360+SUM($S$4:AC$4)*$K360+SUM($S$5:AC$5)*$L360+SUM($S$6:AC$6)*$M360+SUM($S$7:AC$7)*$N360-SUM($O360:$Q360)&gt;0,SUM($S$3:AC$3)*$J360+SUM($S$4:AC$4)*$K360+SUM($S$5:AC$5)*$L360+SUM($S$6:AC$6)*$M360+SUM($S$7:AC$7)*$N360-SUM($O360:$Q360),0)</f>
        <v>0</v>
      </c>
      <c r="AA360" s="4">
        <f t="shared" si="1067"/>
        <v>0</v>
      </c>
      <c r="AB360" s="72">
        <f>IF(SUM($S$3:AE$3)*$J360+SUM($S$4:AE$4)*$K360+SUM($S$5:AE$5)*$L360+SUM($S$6:AE$6)*$M360+SUM($S$7:AE$7)*$N360-SUM($O360:$Q360)&gt;0,SUM($S$3:AE$3)*$J360+SUM($S$4:AE$4)*$K360+SUM($S$5:AE$5)*$L360+SUM($S$6:AE$6)*$M360+SUM($S$7:AE$7)*$N360-SUM($O360:$Q360),0)</f>
        <v>0</v>
      </c>
      <c r="AC360" s="4">
        <f t="shared" si="1068"/>
        <v>0</v>
      </c>
      <c r="AD360" s="72">
        <f>IF(SUM($S$3:AG$3)*$J360+SUM($S$4:AG$4)*$K360+SUM($S$5:AG$5)*$L360+SUM($S$6:AG$6)*$M360+SUM($S$7:AG$7)*$N360-SUM($O360:$Q360)&gt;0,SUM($S$3:AG$3)*$J360+SUM($S$4:AG$4)*$K360+SUM($S$5:AG$5)*$L360+SUM($S$6:AG$6)*$M360+SUM($S$7:AG$7)*$N360-SUM($O360:$Q360),0)</f>
        <v>0</v>
      </c>
      <c r="AE360" s="4">
        <f t="shared" si="1069"/>
        <v>0</v>
      </c>
      <c r="AF360" s="72">
        <f>IF(SUM($S$3:AI$3)*$J360+SUM($S$4:AI$4)*$K360+SUM($S$5:AI$5)*$L360+SUM($S$6:AI$6)*$M360+SUM($S$7:AI$7)*$N360-SUM($O360:$Q360)&gt;0,SUM($S$3:AI$3)*$J360+SUM($S$4:AI$4)*$K360+SUM($S$5:AI$5)*$L360+SUM($S$6:AI$6)*$M360+SUM($S$7:AI$7)*$N360-SUM($O360:$Q360),0)</f>
        <v>0</v>
      </c>
      <c r="AG360" s="4">
        <f t="shared" si="1070"/>
        <v>0</v>
      </c>
      <c r="AH360" s="72">
        <f>IF(SUM($S$3:AK$3)*$J360+SUM($S$4:AK$4)*$K360+SUM($S$5:AK$5)*$L360+SUM($S$6:AK$6)*$M360+SUM($S$7:AK$7)*$N360-SUM($O360:$Q360)&gt;0,SUM($S$3:AK$3)*$J360+SUM($S$4:AK$4)*$K360+SUM($S$5:AK$5)*$L360+SUM($S$6:AK$6)*$M360+SUM($S$7:AK$7)*$N360-SUM($O360:$Q360),0)</f>
        <v>0</v>
      </c>
      <c r="AI360" s="4">
        <f t="shared" si="1071"/>
        <v>0</v>
      </c>
      <c r="AJ360" s="72">
        <f>IF(SUM($S$3:AM$3)*$J360+SUM($S$4:AQ$4)*$K360+SUM($S$5:AM$5)*$L360+SUM($S$6:AM$6)*$M360+SUM($S$7:AM$7)*$N360-SUM($O360:$Q360)&gt;0,SUM($S$3:AM$3)*$J360+SUM($S$4:AQ$4)*$K360+SUM($S$5:AM$5)*$L360+SUM($S$6:AM$6)*$M360+SUM($S$7:AM$7)*$N360-SUM($O360:$Q360),0)</f>
        <v>0</v>
      </c>
      <c r="AK360" s="4">
        <f t="shared" si="1072"/>
        <v>0</v>
      </c>
      <c r="AL360" s="72">
        <f>IF(SUM($S$3:AO$3)*$J360+SUM($S$4:AS$4)*$K360+SUM($S$5:AO$5)*$L360+SUM($S$6:AO$6)*$M360+SUM($S$7:AO$7)*$N360-SUM($O360:$Q360)&gt;0,SUM($S$3:AO$3)*$J360+SUM($S$4:AS$4)*$K360+SUM($S$5:AO$5)*$L360+SUM($S$6:AO$6)*$M360+SUM($S$7:AO$7)*$N360-SUM($O360:$Q360),0)</f>
        <v>0</v>
      </c>
      <c r="AM360" s="4">
        <f t="shared" si="1073"/>
        <v>0</v>
      </c>
      <c r="AN360" s="72">
        <f>IF(SUM($S$3:AQ$3)*$J360+SUM($S$4:AU$4)*$K360+SUM($S$5:AQ$5)*$L360+SUM($S$6:AQ$6)*$M360+SUM($S$7:AQ$7)*$N360-SUM($O360:$Q360)&gt;0,SUM($S$3:AQ$3)*$J360+SUM($S$4:AU$4)*$K360+SUM($S$5:AQ$5)*$L360+SUM($S$6:AQ$6)*$M360+SUM($S$7:AQ$7)*$N360-SUM($O360:$Q360),0)</f>
        <v>46883.721999999951</v>
      </c>
      <c r="AO360" s="4">
        <f t="shared" si="1074"/>
        <v>46883.721999999951</v>
      </c>
      <c r="AP360" s="72">
        <f>IF(SUM($S$3:AS$3)*$J360+SUM($S$4:AW$4)*$K360+SUM($S$5:AS$5)*$L360+SUM($S$6:AS$6)*$M360+SUM($S$7:AS$7)*$N360-SUM($O360:$Q360)&gt;0,SUM($S$3:AS$3)*$J360+SUM($S$4:AW$4)*$K360+SUM($S$5:AS$5)*$L360+SUM($S$6:AS$6)*$M360+SUM($S$7:AS$7)*$N360-SUM($O360:$Q360),0)</f>
        <v>150523.522</v>
      </c>
      <c r="AQ360" s="4">
        <f t="shared" si="1075"/>
        <v>103639.80000000005</v>
      </c>
      <c r="AR360" s="72">
        <f>IF(SUM($S$3:AU$3)*$J360+SUM($S$4:AP$4)*$K360+SUM($S$5:AU$5)*$L360+SUM($S$6:AU$6)*$M360+SUM($S$7:AU$7)*$N360-SUM($O360:$Q360)&gt;0,SUM($S$3:AU$3)*$J360+SUM($S$4:AP$4)*$K360+SUM($S$5:AU$5)*$L360+SUM($S$6:AU$6)*$M360+SUM($S$7:AU$7)*$N360-SUM($O360:$Q360),0)</f>
        <v>0</v>
      </c>
      <c r="AS360" s="4">
        <f t="shared" si="1076"/>
        <v>0</v>
      </c>
      <c r="AT360" s="72">
        <f>IF(SUM($S$3:AW$3)*$J360+SUM($S$4:AW$4)*$K360+SUM($S$5:AW$5)*$L360+SUM($S$6:AW$6)*$M360+SUM($S$7:AW$7)*$N360-SUM($O360:$Q360)&gt;0,SUM($S$3:AW$3)*$J360+SUM($S$4:AW$4)*$K360+SUM($S$5:AW$5)*$L360+SUM($S$6:AW$6)*$M360+SUM($S$7:AW$7)*$N360-SUM($O360:$Q360),0)</f>
        <v>150523.522</v>
      </c>
      <c r="AU360" s="4">
        <f t="shared" si="1077"/>
        <v>150523.522</v>
      </c>
      <c r="AV360" s="72">
        <f>IF(SUM($S$3:AY$3)*$J360+SUM($S$4:AY$4)*$K360+SUM($S$5:AY$5)*$L360+SUM($S$6:AY$6)*$M360+SUM($S$7:AY$7)*$N360-SUM($O360:$Q360)&gt;0,SUM($S$3:AY$3)*$J360+SUM($S$4:AY$4)*$K360+SUM($S$5:AY$5)*$L360+SUM($S$6:AY$6)*$M360+SUM($S$7:AY$7)*$N360-SUM($O360:$Q360),0)</f>
        <v>254163.32199999993</v>
      </c>
      <c r="AW360" s="4">
        <f t="shared" si="1078"/>
        <v>103639.79999999993</v>
      </c>
      <c r="AX360" s="72">
        <f>IF(SUM($S$3:BA$3)*$J360+SUM($S$4:BA$4)*$K360+SUM($S$5:BA$5)*$L360+SUM($S$6:BA$6)*$M360+SUM($S$7:BA$7)*$N360-SUM($O360:$Q360)&gt;0,SUM($S$3:BA$3)*$J360+SUM($S$4:BA$4)*$K360+SUM($S$5:BA$5)*$L360+SUM($S$6:BA$6)*$M360+SUM($S$7:BA$7)*$N360-SUM($O360:$Q360),0)</f>
        <v>357803.12199999997</v>
      </c>
      <c r="AY360" s="7">
        <f t="shared" si="1079"/>
        <v>103639.80000000005</v>
      </c>
      <c r="AZ360" s="401">
        <f>IF(SUM($S$3:BC$3)*$J360+SUM($S$4:BC$4)*$K360+SUM($S$5:BC$5)*$L360+SUM($S$6:BC$6)*$M360+SUM($S$7:BC$7)*$N360-SUM($O360:$Q360)&gt;0,SUM($S$3:BC$3)*$J360+SUM($S$4:BC$4)*$K360+SUM($S$5:BC$5)*$L360+SUM($S$6:BC$6)*$M360+SUM($S$7:BC$7)*$N360-SUM($O360:$Q360),0)</f>
        <v>461442.92200000002</v>
      </c>
      <c r="BA360" s="87">
        <f t="shared" si="1080"/>
        <v>103639.80000000005</v>
      </c>
      <c r="BB360" s="402">
        <f>IF(SUM($S$3:BD$3)*$J360+SUM($S$4:BD$4)*$K360+SUM($S$5:BD$5)*$L360+SUM($S$6:BD$6)*$M360+SUM($S$7:BD$7)*$N360-SUM($O360:$Q360)&gt;0,SUM($S$3:BD$3)*$J360+SUM($S$4:BD$4)*$K360+SUM($S$5:BD$5)*$L360+SUM($S$6:BD$6)*$M360+SUM($S$7:BD$7)*$N360-SUM($O360:$Q360),0)</f>
        <v>563009.92599999998</v>
      </c>
      <c r="BC360" s="87">
        <f t="shared" si="1081"/>
        <v>101567.00399999996</v>
      </c>
      <c r="BG360" s="91">
        <f t="shared" ref="BG360:BG361" si="1175">IF($G360=2,$H360*AC360*$I$2,$H360*AC360)</f>
        <v>0</v>
      </c>
      <c r="BH360" s="91">
        <f t="shared" ref="BH360:BH361" si="1176">IF($G360=2,$H360*AE360*$I$2,$H360*AE360)</f>
        <v>0</v>
      </c>
      <c r="BI360" s="91">
        <f t="shared" ref="BI360:BI361" si="1177">IF($G360=2,$H360*AG360*$I$2,$H360*AG360)</f>
        <v>0</v>
      </c>
      <c r="BJ360" s="91">
        <f t="shared" ref="BJ360:BJ361" si="1178">IF($G360=2,$H360*AI360*$I$2,$H360*AI360)</f>
        <v>0</v>
      </c>
      <c r="BK360" s="91">
        <f t="shared" ref="BK360:BK361" si="1179">IF($G360=2,$H360*AK360*$I$2,$H360*AK360)</f>
        <v>0</v>
      </c>
      <c r="BL360" s="91">
        <f t="shared" ref="BL360:BL361" si="1180">IF($G360=2,$H360*AM360*$I$2,$H360*AM360)</f>
        <v>0</v>
      </c>
      <c r="BM360" s="91">
        <f t="shared" ref="BM360:BM361" si="1181">IF($G360=2,$H360*AO360*$I$2,$H360*AO360)</f>
        <v>14660539.869399983</v>
      </c>
      <c r="BN360" s="91">
        <f t="shared" ref="BN360:BN361" si="1182">IF($G360=2,$H360*AQ360*$I$2,$H360*AQ360)</f>
        <v>32408165.460000012</v>
      </c>
      <c r="BO360" s="91">
        <f t="shared" ref="BO360:BO361" si="1183">IF($G360=2,$H360*AS360*$I$2,$H360*AS360)</f>
        <v>0</v>
      </c>
      <c r="BP360" s="91">
        <f t="shared" ref="BP360:BP361" si="1184">IF($G360=2,$H360*AU360*$I$2,$H360*AU360)</f>
        <v>47068705.329399996</v>
      </c>
      <c r="BQ360" s="250">
        <f t="shared" ref="BQ360:BQ361" si="1185">IF($G360=2,$H360*AW360*$I$2,$H360*AW360)</f>
        <v>32408165.459999979</v>
      </c>
      <c r="BR360" s="157">
        <f t="shared" ref="BR360:BR361" si="1186">IF($G360=2,$H360*AY360*$I$2,$H360*AY360)</f>
        <v>32408165.460000012</v>
      </c>
      <c r="BS360" s="91">
        <f t="shared" ref="BS360:BS361" si="1187">IF($G360=2,$H360*BA360*$I$2,$H360*BA360)</f>
        <v>32408165.460000012</v>
      </c>
      <c r="BT360" s="91">
        <f t="shared" ref="BT360:BT361" si="1188">IF($G360=2,$H360*BC360*$I$2,$H360*BC360)</f>
        <v>31760002.150799986</v>
      </c>
      <c r="BU360" s="23"/>
      <c r="BV360" s="23"/>
      <c r="BW360" s="24"/>
      <c r="BX360" s="153" t="s">
        <v>607</v>
      </c>
    </row>
    <row r="361" spans="1:76" s="86" customFormat="1" ht="25.5" customHeight="1" x14ac:dyDescent="0.25">
      <c r="A361" s="15" t="s">
        <v>683</v>
      </c>
      <c r="B361" s="15"/>
      <c r="C361" s="244" t="s">
        <v>105</v>
      </c>
      <c r="D361" s="274">
        <v>1</v>
      </c>
      <c r="E361" s="328">
        <v>299.39999999999998</v>
      </c>
      <c r="F361" s="341" t="s">
        <v>912</v>
      </c>
      <c r="G361" s="369">
        <v>1</v>
      </c>
      <c r="H361" s="370">
        <v>312.7</v>
      </c>
      <c r="I361" s="378" t="s">
        <v>912</v>
      </c>
      <c r="J361" s="208"/>
      <c r="K361" s="225">
        <v>810.95699999999999</v>
      </c>
      <c r="L361" s="217"/>
      <c r="M361" s="109"/>
      <c r="N361" s="120"/>
      <c r="O361" s="87">
        <v>236414</v>
      </c>
      <c r="P361" s="91"/>
      <c r="Q361" s="292">
        <v>522000</v>
      </c>
      <c r="R361" s="72">
        <f>IF(SUM($S$3:U$3)*$J361+SUM($S$4:U$4)*$K361+SUM($S$5:U$5)*$L361+SUM($S$6:U$6)*$M361+SUM($S$7:U$7)*$N361-SUM($O361:$Q361)&gt;0,SUM($S$3:U$3)*$J361+SUM($S$4:U$4)*$K361+SUM($S$5:U$5)*$L361+SUM($S$6:U$6)*$M361+SUM($S$7:U$7)*$N361-SUM($O361:$Q361),0)</f>
        <v>0</v>
      </c>
      <c r="S361" s="73">
        <f t="shared" si="1063"/>
        <v>0</v>
      </c>
      <c r="T361" s="72">
        <f>IF(SUM($S$3:W$3)*$J361+SUM($S$4:W$4)*$K361+SUM($S$5:W$5)*$L361+SUM($S$6:W$6)*$M361+SUM($S$7:W$7)*$N361-SUM($O361:$Q361)&gt;0,SUM($S$3:W$3)*$J361+SUM($S$4:W$4)*$K361+SUM($S$5:W$5)*$L361+SUM($S$6:W$6)*$M361+SUM($S$7:W$7)*$N361-SUM($O361:$Q361),0)</f>
        <v>0</v>
      </c>
      <c r="U361" s="4">
        <f t="shared" si="1064"/>
        <v>0</v>
      </c>
      <c r="V361" s="72">
        <f>IF(SUM($S$3:Y$3)*$J361+SUM($S$4:Y$4)*$K361+SUM($S$5:Y$5)*$L361+SUM($S$6:Y$6)*$M361+SUM($S$7:Y$7)*$N361-SUM($O361:$Q361)&gt;0,SUM($S$3:Y$3)*$J361+SUM($S$4:Y$4)*$K361+SUM($S$5:Y$5)*$L361+SUM($S$6:Y$6)*$M361+SUM($S$7:Y$7)*$N361-SUM($O361:$Q361),0)</f>
        <v>0</v>
      </c>
      <c r="W361" s="4">
        <f t="shared" si="1065"/>
        <v>0</v>
      </c>
      <c r="X361" s="72">
        <f>IF(SUM($S$3:AA$3)*$J361+SUM($S$4:AA$4)*$K361+SUM($S$5:AA$5)*$L361+SUM($S$6:AA$6)*$M361+SUM($S$7:AA$7)*$N361-SUM($O361:$Q361)&gt;0,SUM($S$3:AA$3)*$J361+SUM($S$4:AA$4)*$K361+SUM($S$5:AA$5)*$L361+SUM($S$6:AA$6)*$M361+SUM($S$7:AA$7)*$N361-SUM($O361:$Q361),0)</f>
        <v>0</v>
      </c>
      <c r="Y361" s="4">
        <f t="shared" si="1066"/>
        <v>0</v>
      </c>
      <c r="Z361" s="72">
        <f>IF(SUM($S$3:AC$3)*$J361+SUM($S$4:AC$4)*$K361+SUM($S$5:AC$5)*$L361+SUM($S$6:AC$6)*$M361+SUM($S$7:AC$7)*$N361-SUM($O361:$Q361)&gt;0,SUM($S$3:AC$3)*$J361+SUM($S$4:AC$4)*$K361+SUM($S$5:AC$5)*$L361+SUM($S$6:AC$6)*$M361+SUM($S$7:AC$7)*$N361-SUM($O361:$Q361),0)</f>
        <v>0</v>
      </c>
      <c r="AA361" s="4">
        <f t="shared" si="1067"/>
        <v>0</v>
      </c>
      <c r="AB361" s="72">
        <f>IF(SUM($S$3:AE$3)*$J361+SUM($S$4:AE$4)*$K361+SUM($S$5:AE$5)*$L361+SUM($S$6:AE$6)*$M361+SUM($S$7:AE$7)*$N361-SUM($O361:$Q361)&gt;0,SUM($S$3:AE$3)*$J361+SUM($S$4:AE$4)*$K361+SUM($S$5:AE$5)*$L361+SUM($S$6:AE$6)*$M361+SUM($S$7:AE$7)*$N361-SUM($O361:$Q361),0)</f>
        <v>0</v>
      </c>
      <c r="AC361" s="4">
        <f t="shared" si="1068"/>
        <v>0</v>
      </c>
      <c r="AD361" s="72">
        <f>IF(SUM($S$3:AG$3)*$J361+SUM($S$4:AG$4)*$K361+SUM($S$5:AG$5)*$L361+SUM($S$6:AG$6)*$M361+SUM($S$7:AG$7)*$N361-SUM($O361:$Q361)&gt;0,SUM($S$3:AG$3)*$J361+SUM($S$4:AG$4)*$K361+SUM($S$5:AG$5)*$L361+SUM($S$6:AG$6)*$M361+SUM($S$7:AG$7)*$N361-SUM($O361:$Q361),0)</f>
        <v>0</v>
      </c>
      <c r="AE361" s="4">
        <f t="shared" si="1069"/>
        <v>0</v>
      </c>
      <c r="AF361" s="72">
        <f>IF(SUM($S$3:AI$3)*$J361+SUM($S$4:AI$4)*$K361+SUM($S$5:AI$5)*$L361+SUM($S$6:AI$6)*$M361+SUM($S$7:AI$7)*$N361-SUM($O361:$Q361)&gt;0,SUM($S$3:AI$3)*$J361+SUM($S$4:AI$4)*$K361+SUM($S$5:AI$5)*$L361+SUM($S$6:AI$6)*$M361+SUM($S$7:AI$7)*$N361-SUM($O361:$Q361),0)</f>
        <v>0</v>
      </c>
      <c r="AG361" s="4">
        <f t="shared" si="1070"/>
        <v>0</v>
      </c>
      <c r="AH361" s="72">
        <f>IF(SUM($S$3:AK$3)*$J361+SUM($S$4:AK$4)*$K361+SUM($S$5:AK$5)*$L361+SUM($S$6:AK$6)*$M361+SUM($S$7:AK$7)*$N361-SUM($O361:$Q361)&gt;0,SUM($S$3:AK$3)*$J361+SUM($S$4:AK$4)*$K361+SUM($S$5:AK$5)*$L361+SUM($S$6:AK$6)*$M361+SUM($S$7:AK$7)*$N361-SUM($O361:$Q361),0)</f>
        <v>0</v>
      </c>
      <c r="AI361" s="4">
        <f t="shared" si="1071"/>
        <v>0</v>
      </c>
      <c r="AJ361" s="72">
        <f>IF(SUM($S$3:AM$3)*$J361+SUM($S$4:AQ$4)*$K361+SUM($S$5:AM$5)*$L361+SUM($S$6:AM$6)*$M361+SUM($S$7:AM$7)*$N361-SUM($O361:$Q361)&gt;0,SUM($S$3:AM$3)*$J361+SUM($S$4:AQ$4)*$K361+SUM($S$5:AM$5)*$L361+SUM($S$6:AM$6)*$M361+SUM($S$7:AM$7)*$N361-SUM($O361:$Q361),0)</f>
        <v>0</v>
      </c>
      <c r="AK361" s="4">
        <f t="shared" si="1072"/>
        <v>0</v>
      </c>
      <c r="AL361" s="72">
        <f>IF(SUM($S$3:AO$3)*$J361+SUM($S$4:AS$4)*$K361+SUM($S$5:AO$5)*$L361+SUM($S$6:AO$6)*$M361+SUM($S$7:AO$7)*$N361-SUM($O361:$Q361)&gt;0,SUM($S$3:AO$3)*$J361+SUM($S$4:AS$4)*$K361+SUM($S$5:AO$5)*$L361+SUM($S$6:AO$6)*$M361+SUM($S$7:AO$7)*$N361-SUM($O361:$Q361),0)</f>
        <v>0</v>
      </c>
      <c r="AM361" s="4">
        <f t="shared" si="1073"/>
        <v>0</v>
      </c>
      <c r="AN361" s="72">
        <f>IF(SUM($S$3:AQ$3)*$J361+SUM($S$4:AU$4)*$K361+SUM($S$5:AQ$5)*$L361+SUM($S$6:AQ$6)*$M361+SUM($S$7:AQ$7)*$N361-SUM($O361:$Q361)&gt;0,SUM($S$3:AQ$3)*$J361+SUM($S$4:AU$4)*$K361+SUM($S$5:AQ$5)*$L361+SUM($S$6:AQ$6)*$M361+SUM($S$7:AQ$7)*$N361-SUM($O361:$Q361),0)</f>
        <v>106066.16200000001</v>
      </c>
      <c r="AO361" s="4">
        <f t="shared" si="1074"/>
        <v>106066.16200000001</v>
      </c>
      <c r="AP361" s="72">
        <f>IF(SUM($S$3:AS$3)*$J361+SUM($S$4:AW$4)*$K361+SUM($S$5:AS$5)*$L361+SUM($S$6:AS$6)*$M361+SUM($S$7:AS$7)*$N361-SUM($O361:$Q361)&gt;0,SUM($S$3:AS$3)*$J361+SUM($S$4:AW$4)*$K361+SUM($S$5:AS$5)*$L361+SUM($S$6:AS$6)*$M361+SUM($S$7:AS$7)*$N361-SUM($O361:$Q361),0)</f>
        <v>227709.71199999994</v>
      </c>
      <c r="AQ361" s="4">
        <f t="shared" si="1075"/>
        <v>121643.54999999993</v>
      </c>
      <c r="AR361" s="72">
        <f>IF(SUM($S$3:AU$3)*$J361+SUM($S$4:AP$4)*$K361+SUM($S$5:AU$5)*$L361+SUM($S$6:AU$6)*$M361+SUM($S$7:AU$7)*$N361-SUM($O361:$Q361)&gt;0,SUM($S$3:AU$3)*$J361+SUM($S$4:AP$4)*$K361+SUM($S$5:AU$5)*$L361+SUM($S$6:AU$6)*$M361+SUM($S$7:AU$7)*$N361-SUM($O361:$Q361),0)</f>
        <v>0</v>
      </c>
      <c r="AS361" s="4">
        <f t="shared" si="1076"/>
        <v>0</v>
      </c>
      <c r="AT361" s="72">
        <f>IF(SUM($S$3:AW$3)*$J361+SUM($S$4:AW$4)*$K361+SUM($S$5:AW$5)*$L361+SUM($S$6:AW$6)*$M361+SUM($S$7:AW$7)*$N361-SUM($O361:$Q361)&gt;0,SUM($S$3:AW$3)*$J361+SUM($S$4:AW$4)*$K361+SUM($S$5:AW$5)*$L361+SUM($S$6:AW$6)*$M361+SUM($S$7:AW$7)*$N361-SUM($O361:$Q361),0)</f>
        <v>227709.71199999994</v>
      </c>
      <c r="AU361" s="4">
        <f t="shared" si="1077"/>
        <v>227709.71199999994</v>
      </c>
      <c r="AV361" s="72">
        <f>IF(SUM($S$3:AY$3)*$J361+SUM($S$4:AY$4)*$K361+SUM($S$5:AY$5)*$L361+SUM($S$6:AY$6)*$M361+SUM($S$7:AY$7)*$N361-SUM($O361:$Q361)&gt;0,SUM($S$3:AY$3)*$J361+SUM($S$4:AY$4)*$K361+SUM($S$5:AY$5)*$L361+SUM($S$6:AY$6)*$M361+SUM($S$7:AY$7)*$N361-SUM($O361:$Q361),0)</f>
        <v>349353.2620000001</v>
      </c>
      <c r="AW361" s="4">
        <f t="shared" si="1078"/>
        <v>121643.55000000016</v>
      </c>
      <c r="AX361" s="72">
        <f>IF(SUM($S$3:BA$3)*$J361+SUM($S$4:BA$4)*$K361+SUM($S$5:BA$5)*$L361+SUM($S$6:BA$6)*$M361+SUM($S$7:BA$7)*$N361-SUM($O361:$Q361)&gt;0,SUM($S$3:BA$3)*$J361+SUM($S$4:BA$4)*$K361+SUM($S$5:BA$5)*$L361+SUM($S$6:BA$6)*$M361+SUM($S$7:BA$7)*$N361-SUM($O361:$Q361),0)</f>
        <v>470996.81199999992</v>
      </c>
      <c r="AY361" s="7">
        <f t="shared" si="1079"/>
        <v>121643.54999999981</v>
      </c>
      <c r="AZ361" s="401">
        <f>IF(SUM($S$3:BC$3)*$J361+SUM($S$4:BC$4)*$K361+SUM($S$5:BC$5)*$L361+SUM($S$6:BC$6)*$M361+SUM($S$7:BC$7)*$N361-SUM($O361:$Q361)&gt;0,SUM($S$3:BC$3)*$J361+SUM($S$4:BC$4)*$K361+SUM($S$5:BC$5)*$L361+SUM($S$6:BC$6)*$M361+SUM($S$7:BC$7)*$N361-SUM($O361:$Q361),0)</f>
        <v>592640.36199999996</v>
      </c>
      <c r="BA361" s="87">
        <f t="shared" si="1080"/>
        <v>121643.55000000005</v>
      </c>
      <c r="BB361" s="402">
        <f>IF(SUM($S$3:BD$3)*$J361+SUM($S$4:BD$4)*$K361+SUM($S$5:BD$5)*$L361+SUM($S$6:BD$6)*$M361+SUM($S$7:BD$7)*$N361-SUM($O361:$Q361)&gt;0,SUM($S$3:BD$3)*$J361+SUM($S$4:BD$4)*$K361+SUM($S$5:BD$5)*$L361+SUM($S$6:BD$6)*$M361+SUM($S$7:BD$7)*$N361-SUM($O361:$Q361),0)</f>
        <v>711851.04099999997</v>
      </c>
      <c r="BC361" s="87">
        <f t="shared" si="1081"/>
        <v>119210.679</v>
      </c>
      <c r="BG361" s="91">
        <f t="shared" si="1175"/>
        <v>0</v>
      </c>
      <c r="BH361" s="91">
        <f t="shared" si="1176"/>
        <v>0</v>
      </c>
      <c r="BI361" s="91">
        <f t="shared" si="1177"/>
        <v>0</v>
      </c>
      <c r="BJ361" s="91">
        <f t="shared" si="1178"/>
        <v>0</v>
      </c>
      <c r="BK361" s="91">
        <f t="shared" si="1179"/>
        <v>0</v>
      </c>
      <c r="BL361" s="91">
        <f t="shared" si="1180"/>
        <v>0</v>
      </c>
      <c r="BM361" s="91">
        <f t="shared" si="1181"/>
        <v>33166888.857400004</v>
      </c>
      <c r="BN361" s="91">
        <f t="shared" si="1182"/>
        <v>38037938.084999979</v>
      </c>
      <c r="BO361" s="91">
        <f t="shared" si="1183"/>
        <v>0</v>
      </c>
      <c r="BP361" s="91">
        <f t="shared" si="1184"/>
        <v>71204826.942399979</v>
      </c>
      <c r="BQ361" s="250">
        <f t="shared" si="1185"/>
        <v>38037938.085000053</v>
      </c>
      <c r="BR361" s="157">
        <f t="shared" si="1186"/>
        <v>38037938.084999941</v>
      </c>
      <c r="BS361" s="91">
        <f t="shared" si="1187"/>
        <v>38037938.085000016</v>
      </c>
      <c r="BT361" s="91">
        <f t="shared" si="1188"/>
        <v>37277179.323299997</v>
      </c>
      <c r="BU361" s="23"/>
      <c r="BV361" s="23"/>
      <c r="BW361" s="24"/>
      <c r="BX361" s="153" t="s">
        <v>607</v>
      </c>
    </row>
    <row r="362" spans="1:76" s="86" customFormat="1" ht="12.75" customHeight="1" x14ac:dyDescent="0.25">
      <c r="A362" s="13" t="s">
        <v>684</v>
      </c>
      <c r="B362" s="63" t="s">
        <v>460</v>
      </c>
      <c r="C362" s="244" t="s">
        <v>105</v>
      </c>
      <c r="D362" s="274">
        <v>2</v>
      </c>
      <c r="E362" s="328">
        <v>50.92</v>
      </c>
      <c r="F362" s="352" t="s">
        <v>611</v>
      </c>
      <c r="G362" s="369">
        <v>2</v>
      </c>
      <c r="H362" s="370">
        <v>56.65</v>
      </c>
      <c r="I362" s="381" t="s">
        <v>611</v>
      </c>
      <c r="J362" s="307">
        <v>1101</v>
      </c>
      <c r="K362" s="208"/>
      <c r="L362" s="217"/>
      <c r="M362" s="109"/>
      <c r="N362" s="120"/>
      <c r="O362" s="87"/>
      <c r="P362" s="91"/>
      <c r="Q362" s="292">
        <v>408000</v>
      </c>
      <c r="R362" s="72">
        <f>IF(SUM($S$3:U$3)*$J362+SUM($S$4:U$4)*$K362+SUM($S$5:U$5)*$L362+SUM($S$6:U$6)*$M362+SUM($S$7:U$7)*$N362-SUM($O362:$Q362)&gt;0,SUM($S$3:U$3)*$J362+SUM($S$4:U$4)*$K362+SUM($S$5:U$5)*$L362+SUM($S$6:U$6)*$M362+SUM($S$7:U$7)*$N362-SUM($O362:$Q362),0)</f>
        <v>0</v>
      </c>
      <c r="S362" s="73">
        <f t="shared" si="1063"/>
        <v>0</v>
      </c>
      <c r="T362" s="72">
        <f>IF(SUM($S$3:W$3)*$J362+SUM($S$4:W$4)*$K362+SUM($S$5:W$5)*$L362+SUM($S$6:W$6)*$M362+SUM($S$7:W$7)*$N362-SUM($O362:$Q362)&gt;0,SUM($S$3:W$3)*$J362+SUM($S$4:W$4)*$K362+SUM($S$5:W$5)*$L362+SUM($S$6:W$6)*$M362+SUM($S$7:W$7)*$N362-SUM($O362:$Q362),0)</f>
        <v>0</v>
      </c>
      <c r="U362" s="4">
        <f t="shared" si="1064"/>
        <v>0</v>
      </c>
      <c r="V362" s="72">
        <f>IF(SUM($S$3:Y$3)*$J362+SUM($S$4:Y$4)*$K362+SUM($S$5:Y$5)*$L362+SUM($S$6:Y$6)*$M362+SUM($S$7:Y$7)*$N362-SUM($O362:$Q362)&gt;0,SUM($S$3:Y$3)*$J362+SUM($S$4:Y$4)*$K362+SUM($S$5:Y$5)*$L362+SUM($S$6:Y$6)*$M362+SUM($S$7:Y$7)*$N362-SUM($O362:$Q362),0)</f>
        <v>0</v>
      </c>
      <c r="W362" s="4">
        <f t="shared" si="1065"/>
        <v>0</v>
      </c>
      <c r="X362" s="72">
        <f>IF(SUM($S$3:AA$3)*$J362+SUM($S$4:AA$4)*$K362+SUM($S$5:AA$5)*$L362+SUM($S$6:AA$6)*$M362+SUM($S$7:AA$7)*$N362-SUM($O362:$Q362)&gt;0,SUM($S$3:AA$3)*$J362+SUM($S$4:AA$4)*$K362+SUM($S$5:AA$5)*$L362+SUM($S$6:AA$6)*$M362+SUM($S$7:AA$7)*$N362-SUM($O362:$Q362),0)</f>
        <v>0</v>
      </c>
      <c r="Y362" s="4">
        <f t="shared" si="1066"/>
        <v>0</v>
      </c>
      <c r="Z362" s="72">
        <f>IF(SUM($S$3:AC$3)*$J362+SUM($S$4:AC$4)*$K362+SUM($S$5:AC$5)*$L362+SUM($S$6:AC$6)*$M362+SUM($S$7:AC$7)*$N362-SUM($O362:$Q362)&gt;0,SUM($S$3:AC$3)*$J362+SUM($S$4:AC$4)*$K362+SUM($S$5:AC$5)*$L362+SUM($S$6:AC$6)*$M362+SUM($S$7:AC$7)*$N362-SUM($O362:$Q362),0)</f>
        <v>0</v>
      </c>
      <c r="AA362" s="4">
        <f t="shared" si="1067"/>
        <v>0</v>
      </c>
      <c r="AB362" s="72">
        <f>IF(SUM($S$3:AE$3)*$J362+SUM($S$4:AE$4)*$K362+SUM($S$5:AE$5)*$L362+SUM($S$6:AE$6)*$M362+SUM($S$7:AE$7)*$N362-SUM($O362:$Q362)&gt;0,SUM($S$3:AE$3)*$J362+SUM($S$4:AE$4)*$K362+SUM($S$5:AE$5)*$L362+SUM($S$6:AE$6)*$M362+SUM($S$7:AE$7)*$N362-SUM($O362:$Q362),0)</f>
        <v>0</v>
      </c>
      <c r="AC362" s="4">
        <f t="shared" si="1068"/>
        <v>0</v>
      </c>
      <c r="AD362" s="72">
        <f>IF(SUM($S$3:AG$3)*$J362+SUM($S$4:AG$4)*$K362+SUM($S$5:AG$5)*$L362+SUM($S$6:AG$6)*$M362+SUM($S$7:AG$7)*$N362-SUM($O362:$Q362)&gt;0,SUM($S$3:AG$3)*$J362+SUM($S$4:AG$4)*$K362+SUM($S$5:AG$5)*$L362+SUM($S$6:AG$6)*$M362+SUM($S$7:AG$7)*$N362-SUM($O362:$Q362),0)</f>
        <v>0</v>
      </c>
      <c r="AE362" s="4">
        <f t="shared" si="1069"/>
        <v>0</v>
      </c>
      <c r="AF362" s="72">
        <f>IF(SUM($S$3:AI$3)*$J362+SUM($S$4:AI$4)*$K362+SUM($S$5:AI$5)*$L362+SUM($S$6:AI$6)*$M362+SUM($S$7:AI$7)*$N362-SUM($O362:$Q362)&gt;0,SUM($S$3:AI$3)*$J362+SUM($S$4:AI$4)*$K362+SUM($S$5:AI$5)*$L362+SUM($S$6:AI$6)*$M362+SUM($S$7:AI$7)*$N362-SUM($O362:$Q362),0)</f>
        <v>0</v>
      </c>
      <c r="AG362" s="4">
        <f t="shared" si="1070"/>
        <v>0</v>
      </c>
      <c r="AH362" s="72">
        <f>IF(SUM($S$3:AK$3)*$J362+SUM($S$4:AK$4)*$K362+SUM($S$5:AK$5)*$L362+SUM($S$6:AK$6)*$M362+SUM($S$7:AK$7)*$N362-SUM($O362:$Q362)&gt;0,SUM($S$3:AK$3)*$J362+SUM($S$4:AK$4)*$K362+SUM($S$5:AK$5)*$L362+SUM($S$6:AK$6)*$M362+SUM($S$7:AK$7)*$N362-SUM($O362:$Q362),0)</f>
        <v>0</v>
      </c>
      <c r="AI362" s="4">
        <f t="shared" si="1071"/>
        <v>0</v>
      </c>
      <c r="AJ362" s="72">
        <f>IF(SUM($S$3:AM$3)*$J362+SUM($S$4:AQ$4)*$K362+SUM($S$5:AM$5)*$L362+SUM($S$6:AM$6)*$M362+SUM($S$7:AM$7)*$N362-SUM($O362:$Q362)&gt;0,SUM($S$3:AM$3)*$J362+SUM($S$4:AQ$4)*$K362+SUM($S$5:AM$5)*$L362+SUM($S$6:AM$6)*$M362+SUM($S$7:AM$7)*$N362-SUM($O362:$Q362),0)</f>
        <v>0</v>
      </c>
      <c r="AK362" s="4">
        <f t="shared" si="1072"/>
        <v>0</v>
      </c>
      <c r="AL362" s="72">
        <f>IF(SUM($S$3:AO$3)*$J362+SUM($S$4:AS$4)*$K362+SUM($S$5:AO$5)*$L362+SUM($S$6:AO$6)*$M362+SUM($S$7:AO$7)*$N362-SUM($O362:$Q362)&gt;0,SUM($S$3:AO$3)*$J362+SUM($S$4:AS$4)*$K362+SUM($S$5:AO$5)*$L362+SUM($S$6:AO$6)*$M362+SUM($S$7:AO$7)*$N362-SUM($O362:$Q362),0)</f>
        <v>0</v>
      </c>
      <c r="AM362" s="4">
        <f t="shared" si="1073"/>
        <v>0</v>
      </c>
      <c r="AN362" s="72">
        <f>IF(SUM($S$3:AQ$3)*$J362+SUM($S$4:AU$4)*$K362+SUM($S$5:AQ$5)*$L362+SUM($S$6:AQ$6)*$M362+SUM($S$7:AQ$7)*$N362-SUM($O362:$Q362)&gt;0,SUM($S$3:AQ$3)*$J362+SUM($S$4:AU$4)*$K362+SUM($S$5:AQ$5)*$L362+SUM($S$6:AQ$6)*$M362+SUM($S$7:AQ$7)*$N362-SUM($O362:$Q362),0)</f>
        <v>0</v>
      </c>
      <c r="AO362" s="4">
        <f t="shared" si="1074"/>
        <v>0</v>
      </c>
      <c r="AP362" s="72">
        <f>IF(SUM($S$3:AS$3)*$J362+SUM($S$4:AW$4)*$K362+SUM($S$5:AS$5)*$L362+SUM($S$6:AS$6)*$M362+SUM($S$7:AS$7)*$N362-SUM($O362:$Q362)&gt;0,SUM($S$3:AS$3)*$J362+SUM($S$4:AW$4)*$K362+SUM($S$5:AS$5)*$L362+SUM($S$6:AS$6)*$M362+SUM($S$7:AS$7)*$N362-SUM($O362:$Q362),0)</f>
        <v>0</v>
      </c>
      <c r="AQ362" s="4">
        <f t="shared" si="1075"/>
        <v>0</v>
      </c>
      <c r="AR362" s="72">
        <f>IF(SUM($S$3:AU$3)*$J362+SUM($S$4:AP$4)*$K362+SUM($S$5:AU$5)*$L362+SUM($S$6:AU$6)*$M362+SUM($S$7:AU$7)*$N362-SUM($O362:$Q362)&gt;0,SUM($S$3:AU$3)*$J362+SUM($S$4:AP$4)*$K362+SUM($S$5:AU$5)*$L362+SUM($S$6:AU$6)*$M362+SUM($S$7:AU$7)*$N362-SUM($O362:$Q362),0)</f>
        <v>0</v>
      </c>
      <c r="AS362" s="4">
        <f t="shared" si="1076"/>
        <v>0</v>
      </c>
      <c r="AT362" s="72">
        <f>IF(SUM($S$3:AW$3)*$J362+SUM($S$4:AW$4)*$K362+SUM($S$5:AW$5)*$L362+SUM($S$6:AW$6)*$M362+SUM($S$7:AW$7)*$N362-SUM($O362:$Q362)&gt;0,SUM($S$3:AW$3)*$J362+SUM($S$4:AW$4)*$K362+SUM($S$5:AW$5)*$L362+SUM($S$6:AW$6)*$M362+SUM($S$7:AW$7)*$N362-SUM($O362:$Q362),0)</f>
        <v>0</v>
      </c>
      <c r="AU362" s="4">
        <f t="shared" si="1077"/>
        <v>0</v>
      </c>
      <c r="AV362" s="72">
        <f>IF(SUM($S$3:AY$3)*$J362+SUM($S$4:AY$4)*$K362+SUM($S$5:AY$5)*$L362+SUM($S$6:AY$6)*$M362+SUM($S$7:AY$7)*$N362-SUM($O362:$Q362)&gt;0,SUM($S$3:AY$3)*$J362+SUM($S$4:AY$4)*$K362+SUM($S$5:AY$5)*$L362+SUM($S$6:AY$6)*$M362+SUM($S$7:AY$7)*$N362-SUM($O362:$Q362),0)</f>
        <v>0</v>
      </c>
      <c r="AW362" s="4">
        <f t="shared" si="1078"/>
        <v>0</v>
      </c>
      <c r="AX362" s="72">
        <f>IF(SUM($S$3:BA$3)*$J362+SUM($S$4:BA$4)*$K362+SUM($S$5:BA$5)*$L362+SUM($S$6:BA$6)*$M362+SUM($S$7:BA$7)*$N362-SUM($O362:$Q362)&gt;0,SUM($S$3:BA$3)*$J362+SUM($S$4:BA$4)*$K362+SUM($S$5:BA$5)*$L362+SUM($S$6:BA$6)*$M362+SUM($S$7:BA$7)*$N362-SUM($O362:$Q362),0)</f>
        <v>0</v>
      </c>
      <c r="AY362" s="7">
        <f t="shared" si="1079"/>
        <v>0</v>
      </c>
      <c r="AZ362" s="401">
        <f>IF(SUM($S$3:BC$3)*$J362+SUM($S$4:BC$4)*$K362+SUM($S$5:BC$5)*$L362+SUM($S$6:BC$6)*$M362+SUM($S$7:BC$7)*$N362-SUM($O362:$Q362)&gt;0,SUM($S$3:BC$3)*$J362+SUM($S$4:BC$4)*$K362+SUM($S$5:BC$5)*$L362+SUM($S$6:BC$6)*$M362+SUM($S$7:BC$7)*$N362-SUM($O362:$Q362),0)</f>
        <v>0</v>
      </c>
      <c r="BA362" s="87">
        <f t="shared" si="1080"/>
        <v>0</v>
      </c>
      <c r="BB362" s="402">
        <f>IF(SUM($S$3:BD$3)*$J362+SUM($S$4:BD$4)*$K362+SUM($S$5:BD$5)*$L362+SUM($S$6:BD$6)*$M362+SUM($S$7:BD$7)*$N362-SUM($O362:$Q362)&gt;0,SUM($S$3:BD$3)*$J362+SUM($S$4:BD$4)*$K362+SUM($S$5:BD$5)*$L362+SUM($S$6:BD$6)*$M362+SUM($S$7:BD$7)*$N362-SUM($O362:$Q362),0)</f>
        <v>0</v>
      </c>
      <c r="BC362" s="87">
        <f t="shared" si="1081"/>
        <v>0</v>
      </c>
      <c r="BG362" s="91">
        <f>IF($G362=2,AC362*$I$2*$H362,AC362*$H362)</f>
        <v>0</v>
      </c>
      <c r="BH362" s="91">
        <f>IF($G362=2,AE362*$I$2*$H362,AE362*$H362)</f>
        <v>0</v>
      </c>
      <c r="BI362" s="91">
        <f>IF($G362=2,AG362*$I$2*$H362,AG362*$H362)</f>
        <v>0</v>
      </c>
      <c r="BJ362" s="91">
        <f>IF($G362=2,AI362*$I$2*$H362,AI362*$H362)</f>
        <v>0</v>
      </c>
      <c r="BK362" s="91">
        <f>IF($G362=2,AK362*$I$2*$H362,AK362*$H362)</f>
        <v>0</v>
      </c>
      <c r="BL362" s="91">
        <f>IF($G362=2,AM362*$I$2*$H362,AM362*$H362)</f>
        <v>0</v>
      </c>
      <c r="BM362" s="91">
        <f>IF($G362=2,AO362*$I$2*$H362,AO362*$H362)</f>
        <v>0</v>
      </c>
      <c r="BN362" s="91">
        <f>IF($G362=2,AQ362*$I$2*$H362,AQ362*$H362)</f>
        <v>0</v>
      </c>
      <c r="BO362" s="91">
        <f>IF($G362=2,AS362*$I$2*$H362,AS362*$H362)</f>
        <v>0</v>
      </c>
      <c r="BP362" s="91">
        <f>IF($G362=2,AU362*$I$2*$H362,AU362*$H362)</f>
        <v>0</v>
      </c>
      <c r="BQ362" s="250">
        <f>IF($G362=2,AW362*$I$2*$H362,AW362*$H362)</f>
        <v>0</v>
      </c>
      <c r="BR362" s="157">
        <f>IF($G362=2,AY362*$I$2*$H362,AY362*$H362)</f>
        <v>0</v>
      </c>
      <c r="BS362" s="91">
        <f>IF($G362=2,BA362*$I$2*$H362,BA362*$H362)</f>
        <v>0</v>
      </c>
      <c r="BT362" s="91">
        <f>IF($G362=2,BC362*$I$2*$H362,BC362*$H362)</f>
        <v>0</v>
      </c>
      <c r="BU362" s="91">
        <v>0</v>
      </c>
      <c r="BV362" s="91"/>
      <c r="BW362" s="158"/>
      <c r="BX362" s="153" t="s">
        <v>607</v>
      </c>
    </row>
    <row r="363" spans="1:76" s="86" customFormat="1" ht="12.75" customHeight="1" x14ac:dyDescent="0.25">
      <c r="A363" s="15" t="s">
        <v>685</v>
      </c>
      <c r="B363" s="15" t="s">
        <v>686</v>
      </c>
      <c r="C363" s="244" t="s">
        <v>105</v>
      </c>
      <c r="D363" s="274">
        <v>1</v>
      </c>
      <c r="E363" s="328">
        <v>296.7</v>
      </c>
      <c r="F363" s="341" t="s">
        <v>912</v>
      </c>
      <c r="G363" s="369">
        <v>1</v>
      </c>
      <c r="H363" s="370">
        <v>306.12</v>
      </c>
      <c r="I363" s="378" t="s">
        <v>912</v>
      </c>
      <c r="J363" s="208"/>
      <c r="K363" s="225">
        <v>619.67999999999995</v>
      </c>
      <c r="L363" s="217"/>
      <c r="M363" s="109"/>
      <c r="N363" s="120"/>
      <c r="O363" s="87">
        <v>109608.97</v>
      </c>
      <c r="P363" s="91"/>
      <c r="Q363" s="292">
        <v>561500</v>
      </c>
      <c r="R363" s="72">
        <f>IF(SUM($S$3:U$3)*$J363+SUM($S$4:U$4)*$K363+SUM($S$5:U$5)*$L363+SUM($S$6:U$6)*$M363+SUM($S$7:U$7)*$N363-SUM($O363:$Q363)&gt;0,SUM($S$3:U$3)*$J363+SUM($S$4:U$4)*$K363+SUM($S$5:U$5)*$L363+SUM($S$6:U$6)*$M363+SUM($S$7:U$7)*$N363-SUM($O363:$Q363),0)</f>
        <v>0</v>
      </c>
      <c r="S363" s="73">
        <f t="shared" si="1063"/>
        <v>0</v>
      </c>
      <c r="T363" s="72">
        <f>IF(SUM($S$3:W$3)*$J363+SUM($S$4:W$4)*$K363+SUM($S$5:W$5)*$L363+SUM($S$6:W$6)*$M363+SUM($S$7:W$7)*$N363-SUM($O363:$Q363)&gt;0,SUM($S$3:W$3)*$J363+SUM($S$4:W$4)*$K363+SUM($S$5:W$5)*$L363+SUM($S$6:W$6)*$M363+SUM($S$7:W$7)*$N363-SUM($O363:$Q363),0)</f>
        <v>0</v>
      </c>
      <c r="U363" s="4">
        <f t="shared" si="1064"/>
        <v>0</v>
      </c>
      <c r="V363" s="72">
        <f>IF(SUM($S$3:Y$3)*$J363+SUM($S$4:Y$4)*$K363+SUM($S$5:Y$5)*$L363+SUM($S$6:Y$6)*$M363+SUM($S$7:Y$7)*$N363-SUM($O363:$Q363)&gt;0,SUM($S$3:Y$3)*$J363+SUM($S$4:Y$4)*$K363+SUM($S$5:Y$5)*$L363+SUM($S$6:Y$6)*$M363+SUM($S$7:Y$7)*$N363-SUM($O363:$Q363),0)</f>
        <v>0</v>
      </c>
      <c r="W363" s="4">
        <f t="shared" si="1065"/>
        <v>0</v>
      </c>
      <c r="X363" s="72">
        <f>IF(SUM($S$3:AA$3)*$J363+SUM($S$4:AA$4)*$K363+SUM($S$5:AA$5)*$L363+SUM($S$6:AA$6)*$M363+SUM($S$7:AA$7)*$N363-SUM($O363:$Q363)&gt;0,SUM($S$3:AA$3)*$J363+SUM($S$4:AA$4)*$K363+SUM($S$5:AA$5)*$L363+SUM($S$6:AA$6)*$M363+SUM($S$7:AA$7)*$N363-SUM($O363:$Q363),0)</f>
        <v>0</v>
      </c>
      <c r="Y363" s="4">
        <f t="shared" si="1066"/>
        <v>0</v>
      </c>
      <c r="Z363" s="72">
        <f>IF(SUM($S$3:AC$3)*$J363+SUM($S$4:AC$4)*$K363+SUM($S$5:AC$5)*$L363+SUM($S$6:AC$6)*$M363+SUM($S$7:AC$7)*$N363-SUM($O363:$Q363)&gt;0,SUM($S$3:AC$3)*$J363+SUM($S$4:AC$4)*$K363+SUM($S$5:AC$5)*$L363+SUM($S$6:AC$6)*$M363+SUM($S$7:AC$7)*$N363-SUM($O363:$Q363),0)</f>
        <v>0</v>
      </c>
      <c r="AA363" s="4">
        <f t="shared" si="1067"/>
        <v>0</v>
      </c>
      <c r="AB363" s="72">
        <f>IF(SUM($S$3:AE$3)*$J363+SUM($S$4:AE$4)*$K363+SUM($S$5:AE$5)*$L363+SUM($S$6:AE$6)*$M363+SUM($S$7:AE$7)*$N363-SUM($O363:$Q363)&gt;0,SUM($S$3:AE$3)*$J363+SUM($S$4:AE$4)*$K363+SUM($S$5:AE$5)*$L363+SUM($S$6:AE$6)*$M363+SUM($S$7:AE$7)*$N363-SUM($O363:$Q363),0)</f>
        <v>0</v>
      </c>
      <c r="AC363" s="4">
        <f t="shared" si="1068"/>
        <v>0</v>
      </c>
      <c r="AD363" s="72">
        <f>IF(SUM($S$3:AG$3)*$J363+SUM($S$4:AG$4)*$K363+SUM($S$5:AG$5)*$L363+SUM($S$6:AG$6)*$M363+SUM($S$7:AG$7)*$N363-SUM($O363:$Q363)&gt;0,SUM($S$3:AG$3)*$J363+SUM($S$4:AG$4)*$K363+SUM($S$5:AG$5)*$L363+SUM($S$6:AG$6)*$M363+SUM($S$7:AG$7)*$N363-SUM($O363:$Q363),0)</f>
        <v>0</v>
      </c>
      <c r="AE363" s="4">
        <f t="shared" si="1069"/>
        <v>0</v>
      </c>
      <c r="AF363" s="72">
        <f>IF(SUM($S$3:AI$3)*$J363+SUM($S$4:AI$4)*$K363+SUM($S$5:AI$5)*$L363+SUM($S$6:AI$6)*$M363+SUM($S$7:AI$7)*$N363-SUM($O363:$Q363)&gt;0,SUM($S$3:AI$3)*$J363+SUM($S$4:AI$4)*$K363+SUM($S$5:AI$5)*$L363+SUM($S$6:AI$6)*$M363+SUM($S$7:AI$7)*$N363-SUM($O363:$Q363),0)</f>
        <v>0</v>
      </c>
      <c r="AG363" s="4">
        <f t="shared" si="1070"/>
        <v>0</v>
      </c>
      <c r="AH363" s="72">
        <f>IF(SUM($S$3:AK$3)*$J363+SUM($S$4:AK$4)*$K363+SUM($S$5:AK$5)*$L363+SUM($S$6:AK$6)*$M363+SUM($S$7:AK$7)*$N363-SUM($O363:$Q363)&gt;0,SUM($S$3:AK$3)*$J363+SUM($S$4:AK$4)*$K363+SUM($S$5:AK$5)*$L363+SUM($S$6:AK$6)*$M363+SUM($S$7:AK$7)*$N363-SUM($O363:$Q363),0)</f>
        <v>0</v>
      </c>
      <c r="AI363" s="4">
        <f t="shared" si="1071"/>
        <v>0</v>
      </c>
      <c r="AJ363" s="72">
        <f>IF(SUM($S$3:AM$3)*$J363+SUM($S$4:AQ$4)*$K363+SUM($S$5:AM$5)*$L363+SUM($S$6:AM$6)*$M363+SUM($S$7:AM$7)*$N363-SUM($O363:$Q363)&gt;0,SUM($S$3:AM$3)*$J363+SUM($S$4:AQ$4)*$K363+SUM($S$5:AM$5)*$L363+SUM($S$6:AM$6)*$M363+SUM($S$7:AM$7)*$N363-SUM($O363:$Q363),0)</f>
        <v>0</v>
      </c>
      <c r="AK363" s="4">
        <f t="shared" si="1072"/>
        <v>0</v>
      </c>
      <c r="AL363" s="72">
        <f>IF(SUM($S$3:AO$3)*$J363+SUM($S$4:AS$4)*$K363+SUM($S$5:AO$5)*$L363+SUM($S$6:AO$6)*$M363+SUM($S$7:AO$7)*$N363-SUM($O363:$Q363)&gt;0,SUM($S$3:AO$3)*$J363+SUM($S$4:AS$4)*$K363+SUM($S$5:AO$5)*$L363+SUM($S$6:AO$6)*$M363+SUM($S$7:AO$7)*$N363-SUM($O363:$Q363),0)</f>
        <v>0</v>
      </c>
      <c r="AM363" s="4">
        <f t="shared" si="1073"/>
        <v>0</v>
      </c>
      <c r="AN363" s="72">
        <f>IF(SUM($S$3:AQ$3)*$J363+SUM($S$4:AU$4)*$K363+SUM($S$5:AQ$5)*$L363+SUM($S$6:AQ$6)*$M363+SUM($S$7:AQ$7)*$N363-SUM($O363:$Q363)&gt;0,SUM($S$3:AQ$3)*$J363+SUM($S$4:AU$4)*$K363+SUM($S$5:AQ$5)*$L363+SUM($S$6:AQ$6)*$M363+SUM($S$7:AQ$7)*$N363-SUM($O363:$Q363),0)</f>
        <v>0</v>
      </c>
      <c r="AO363" s="4">
        <f t="shared" si="1074"/>
        <v>0</v>
      </c>
      <c r="AP363" s="72">
        <f>IF(SUM($S$3:AS$3)*$J363+SUM($S$4:AW$4)*$K363+SUM($S$5:AS$5)*$L363+SUM($S$6:AS$6)*$M363+SUM($S$7:AS$7)*$N363-SUM($O363:$Q363)&gt;0,SUM($S$3:AS$3)*$J363+SUM($S$4:AW$4)*$K363+SUM($S$5:AS$5)*$L363+SUM($S$6:AS$6)*$M363+SUM($S$7:AS$7)*$N363-SUM($O363:$Q363),0)</f>
        <v>82421.909999999916</v>
      </c>
      <c r="AQ363" s="4">
        <f t="shared" si="1075"/>
        <v>82421.909999999916</v>
      </c>
      <c r="AR363" s="72">
        <f>IF(SUM($S$3:AU$3)*$J363+SUM($S$4:AP$4)*$K363+SUM($S$5:AU$5)*$L363+SUM($S$6:AU$6)*$M363+SUM($S$7:AU$7)*$N363-SUM($O363:$Q363)&gt;0,SUM($S$3:AU$3)*$J363+SUM($S$4:AP$4)*$K363+SUM($S$5:AU$5)*$L363+SUM($S$6:AU$6)*$M363+SUM($S$7:AU$7)*$N363-SUM($O363:$Q363),0)</f>
        <v>0</v>
      </c>
      <c r="AS363" s="4">
        <f t="shared" si="1076"/>
        <v>0</v>
      </c>
      <c r="AT363" s="72">
        <f>IF(SUM($S$3:AW$3)*$J363+SUM($S$4:AW$4)*$K363+SUM($S$5:AW$5)*$L363+SUM($S$6:AW$6)*$M363+SUM($S$7:AW$7)*$N363-SUM($O363:$Q363)&gt;0,SUM($S$3:AW$3)*$J363+SUM($S$4:AW$4)*$K363+SUM($S$5:AW$5)*$L363+SUM($S$6:AW$6)*$M363+SUM($S$7:AW$7)*$N363-SUM($O363:$Q363),0)</f>
        <v>82421.909999999916</v>
      </c>
      <c r="AU363" s="4">
        <f t="shared" si="1077"/>
        <v>82421.909999999916</v>
      </c>
      <c r="AV363" s="72">
        <f>IF(SUM($S$3:AY$3)*$J363+SUM($S$4:AY$4)*$K363+SUM($S$5:AY$5)*$L363+SUM($S$6:AY$6)*$M363+SUM($S$7:AY$7)*$N363-SUM($O363:$Q363)&gt;0,SUM($S$3:AY$3)*$J363+SUM($S$4:AY$4)*$K363+SUM($S$5:AY$5)*$L363+SUM($S$6:AY$6)*$M363+SUM($S$7:AY$7)*$N363-SUM($O363:$Q363),0)</f>
        <v>175373.90999999992</v>
      </c>
      <c r="AW363" s="4">
        <f t="shared" si="1078"/>
        <v>92952</v>
      </c>
      <c r="AX363" s="72">
        <f>IF(SUM($S$3:BA$3)*$J363+SUM($S$4:BA$4)*$K363+SUM($S$5:BA$5)*$L363+SUM($S$6:BA$6)*$M363+SUM($S$7:BA$7)*$N363-SUM($O363:$Q363)&gt;0,SUM($S$3:BA$3)*$J363+SUM($S$4:BA$4)*$K363+SUM($S$5:BA$5)*$L363+SUM($S$6:BA$6)*$M363+SUM($S$7:BA$7)*$N363-SUM($O363:$Q363),0)</f>
        <v>268325.90999999992</v>
      </c>
      <c r="AY363" s="7">
        <f t="shared" si="1079"/>
        <v>92952</v>
      </c>
      <c r="AZ363" s="401">
        <f>IF(SUM($S$3:BC$3)*$J363+SUM($S$4:BC$4)*$K363+SUM($S$5:BC$5)*$L363+SUM($S$6:BC$6)*$M363+SUM($S$7:BC$7)*$N363-SUM($O363:$Q363)&gt;0,SUM($S$3:BC$3)*$J363+SUM($S$4:BC$4)*$K363+SUM($S$5:BC$5)*$L363+SUM($S$6:BC$6)*$M363+SUM($S$7:BC$7)*$N363-SUM($O363:$Q363),0)</f>
        <v>361277.90999999992</v>
      </c>
      <c r="BA363" s="87">
        <f t="shared" si="1080"/>
        <v>92952</v>
      </c>
      <c r="BB363" s="402">
        <f>IF(SUM($S$3:BD$3)*$J363+SUM($S$4:BD$4)*$K363+SUM($S$5:BD$5)*$L363+SUM($S$6:BD$6)*$M363+SUM($S$7:BD$7)*$N363-SUM($O363:$Q363)&gt;0,SUM($S$3:BD$3)*$J363+SUM($S$4:BD$4)*$K363+SUM($S$5:BD$5)*$L363+SUM($S$6:BD$6)*$M363+SUM($S$7:BD$7)*$N363-SUM($O363:$Q363),0)</f>
        <v>452370.86999999988</v>
      </c>
      <c r="BC363" s="87">
        <f t="shared" si="1081"/>
        <v>91092.959999999963</v>
      </c>
      <c r="BG363" s="91">
        <f>IF($G363=2,$H363*AC363*$I$2,$H363*AC363)</f>
        <v>0</v>
      </c>
      <c r="BH363" s="91">
        <f>IF($G363=2,$H363*AE363*$I$2,$H363*AE363)</f>
        <v>0</v>
      </c>
      <c r="BI363" s="91">
        <f>IF($G363=2,$H363*AG363*$I$2,$H363*AG363)</f>
        <v>0</v>
      </c>
      <c r="BJ363" s="91">
        <f>IF($G363=2,$H363*AI363*$I$2,$H363*AI363)</f>
        <v>0</v>
      </c>
      <c r="BK363" s="91">
        <f>IF($G363=2,$H363*AK363*$I$2,$H363*AK363)</f>
        <v>0</v>
      </c>
      <c r="BL363" s="91">
        <f>IF($G363=2,$H363*AM363*$I$2,$H363*AM363)</f>
        <v>0</v>
      </c>
      <c r="BM363" s="91">
        <f>IF($G363=2,$H363*AO363*$I$2,$H363*AO363)</f>
        <v>0</v>
      </c>
      <c r="BN363" s="91">
        <f>IF($G363=2,$H363*AQ363*$I$2,$H363*AQ363)</f>
        <v>25230995.089199975</v>
      </c>
      <c r="BO363" s="91">
        <f>IF($G363=2,$H363*AS363*$I$2,$H363*AS363)</f>
        <v>0</v>
      </c>
      <c r="BP363" s="91">
        <f>IF($G363=2,$H363*AU363*$I$2,$H363*AU363)</f>
        <v>25230995.089199975</v>
      </c>
      <c r="BQ363" s="250">
        <f>IF($G363=2,$H363*AW363*$I$2,$H363*AW363)</f>
        <v>28454466.240000002</v>
      </c>
      <c r="BR363" s="157">
        <f>IF($G363=2,$H363*AY363*$I$2,$H363*AY363)</f>
        <v>28454466.240000002</v>
      </c>
      <c r="BS363" s="91">
        <f>IF($G363=2,$H363*BA363*$I$2,$H363*BA363)</f>
        <v>28454466.240000002</v>
      </c>
      <c r="BT363" s="91">
        <f>IF($G363=2,$H363*BC363*$I$2,$H363*BC363)</f>
        <v>27885376.915199988</v>
      </c>
      <c r="BU363" s="23"/>
      <c r="BV363" s="23"/>
      <c r="BW363" s="24"/>
      <c r="BX363" s="153" t="s">
        <v>607</v>
      </c>
    </row>
    <row r="364" spans="1:76" s="86" customFormat="1" ht="25.5" customHeight="1" x14ac:dyDescent="0.25">
      <c r="A364" s="13" t="s">
        <v>687</v>
      </c>
      <c r="B364" s="63" t="s">
        <v>461</v>
      </c>
      <c r="C364" s="244" t="s">
        <v>105</v>
      </c>
      <c r="D364" s="274">
        <v>2</v>
      </c>
      <c r="E364" s="328">
        <v>40.25</v>
      </c>
      <c r="F364" s="341" t="s">
        <v>1052</v>
      </c>
      <c r="G364" s="369">
        <v>2</v>
      </c>
      <c r="H364" s="370">
        <v>43.25</v>
      </c>
      <c r="I364" s="378" t="s">
        <v>1052</v>
      </c>
      <c r="J364" s="318">
        <v>818.54200000000003</v>
      </c>
      <c r="K364" s="208"/>
      <c r="L364" s="217"/>
      <c r="M364" s="109"/>
      <c r="N364" s="120"/>
      <c r="O364" s="87"/>
      <c r="P364" s="91">
        <v>30000</v>
      </c>
      <c r="Q364" s="292">
        <v>262965</v>
      </c>
      <c r="R364" s="72">
        <f>IF(SUM($S$3:U$3)*$J364+SUM($S$4:U$4)*$K364+SUM($S$5:U$5)*$L364+SUM($S$6:U$6)*$M364+SUM($S$7:U$7)*$N364-SUM($O364:$Q364)&gt;0,SUM($S$3:U$3)*$J364+SUM($S$4:U$4)*$K364+SUM($S$5:U$5)*$L364+SUM($S$6:U$6)*$M364+SUM($S$7:U$7)*$N364-SUM($O364:$Q364),0)</f>
        <v>0</v>
      </c>
      <c r="S364" s="73">
        <f t="shared" si="1063"/>
        <v>0</v>
      </c>
      <c r="T364" s="72">
        <f>IF(SUM($S$3:W$3)*$J364+SUM($S$4:W$4)*$K364+SUM($S$5:W$5)*$L364+SUM($S$6:W$6)*$M364+SUM($S$7:W$7)*$N364-SUM($O364:$Q364)&gt;0,SUM($S$3:W$3)*$J364+SUM($S$4:W$4)*$K364+SUM($S$5:W$5)*$L364+SUM($S$6:W$6)*$M364+SUM($S$7:W$7)*$N364-SUM($O364:$Q364),0)</f>
        <v>0</v>
      </c>
      <c r="U364" s="4">
        <f t="shared" si="1064"/>
        <v>0</v>
      </c>
      <c r="V364" s="72">
        <f>IF(SUM($S$3:Y$3)*$J364+SUM($S$4:Y$4)*$K364+SUM($S$5:Y$5)*$L364+SUM($S$6:Y$6)*$M364+SUM($S$7:Y$7)*$N364-SUM($O364:$Q364)&gt;0,SUM($S$3:Y$3)*$J364+SUM($S$4:Y$4)*$K364+SUM($S$5:Y$5)*$L364+SUM($S$6:Y$6)*$M364+SUM($S$7:Y$7)*$N364-SUM($O364:$Q364),0)</f>
        <v>0</v>
      </c>
      <c r="W364" s="4">
        <f t="shared" si="1065"/>
        <v>0</v>
      </c>
      <c r="X364" s="72">
        <f>IF(SUM($S$3:AA$3)*$J364+SUM($S$4:AA$4)*$K364+SUM($S$5:AA$5)*$L364+SUM($S$6:AA$6)*$M364+SUM($S$7:AA$7)*$N364-SUM($O364:$Q364)&gt;0,SUM($S$3:AA$3)*$J364+SUM($S$4:AA$4)*$K364+SUM($S$5:AA$5)*$L364+SUM($S$6:AA$6)*$M364+SUM($S$7:AA$7)*$N364-SUM($O364:$Q364),0)</f>
        <v>0</v>
      </c>
      <c r="Y364" s="4">
        <f t="shared" si="1066"/>
        <v>0</v>
      </c>
      <c r="Z364" s="72">
        <f>IF(SUM($S$3:AC$3)*$J364+SUM($S$4:AC$4)*$K364+SUM($S$5:AC$5)*$L364+SUM($S$6:AC$6)*$M364+SUM($S$7:AC$7)*$N364-SUM($O364:$Q364)&gt;0,SUM($S$3:AC$3)*$J364+SUM($S$4:AC$4)*$K364+SUM($S$5:AC$5)*$L364+SUM($S$6:AC$6)*$M364+SUM($S$7:AC$7)*$N364-SUM($O364:$Q364),0)</f>
        <v>0</v>
      </c>
      <c r="AA364" s="4">
        <f t="shared" si="1067"/>
        <v>0</v>
      </c>
      <c r="AB364" s="72">
        <f>IF(SUM($S$3:AE$3)*$J364+SUM($S$4:AE$4)*$K364+SUM($S$5:AE$5)*$L364+SUM($S$6:AE$6)*$M364+SUM($S$7:AE$7)*$N364-SUM($O364:$Q364)&gt;0,SUM($S$3:AE$3)*$J364+SUM($S$4:AE$4)*$K364+SUM($S$5:AE$5)*$L364+SUM($S$6:AE$6)*$M364+SUM($S$7:AE$7)*$N364-SUM($O364:$Q364),0)</f>
        <v>0</v>
      </c>
      <c r="AC364" s="4">
        <f t="shared" si="1068"/>
        <v>0</v>
      </c>
      <c r="AD364" s="72">
        <f>IF(SUM($S$3:AG$3)*$J364+SUM($S$4:AG$4)*$K364+SUM($S$5:AG$5)*$L364+SUM($S$6:AG$6)*$M364+SUM($S$7:AG$7)*$N364-SUM($O364:$Q364)&gt;0,SUM($S$3:AG$3)*$J364+SUM($S$4:AG$4)*$K364+SUM($S$5:AG$5)*$L364+SUM($S$6:AG$6)*$M364+SUM($S$7:AG$7)*$N364-SUM($O364:$Q364),0)</f>
        <v>0</v>
      </c>
      <c r="AE364" s="4">
        <f t="shared" si="1069"/>
        <v>0</v>
      </c>
      <c r="AF364" s="72">
        <f>IF(SUM($S$3:AI$3)*$J364+SUM($S$4:AI$4)*$K364+SUM($S$5:AI$5)*$L364+SUM($S$6:AI$6)*$M364+SUM($S$7:AI$7)*$N364-SUM($O364:$Q364)&gt;0,SUM($S$3:AI$3)*$J364+SUM($S$4:AI$4)*$K364+SUM($S$5:AI$5)*$L364+SUM($S$6:AI$6)*$M364+SUM($S$7:AI$7)*$N364-SUM($O364:$Q364),0)</f>
        <v>0</v>
      </c>
      <c r="AG364" s="4">
        <f t="shared" si="1070"/>
        <v>0</v>
      </c>
      <c r="AH364" s="72">
        <f>IF(SUM($S$3:AK$3)*$J364+SUM($S$4:AK$4)*$K364+SUM($S$5:AK$5)*$L364+SUM($S$6:AK$6)*$M364+SUM($S$7:AK$7)*$N364-SUM($O364:$Q364)&gt;0,SUM($S$3:AK$3)*$J364+SUM($S$4:AK$4)*$K364+SUM($S$5:AK$5)*$L364+SUM($S$6:AK$6)*$M364+SUM($S$7:AK$7)*$N364-SUM($O364:$Q364),0)</f>
        <v>0</v>
      </c>
      <c r="AI364" s="4">
        <f t="shared" si="1071"/>
        <v>0</v>
      </c>
      <c r="AJ364" s="72">
        <f>IF(SUM($S$3:AM$3)*$J364+SUM($S$4:AQ$4)*$K364+SUM($S$5:AM$5)*$L364+SUM($S$6:AM$6)*$M364+SUM($S$7:AM$7)*$N364-SUM($O364:$Q364)&gt;0,SUM($S$3:AM$3)*$J364+SUM($S$4:AQ$4)*$K364+SUM($S$5:AM$5)*$L364+SUM($S$6:AM$6)*$M364+SUM($S$7:AM$7)*$N364-SUM($O364:$Q364),0)</f>
        <v>0</v>
      </c>
      <c r="AK364" s="4">
        <f t="shared" si="1072"/>
        <v>0</v>
      </c>
      <c r="AL364" s="72">
        <f>IF(SUM($S$3:AO$3)*$J364+SUM($S$4:AS$4)*$K364+SUM($S$5:AO$5)*$L364+SUM($S$6:AO$6)*$M364+SUM($S$7:AO$7)*$N364-SUM($O364:$Q364)&gt;0,SUM($S$3:AO$3)*$J364+SUM($S$4:AS$4)*$K364+SUM($S$5:AO$5)*$L364+SUM($S$6:AO$6)*$M364+SUM($S$7:AO$7)*$N364-SUM($O364:$Q364),0)</f>
        <v>0</v>
      </c>
      <c r="AM364" s="4">
        <f t="shared" si="1073"/>
        <v>0</v>
      </c>
      <c r="AN364" s="72">
        <f>IF(SUM($S$3:AQ$3)*$J364+SUM($S$4:AU$4)*$K364+SUM($S$5:AQ$5)*$L364+SUM($S$6:AQ$6)*$M364+SUM($S$7:AQ$7)*$N364-SUM($O364:$Q364)&gt;0,SUM($S$3:AQ$3)*$J364+SUM($S$4:AU$4)*$K364+SUM($S$5:AQ$5)*$L364+SUM($S$6:AQ$6)*$M364+SUM($S$7:AQ$7)*$N364-SUM($O364:$Q364),0)</f>
        <v>0</v>
      </c>
      <c r="AO364" s="4">
        <f t="shared" si="1074"/>
        <v>0</v>
      </c>
      <c r="AP364" s="72">
        <f>IF(SUM($S$3:AS$3)*$J364+SUM($S$4:AW$4)*$K364+SUM($S$5:AS$5)*$L364+SUM($S$6:AS$6)*$M364+SUM($S$7:AS$7)*$N364-SUM($O364:$Q364)&gt;0,SUM($S$3:AS$3)*$J364+SUM($S$4:AW$4)*$K364+SUM($S$5:AS$5)*$L364+SUM($S$6:AS$6)*$M364+SUM($S$7:AS$7)*$N364-SUM($O364:$Q364),0)</f>
        <v>0</v>
      </c>
      <c r="AQ364" s="4">
        <f t="shared" si="1075"/>
        <v>0</v>
      </c>
      <c r="AR364" s="72">
        <f>IF(SUM($S$3:AU$3)*$J364+SUM($S$4:AP$4)*$K364+SUM($S$5:AU$5)*$L364+SUM($S$6:AU$6)*$M364+SUM($S$7:AU$7)*$N364-SUM($O364:$Q364)&gt;0,SUM($S$3:AU$3)*$J364+SUM($S$4:AP$4)*$K364+SUM($S$5:AU$5)*$L364+SUM($S$6:AU$6)*$M364+SUM($S$7:AU$7)*$N364-SUM($O364:$Q364),0)</f>
        <v>0</v>
      </c>
      <c r="AS364" s="4">
        <f t="shared" si="1076"/>
        <v>0</v>
      </c>
      <c r="AT364" s="72">
        <f>IF(SUM($S$3:AW$3)*$J364+SUM($S$4:AW$4)*$K364+SUM($S$5:AW$5)*$L364+SUM($S$6:AW$6)*$M364+SUM($S$7:AW$7)*$N364-SUM($O364:$Q364)&gt;0,SUM($S$3:AW$3)*$J364+SUM($S$4:AW$4)*$K364+SUM($S$5:AW$5)*$L364+SUM($S$6:AW$6)*$M364+SUM($S$7:AW$7)*$N364-SUM($O364:$Q364),0)</f>
        <v>0</v>
      </c>
      <c r="AU364" s="4">
        <f t="shared" si="1077"/>
        <v>0</v>
      </c>
      <c r="AV364" s="72">
        <f>IF(SUM($S$3:AY$3)*$J364+SUM($S$4:AY$4)*$K364+SUM($S$5:AY$5)*$L364+SUM($S$6:AY$6)*$M364+SUM($S$7:AY$7)*$N364-SUM($O364:$Q364)&gt;0,SUM($S$3:AY$3)*$J364+SUM($S$4:AY$4)*$K364+SUM($S$5:AY$5)*$L364+SUM($S$6:AY$6)*$M364+SUM($S$7:AY$7)*$N364-SUM($O364:$Q364),0)</f>
        <v>0</v>
      </c>
      <c r="AW364" s="4">
        <f t="shared" si="1078"/>
        <v>0</v>
      </c>
      <c r="AX364" s="72">
        <f>IF(SUM($S$3:BA$3)*$J364+SUM($S$4:BA$4)*$K364+SUM($S$5:BA$5)*$L364+SUM($S$6:BA$6)*$M364+SUM($S$7:BA$7)*$N364-SUM($O364:$Q364)&gt;0,SUM($S$3:BA$3)*$J364+SUM($S$4:BA$4)*$K364+SUM($S$5:BA$5)*$L364+SUM($S$6:BA$6)*$M364+SUM($S$7:BA$7)*$N364-SUM($O364:$Q364),0)</f>
        <v>0</v>
      </c>
      <c r="AY364" s="7">
        <f t="shared" si="1079"/>
        <v>0</v>
      </c>
      <c r="AZ364" s="401">
        <f>IF(SUM($S$3:BC$3)*$J364+SUM($S$4:BC$4)*$K364+SUM($S$5:BC$5)*$L364+SUM($S$6:BC$6)*$M364+SUM($S$7:BC$7)*$N364-SUM($O364:$Q364)&gt;0,SUM($S$3:BC$3)*$J364+SUM($S$4:BC$4)*$K364+SUM($S$5:BC$5)*$L364+SUM($S$6:BC$6)*$M364+SUM($S$7:BC$7)*$N364-SUM($O364:$Q364),0)</f>
        <v>0</v>
      </c>
      <c r="BA364" s="87">
        <f t="shared" si="1080"/>
        <v>0</v>
      </c>
      <c r="BB364" s="402">
        <f>IF(SUM($S$3:BD$3)*$J364+SUM($S$4:BD$4)*$K364+SUM($S$5:BD$5)*$L364+SUM($S$6:BD$6)*$M364+SUM($S$7:BD$7)*$N364-SUM($O364:$Q364)&gt;0,SUM($S$3:BD$3)*$J364+SUM($S$4:BD$4)*$K364+SUM($S$5:BD$5)*$L364+SUM($S$6:BD$6)*$M364+SUM($S$7:BD$7)*$N364-SUM($O364:$Q364),0)</f>
        <v>0</v>
      </c>
      <c r="BC364" s="87">
        <f t="shared" si="1081"/>
        <v>0</v>
      </c>
      <c r="BG364" s="91">
        <f t="shared" ref="BG364" si="1189">IF($G364=2,AC364*$I$2*$H364,AC364*$H364)</f>
        <v>0</v>
      </c>
      <c r="BH364" s="91">
        <f t="shared" ref="BH364" si="1190">IF($G364=2,AE364*$I$2*$H364,AE364*$H364)</f>
        <v>0</v>
      </c>
      <c r="BI364" s="91">
        <f t="shared" ref="BI364" si="1191">IF($G364=2,AG364*$I$2*$H364,AG364*$H364)</f>
        <v>0</v>
      </c>
      <c r="BJ364" s="91">
        <f t="shared" ref="BJ364" si="1192">IF($G364=2,AI364*$I$2*$H364,AI364*$H364)</f>
        <v>0</v>
      </c>
      <c r="BK364" s="91">
        <f t="shared" ref="BK364" si="1193">IF($G364=2,AK364*$I$2*$H364,AK364*$H364)</f>
        <v>0</v>
      </c>
      <c r="BL364" s="91">
        <f t="shared" ref="BL364" si="1194">IF($G364=2,AM364*$I$2*$H364,AM364*$H364)</f>
        <v>0</v>
      </c>
      <c r="BM364" s="91">
        <f t="shared" ref="BM364" si="1195">IF($G364=2,AO364*$I$2*$H364,AO364*$H364)</f>
        <v>0</v>
      </c>
      <c r="BN364" s="91">
        <f t="shared" ref="BN364" si="1196">IF($G364=2,AQ364*$I$2*$H364,AQ364*$H364)</f>
        <v>0</v>
      </c>
      <c r="BO364" s="91">
        <f t="shared" ref="BO364" si="1197">IF($G364=2,AS364*$I$2*$H364,AS364*$H364)</f>
        <v>0</v>
      </c>
      <c r="BP364" s="91">
        <f t="shared" ref="BP364" si="1198">IF($G364=2,AU364*$I$2*$H364,AU364*$H364)</f>
        <v>0</v>
      </c>
      <c r="BQ364" s="250">
        <f t="shared" ref="BQ364" si="1199">IF($G364=2,AW364*$I$2*$H364,AW364*$H364)</f>
        <v>0</v>
      </c>
      <c r="BR364" s="157">
        <f t="shared" ref="BR364" si="1200">IF($G364=2,AY364*$I$2*$H364,AY364*$H364)</f>
        <v>0</v>
      </c>
      <c r="BS364" s="91">
        <f t="shared" ref="BS364" si="1201">IF($G364=2,$H364*BA364*$I$2,$H364*BA364)</f>
        <v>0</v>
      </c>
      <c r="BT364" s="91">
        <f t="shared" ref="BT364" si="1202">IF($G364=2,$H364*BC364*$I$2,$H364*BC364)</f>
        <v>0</v>
      </c>
      <c r="BU364" s="91"/>
      <c r="BV364" s="91"/>
      <c r="BW364" s="158"/>
      <c r="BX364" s="153" t="s">
        <v>607</v>
      </c>
    </row>
    <row r="365" spans="1:76" s="86" customFormat="1" ht="12.75" customHeight="1" x14ac:dyDescent="0.25">
      <c r="A365" s="15" t="s">
        <v>517</v>
      </c>
      <c r="B365" s="15" t="s">
        <v>153</v>
      </c>
      <c r="C365" s="244" t="s">
        <v>105</v>
      </c>
      <c r="D365" s="274">
        <v>2</v>
      </c>
      <c r="E365" s="328">
        <v>56.65</v>
      </c>
      <c r="F365" s="342" t="s">
        <v>611</v>
      </c>
      <c r="G365" s="369">
        <v>2</v>
      </c>
      <c r="H365" s="370">
        <v>56.65</v>
      </c>
      <c r="I365" s="372" t="s">
        <v>611</v>
      </c>
      <c r="J365" s="208"/>
      <c r="K365" s="225">
        <v>757.94</v>
      </c>
      <c r="L365" s="217"/>
      <c r="M365" s="109"/>
      <c r="N365" s="120"/>
      <c r="O365" s="87">
        <v>216903</v>
      </c>
      <c r="P365" s="91">
        <v>56290</v>
      </c>
      <c r="Q365" s="292">
        <v>272000</v>
      </c>
      <c r="R365" s="72">
        <f>IF(SUM($S$3:U$3)*$J365+SUM($S$4:U$4)*$K365+SUM($S$5:U$5)*$L365+SUM($S$6:U$6)*$M365+SUM($S$7:U$7)*$N365-SUM($O365:$Q365)&gt;0,SUM($S$3:U$3)*$J365+SUM($S$4:U$4)*$K365+SUM($S$5:U$5)*$L365+SUM($S$6:U$6)*$M365+SUM($S$7:U$7)*$N365-SUM($O365:$Q365),0)</f>
        <v>0</v>
      </c>
      <c r="S365" s="73">
        <f t="shared" si="1063"/>
        <v>0</v>
      </c>
      <c r="T365" s="72">
        <f>IF(SUM($S$3:W$3)*$J365+SUM($S$4:W$4)*$K365+SUM($S$5:W$5)*$L365+SUM($S$6:W$6)*$M365+SUM($S$7:W$7)*$N365-SUM($O365:$Q365)&gt;0,SUM($S$3:W$3)*$J365+SUM($S$4:W$4)*$K365+SUM($S$5:W$5)*$L365+SUM($S$6:W$6)*$M365+SUM($S$7:W$7)*$N365-SUM($O365:$Q365),0)</f>
        <v>0</v>
      </c>
      <c r="U365" s="4">
        <f t="shared" si="1064"/>
        <v>0</v>
      </c>
      <c r="V365" s="72">
        <f>IF(SUM($S$3:Y$3)*$J365+SUM($S$4:Y$4)*$K365+SUM($S$5:Y$5)*$L365+SUM($S$6:Y$6)*$M365+SUM($S$7:Y$7)*$N365-SUM($O365:$Q365)&gt;0,SUM($S$3:Y$3)*$J365+SUM($S$4:Y$4)*$K365+SUM($S$5:Y$5)*$L365+SUM($S$6:Y$6)*$M365+SUM($S$7:Y$7)*$N365-SUM($O365:$Q365),0)</f>
        <v>0</v>
      </c>
      <c r="W365" s="4">
        <f t="shared" si="1065"/>
        <v>0</v>
      </c>
      <c r="X365" s="72">
        <f>IF(SUM($S$3:AA$3)*$J365+SUM($S$4:AA$4)*$K365+SUM($S$5:AA$5)*$L365+SUM($S$6:AA$6)*$M365+SUM($S$7:AA$7)*$N365-SUM($O365:$Q365)&gt;0,SUM($S$3:AA$3)*$J365+SUM($S$4:AA$4)*$K365+SUM($S$5:AA$5)*$L365+SUM($S$6:AA$6)*$M365+SUM($S$7:AA$7)*$N365-SUM($O365:$Q365),0)</f>
        <v>0</v>
      </c>
      <c r="Y365" s="4">
        <f t="shared" si="1066"/>
        <v>0</v>
      </c>
      <c r="Z365" s="72">
        <f>IF(SUM($S$3:AC$3)*$J365+SUM($S$4:AC$4)*$K365+SUM($S$5:AC$5)*$L365+SUM($S$6:AC$6)*$M365+SUM($S$7:AC$7)*$N365-SUM($O365:$Q365)&gt;0,SUM($S$3:AC$3)*$J365+SUM($S$4:AC$4)*$K365+SUM($S$5:AC$5)*$L365+SUM($S$6:AC$6)*$M365+SUM($S$7:AC$7)*$N365-SUM($O365:$Q365),0)</f>
        <v>0</v>
      </c>
      <c r="AA365" s="4">
        <f t="shared" si="1067"/>
        <v>0</v>
      </c>
      <c r="AB365" s="72">
        <f>IF(SUM($S$3:AE$3)*$J365+SUM($S$4:AE$4)*$K365+SUM($S$5:AE$5)*$L365+SUM($S$6:AE$6)*$M365+SUM($S$7:AE$7)*$N365-SUM($O365:$Q365)&gt;0,SUM($S$3:AE$3)*$J365+SUM($S$4:AE$4)*$K365+SUM($S$5:AE$5)*$L365+SUM($S$6:AE$6)*$M365+SUM($S$7:AE$7)*$N365-SUM($O365:$Q365),0)</f>
        <v>0</v>
      </c>
      <c r="AC365" s="4">
        <f t="shared" si="1068"/>
        <v>0</v>
      </c>
      <c r="AD365" s="72">
        <f>IF(SUM($S$3:AG$3)*$J365+SUM($S$4:AG$4)*$K365+SUM($S$5:AG$5)*$L365+SUM($S$6:AG$6)*$M365+SUM($S$7:AG$7)*$N365-SUM($O365:$Q365)&gt;0,SUM($S$3:AG$3)*$J365+SUM($S$4:AG$4)*$K365+SUM($S$5:AG$5)*$L365+SUM($S$6:AG$6)*$M365+SUM($S$7:AG$7)*$N365-SUM($O365:$Q365),0)</f>
        <v>0</v>
      </c>
      <c r="AE365" s="4">
        <f t="shared" si="1069"/>
        <v>0</v>
      </c>
      <c r="AF365" s="72">
        <f>IF(SUM($S$3:AI$3)*$J365+SUM($S$4:AI$4)*$K365+SUM($S$5:AI$5)*$L365+SUM($S$6:AI$6)*$M365+SUM($S$7:AI$7)*$N365-SUM($O365:$Q365)&gt;0,SUM($S$3:AI$3)*$J365+SUM($S$4:AI$4)*$K365+SUM($S$5:AI$5)*$L365+SUM($S$6:AI$6)*$M365+SUM($S$7:AI$7)*$N365-SUM($O365:$Q365),0)</f>
        <v>0</v>
      </c>
      <c r="AG365" s="4">
        <f t="shared" si="1070"/>
        <v>0</v>
      </c>
      <c r="AH365" s="72">
        <f>IF(SUM($S$3:AK$3)*$J365+SUM($S$4:AK$4)*$K365+SUM($S$5:AK$5)*$L365+SUM($S$6:AK$6)*$M365+SUM($S$7:AK$7)*$N365-SUM($O365:$Q365)&gt;0,SUM($S$3:AK$3)*$J365+SUM($S$4:AK$4)*$K365+SUM($S$5:AK$5)*$L365+SUM($S$6:AK$6)*$M365+SUM($S$7:AK$7)*$N365-SUM($O365:$Q365),0)</f>
        <v>0</v>
      </c>
      <c r="AI365" s="4">
        <f t="shared" si="1071"/>
        <v>0</v>
      </c>
      <c r="AJ365" s="72">
        <f>IF(SUM($S$3:AM$3)*$J365+SUM($S$4:AQ$4)*$K365+SUM($S$5:AM$5)*$L365+SUM($S$6:AM$6)*$M365+SUM($S$7:AM$7)*$N365-SUM($O365:$Q365)&gt;0,SUM($S$3:AM$3)*$J365+SUM($S$4:AQ$4)*$K365+SUM($S$5:AM$5)*$L365+SUM($S$6:AM$6)*$M365+SUM($S$7:AM$7)*$N365-SUM($O365:$Q365),0)</f>
        <v>35389.040000000037</v>
      </c>
      <c r="AK365" s="4">
        <f t="shared" si="1072"/>
        <v>35389.040000000037</v>
      </c>
      <c r="AL365" s="72">
        <f>IF(SUM($S$3:AO$3)*$J365+SUM($S$4:AS$4)*$K365+SUM($S$5:AO$5)*$L365+SUM($S$6:AO$6)*$M365+SUM($S$7:AO$7)*$N365-SUM($O365:$Q365)&gt;0,SUM($S$3:AO$3)*$J365+SUM($S$4:AS$4)*$K365+SUM($S$5:AO$5)*$L365+SUM($S$6:AO$6)*$M365+SUM($S$7:AO$7)*$N365-SUM($O365:$Q365),0)</f>
        <v>149080.04000000004</v>
      </c>
      <c r="AM365" s="4">
        <f t="shared" si="1073"/>
        <v>113691</v>
      </c>
      <c r="AN365" s="72">
        <f>IF(SUM($S$3:AQ$3)*$J365+SUM($S$4:AU$4)*$K365+SUM($S$5:AQ$5)*$L365+SUM($S$6:AQ$6)*$M365+SUM($S$7:AQ$7)*$N365-SUM($O365:$Q365)&gt;0,SUM($S$3:AQ$3)*$J365+SUM($S$4:AU$4)*$K365+SUM($S$5:AQ$5)*$L365+SUM($S$6:AQ$6)*$M365+SUM($S$7:AQ$7)*$N365-SUM($O365:$Q365),0)</f>
        <v>262771.04000000004</v>
      </c>
      <c r="AO365" s="4">
        <f t="shared" si="1074"/>
        <v>113691</v>
      </c>
      <c r="AP365" s="72">
        <f>IF(SUM($S$3:AS$3)*$J365+SUM($S$4:AW$4)*$K365+SUM($S$5:AS$5)*$L365+SUM($S$6:AS$6)*$M365+SUM($S$7:AS$7)*$N365-SUM($O365:$Q365)&gt;0,SUM($S$3:AS$3)*$J365+SUM($S$4:AW$4)*$K365+SUM($S$5:AS$5)*$L365+SUM($S$6:AS$6)*$M365+SUM($S$7:AS$7)*$N365-SUM($O365:$Q365),0)</f>
        <v>376462.04000000004</v>
      </c>
      <c r="AQ365" s="4">
        <f t="shared" si="1075"/>
        <v>113691</v>
      </c>
      <c r="AR365" s="72">
        <f>IF(SUM($S$3:AU$3)*$J365+SUM($S$4:AP$4)*$K365+SUM($S$5:AU$5)*$L365+SUM($S$6:AU$6)*$M365+SUM($S$7:AU$7)*$N365-SUM($O365:$Q365)&gt;0,SUM($S$3:AU$3)*$J365+SUM($S$4:AP$4)*$K365+SUM($S$5:AU$5)*$L365+SUM($S$6:AU$6)*$M365+SUM($S$7:AU$7)*$N365-SUM($O365:$Q365),0)</f>
        <v>0</v>
      </c>
      <c r="AS365" s="4">
        <f t="shared" si="1076"/>
        <v>0</v>
      </c>
      <c r="AT365" s="72">
        <f>IF(SUM($S$3:AW$3)*$J365+SUM($S$4:AW$4)*$K365+SUM($S$5:AW$5)*$L365+SUM($S$6:AW$6)*$M365+SUM($S$7:AW$7)*$N365-SUM($O365:$Q365)&gt;0,SUM($S$3:AW$3)*$J365+SUM($S$4:AW$4)*$K365+SUM($S$5:AW$5)*$L365+SUM($S$6:AW$6)*$M365+SUM($S$7:AW$7)*$N365-SUM($O365:$Q365),0)</f>
        <v>376462.04000000004</v>
      </c>
      <c r="AU365" s="4">
        <f t="shared" si="1077"/>
        <v>376462.04000000004</v>
      </c>
      <c r="AV365" s="72">
        <f>IF(SUM($S$3:AY$3)*$J365+SUM($S$4:AY$4)*$K365+SUM($S$5:AY$5)*$L365+SUM($S$6:AY$6)*$M365+SUM($S$7:AY$7)*$N365-SUM($O365:$Q365)&gt;0,SUM($S$3:AY$3)*$J365+SUM($S$4:AY$4)*$K365+SUM($S$5:AY$5)*$L365+SUM($S$6:AY$6)*$M365+SUM($S$7:AY$7)*$N365-SUM($O365:$Q365),0)</f>
        <v>490153.04000000004</v>
      </c>
      <c r="AW365" s="4">
        <f t="shared" si="1078"/>
        <v>113691</v>
      </c>
      <c r="AX365" s="72">
        <f>IF(SUM($S$3:BA$3)*$J365+SUM($S$4:BA$4)*$K365+SUM($S$5:BA$5)*$L365+SUM($S$6:BA$6)*$M365+SUM($S$7:BA$7)*$N365-SUM($O365:$Q365)&gt;0,SUM($S$3:BA$3)*$J365+SUM($S$4:BA$4)*$K365+SUM($S$5:BA$5)*$L365+SUM($S$6:BA$6)*$M365+SUM($S$7:BA$7)*$N365-SUM($O365:$Q365),0)</f>
        <v>603844.04</v>
      </c>
      <c r="AY365" s="7">
        <f t="shared" si="1079"/>
        <v>113691</v>
      </c>
      <c r="AZ365" s="401">
        <f>IF(SUM($S$3:BC$3)*$J365+SUM($S$4:BC$4)*$K365+SUM($S$5:BC$5)*$L365+SUM($S$6:BC$6)*$M365+SUM($S$7:BC$7)*$N365-SUM($O365:$Q365)&gt;0,SUM($S$3:BC$3)*$J365+SUM($S$4:BC$4)*$K365+SUM($S$5:BC$5)*$L365+SUM($S$6:BC$6)*$M365+SUM($S$7:BC$7)*$N365-SUM($O365:$Q365),0)</f>
        <v>717535.04</v>
      </c>
      <c r="BA365" s="87">
        <f t="shared" si="1080"/>
        <v>113691</v>
      </c>
      <c r="BB365" s="402">
        <f>IF(SUM($S$3:BD$3)*$J365+SUM($S$4:BD$4)*$K365+SUM($S$5:BD$5)*$L365+SUM($S$6:BD$6)*$M365+SUM($S$7:BD$7)*$N365-SUM($O365:$Q365)&gt;0,SUM($S$3:BD$3)*$J365+SUM($S$4:BD$4)*$K365+SUM($S$5:BD$5)*$L365+SUM($S$6:BD$6)*$M365+SUM($S$7:BD$7)*$N365-SUM($O365:$Q365),0)</f>
        <v>828952.2200000002</v>
      </c>
      <c r="BC365" s="87">
        <f t="shared" si="1081"/>
        <v>111417.18000000017</v>
      </c>
      <c r="BG365" s="91">
        <f>IF($G365=2,AC365*$I$2*$H365,AC365*$H365)</f>
        <v>0</v>
      </c>
      <c r="BH365" s="91">
        <f>IF($G365=2,AE365*$I$2*$H365,AE365*$H365)</f>
        <v>0</v>
      </c>
      <c r="BI365" s="91">
        <f>IF($G365=2,AG365*$I$2*$H365,AG365*$H365)</f>
        <v>0</v>
      </c>
      <c r="BJ365" s="91">
        <f>IF($G365=2,AI365*$I$2*$H365,AI365*$H365)</f>
        <v>0</v>
      </c>
      <c r="BK365" s="91">
        <f>IF($G365=2,AK365*$I$2*$H365,AK365*$H365)</f>
        <v>11427297.961200012</v>
      </c>
      <c r="BL365" s="91">
        <f>IF($G365=2,AM365*$I$2*$H365,AM365*$H365)</f>
        <v>36711392.355000004</v>
      </c>
      <c r="BM365" s="91">
        <f>IF($G365=2,AO365*$I$2*$H365,AO365*$H365)</f>
        <v>36711392.355000004</v>
      </c>
      <c r="BN365" s="91">
        <f t="shared" ref="BN365:BN370" si="1203">IF($G365=2,AQ365*$I$2*$H365,AQ365*$H365)</f>
        <v>36711392.355000004</v>
      </c>
      <c r="BO365" s="91">
        <f>IF($G365=2,AS365*$I$2*$H365,AS365*$H365)</f>
        <v>0</v>
      </c>
      <c r="BP365" s="91">
        <f t="shared" ref="BP365:BP370" si="1204">IF($G365=2,AU365*$I$2*$H365,AU365*$H365)</f>
        <v>121561475.02620003</v>
      </c>
      <c r="BQ365" s="250">
        <f t="shared" ref="BQ365:BQ370" si="1205">IF($G365=2,AW365*$I$2*$H365,AW365*$H365)</f>
        <v>36711392.355000004</v>
      </c>
      <c r="BR365" s="157">
        <f>IF($G365=2,AY365*$I$2*$H365,AY365*$H365)</f>
        <v>36711392.355000004</v>
      </c>
      <c r="BS365" s="91">
        <f t="shared" ref="BS365:BS369" si="1206">IF($G365=2,BA365*$I$2*$H365,BA365*$H365)</f>
        <v>36711392.355000004</v>
      </c>
      <c r="BT365" s="91">
        <f t="shared" ref="BT365:BT369" si="1207">IF($G365=2,BC365*$I$2*$H365,BC365*$H365)</f>
        <v>35977164.507900059</v>
      </c>
      <c r="BU365" s="91">
        <v>0</v>
      </c>
      <c r="BV365" s="91"/>
      <c r="BW365" s="158"/>
      <c r="BX365" s="153" t="s">
        <v>607</v>
      </c>
    </row>
    <row r="366" spans="1:76" s="86" customFormat="1" ht="12.75" customHeight="1" x14ac:dyDescent="0.25">
      <c r="A366" s="15" t="s">
        <v>1042</v>
      </c>
      <c r="B366" s="15" t="s">
        <v>515</v>
      </c>
      <c r="C366" s="244" t="s">
        <v>105</v>
      </c>
      <c r="D366" s="274">
        <v>2</v>
      </c>
      <c r="E366" s="328">
        <v>50.87</v>
      </c>
      <c r="F366" s="342" t="s">
        <v>611</v>
      </c>
      <c r="G366" s="369">
        <v>2</v>
      </c>
      <c r="H366" s="370">
        <v>61.75</v>
      </c>
      <c r="I366" s="372" t="s">
        <v>611</v>
      </c>
      <c r="J366" s="307">
        <v>610.4</v>
      </c>
      <c r="K366" s="208"/>
      <c r="L366" s="217"/>
      <c r="M366" s="109"/>
      <c r="N366" s="120"/>
      <c r="O366" s="87">
        <v>0</v>
      </c>
      <c r="P366" s="91">
        <v>3417</v>
      </c>
      <c r="Q366" s="292">
        <v>270000</v>
      </c>
      <c r="R366" s="72">
        <f>IF(SUM($S$3:U$3)*$J366+SUM($S$4:U$4)*$K366+SUM($S$5:U$5)*$L366+SUM($S$6:U$6)*$M366+SUM($S$7:U$7)*$N366-SUM($O366:$Q366)&gt;0,SUM($S$3:U$3)*$J366+SUM($S$4:U$4)*$K366+SUM($S$5:U$5)*$L366+SUM($S$6:U$6)*$M366+SUM($S$7:U$7)*$N366-SUM($O366:$Q366),0)</f>
        <v>0</v>
      </c>
      <c r="S366" s="73">
        <f t="shared" si="1063"/>
        <v>0</v>
      </c>
      <c r="T366" s="72">
        <f>IF(SUM($S$3:W$3)*$J366+SUM($S$4:W$4)*$K366+SUM($S$5:W$5)*$L366+SUM($S$6:W$6)*$M366+SUM($S$7:W$7)*$N366-SUM($O366:$Q366)&gt;0,SUM($S$3:W$3)*$J366+SUM($S$4:W$4)*$K366+SUM($S$5:W$5)*$L366+SUM($S$6:W$6)*$M366+SUM($S$7:W$7)*$N366-SUM($O366:$Q366),0)</f>
        <v>0</v>
      </c>
      <c r="U366" s="4">
        <f t="shared" si="1064"/>
        <v>0</v>
      </c>
      <c r="V366" s="72">
        <f>IF(SUM($S$3:Y$3)*$J366+SUM($S$4:Y$4)*$K366+SUM($S$5:Y$5)*$L366+SUM($S$6:Y$6)*$M366+SUM($S$7:Y$7)*$N366-SUM($O366:$Q366)&gt;0,SUM($S$3:Y$3)*$J366+SUM($S$4:Y$4)*$K366+SUM($S$5:Y$5)*$L366+SUM($S$6:Y$6)*$M366+SUM($S$7:Y$7)*$N366-SUM($O366:$Q366),0)</f>
        <v>0</v>
      </c>
      <c r="W366" s="4">
        <f t="shared" si="1065"/>
        <v>0</v>
      </c>
      <c r="X366" s="72">
        <f>IF(SUM($S$3:AA$3)*$J366+SUM($S$4:AA$4)*$K366+SUM($S$5:AA$5)*$L366+SUM($S$6:AA$6)*$M366+SUM($S$7:AA$7)*$N366-SUM($O366:$Q366)&gt;0,SUM($S$3:AA$3)*$J366+SUM($S$4:AA$4)*$K366+SUM($S$5:AA$5)*$L366+SUM($S$6:AA$6)*$M366+SUM($S$7:AA$7)*$N366-SUM($O366:$Q366),0)</f>
        <v>0</v>
      </c>
      <c r="Y366" s="4">
        <f t="shared" si="1066"/>
        <v>0</v>
      </c>
      <c r="Z366" s="72">
        <f>IF(SUM($S$3:AC$3)*$J366+SUM($S$4:AC$4)*$K366+SUM($S$5:AC$5)*$L366+SUM($S$6:AC$6)*$M366+SUM($S$7:AC$7)*$N366-SUM($O366:$Q366)&gt;0,SUM($S$3:AC$3)*$J366+SUM($S$4:AC$4)*$K366+SUM($S$5:AC$5)*$L366+SUM($S$6:AC$6)*$M366+SUM($S$7:AC$7)*$N366-SUM($O366:$Q366),0)</f>
        <v>0</v>
      </c>
      <c r="AA366" s="4">
        <f t="shared" si="1067"/>
        <v>0</v>
      </c>
      <c r="AB366" s="72">
        <f>IF(SUM($S$3:AE$3)*$J366+SUM($S$4:AE$4)*$K366+SUM($S$5:AE$5)*$L366+SUM($S$6:AE$6)*$M366+SUM($S$7:AE$7)*$N366-SUM($O366:$Q366)&gt;0,SUM($S$3:AE$3)*$J366+SUM($S$4:AE$4)*$K366+SUM($S$5:AE$5)*$L366+SUM($S$6:AE$6)*$M366+SUM($S$7:AE$7)*$N366-SUM($O366:$Q366),0)</f>
        <v>0</v>
      </c>
      <c r="AC366" s="4">
        <f t="shared" si="1068"/>
        <v>0</v>
      </c>
      <c r="AD366" s="72">
        <f>IF(SUM($S$3:AG$3)*$J366+SUM($S$4:AG$4)*$K366+SUM($S$5:AG$5)*$L366+SUM($S$6:AG$6)*$M366+SUM($S$7:AG$7)*$N366-SUM($O366:$Q366)&gt;0,SUM($S$3:AG$3)*$J366+SUM($S$4:AG$4)*$K366+SUM($S$5:AG$5)*$L366+SUM($S$6:AG$6)*$M366+SUM($S$7:AG$7)*$N366-SUM($O366:$Q366),0)</f>
        <v>0</v>
      </c>
      <c r="AE366" s="4">
        <f t="shared" si="1069"/>
        <v>0</v>
      </c>
      <c r="AF366" s="72">
        <f>IF(SUM($S$3:AI$3)*$J366+SUM($S$4:AI$4)*$K366+SUM($S$5:AI$5)*$L366+SUM($S$6:AI$6)*$M366+SUM($S$7:AI$7)*$N366-SUM($O366:$Q366)&gt;0,SUM($S$3:AI$3)*$J366+SUM($S$4:AI$4)*$K366+SUM($S$5:AI$5)*$L366+SUM($S$6:AI$6)*$M366+SUM($S$7:AI$7)*$N366-SUM($O366:$Q366),0)</f>
        <v>0</v>
      </c>
      <c r="AG366" s="4">
        <f t="shared" si="1070"/>
        <v>0</v>
      </c>
      <c r="AH366" s="72">
        <f>IF(SUM($S$3:AK$3)*$J366+SUM($S$4:AK$4)*$K366+SUM($S$5:AK$5)*$L366+SUM($S$6:AK$6)*$M366+SUM($S$7:AK$7)*$N366-SUM($O366:$Q366)&gt;0,SUM($S$3:AK$3)*$J366+SUM($S$4:AK$4)*$K366+SUM($S$5:AK$5)*$L366+SUM($S$6:AK$6)*$M366+SUM($S$7:AK$7)*$N366-SUM($O366:$Q366),0)</f>
        <v>0</v>
      </c>
      <c r="AI366" s="4">
        <f t="shared" si="1071"/>
        <v>0</v>
      </c>
      <c r="AJ366" s="72">
        <f>IF(SUM($S$3:AM$3)*$J366+SUM($S$4:AQ$4)*$K366+SUM($S$5:AM$5)*$L366+SUM($S$6:AM$6)*$M366+SUM($S$7:AM$7)*$N366-SUM($O366:$Q366)&gt;0,SUM($S$3:AM$3)*$J366+SUM($S$4:AQ$4)*$K366+SUM($S$5:AM$5)*$L366+SUM($S$6:AM$6)*$M366+SUM($S$7:AM$7)*$N366-SUM($O366:$Q366),0)</f>
        <v>0</v>
      </c>
      <c r="AK366" s="4">
        <f t="shared" si="1072"/>
        <v>0</v>
      </c>
      <c r="AL366" s="72">
        <f>IF(SUM($S$3:AO$3)*$J366+SUM($S$4:AS$4)*$K366+SUM($S$5:AO$5)*$L366+SUM($S$6:AO$6)*$M366+SUM($S$7:AO$7)*$N366-SUM($O366:$Q366)&gt;0,SUM($S$3:AO$3)*$J366+SUM($S$4:AS$4)*$K366+SUM($S$5:AO$5)*$L366+SUM($S$6:AO$6)*$M366+SUM($S$7:AO$7)*$N366-SUM($O366:$Q366),0)</f>
        <v>0</v>
      </c>
      <c r="AM366" s="4">
        <f t="shared" si="1073"/>
        <v>0</v>
      </c>
      <c r="AN366" s="72">
        <f>IF(SUM($S$3:AQ$3)*$J366+SUM($S$4:AU$4)*$K366+SUM($S$5:AQ$5)*$L366+SUM($S$6:AQ$6)*$M366+SUM($S$7:AQ$7)*$N366-SUM($O366:$Q366)&gt;0,SUM($S$3:AQ$3)*$J366+SUM($S$4:AU$4)*$K366+SUM($S$5:AQ$5)*$L366+SUM($S$6:AQ$6)*$M366+SUM($S$7:AQ$7)*$N366-SUM($O366:$Q366),0)</f>
        <v>0</v>
      </c>
      <c r="AO366" s="4">
        <f t="shared" si="1074"/>
        <v>0</v>
      </c>
      <c r="AP366" s="72">
        <f>IF(SUM($S$3:AS$3)*$J366+SUM($S$4:AW$4)*$K366+SUM($S$5:AS$5)*$L366+SUM($S$6:AS$6)*$M366+SUM($S$7:AS$7)*$N366-SUM($O366:$Q366)&gt;0,SUM($S$3:AS$3)*$J366+SUM($S$4:AW$4)*$K366+SUM($S$5:AS$5)*$L366+SUM($S$6:AS$6)*$M366+SUM($S$7:AS$7)*$N366-SUM($O366:$Q366),0)</f>
        <v>0</v>
      </c>
      <c r="AQ366" s="4">
        <f t="shared" si="1075"/>
        <v>0</v>
      </c>
      <c r="AR366" s="72">
        <f>IF(SUM($S$3:AU$3)*$J366+SUM($S$4:AP$4)*$K366+SUM($S$5:AU$5)*$L366+SUM($S$6:AU$6)*$M366+SUM($S$7:AU$7)*$N366-SUM($O366:$Q366)&gt;0,SUM($S$3:AU$3)*$J366+SUM($S$4:AP$4)*$K366+SUM($S$5:AU$5)*$L366+SUM($S$6:AU$6)*$M366+SUM($S$7:AU$7)*$N366-SUM($O366:$Q366),0)</f>
        <v>0</v>
      </c>
      <c r="AS366" s="4">
        <f t="shared" si="1076"/>
        <v>0</v>
      </c>
      <c r="AT366" s="72">
        <f>IF(SUM($S$3:AW$3)*$J366+SUM($S$4:AW$4)*$K366+SUM($S$5:AW$5)*$L366+SUM($S$6:AW$6)*$M366+SUM($S$7:AW$7)*$N366-SUM($O366:$Q366)&gt;0,SUM($S$3:AW$3)*$J366+SUM($S$4:AW$4)*$K366+SUM($S$5:AW$5)*$L366+SUM($S$6:AW$6)*$M366+SUM($S$7:AW$7)*$N366-SUM($O366:$Q366),0)</f>
        <v>0</v>
      </c>
      <c r="AU366" s="4">
        <f t="shared" si="1077"/>
        <v>0</v>
      </c>
      <c r="AV366" s="72">
        <f>IF(SUM($S$3:AY$3)*$J366+SUM($S$4:AY$4)*$K366+SUM($S$5:AY$5)*$L366+SUM($S$6:AY$6)*$M366+SUM($S$7:AY$7)*$N366-SUM($O366:$Q366)&gt;0,SUM($S$3:AY$3)*$J366+SUM($S$4:AY$4)*$K366+SUM($S$5:AY$5)*$L366+SUM($S$6:AY$6)*$M366+SUM($S$7:AY$7)*$N366-SUM($O366:$Q366),0)</f>
        <v>0</v>
      </c>
      <c r="AW366" s="4">
        <f t="shared" si="1078"/>
        <v>0</v>
      </c>
      <c r="AX366" s="72">
        <f>IF(SUM($S$3:BA$3)*$J366+SUM($S$4:BA$4)*$K366+SUM($S$5:BA$5)*$L366+SUM($S$6:BA$6)*$M366+SUM($S$7:BA$7)*$N366-SUM($O366:$Q366)&gt;0,SUM($S$3:BA$3)*$J366+SUM($S$4:BA$4)*$K366+SUM($S$5:BA$5)*$L366+SUM($S$6:BA$6)*$M366+SUM($S$7:BA$7)*$N366-SUM($O366:$Q366),0)</f>
        <v>0</v>
      </c>
      <c r="AY366" s="7">
        <f t="shared" si="1079"/>
        <v>0</v>
      </c>
      <c r="AZ366" s="401">
        <f>IF(SUM($S$3:BC$3)*$J366+SUM($S$4:BC$4)*$K366+SUM($S$5:BC$5)*$L366+SUM($S$6:BC$6)*$M366+SUM($S$7:BC$7)*$N366-SUM($O366:$Q366)&gt;0,SUM($S$3:BC$3)*$J366+SUM($S$4:BC$4)*$K366+SUM($S$5:BC$5)*$L366+SUM($S$6:BC$6)*$M366+SUM($S$7:BC$7)*$N366-SUM($O366:$Q366),0)</f>
        <v>0</v>
      </c>
      <c r="BA366" s="87">
        <f t="shared" si="1080"/>
        <v>0</v>
      </c>
      <c r="BB366" s="402">
        <f>IF(SUM($S$3:BD$3)*$J366+SUM($S$4:BD$4)*$K366+SUM($S$5:BD$5)*$L366+SUM($S$6:BD$6)*$M366+SUM($S$7:BD$7)*$N366-SUM($O366:$Q366)&gt;0,SUM($S$3:BD$3)*$J366+SUM($S$4:BD$4)*$K366+SUM($S$5:BD$5)*$L366+SUM($S$6:BD$6)*$M366+SUM($S$7:BD$7)*$N366-SUM($O366:$Q366),0)</f>
        <v>0</v>
      </c>
      <c r="BC366" s="87">
        <f t="shared" si="1081"/>
        <v>0</v>
      </c>
      <c r="BG366" s="91">
        <f>IF($G366=2,AC366*$I$2*$H366,AC366*$H366)</f>
        <v>0</v>
      </c>
      <c r="BH366" s="91">
        <f>IF($G366=2,AE366*$I$2*$H366,AE366*$H366)</f>
        <v>0</v>
      </c>
      <c r="BI366" s="91">
        <f>IF($G366=2,AG366*$I$2*$H366,AG366*$H366)</f>
        <v>0</v>
      </c>
      <c r="BJ366" s="91">
        <f>IF($G366=2,AI366*$I$2*$H366,AI366*$H366)</f>
        <v>0</v>
      </c>
      <c r="BK366" s="91">
        <f>IF($G366=2,AK366*$I$2*$H366,AK366*$H366)</f>
        <v>0</v>
      </c>
      <c r="BL366" s="91">
        <f>IF($G366=2,AM366*$I$2*$H366,AM366*$H366)</f>
        <v>0</v>
      </c>
      <c r="BM366" s="91">
        <f>IF($G366=2,AO366*$I$2*$H366,AO366*$H366)</f>
        <v>0</v>
      </c>
      <c r="BN366" s="91">
        <f t="shared" si="1203"/>
        <v>0</v>
      </c>
      <c r="BO366" s="91">
        <f>IF($G366=2,AS366*$I$2*$H366,AS366*$H366)</f>
        <v>0</v>
      </c>
      <c r="BP366" s="91">
        <f t="shared" si="1204"/>
        <v>0</v>
      </c>
      <c r="BQ366" s="250">
        <f t="shared" si="1205"/>
        <v>0</v>
      </c>
      <c r="BR366" s="157">
        <f>IF($G366=2,AY366*$I$2*$H366,AY366*$H366)</f>
        <v>0</v>
      </c>
      <c r="BS366" s="91">
        <f t="shared" si="1206"/>
        <v>0</v>
      </c>
      <c r="BT366" s="91">
        <f t="shared" si="1207"/>
        <v>0</v>
      </c>
      <c r="BU366" s="91">
        <v>0</v>
      </c>
      <c r="BV366" s="91"/>
      <c r="BW366" s="158"/>
      <c r="BX366" s="153" t="s">
        <v>607</v>
      </c>
    </row>
    <row r="367" spans="1:76" s="86" customFormat="1" ht="12.75" customHeight="1" x14ac:dyDescent="0.25">
      <c r="A367" s="15" t="s">
        <v>516</v>
      </c>
      <c r="B367" s="15" t="s">
        <v>515</v>
      </c>
      <c r="C367" s="244" t="s">
        <v>105</v>
      </c>
      <c r="D367" s="274">
        <v>2</v>
      </c>
      <c r="E367" s="328">
        <v>51.195</v>
      </c>
      <c r="F367" s="342" t="s">
        <v>611</v>
      </c>
      <c r="G367" s="369">
        <v>2</v>
      </c>
      <c r="H367" s="370">
        <v>61.75</v>
      </c>
      <c r="I367" s="372" t="s">
        <v>611</v>
      </c>
      <c r="J367" s="208"/>
      <c r="K367" s="225">
        <v>612.87</v>
      </c>
      <c r="L367" s="217"/>
      <c r="M367" s="109"/>
      <c r="N367" s="120"/>
      <c r="O367" s="87">
        <v>13932.16</v>
      </c>
      <c r="P367" s="91"/>
      <c r="Q367" s="292">
        <v>421680</v>
      </c>
      <c r="R367" s="72">
        <f>IF(SUM($S$3:U$3)*$J367+SUM($S$4:U$4)*$K367+SUM($S$5:U$5)*$L367+SUM($S$6:U$6)*$M367+SUM($S$7:U$7)*$N367-SUM($O367:$Q367)&gt;0,SUM($S$3:U$3)*$J367+SUM($S$4:U$4)*$K367+SUM($S$5:U$5)*$L367+SUM($S$6:U$6)*$M367+SUM($S$7:U$7)*$N367-SUM($O367:$Q367),0)</f>
        <v>0</v>
      </c>
      <c r="S367" s="73">
        <f t="shared" si="1063"/>
        <v>0</v>
      </c>
      <c r="T367" s="72">
        <f>IF(SUM($S$3:W$3)*$J367+SUM($S$4:W$4)*$K367+SUM($S$5:W$5)*$L367+SUM($S$6:W$6)*$M367+SUM($S$7:W$7)*$N367-SUM($O367:$Q367)&gt;0,SUM($S$3:W$3)*$J367+SUM($S$4:W$4)*$K367+SUM($S$5:W$5)*$L367+SUM($S$6:W$6)*$M367+SUM($S$7:W$7)*$N367-SUM($O367:$Q367),0)</f>
        <v>0</v>
      </c>
      <c r="U367" s="4">
        <f t="shared" si="1064"/>
        <v>0</v>
      </c>
      <c r="V367" s="72">
        <f>IF(SUM($S$3:Y$3)*$J367+SUM($S$4:Y$4)*$K367+SUM($S$5:Y$5)*$L367+SUM($S$6:Y$6)*$M367+SUM($S$7:Y$7)*$N367-SUM($O367:$Q367)&gt;0,SUM($S$3:Y$3)*$J367+SUM($S$4:Y$4)*$K367+SUM($S$5:Y$5)*$L367+SUM($S$6:Y$6)*$M367+SUM($S$7:Y$7)*$N367-SUM($O367:$Q367),0)</f>
        <v>0</v>
      </c>
      <c r="W367" s="4">
        <f t="shared" si="1065"/>
        <v>0</v>
      </c>
      <c r="X367" s="72">
        <f>IF(SUM($S$3:AA$3)*$J367+SUM($S$4:AA$4)*$K367+SUM($S$5:AA$5)*$L367+SUM($S$6:AA$6)*$M367+SUM($S$7:AA$7)*$N367-SUM($O367:$Q367)&gt;0,SUM($S$3:AA$3)*$J367+SUM($S$4:AA$4)*$K367+SUM($S$5:AA$5)*$L367+SUM($S$6:AA$6)*$M367+SUM($S$7:AA$7)*$N367-SUM($O367:$Q367),0)</f>
        <v>0</v>
      </c>
      <c r="Y367" s="4">
        <f t="shared" si="1066"/>
        <v>0</v>
      </c>
      <c r="Z367" s="72">
        <f>IF(SUM($S$3:AC$3)*$J367+SUM($S$4:AC$4)*$K367+SUM($S$5:AC$5)*$L367+SUM($S$6:AC$6)*$M367+SUM($S$7:AC$7)*$N367-SUM($O367:$Q367)&gt;0,SUM($S$3:AC$3)*$J367+SUM($S$4:AC$4)*$K367+SUM($S$5:AC$5)*$L367+SUM($S$6:AC$6)*$M367+SUM($S$7:AC$7)*$N367-SUM($O367:$Q367),0)</f>
        <v>0</v>
      </c>
      <c r="AA367" s="4">
        <f t="shared" si="1067"/>
        <v>0</v>
      </c>
      <c r="AB367" s="72">
        <f>IF(SUM($S$3:AE$3)*$J367+SUM($S$4:AE$4)*$K367+SUM($S$5:AE$5)*$L367+SUM($S$6:AE$6)*$M367+SUM($S$7:AE$7)*$N367-SUM($O367:$Q367)&gt;0,SUM($S$3:AE$3)*$J367+SUM($S$4:AE$4)*$K367+SUM($S$5:AE$5)*$L367+SUM($S$6:AE$6)*$M367+SUM($S$7:AE$7)*$N367-SUM($O367:$Q367),0)</f>
        <v>0</v>
      </c>
      <c r="AC367" s="4">
        <f t="shared" si="1068"/>
        <v>0</v>
      </c>
      <c r="AD367" s="72">
        <f>IF(SUM($S$3:AG$3)*$J367+SUM($S$4:AG$4)*$K367+SUM($S$5:AG$5)*$L367+SUM($S$6:AG$6)*$M367+SUM($S$7:AG$7)*$N367-SUM($O367:$Q367)&gt;0,SUM($S$3:AG$3)*$J367+SUM($S$4:AG$4)*$K367+SUM($S$5:AG$5)*$L367+SUM($S$6:AG$6)*$M367+SUM($S$7:AG$7)*$N367-SUM($O367:$Q367),0)</f>
        <v>0</v>
      </c>
      <c r="AE367" s="4">
        <f t="shared" si="1069"/>
        <v>0</v>
      </c>
      <c r="AF367" s="72">
        <f>IF(SUM($S$3:AI$3)*$J367+SUM($S$4:AI$4)*$K367+SUM($S$5:AI$5)*$L367+SUM($S$6:AI$6)*$M367+SUM($S$7:AI$7)*$N367-SUM($O367:$Q367)&gt;0,SUM($S$3:AI$3)*$J367+SUM($S$4:AI$4)*$K367+SUM($S$5:AI$5)*$L367+SUM($S$6:AI$6)*$M367+SUM($S$7:AI$7)*$N367-SUM($O367:$Q367),0)</f>
        <v>0</v>
      </c>
      <c r="AG367" s="4">
        <f t="shared" si="1070"/>
        <v>0</v>
      </c>
      <c r="AH367" s="72">
        <f>IF(SUM($S$3:AK$3)*$J367+SUM($S$4:AK$4)*$K367+SUM($S$5:AK$5)*$L367+SUM($S$6:AK$6)*$M367+SUM($S$7:AK$7)*$N367-SUM($O367:$Q367)&gt;0,SUM($S$3:AK$3)*$J367+SUM($S$4:AK$4)*$K367+SUM($S$5:AK$5)*$L367+SUM($S$6:AK$6)*$M367+SUM($S$7:AK$7)*$N367-SUM($O367:$Q367),0)</f>
        <v>0</v>
      </c>
      <c r="AI367" s="4">
        <f t="shared" si="1071"/>
        <v>0</v>
      </c>
      <c r="AJ367" s="72">
        <f>IF(SUM($S$3:AM$3)*$J367+SUM($S$4:AQ$4)*$K367+SUM($S$5:AM$5)*$L367+SUM($S$6:AM$6)*$M367+SUM($S$7:AM$7)*$N367-SUM($O367:$Q367)&gt;0,SUM($S$3:AM$3)*$J367+SUM($S$4:AQ$4)*$K367+SUM($S$5:AM$5)*$L367+SUM($S$6:AM$6)*$M367+SUM($S$7:AM$7)*$N367-SUM($O367:$Q367),0)</f>
        <v>33846.260000000009</v>
      </c>
      <c r="AK367" s="4">
        <f t="shared" si="1072"/>
        <v>33846.260000000009</v>
      </c>
      <c r="AL367" s="72">
        <f>IF(SUM($S$3:AO$3)*$J367+SUM($S$4:AS$4)*$K367+SUM($S$5:AO$5)*$L367+SUM($S$6:AO$6)*$M367+SUM($S$7:AO$7)*$N367-SUM($O367:$Q367)&gt;0,SUM($S$3:AO$3)*$J367+SUM($S$4:AS$4)*$K367+SUM($S$5:AO$5)*$L367+SUM($S$6:AO$6)*$M367+SUM($S$7:AO$7)*$N367-SUM($O367:$Q367),0)</f>
        <v>125776.76000000007</v>
      </c>
      <c r="AM367" s="4">
        <f t="shared" si="1073"/>
        <v>91930.500000000058</v>
      </c>
      <c r="AN367" s="72">
        <f>IF(SUM($S$3:AQ$3)*$J367+SUM($S$4:AU$4)*$K367+SUM($S$5:AQ$5)*$L367+SUM($S$6:AQ$6)*$M367+SUM($S$7:AQ$7)*$N367-SUM($O367:$Q367)&gt;0,SUM($S$3:AQ$3)*$J367+SUM($S$4:AU$4)*$K367+SUM($S$5:AQ$5)*$L367+SUM($S$6:AQ$6)*$M367+SUM($S$7:AQ$7)*$N367-SUM($O367:$Q367),0)</f>
        <v>217707.26000000007</v>
      </c>
      <c r="AO367" s="4">
        <f t="shared" si="1074"/>
        <v>91930.5</v>
      </c>
      <c r="AP367" s="72">
        <f>IF(SUM($S$3:AS$3)*$J367+SUM($S$4:AW$4)*$K367+SUM($S$5:AS$5)*$L367+SUM($S$6:AS$6)*$M367+SUM($S$7:AS$7)*$N367-SUM($O367:$Q367)&gt;0,SUM($S$3:AS$3)*$J367+SUM($S$4:AW$4)*$K367+SUM($S$5:AS$5)*$L367+SUM($S$6:AS$6)*$M367+SUM($S$7:AS$7)*$N367-SUM($O367:$Q367),0)</f>
        <v>309637.76000000007</v>
      </c>
      <c r="AQ367" s="4">
        <f t="shared" si="1075"/>
        <v>91930.5</v>
      </c>
      <c r="AR367" s="72">
        <f>IF(SUM($S$3:AU$3)*$J367+SUM($S$4:AP$4)*$K367+SUM($S$5:AU$5)*$L367+SUM($S$6:AU$6)*$M367+SUM($S$7:AU$7)*$N367-SUM($O367:$Q367)&gt;0,SUM($S$3:AU$3)*$J367+SUM($S$4:AP$4)*$K367+SUM($S$5:AU$5)*$L367+SUM($S$6:AU$6)*$M367+SUM($S$7:AU$7)*$N367-SUM($O367:$Q367),0)</f>
        <v>0</v>
      </c>
      <c r="AS367" s="4">
        <f t="shared" si="1076"/>
        <v>0</v>
      </c>
      <c r="AT367" s="72">
        <f>IF(SUM($S$3:AW$3)*$J367+SUM($S$4:AW$4)*$K367+SUM($S$5:AW$5)*$L367+SUM($S$6:AW$6)*$M367+SUM($S$7:AW$7)*$N367-SUM($O367:$Q367)&gt;0,SUM($S$3:AW$3)*$J367+SUM($S$4:AW$4)*$K367+SUM($S$5:AW$5)*$L367+SUM($S$6:AW$6)*$M367+SUM($S$7:AW$7)*$N367-SUM($O367:$Q367),0)</f>
        <v>309637.76000000007</v>
      </c>
      <c r="AU367" s="4">
        <f t="shared" si="1077"/>
        <v>309637.76000000007</v>
      </c>
      <c r="AV367" s="72">
        <f>IF(SUM($S$3:AY$3)*$J367+SUM($S$4:AY$4)*$K367+SUM($S$5:AY$5)*$L367+SUM($S$6:AY$6)*$M367+SUM($S$7:AY$7)*$N367-SUM($O367:$Q367)&gt;0,SUM($S$3:AY$3)*$J367+SUM($S$4:AY$4)*$K367+SUM($S$5:AY$5)*$L367+SUM($S$6:AY$6)*$M367+SUM($S$7:AY$7)*$N367-SUM($O367:$Q367),0)</f>
        <v>401568.26000000007</v>
      </c>
      <c r="AW367" s="4">
        <f t="shared" si="1078"/>
        <v>91930.5</v>
      </c>
      <c r="AX367" s="72">
        <f>IF(SUM($S$3:BA$3)*$J367+SUM($S$4:BA$4)*$K367+SUM($S$5:BA$5)*$L367+SUM($S$6:BA$6)*$M367+SUM($S$7:BA$7)*$N367-SUM($O367:$Q367)&gt;0,SUM($S$3:BA$3)*$J367+SUM($S$4:BA$4)*$K367+SUM($S$5:BA$5)*$L367+SUM($S$6:BA$6)*$M367+SUM($S$7:BA$7)*$N367-SUM($O367:$Q367),0)</f>
        <v>493498.76000000007</v>
      </c>
      <c r="AY367" s="7">
        <f t="shared" si="1079"/>
        <v>91930.5</v>
      </c>
      <c r="AZ367" s="401">
        <f>IF(SUM($S$3:BC$3)*$J367+SUM($S$4:BC$4)*$K367+SUM($S$5:BC$5)*$L367+SUM($S$6:BC$6)*$M367+SUM($S$7:BC$7)*$N367-SUM($O367:$Q367)&gt;0,SUM($S$3:BC$3)*$J367+SUM($S$4:BC$4)*$K367+SUM($S$5:BC$5)*$L367+SUM($S$6:BC$6)*$M367+SUM($S$7:BC$7)*$N367-SUM($O367:$Q367),0)</f>
        <v>585429.26</v>
      </c>
      <c r="BA367" s="87">
        <f t="shared" si="1080"/>
        <v>91930.499999999942</v>
      </c>
      <c r="BB367" s="402">
        <f>IF(SUM($S$3:BD$3)*$J367+SUM($S$4:BD$4)*$K367+SUM($S$5:BD$5)*$L367+SUM($S$6:BD$6)*$M367+SUM($S$7:BD$7)*$N367-SUM($O367:$Q367)&gt;0,SUM($S$3:BD$3)*$J367+SUM($S$4:BD$4)*$K367+SUM($S$5:BD$5)*$L367+SUM($S$6:BD$6)*$M367+SUM($S$7:BD$7)*$N367-SUM($O367:$Q367),0)</f>
        <v>675521.15000000014</v>
      </c>
      <c r="BC367" s="87">
        <f t="shared" si="1081"/>
        <v>90091.89000000013</v>
      </c>
      <c r="BG367" s="91">
        <f>IF($G367=2,AC367*$I$2*$H367,AC367*$H367)</f>
        <v>0</v>
      </c>
      <c r="BH367" s="91">
        <f>IF($G367=2,AE367*$I$2*$H367,AE367*$H367)</f>
        <v>0</v>
      </c>
      <c r="BI367" s="91">
        <f>IF($G367=2,AG367*$I$2*$H367,AG367*$H367)</f>
        <v>0</v>
      </c>
      <c r="BJ367" s="91">
        <f>IF($G367=2,AI367*$I$2*$H367,AI367*$H367)</f>
        <v>0</v>
      </c>
      <c r="BK367" s="91">
        <f>IF($G367=2,AK367*$I$2*$H367,AK367*$H367)</f>
        <v>11913037.363500003</v>
      </c>
      <c r="BL367" s="91">
        <f>IF($G367=2,AM367*$I$2*$H367,AM367*$H367)</f>
        <v>32357237.737500019</v>
      </c>
      <c r="BM367" s="91">
        <f>IF($G367=2,AO367*$I$2*$H367,AO367*$H367)</f>
        <v>32357237.737500001</v>
      </c>
      <c r="BN367" s="91">
        <f t="shared" si="1203"/>
        <v>32357237.737500001</v>
      </c>
      <c r="BO367" s="91">
        <f>IF($G367=2,AS367*$I$2*$H367,AS367*$H367)</f>
        <v>0</v>
      </c>
      <c r="BP367" s="91">
        <f t="shared" si="1204"/>
        <v>108984750.57600003</v>
      </c>
      <c r="BQ367" s="250">
        <f t="shared" si="1205"/>
        <v>32357237.737500001</v>
      </c>
      <c r="BR367" s="157">
        <f>IF($G367=2,AY367*$I$2*$H367,AY367*$H367)</f>
        <v>32357237.737500001</v>
      </c>
      <c r="BS367" s="91">
        <f t="shared" si="1206"/>
        <v>32357237.737499982</v>
      </c>
      <c r="BT367" s="91">
        <f t="shared" si="1207"/>
        <v>31710092.982750047</v>
      </c>
      <c r="BU367" s="91">
        <v>0</v>
      </c>
      <c r="BV367" s="91"/>
      <c r="BW367" s="158"/>
      <c r="BX367" s="153" t="s">
        <v>607</v>
      </c>
    </row>
    <row r="368" spans="1:76" s="86" customFormat="1" ht="12.75" customHeight="1" x14ac:dyDescent="0.25">
      <c r="A368" s="64" t="s">
        <v>688</v>
      </c>
      <c r="B368" s="64" t="s">
        <v>686</v>
      </c>
      <c r="C368" s="262" t="s">
        <v>105</v>
      </c>
      <c r="D368" s="274">
        <v>2</v>
      </c>
      <c r="E368" s="328">
        <v>49.9</v>
      </c>
      <c r="F368" s="352" t="s">
        <v>611</v>
      </c>
      <c r="G368" s="369">
        <v>2</v>
      </c>
      <c r="H368" s="370">
        <v>55</v>
      </c>
      <c r="I368" s="381" t="s">
        <v>611</v>
      </c>
      <c r="J368" s="231"/>
      <c r="K368" s="231"/>
      <c r="L368" s="221"/>
      <c r="M368" s="239">
        <v>1845.13</v>
      </c>
      <c r="N368" s="120"/>
      <c r="O368" s="87"/>
      <c r="P368" s="91"/>
      <c r="Q368" s="292">
        <v>234000</v>
      </c>
      <c r="R368" s="72">
        <f>IF(SUM($S$3:U$3)*$J368+SUM($S$4:U$4)*$K368+SUM($S$5:U$5)*$L368+SUM($S$6:U$6)*$M368+SUM($S$7:U$7)*$N368-SUM($O368:$Q368)&gt;0,SUM($S$3:U$3)*$J368+SUM($S$4:U$4)*$K368+SUM($S$5:U$5)*$L368+SUM($S$6:U$6)*$M368+SUM($S$7:U$7)*$N368-SUM($O368:$Q368),0)</f>
        <v>0</v>
      </c>
      <c r="S368" s="73">
        <f t="shared" si="1063"/>
        <v>0</v>
      </c>
      <c r="T368" s="72">
        <f>IF(SUM($S$3:W$3)*$J368+SUM($S$4:W$4)*$K368+SUM($S$5:W$5)*$L368+SUM($S$6:W$6)*$M368+SUM($S$7:W$7)*$N368-SUM($O368:$Q368)&gt;0,SUM($S$3:W$3)*$J368+SUM($S$4:W$4)*$K368+SUM($S$5:W$5)*$L368+SUM($S$6:W$6)*$M368+SUM($S$7:W$7)*$N368-SUM($O368:$Q368),0)</f>
        <v>0</v>
      </c>
      <c r="U368" s="4">
        <f t="shared" si="1064"/>
        <v>0</v>
      </c>
      <c r="V368" s="72">
        <f>IF(SUM($S$3:Y$3)*$J368+SUM($S$4:Y$4)*$K368+SUM($S$5:Y$5)*$L368+SUM($S$6:Y$6)*$M368+SUM($S$7:Y$7)*$N368-SUM($O368:$Q368)&gt;0,SUM($S$3:Y$3)*$J368+SUM($S$4:Y$4)*$K368+SUM($S$5:Y$5)*$L368+SUM($S$6:Y$6)*$M368+SUM($S$7:Y$7)*$N368-SUM($O368:$Q368),0)</f>
        <v>0</v>
      </c>
      <c r="W368" s="4">
        <f t="shared" si="1065"/>
        <v>0</v>
      </c>
      <c r="X368" s="72">
        <f>IF(SUM($S$3:AA$3)*$J368+SUM($S$4:AA$4)*$K368+SUM($S$5:AA$5)*$L368+SUM($S$6:AA$6)*$M368+SUM($S$7:AA$7)*$N368-SUM($O368:$Q368)&gt;0,SUM($S$3:AA$3)*$J368+SUM($S$4:AA$4)*$K368+SUM($S$5:AA$5)*$L368+SUM($S$6:AA$6)*$M368+SUM($S$7:AA$7)*$N368-SUM($O368:$Q368),0)</f>
        <v>0</v>
      </c>
      <c r="Y368" s="4">
        <f t="shared" si="1066"/>
        <v>0</v>
      </c>
      <c r="Z368" s="72">
        <f>IF(SUM($S$3:AC$3)*$J368+SUM($S$4:AC$4)*$K368+SUM($S$5:AC$5)*$L368+SUM($S$6:AC$6)*$M368+SUM($S$7:AC$7)*$N368-SUM($O368:$Q368)&gt;0,SUM($S$3:AC$3)*$J368+SUM($S$4:AC$4)*$K368+SUM($S$5:AC$5)*$L368+SUM($S$6:AC$6)*$M368+SUM($S$7:AC$7)*$N368-SUM($O368:$Q368),0)</f>
        <v>0</v>
      </c>
      <c r="AA368" s="4">
        <f t="shared" si="1067"/>
        <v>0</v>
      </c>
      <c r="AB368" s="72">
        <f>IF(SUM($S$3:AE$3)*$J368+SUM($S$4:AE$4)*$K368+SUM($S$5:AE$5)*$L368+SUM($S$6:AE$6)*$M368+SUM($S$7:AE$7)*$N368-SUM($O368:$Q368)&gt;0,SUM($S$3:AE$3)*$J368+SUM($S$4:AE$4)*$K368+SUM($S$5:AE$5)*$L368+SUM($S$6:AE$6)*$M368+SUM($S$7:AE$7)*$N368-SUM($O368:$Q368),0)</f>
        <v>0</v>
      </c>
      <c r="AC368" s="4">
        <f t="shared" si="1068"/>
        <v>0</v>
      </c>
      <c r="AD368" s="72">
        <f>IF(SUM($S$3:AG$3)*$J368+SUM($S$4:AG$4)*$K368+SUM($S$5:AG$5)*$L368+SUM($S$6:AG$6)*$M368+SUM($S$7:AG$7)*$N368-SUM($O368:$Q368)&gt;0,SUM($S$3:AG$3)*$J368+SUM($S$4:AG$4)*$K368+SUM($S$5:AG$5)*$L368+SUM($S$6:AG$6)*$M368+SUM($S$7:AG$7)*$N368-SUM($O368:$Q368),0)</f>
        <v>0</v>
      </c>
      <c r="AE368" s="4">
        <f t="shared" si="1069"/>
        <v>0</v>
      </c>
      <c r="AF368" s="72">
        <f>IF(SUM($S$3:AI$3)*$J368+SUM($S$4:AI$4)*$K368+SUM($S$5:AI$5)*$L368+SUM($S$6:AI$6)*$M368+SUM($S$7:AI$7)*$N368-SUM($O368:$Q368)&gt;0,SUM($S$3:AI$3)*$J368+SUM($S$4:AI$4)*$K368+SUM($S$5:AI$5)*$L368+SUM($S$6:AI$6)*$M368+SUM($S$7:AI$7)*$N368-SUM($O368:$Q368),0)</f>
        <v>0</v>
      </c>
      <c r="AG368" s="4">
        <f t="shared" si="1070"/>
        <v>0</v>
      </c>
      <c r="AH368" s="72">
        <f>IF(SUM($S$3:AK$3)*$J368+SUM($S$4:AK$4)*$K368+SUM($S$5:AK$5)*$L368+SUM($S$6:AK$6)*$M368+SUM($S$7:AK$7)*$N368-SUM($O368:$Q368)&gt;0,SUM($S$3:AK$3)*$J368+SUM($S$4:AK$4)*$K368+SUM($S$5:AK$5)*$L368+SUM($S$6:AK$6)*$M368+SUM($S$7:AK$7)*$N368-SUM($O368:$Q368),0)</f>
        <v>0</v>
      </c>
      <c r="AI368" s="4">
        <f t="shared" si="1071"/>
        <v>0</v>
      </c>
      <c r="AJ368" s="72">
        <f>IF(SUM($S$3:AM$3)*$J368+SUM($S$4:AQ$4)*$K368+SUM($S$5:AM$5)*$L368+SUM($S$6:AM$6)*$M368+SUM($S$7:AM$7)*$N368-SUM($O368:$Q368)&gt;0,SUM($S$3:AM$3)*$J368+SUM($S$4:AQ$4)*$K368+SUM($S$5:AM$5)*$L368+SUM($S$6:AM$6)*$M368+SUM($S$7:AM$7)*$N368-SUM($O368:$Q368),0)</f>
        <v>0</v>
      </c>
      <c r="AK368" s="4">
        <f t="shared" si="1072"/>
        <v>0</v>
      </c>
      <c r="AL368" s="72">
        <f>IF(SUM($S$3:AO$3)*$J368+SUM($S$4:AS$4)*$K368+SUM($S$5:AO$5)*$L368+SUM($S$6:AO$6)*$M368+SUM($S$7:AO$7)*$N368-SUM($O368:$Q368)&gt;0,SUM($S$3:AO$3)*$J368+SUM($S$4:AS$4)*$K368+SUM($S$5:AO$5)*$L368+SUM($S$6:AO$6)*$M368+SUM($S$7:AO$7)*$N368-SUM($O368:$Q368),0)</f>
        <v>0</v>
      </c>
      <c r="AM368" s="4">
        <f t="shared" si="1073"/>
        <v>0</v>
      </c>
      <c r="AN368" s="72">
        <f>IF(SUM($S$3:AQ$3)*$J368+SUM($S$4:AU$4)*$K368+SUM($S$5:AQ$5)*$L368+SUM($S$6:AQ$6)*$M368+SUM($S$7:AQ$7)*$N368-SUM($O368:$Q368)&gt;0,SUM($S$3:AQ$3)*$J368+SUM($S$4:AU$4)*$K368+SUM($S$5:AQ$5)*$L368+SUM($S$6:AQ$6)*$M368+SUM($S$7:AQ$7)*$N368-SUM($O368:$Q368),0)</f>
        <v>0</v>
      </c>
      <c r="AO368" s="4">
        <f t="shared" si="1074"/>
        <v>0</v>
      </c>
      <c r="AP368" s="72">
        <f>IF(SUM($S$3:AS$3)*$J368+SUM($S$4:AW$4)*$K368+SUM($S$5:AS$5)*$L368+SUM($S$6:AS$6)*$M368+SUM($S$7:AS$7)*$N368-SUM($O368:$Q368)&gt;0,SUM($S$3:AS$3)*$J368+SUM($S$4:AW$4)*$K368+SUM($S$5:AS$5)*$L368+SUM($S$6:AS$6)*$M368+SUM($S$7:AS$7)*$N368-SUM($O368:$Q368),0)</f>
        <v>0</v>
      </c>
      <c r="AQ368" s="4">
        <f t="shared" si="1075"/>
        <v>0</v>
      </c>
      <c r="AR368" s="72">
        <f>IF(SUM($S$3:AU$3)*$J368+SUM($S$4:AP$4)*$K368+SUM($S$5:AU$5)*$L368+SUM($S$6:AU$6)*$M368+SUM($S$7:AU$7)*$N368-SUM($O368:$Q368)&gt;0,SUM($S$3:AU$3)*$J368+SUM($S$4:AP$4)*$K368+SUM($S$5:AU$5)*$L368+SUM($S$6:AU$6)*$M368+SUM($S$7:AU$7)*$N368-SUM($O368:$Q368),0)</f>
        <v>4021.7700000000186</v>
      </c>
      <c r="AS368" s="4">
        <f t="shared" si="1076"/>
        <v>4021.7700000000186</v>
      </c>
      <c r="AT368" s="72">
        <f>IF(SUM($S$3:AW$3)*$J368+SUM($S$4:AW$4)*$K368+SUM($S$5:AW$5)*$L368+SUM($S$6:AW$6)*$M368+SUM($S$7:AW$7)*$N368-SUM($O368:$Q368)&gt;0,SUM($S$3:AW$3)*$J368+SUM($S$4:AW$4)*$K368+SUM($S$5:AW$5)*$L368+SUM($S$6:AW$6)*$M368+SUM($S$7:AW$7)*$N368-SUM($O368:$Q368),0)</f>
        <v>68601.320000000007</v>
      </c>
      <c r="AU368" s="4">
        <f t="shared" si="1077"/>
        <v>64579.549999999988</v>
      </c>
      <c r="AV368" s="72">
        <f>IF(SUM($S$3:AY$3)*$J368+SUM($S$4:AY$4)*$K368+SUM($S$5:AY$5)*$L368+SUM($S$6:AY$6)*$M368+SUM($S$7:AY$7)*$N368-SUM($O368:$Q368)&gt;0,SUM($S$3:AY$3)*$J368+SUM($S$4:AY$4)*$K368+SUM($S$5:AY$5)*$L368+SUM($S$6:AY$6)*$M368+SUM($S$7:AY$7)*$N368-SUM($O368:$Q368),0)</f>
        <v>133180.87</v>
      </c>
      <c r="AW368" s="4">
        <f t="shared" si="1078"/>
        <v>64579.549999999988</v>
      </c>
      <c r="AX368" s="72">
        <f>IF(SUM($S$3:BA$3)*$J368+SUM($S$4:BA$4)*$K368+SUM($S$5:BA$5)*$L368+SUM($S$6:BA$6)*$M368+SUM($S$7:BA$7)*$N368-SUM($O368:$Q368)&gt;0,SUM($S$3:BA$3)*$J368+SUM($S$4:BA$4)*$K368+SUM($S$5:BA$5)*$L368+SUM($S$6:BA$6)*$M368+SUM($S$7:BA$7)*$N368-SUM($O368:$Q368),0)</f>
        <v>197760.42000000004</v>
      </c>
      <c r="AY368" s="7">
        <f t="shared" si="1079"/>
        <v>64579.550000000047</v>
      </c>
      <c r="AZ368" s="401">
        <f>IF(SUM($S$3:BC$3)*$J368+SUM($S$4:BC$4)*$K368+SUM($S$5:BC$5)*$L368+SUM($S$6:BC$6)*$M368+SUM($S$7:BC$7)*$N368-SUM($O368:$Q368)&gt;0,SUM($S$3:BC$3)*$J368+SUM($S$4:BC$4)*$K368+SUM($S$5:BC$5)*$L368+SUM($S$6:BC$6)*$M368+SUM($S$7:BC$7)*$N368-SUM($O368:$Q368),0)</f>
        <v>197760.42000000004</v>
      </c>
      <c r="BA368" s="87">
        <f t="shared" si="1080"/>
        <v>0</v>
      </c>
      <c r="BB368" s="402">
        <f>IF(SUM($S$3:BD$3)*$J368+SUM($S$4:BD$4)*$K368+SUM($S$5:BD$5)*$L368+SUM($S$6:BD$6)*$M368+SUM($S$7:BD$7)*$N368-SUM($O368:$Q368)&gt;0,SUM($S$3:BD$3)*$J368+SUM($S$4:BD$4)*$K368+SUM($S$5:BD$5)*$L368+SUM($S$6:BD$6)*$M368+SUM($S$7:BD$7)*$N368-SUM($O368:$Q368),0)</f>
        <v>197760.42000000004</v>
      </c>
      <c r="BC368" s="87">
        <f t="shared" si="1081"/>
        <v>0</v>
      </c>
      <c r="BG368" s="91">
        <f>IF($G368=2,AC368*$I$2*$H368,AC368*$H368)</f>
        <v>0</v>
      </c>
      <c r="BH368" s="91">
        <f>IF($G368=2,AE368*$I$2*$H368,AE368*$H368)</f>
        <v>0</v>
      </c>
      <c r="BI368" s="91">
        <f>IF($G368=2,AG368*$I$2*$H368,AG368*$H368)</f>
        <v>0</v>
      </c>
      <c r="BJ368" s="91">
        <f>IF($G368=2,AI368*$I$2*$H368,AI368*$H368)</f>
        <v>0</v>
      </c>
      <c r="BK368" s="91">
        <f>IF($G368=2,AK368*$I$2*$H368,AK368*$H368)</f>
        <v>0</v>
      </c>
      <c r="BL368" s="91">
        <f>IF($G368=2,AM368*$I$2*$H368,AM368*$H368)</f>
        <v>0</v>
      </c>
      <c r="BM368" s="91">
        <f>IF($G368=2,AO368*$I$2*$H368,AO368*$H368)</f>
        <v>0</v>
      </c>
      <c r="BN368" s="91">
        <f t="shared" si="1203"/>
        <v>0</v>
      </c>
      <c r="BO368" s="91">
        <f>IF($G368=2,AS368*$I$2*$H368,AS368*$H368)</f>
        <v>1260824.8950000058</v>
      </c>
      <c r="BP368" s="91">
        <f t="shared" si="1204"/>
        <v>20245688.924999997</v>
      </c>
      <c r="BQ368" s="250">
        <f t="shared" si="1205"/>
        <v>20245688.924999997</v>
      </c>
      <c r="BR368" s="157">
        <f>IF($G368=2,AY368*$I$2*$H368,AY368*$H368)</f>
        <v>20245688.925000016</v>
      </c>
      <c r="BS368" s="91">
        <f t="shared" si="1206"/>
        <v>0</v>
      </c>
      <c r="BT368" s="91">
        <f t="shared" si="1207"/>
        <v>0</v>
      </c>
      <c r="BU368" s="91">
        <v>0</v>
      </c>
      <c r="BV368" s="91"/>
      <c r="BW368" s="158"/>
      <c r="BX368" s="153" t="s">
        <v>607</v>
      </c>
    </row>
    <row r="369" spans="1:76" s="86" customFormat="1" ht="12.75" customHeight="1" x14ac:dyDescent="0.25">
      <c r="A369" s="51" t="s">
        <v>689</v>
      </c>
      <c r="B369" s="51" t="s">
        <v>686</v>
      </c>
      <c r="C369" s="244" t="s">
        <v>105</v>
      </c>
      <c r="D369" s="274">
        <v>2</v>
      </c>
      <c r="E369" s="328">
        <v>49.9</v>
      </c>
      <c r="F369" s="352" t="s">
        <v>611</v>
      </c>
      <c r="G369" s="369">
        <v>2</v>
      </c>
      <c r="H369" s="370">
        <v>55.5</v>
      </c>
      <c r="I369" s="381" t="s">
        <v>611</v>
      </c>
      <c r="J369" s="208"/>
      <c r="K369" s="208"/>
      <c r="L369" s="217"/>
      <c r="M369" s="234">
        <v>2940.5</v>
      </c>
      <c r="N369" s="120"/>
      <c r="O369" s="87"/>
      <c r="P369" s="91"/>
      <c r="Q369" s="292">
        <v>430500</v>
      </c>
      <c r="R369" s="72">
        <f>IF(SUM($S$3:U$3)*$J369+SUM($S$4:U$4)*$K369+SUM($S$5:U$5)*$L369+SUM($S$6:U$6)*$M369+SUM($S$7:U$7)*$N369-SUM($O369:$Q369)&gt;0,SUM($S$3:U$3)*$J369+SUM($S$4:U$4)*$K369+SUM($S$5:U$5)*$L369+SUM($S$6:U$6)*$M369+SUM($S$7:U$7)*$N369-SUM($O369:$Q369),0)</f>
        <v>0</v>
      </c>
      <c r="S369" s="73">
        <f t="shared" si="1063"/>
        <v>0</v>
      </c>
      <c r="T369" s="72">
        <f>IF(SUM($S$3:W$3)*$J369+SUM($S$4:W$4)*$K369+SUM($S$5:W$5)*$L369+SUM($S$6:W$6)*$M369+SUM($S$7:W$7)*$N369-SUM($O369:$Q369)&gt;0,SUM($S$3:W$3)*$J369+SUM($S$4:W$4)*$K369+SUM($S$5:W$5)*$L369+SUM($S$6:W$6)*$M369+SUM($S$7:W$7)*$N369-SUM($O369:$Q369),0)</f>
        <v>0</v>
      </c>
      <c r="U369" s="4">
        <f t="shared" si="1064"/>
        <v>0</v>
      </c>
      <c r="V369" s="72">
        <f>IF(SUM($S$3:Y$3)*$J369+SUM($S$4:Y$4)*$K369+SUM($S$5:Y$5)*$L369+SUM($S$6:Y$6)*$M369+SUM($S$7:Y$7)*$N369-SUM($O369:$Q369)&gt;0,SUM($S$3:Y$3)*$J369+SUM($S$4:Y$4)*$K369+SUM($S$5:Y$5)*$L369+SUM($S$6:Y$6)*$M369+SUM($S$7:Y$7)*$N369-SUM($O369:$Q369),0)</f>
        <v>0</v>
      </c>
      <c r="W369" s="4">
        <f t="shared" si="1065"/>
        <v>0</v>
      </c>
      <c r="X369" s="72">
        <f>IF(SUM($S$3:AA$3)*$J369+SUM($S$4:AA$4)*$K369+SUM($S$5:AA$5)*$L369+SUM($S$6:AA$6)*$M369+SUM($S$7:AA$7)*$N369-SUM($O369:$Q369)&gt;0,SUM($S$3:AA$3)*$J369+SUM($S$4:AA$4)*$K369+SUM($S$5:AA$5)*$L369+SUM($S$6:AA$6)*$M369+SUM($S$7:AA$7)*$N369-SUM($O369:$Q369),0)</f>
        <v>0</v>
      </c>
      <c r="Y369" s="4">
        <f t="shared" si="1066"/>
        <v>0</v>
      </c>
      <c r="Z369" s="72">
        <f>IF(SUM($S$3:AC$3)*$J369+SUM($S$4:AC$4)*$K369+SUM($S$5:AC$5)*$L369+SUM($S$6:AC$6)*$M369+SUM($S$7:AC$7)*$N369-SUM($O369:$Q369)&gt;0,SUM($S$3:AC$3)*$J369+SUM($S$4:AC$4)*$K369+SUM($S$5:AC$5)*$L369+SUM($S$6:AC$6)*$M369+SUM($S$7:AC$7)*$N369-SUM($O369:$Q369),0)</f>
        <v>0</v>
      </c>
      <c r="AA369" s="4">
        <f t="shared" si="1067"/>
        <v>0</v>
      </c>
      <c r="AB369" s="72">
        <f>IF(SUM($S$3:AE$3)*$J369+SUM($S$4:AE$4)*$K369+SUM($S$5:AE$5)*$L369+SUM($S$6:AE$6)*$M369+SUM($S$7:AE$7)*$N369-SUM($O369:$Q369)&gt;0,SUM($S$3:AE$3)*$J369+SUM($S$4:AE$4)*$K369+SUM($S$5:AE$5)*$L369+SUM($S$6:AE$6)*$M369+SUM($S$7:AE$7)*$N369-SUM($O369:$Q369),0)</f>
        <v>0</v>
      </c>
      <c r="AC369" s="4">
        <f t="shared" si="1068"/>
        <v>0</v>
      </c>
      <c r="AD369" s="72">
        <f>IF(SUM($S$3:AG$3)*$J369+SUM($S$4:AG$4)*$K369+SUM($S$5:AG$5)*$L369+SUM($S$6:AG$6)*$M369+SUM($S$7:AG$7)*$N369-SUM($O369:$Q369)&gt;0,SUM($S$3:AG$3)*$J369+SUM($S$4:AG$4)*$K369+SUM($S$5:AG$5)*$L369+SUM($S$6:AG$6)*$M369+SUM($S$7:AG$7)*$N369-SUM($O369:$Q369),0)</f>
        <v>0</v>
      </c>
      <c r="AE369" s="4">
        <f t="shared" si="1069"/>
        <v>0</v>
      </c>
      <c r="AF369" s="72">
        <f>IF(SUM($S$3:AI$3)*$J369+SUM($S$4:AI$4)*$K369+SUM($S$5:AI$5)*$L369+SUM($S$6:AI$6)*$M369+SUM($S$7:AI$7)*$N369-SUM($O369:$Q369)&gt;0,SUM($S$3:AI$3)*$J369+SUM($S$4:AI$4)*$K369+SUM($S$5:AI$5)*$L369+SUM($S$6:AI$6)*$M369+SUM($S$7:AI$7)*$N369-SUM($O369:$Q369),0)</f>
        <v>0</v>
      </c>
      <c r="AG369" s="4">
        <f t="shared" si="1070"/>
        <v>0</v>
      </c>
      <c r="AH369" s="72">
        <f>IF(SUM($S$3:AK$3)*$J369+SUM($S$4:AK$4)*$K369+SUM($S$5:AK$5)*$L369+SUM($S$6:AK$6)*$M369+SUM($S$7:AK$7)*$N369-SUM($O369:$Q369)&gt;0,SUM($S$3:AK$3)*$J369+SUM($S$4:AK$4)*$K369+SUM($S$5:AK$5)*$L369+SUM($S$6:AK$6)*$M369+SUM($S$7:AK$7)*$N369-SUM($O369:$Q369),0)</f>
        <v>0</v>
      </c>
      <c r="AI369" s="4">
        <f t="shared" si="1071"/>
        <v>0</v>
      </c>
      <c r="AJ369" s="72">
        <f>IF(SUM($S$3:AM$3)*$J369+SUM($S$4:AQ$4)*$K369+SUM($S$5:AM$5)*$L369+SUM($S$6:AM$6)*$M369+SUM($S$7:AM$7)*$N369-SUM($O369:$Q369)&gt;0,SUM($S$3:AM$3)*$J369+SUM($S$4:AQ$4)*$K369+SUM($S$5:AM$5)*$L369+SUM($S$6:AM$6)*$M369+SUM($S$7:AM$7)*$N369-SUM($O369:$Q369),0)</f>
        <v>0</v>
      </c>
      <c r="AK369" s="4">
        <f t="shared" si="1072"/>
        <v>0</v>
      </c>
      <c r="AL369" s="72">
        <f>IF(SUM($S$3:AO$3)*$J369+SUM($S$4:AS$4)*$K369+SUM($S$5:AO$5)*$L369+SUM($S$6:AO$6)*$M369+SUM($S$7:AO$7)*$N369-SUM($O369:$Q369)&gt;0,SUM($S$3:AO$3)*$J369+SUM($S$4:AS$4)*$K369+SUM($S$5:AO$5)*$L369+SUM($S$6:AO$6)*$M369+SUM($S$7:AO$7)*$N369-SUM($O369:$Q369),0)</f>
        <v>0</v>
      </c>
      <c r="AM369" s="4">
        <f t="shared" si="1073"/>
        <v>0</v>
      </c>
      <c r="AN369" s="72">
        <f>IF(SUM($S$3:AQ$3)*$J369+SUM($S$4:AU$4)*$K369+SUM($S$5:AQ$5)*$L369+SUM($S$6:AQ$6)*$M369+SUM($S$7:AQ$7)*$N369-SUM($O369:$Q369)&gt;0,SUM($S$3:AQ$3)*$J369+SUM($S$4:AU$4)*$K369+SUM($S$5:AQ$5)*$L369+SUM($S$6:AQ$6)*$M369+SUM($S$7:AQ$7)*$N369-SUM($O369:$Q369),0)</f>
        <v>0</v>
      </c>
      <c r="AO369" s="4">
        <f t="shared" si="1074"/>
        <v>0</v>
      </c>
      <c r="AP369" s="72">
        <f>IF(SUM($S$3:AS$3)*$J369+SUM($S$4:AW$4)*$K369+SUM($S$5:AS$5)*$L369+SUM($S$6:AS$6)*$M369+SUM($S$7:AS$7)*$N369-SUM($O369:$Q369)&gt;0,SUM($S$3:AS$3)*$J369+SUM($S$4:AW$4)*$K369+SUM($S$5:AS$5)*$L369+SUM($S$6:AS$6)*$M369+SUM($S$7:AS$7)*$N369-SUM($O369:$Q369),0)</f>
        <v>0</v>
      </c>
      <c r="AQ369" s="4">
        <f t="shared" si="1075"/>
        <v>0</v>
      </c>
      <c r="AR369" s="72">
        <f>IF(SUM($S$3:AU$3)*$J369+SUM($S$4:AP$4)*$K369+SUM($S$5:AU$5)*$L369+SUM($S$6:AU$6)*$M369+SUM($S$7:AU$7)*$N369-SUM($O369:$Q369)&gt;0,SUM($S$3:AU$3)*$J369+SUM($S$4:AP$4)*$K369+SUM($S$5:AU$5)*$L369+SUM($S$6:AU$6)*$M369+SUM($S$7:AU$7)*$N369-SUM($O369:$Q369),0)</f>
        <v>0</v>
      </c>
      <c r="AS369" s="4">
        <f t="shared" si="1076"/>
        <v>0</v>
      </c>
      <c r="AT369" s="72">
        <f>IF(SUM($S$3:AW$3)*$J369+SUM($S$4:AW$4)*$K369+SUM($S$5:AW$5)*$L369+SUM($S$6:AW$6)*$M369+SUM($S$7:AW$7)*$N369-SUM($O369:$Q369)&gt;0,SUM($S$3:AW$3)*$J369+SUM($S$4:AW$4)*$K369+SUM($S$5:AW$5)*$L369+SUM($S$6:AW$6)*$M369+SUM($S$7:AW$7)*$N369-SUM($O369:$Q369),0)</f>
        <v>51742</v>
      </c>
      <c r="AU369" s="4">
        <f t="shared" si="1077"/>
        <v>51742</v>
      </c>
      <c r="AV369" s="72">
        <f>IF(SUM($S$3:AY$3)*$J369+SUM($S$4:AY$4)*$K369+SUM($S$5:AY$5)*$L369+SUM($S$6:AY$6)*$M369+SUM($S$7:AY$7)*$N369-SUM($O369:$Q369)&gt;0,SUM($S$3:AY$3)*$J369+SUM($S$4:AY$4)*$K369+SUM($S$5:AY$5)*$L369+SUM($S$6:AY$6)*$M369+SUM($S$7:AY$7)*$N369-SUM($O369:$Q369),0)</f>
        <v>154659.5</v>
      </c>
      <c r="AW369" s="4">
        <f t="shared" si="1078"/>
        <v>102917.5</v>
      </c>
      <c r="AX369" s="72">
        <f>IF(SUM($S$3:BA$3)*$J369+SUM($S$4:BA$4)*$K369+SUM($S$5:BA$5)*$L369+SUM($S$6:BA$6)*$M369+SUM($S$7:BA$7)*$N369-SUM($O369:$Q369)&gt;0,SUM($S$3:BA$3)*$J369+SUM($S$4:BA$4)*$K369+SUM($S$5:BA$5)*$L369+SUM($S$6:BA$6)*$M369+SUM($S$7:BA$7)*$N369-SUM($O369:$Q369),0)</f>
        <v>257577</v>
      </c>
      <c r="AY369" s="7">
        <f t="shared" si="1079"/>
        <v>102917.5</v>
      </c>
      <c r="AZ369" s="401">
        <f>IF(SUM($S$3:BC$3)*$J369+SUM($S$4:BC$4)*$K369+SUM($S$5:BC$5)*$L369+SUM($S$6:BC$6)*$M369+SUM($S$7:BC$7)*$N369-SUM($O369:$Q369)&gt;0,SUM($S$3:BC$3)*$J369+SUM($S$4:BC$4)*$K369+SUM($S$5:BC$5)*$L369+SUM($S$6:BC$6)*$M369+SUM($S$7:BC$7)*$N369-SUM($O369:$Q369),0)</f>
        <v>257577</v>
      </c>
      <c r="BA369" s="87">
        <f t="shared" si="1080"/>
        <v>0</v>
      </c>
      <c r="BB369" s="402">
        <f>IF(SUM($S$3:BD$3)*$J369+SUM($S$4:BD$4)*$K369+SUM($S$5:BD$5)*$L369+SUM($S$6:BD$6)*$M369+SUM($S$7:BD$7)*$N369-SUM($O369:$Q369)&gt;0,SUM($S$3:BD$3)*$J369+SUM($S$4:BD$4)*$K369+SUM($S$5:BD$5)*$L369+SUM($S$6:BD$6)*$M369+SUM($S$7:BD$7)*$N369-SUM($O369:$Q369),0)</f>
        <v>257577</v>
      </c>
      <c r="BC369" s="87">
        <f t="shared" si="1081"/>
        <v>0</v>
      </c>
      <c r="BG369" s="91">
        <f>IF($G369=2,AC369*$I$2*$H369,AC369*$H369)</f>
        <v>0</v>
      </c>
      <c r="BH369" s="91">
        <f>IF($G369=2,AE369*$I$2*$H369,AE369*$H369)</f>
        <v>0</v>
      </c>
      <c r="BI369" s="91">
        <f>IF($G369=2,AG369*$I$2*$H369,AG369*$H369)</f>
        <v>0</v>
      </c>
      <c r="BJ369" s="91">
        <f>IF($G369=2,AI369*$I$2*$H369,AI369*$H369)</f>
        <v>0</v>
      </c>
      <c r="BK369" s="91">
        <f>IF($G369=2,AK369*$I$2*$H369,AK369*$H369)</f>
        <v>0</v>
      </c>
      <c r="BL369" s="91">
        <f>IF($G369=2,AM369*$I$2*$H369,AM369*$H369)</f>
        <v>0</v>
      </c>
      <c r="BM369" s="91">
        <f>IF($G369=2,AO369*$I$2*$H369,AO369*$H369)</f>
        <v>0</v>
      </c>
      <c r="BN369" s="91">
        <f t="shared" si="1203"/>
        <v>0</v>
      </c>
      <c r="BO369" s="91">
        <f>IF($G369=2,AS369*$I$2*$H369,AS369*$H369)</f>
        <v>0</v>
      </c>
      <c r="BP369" s="91">
        <f t="shared" si="1204"/>
        <v>16368581.700000001</v>
      </c>
      <c r="BQ369" s="250">
        <f t="shared" si="1205"/>
        <v>32557951.125</v>
      </c>
      <c r="BR369" s="157">
        <f>IF($G369=2,AY369*$I$2*$H369,AY369*$H369)</f>
        <v>32557951.125</v>
      </c>
      <c r="BS369" s="91">
        <f t="shared" si="1206"/>
        <v>0</v>
      </c>
      <c r="BT369" s="91">
        <f t="shared" si="1207"/>
        <v>0</v>
      </c>
      <c r="BU369" s="91">
        <v>0</v>
      </c>
      <c r="BV369" s="91"/>
      <c r="BW369" s="158"/>
      <c r="BX369" s="153" t="s">
        <v>607</v>
      </c>
    </row>
    <row r="370" spans="1:76" s="86" customFormat="1" ht="12.75" customHeight="1" x14ac:dyDescent="0.25">
      <c r="A370" s="51" t="s">
        <v>741</v>
      </c>
      <c r="B370" s="51" t="s">
        <v>742</v>
      </c>
      <c r="C370" s="244" t="s">
        <v>105</v>
      </c>
      <c r="D370" s="274">
        <v>1</v>
      </c>
      <c r="E370" s="328">
        <v>298.5</v>
      </c>
      <c r="F370" s="341" t="s">
        <v>912</v>
      </c>
      <c r="G370" s="369">
        <v>1</v>
      </c>
      <c r="H370" s="370">
        <v>306.12</v>
      </c>
      <c r="I370" s="378" t="s">
        <v>912</v>
      </c>
      <c r="J370" s="312">
        <f>92.99*14</f>
        <v>1301.8599999999999</v>
      </c>
      <c r="K370" s="225">
        <v>1341.19</v>
      </c>
      <c r="L370" s="217"/>
      <c r="M370" s="109"/>
      <c r="N370" s="120"/>
      <c r="O370" s="87">
        <f xml:space="preserve"> Q371*(K370/14)</f>
        <v>459836.57142857142</v>
      </c>
      <c r="P370" s="91">
        <v>158361.97</v>
      </c>
      <c r="Q370" s="292">
        <v>1574000</v>
      </c>
      <c r="R370" s="72">
        <f>IF(SUM($S$3:U$3)*$J370+SUM($S$4:U$4)*$K370+SUM($S$5:U$5)*$L370+SUM($S$6:U$6)*$M370+SUM($S$7:U$7)*$N370-SUM($O370:$Q370)&gt;0,SUM($S$3:U$3)*$J370+SUM($S$4:U$4)*$K370+SUM($S$5:U$5)*$L370+SUM($S$6:U$6)*$M370+SUM($S$7:U$7)*$N370-SUM($O370:$Q370),0)</f>
        <v>0</v>
      </c>
      <c r="S370" s="73">
        <f t="shared" si="1063"/>
        <v>0</v>
      </c>
      <c r="T370" s="72">
        <f>IF(SUM($S$3:W$3)*$J370+SUM($S$4:W$4)*$K370+SUM($S$5:W$5)*$L370+SUM($S$6:W$6)*$M370+SUM($S$7:W$7)*$N370-SUM($O370:$Q370)&gt;0,SUM($S$3:W$3)*$J370+SUM($S$4:W$4)*$K370+SUM($S$5:W$5)*$L370+SUM($S$6:W$6)*$M370+SUM($S$7:W$7)*$N370-SUM($O370:$Q370),0)</f>
        <v>0</v>
      </c>
      <c r="U370" s="4">
        <f t="shared" si="1064"/>
        <v>0</v>
      </c>
      <c r="V370" s="72">
        <f>IF(SUM($S$3:Y$3)*$J370+SUM($S$4:Y$4)*$K370+SUM($S$5:Y$5)*$L370+SUM($S$6:Y$6)*$M370+SUM($S$7:Y$7)*$N370-SUM($O370:$Q370)&gt;0,SUM($S$3:Y$3)*$J370+SUM($S$4:Y$4)*$K370+SUM($S$5:Y$5)*$L370+SUM($S$6:Y$6)*$M370+SUM($S$7:Y$7)*$N370-SUM($O370:$Q370),0)</f>
        <v>0</v>
      </c>
      <c r="W370" s="4">
        <f t="shared" si="1065"/>
        <v>0</v>
      </c>
      <c r="X370" s="72">
        <f>IF(SUM($S$3:AA$3)*$J370+SUM($S$4:AA$4)*$K370+SUM($S$5:AA$5)*$L370+SUM($S$6:AA$6)*$M370+SUM($S$7:AA$7)*$N370-SUM($O370:$Q370)&gt;0,SUM($S$3:AA$3)*$J370+SUM($S$4:AA$4)*$K370+SUM($S$5:AA$5)*$L370+SUM($S$6:AA$6)*$M370+SUM($S$7:AA$7)*$N370-SUM($O370:$Q370),0)</f>
        <v>0</v>
      </c>
      <c r="Y370" s="4">
        <f t="shared" si="1066"/>
        <v>0</v>
      </c>
      <c r="Z370" s="72">
        <f>IF(SUM($S$3:AC$3)*$J370+SUM($S$4:AC$4)*$K370+SUM($S$5:AC$5)*$L370+SUM($S$6:AC$6)*$M370+SUM($S$7:AC$7)*$N370-SUM($O370:$Q370)&gt;0,SUM($S$3:AC$3)*$J370+SUM($S$4:AC$4)*$K370+SUM($S$5:AC$5)*$L370+SUM($S$6:AC$6)*$M370+SUM($S$7:AC$7)*$N370-SUM($O370:$Q370),0)</f>
        <v>0</v>
      </c>
      <c r="AA370" s="4">
        <f t="shared" si="1067"/>
        <v>0</v>
      </c>
      <c r="AB370" s="72">
        <f>IF(SUM($S$3:AE$3)*$J370+SUM($S$4:AE$4)*$K370+SUM($S$5:AE$5)*$L370+SUM($S$6:AE$6)*$M370+SUM($S$7:AE$7)*$N370-SUM($O370:$Q370)&gt;0,SUM($S$3:AE$3)*$J370+SUM($S$4:AE$4)*$K370+SUM($S$5:AE$5)*$L370+SUM($S$6:AE$6)*$M370+SUM($S$7:AE$7)*$N370-SUM($O370:$Q370),0)</f>
        <v>0</v>
      </c>
      <c r="AC370" s="4">
        <f t="shared" si="1068"/>
        <v>0</v>
      </c>
      <c r="AD370" s="72">
        <f>IF(SUM($S$3:AG$3)*$J370+SUM($S$4:AG$4)*$K370+SUM($S$5:AG$5)*$L370+SUM($S$6:AG$6)*$M370+SUM($S$7:AG$7)*$N370-SUM($O370:$Q370)&gt;0,SUM($S$3:AG$3)*$J370+SUM($S$4:AG$4)*$K370+SUM($S$5:AG$5)*$L370+SUM($S$6:AG$6)*$M370+SUM($S$7:AG$7)*$N370-SUM($O370:$Q370),0)</f>
        <v>0</v>
      </c>
      <c r="AE370" s="4">
        <f t="shared" si="1069"/>
        <v>0</v>
      </c>
      <c r="AF370" s="72">
        <f>IF(SUM($S$3:AI$3)*$J370+SUM($S$4:AI$4)*$K370+SUM($S$5:AI$5)*$L370+SUM($S$6:AI$6)*$M370+SUM($S$7:AI$7)*$N370-SUM($O370:$Q370)&gt;0,SUM($S$3:AI$3)*$J370+SUM($S$4:AI$4)*$K370+SUM($S$5:AI$5)*$L370+SUM($S$6:AI$6)*$M370+SUM($S$7:AI$7)*$N370-SUM($O370:$Q370),0)</f>
        <v>0</v>
      </c>
      <c r="AG370" s="4">
        <f t="shared" si="1070"/>
        <v>0</v>
      </c>
      <c r="AH370" s="72">
        <f>IF(SUM($S$3:AK$3)*$J370+SUM($S$4:AK$4)*$K370+SUM($S$5:AK$5)*$L370+SUM($S$6:AK$6)*$M370+SUM($S$7:AK$7)*$N370-SUM($O370:$Q370)&gt;0,SUM($S$3:AK$3)*$J370+SUM($S$4:AK$4)*$K370+SUM($S$5:AK$5)*$L370+SUM($S$6:AK$6)*$M370+SUM($S$7:AK$7)*$N370-SUM($O370:$Q370),0)</f>
        <v>0</v>
      </c>
      <c r="AI370" s="4">
        <f t="shared" si="1071"/>
        <v>0</v>
      </c>
      <c r="AJ370" s="72">
        <f>IF(SUM($S$3:AM$3)*$J370+SUM($S$4:AQ$4)*$K370+SUM($S$5:AM$5)*$L370+SUM($S$6:AM$6)*$M370+SUM($S$7:AM$7)*$N370-SUM($O370:$Q370)&gt;0,SUM($S$3:AM$3)*$J370+SUM($S$4:AQ$4)*$K370+SUM($S$5:AM$5)*$L370+SUM($S$6:AM$6)*$M370+SUM($S$7:AM$7)*$N370-SUM($O370:$Q370),0)</f>
        <v>0</v>
      </c>
      <c r="AK370" s="4">
        <f t="shared" si="1072"/>
        <v>0</v>
      </c>
      <c r="AL370" s="72">
        <f>IF(SUM($S$3:AO$3)*$J370+SUM($S$4:AS$4)*$K370+SUM($S$5:AO$5)*$L370+SUM($S$6:AO$6)*$M370+SUM($S$7:AO$7)*$N370-SUM($O370:$Q370)&gt;0,SUM($S$3:AO$3)*$J370+SUM($S$4:AS$4)*$K370+SUM($S$5:AO$5)*$L370+SUM($S$6:AO$6)*$M370+SUM($S$7:AO$7)*$N370-SUM($O370:$Q370),0)</f>
        <v>0</v>
      </c>
      <c r="AM370" s="4">
        <f t="shared" si="1073"/>
        <v>0</v>
      </c>
      <c r="AN370" s="72">
        <f>IF(SUM($S$3:AQ$3)*$J370+SUM($S$4:AU$4)*$K370+SUM($S$5:AQ$5)*$L370+SUM($S$6:AQ$6)*$M370+SUM($S$7:AQ$7)*$N370-SUM($O370:$Q370)&gt;0,SUM($S$3:AQ$3)*$J370+SUM($S$4:AU$4)*$K370+SUM($S$5:AQ$5)*$L370+SUM($S$6:AQ$6)*$M370+SUM($S$7:AQ$7)*$N370-SUM($O370:$Q370),0)</f>
        <v>0</v>
      </c>
      <c r="AO370" s="4">
        <f t="shared" si="1074"/>
        <v>0</v>
      </c>
      <c r="AP370" s="72">
        <f>IF(SUM($S$3:AS$3)*$J370+SUM($S$4:AW$4)*$K370+SUM($S$5:AS$5)*$L370+SUM($S$6:AS$6)*$M370+SUM($S$7:AS$7)*$N370-SUM($O370:$Q370)&gt;0,SUM($S$3:AS$3)*$J370+SUM($S$4:AW$4)*$K370+SUM($S$5:AS$5)*$L370+SUM($S$6:AS$6)*$M370+SUM($S$7:AS$7)*$N370-SUM($O370:$Q370),0)</f>
        <v>0</v>
      </c>
      <c r="AQ370" s="4">
        <f t="shared" si="1075"/>
        <v>0</v>
      </c>
      <c r="AR370" s="72">
        <f>IF(SUM($S$3:AU$3)*$J370+SUM($S$4:AP$4)*$K370+SUM($S$5:AU$5)*$L370+SUM($S$6:AU$6)*$M370+SUM($S$7:AU$7)*$N370-SUM($O370:$Q370)&gt;0,SUM($S$3:AU$3)*$J370+SUM($S$4:AP$4)*$K370+SUM($S$5:AU$5)*$L370+SUM($S$6:AU$6)*$M370+SUM($S$7:AU$7)*$N370-SUM($O370:$Q370),0)</f>
        <v>0</v>
      </c>
      <c r="AS370" s="4">
        <f t="shared" si="1076"/>
        <v>0</v>
      </c>
      <c r="AT370" s="72">
        <f>IF(SUM($S$3:AW$3)*$J370+SUM($S$4:AW$4)*$K370+SUM($S$5:AW$5)*$L370+SUM($S$6:AW$6)*$M370+SUM($S$7:AW$7)*$N370-SUM($O370:$Q370)&gt;0,SUM($S$3:AW$3)*$J370+SUM($S$4:AW$4)*$K370+SUM($S$5:AW$5)*$L370+SUM($S$6:AW$6)*$M370+SUM($S$7:AW$7)*$N370-SUM($O370:$Q370),0)</f>
        <v>0</v>
      </c>
      <c r="AU370" s="4">
        <f t="shared" si="1077"/>
        <v>0</v>
      </c>
      <c r="AV370" s="72">
        <f>IF(SUM($S$3:AY$3)*$J370+SUM($S$4:AY$4)*$K370+SUM($S$5:AY$5)*$L370+SUM($S$6:AY$6)*$M370+SUM($S$7:AY$7)*$N370-SUM($O370:$Q370)&gt;0,SUM($S$3:AY$3)*$J370+SUM($S$4:AY$4)*$K370+SUM($S$5:AY$5)*$L370+SUM($S$6:AY$6)*$M370+SUM($S$7:AY$7)*$N370-SUM($O370:$Q370),0)</f>
        <v>0</v>
      </c>
      <c r="AW370" s="4">
        <f t="shared" si="1078"/>
        <v>0</v>
      </c>
      <c r="AX370" s="72">
        <f>IF(SUM($S$3:BA$3)*$J370+SUM($S$4:BA$4)*$K370+SUM($S$5:BA$5)*$L370+SUM($S$6:BA$6)*$M370+SUM($S$7:BA$7)*$N370-SUM($O370:$Q370)&gt;0,SUM($S$3:BA$3)*$J370+SUM($S$4:BA$4)*$K370+SUM($S$5:BA$5)*$L370+SUM($S$6:BA$6)*$M370+SUM($S$7:BA$7)*$N370-SUM($O370:$Q370),0)</f>
        <v>62361.698571428657</v>
      </c>
      <c r="AY370" s="7">
        <f t="shared" si="1079"/>
        <v>62361.698571428657</v>
      </c>
      <c r="AZ370" s="401">
        <f>IF(SUM($S$3:BC$3)*$J370+SUM($S$4:BC$4)*$K370+SUM($S$5:BC$5)*$L370+SUM($S$6:BC$6)*$M370+SUM($S$7:BC$7)*$N370-SUM($O370:$Q370)&gt;0,SUM($S$3:BC$3)*$J370+SUM($S$4:BC$4)*$K370+SUM($S$5:BC$5)*$L370+SUM($S$6:BC$6)*$M370+SUM($S$7:BC$7)*$N370-SUM($O370:$Q370),0)</f>
        <v>263540.19857142866</v>
      </c>
      <c r="BA370" s="87">
        <f t="shared" si="1080"/>
        <v>201178.5</v>
      </c>
      <c r="BB370" s="402">
        <f>IF(SUM($S$3:BD$3)*$J370+SUM($S$4:BD$4)*$K370+SUM($S$5:BD$5)*$L370+SUM($S$6:BD$6)*$M370+SUM($S$7:BD$7)*$N370-SUM($O370:$Q370)&gt;0,SUM($S$3:BD$3)*$J370+SUM($S$4:BD$4)*$K370+SUM($S$5:BD$5)*$L370+SUM($S$6:BD$6)*$M370+SUM($S$7:BD$7)*$N370-SUM($O370:$Q370),0)</f>
        <v>460695.12857142882</v>
      </c>
      <c r="BC370" s="87">
        <f t="shared" si="1081"/>
        <v>197154.93000000017</v>
      </c>
      <c r="BG370" s="91">
        <f>IF($G370=2,$H370*AC370*$I$2,$H370*AC370)</f>
        <v>0</v>
      </c>
      <c r="BH370" s="91">
        <f>IF($G370=2,$H370*AE370*$I$2,$H370*AE370)</f>
        <v>0</v>
      </c>
      <c r="BI370" s="91">
        <f>IF($G370=2,$H370*AG370*$I$2,$H370*AG370)</f>
        <v>0</v>
      </c>
      <c r="BJ370" s="91">
        <f>IF($G370=2,$H370*AI370*$I$2,$H370*AI370)</f>
        <v>0</v>
      </c>
      <c r="BK370" s="91">
        <f>IF($G370=2,$H370*AK370*$I$2,$H370*AK370)</f>
        <v>0</v>
      </c>
      <c r="BL370" s="91">
        <f>IF($G370=2,$H370*AM370*$I$2,$H370*AM370)</f>
        <v>0</v>
      </c>
      <c r="BM370" s="91">
        <f>IF($G370=2,$H370*AO370*$I$2,$H370*AO370)</f>
        <v>0</v>
      </c>
      <c r="BN370" s="91">
        <f t="shared" si="1203"/>
        <v>0</v>
      </c>
      <c r="BO370" s="91">
        <f>IF($G370=2,$H370*AS370*$I$2,$H370*AS370)</f>
        <v>0</v>
      </c>
      <c r="BP370" s="91">
        <f t="shared" si="1204"/>
        <v>0</v>
      </c>
      <c r="BQ370" s="250">
        <f t="shared" si="1205"/>
        <v>0</v>
      </c>
      <c r="BR370" s="157">
        <f>IF($G370=2,$H370*AY370*$I$2,$H370*AY370)</f>
        <v>19090163.166685741</v>
      </c>
      <c r="BS370" s="91">
        <f>IF($G370=2,$H370*BA370*$I$2,$H370*BA370)</f>
        <v>61584762.420000002</v>
      </c>
      <c r="BT370" s="91">
        <f>IF($G370=2,$H370*BC370*$I$2,$H370*BC370)</f>
        <v>60353067.171600051</v>
      </c>
      <c r="BU370" s="23"/>
      <c r="BV370" s="23"/>
      <c r="BW370" s="24"/>
      <c r="BX370" s="153" t="s">
        <v>607</v>
      </c>
    </row>
    <row r="371" spans="1:76" s="86" customFormat="1" ht="18.75" customHeight="1" x14ac:dyDescent="0.25">
      <c r="A371" s="189" t="s">
        <v>915</v>
      </c>
      <c r="B371" s="51"/>
      <c r="C371" s="244" t="s">
        <v>10</v>
      </c>
      <c r="D371" s="274">
        <v>2</v>
      </c>
      <c r="E371" s="328">
        <v>9500</v>
      </c>
      <c r="F371" s="349" t="s">
        <v>442</v>
      </c>
      <c r="G371" s="369">
        <v>2</v>
      </c>
      <c r="H371" s="370">
        <v>10390</v>
      </c>
      <c r="I371" s="373" t="s">
        <v>442</v>
      </c>
      <c r="J371" s="307">
        <v>14</v>
      </c>
      <c r="K371" s="208">
        <v>14</v>
      </c>
      <c r="L371" s="217"/>
      <c r="M371" s="109"/>
      <c r="N371" s="120"/>
      <c r="O371" s="87"/>
      <c r="P371" s="91">
        <v>1703</v>
      </c>
      <c r="Q371" s="292">
        <v>4800</v>
      </c>
      <c r="R371" s="72">
        <f>IF(SUM($S$3:U$3)*$J371+SUM($S$4:U$4)*$K371+SUM($S$5:U$5)*$L371+SUM($S$6:U$6)*$M371+SUM($S$7:U$7)*$N371-SUM($O371:$Q371)&gt;0,SUM($S$3:U$3)*$J371+SUM($S$4:U$4)*$K371+SUM($S$5:U$5)*$L371+SUM($S$6:U$6)*$M371+SUM($S$7:U$7)*$N371-SUM($O371:$Q371),0)</f>
        <v>0</v>
      </c>
      <c r="S371" s="73">
        <f t="shared" si="1063"/>
        <v>0</v>
      </c>
      <c r="T371" s="72">
        <f>IF(SUM($S$3:W$3)*$J371+SUM($S$4:W$4)*$K371+SUM($S$5:W$5)*$L371+SUM($S$6:W$6)*$M371+SUM($S$7:W$7)*$N371-SUM($O371:$Q371)&gt;0,SUM($S$3:W$3)*$J371+SUM($S$4:W$4)*$K371+SUM($S$5:W$5)*$L371+SUM($S$6:W$6)*$M371+SUM($S$7:W$7)*$N371-SUM($O371:$Q371),0)</f>
        <v>0</v>
      </c>
      <c r="U371" s="4">
        <f t="shared" si="1064"/>
        <v>0</v>
      </c>
      <c r="V371" s="72">
        <f>IF(SUM($S$3:Y$3)*$J371+SUM($S$4:Y$4)*$K371+SUM($S$5:Y$5)*$L371+SUM($S$6:Y$6)*$M371+SUM($S$7:Y$7)*$N371-SUM($O371:$Q371)&gt;0,SUM($S$3:Y$3)*$J371+SUM($S$4:Y$4)*$K371+SUM($S$5:Y$5)*$L371+SUM($S$6:Y$6)*$M371+SUM($S$7:Y$7)*$N371-SUM($O371:$Q371),0)</f>
        <v>0</v>
      </c>
      <c r="W371" s="4">
        <f t="shared" si="1065"/>
        <v>0</v>
      </c>
      <c r="X371" s="72">
        <f>IF(SUM($S$3:AA$3)*$J371+SUM($S$4:AA$4)*$K371+SUM($S$5:AA$5)*$L371+SUM($S$6:AA$6)*$M371+SUM($S$7:AA$7)*$N371-SUM($O371:$Q371)&gt;0,SUM($S$3:AA$3)*$J371+SUM($S$4:AA$4)*$K371+SUM($S$5:AA$5)*$L371+SUM($S$6:AA$6)*$M371+SUM($S$7:AA$7)*$N371-SUM($O371:$Q371),0)</f>
        <v>0</v>
      </c>
      <c r="Y371" s="4">
        <f t="shared" si="1066"/>
        <v>0</v>
      </c>
      <c r="Z371" s="72">
        <f>IF(SUM($S$3:AC$3)*$J371+SUM($S$4:AC$4)*$K371+SUM($S$5:AC$5)*$L371+SUM($S$6:AC$6)*$M371+SUM($S$7:AC$7)*$N371-SUM($O371:$Q371)&gt;0,SUM($S$3:AC$3)*$J371+SUM($S$4:AC$4)*$K371+SUM($S$5:AC$5)*$L371+SUM($S$6:AC$6)*$M371+SUM($S$7:AC$7)*$N371-SUM($O371:$Q371),0)</f>
        <v>1603</v>
      </c>
      <c r="AA371" s="4">
        <f t="shared" si="1067"/>
        <v>1603</v>
      </c>
      <c r="AB371" s="72">
        <f>IF(SUM($S$3:AE$3)*$J371+SUM($S$4:AE$4)*$K371+SUM($S$5:AE$5)*$L371+SUM($S$6:AE$6)*$M371+SUM($S$7:AE$7)*$N371-SUM($O371:$Q371)&gt;0,SUM($S$3:AE$3)*$J371+SUM($S$4:AE$4)*$K371+SUM($S$5:AE$5)*$L371+SUM($S$6:AE$6)*$M371+SUM($S$7:AE$7)*$N371-SUM($O371:$Q371),0)</f>
        <v>2653</v>
      </c>
      <c r="AC371" s="4">
        <f t="shared" si="1068"/>
        <v>1050</v>
      </c>
      <c r="AD371" s="72">
        <f>IF(SUM($S$3:AG$3)*$J371+SUM($S$4:AG$4)*$K371+SUM($S$5:AG$5)*$L371+SUM($S$6:AG$6)*$M371+SUM($S$7:AG$7)*$N371-SUM($O371:$Q371)&gt;0,SUM($S$3:AG$3)*$J371+SUM($S$4:AG$4)*$K371+SUM($S$5:AG$5)*$L371+SUM($S$6:AG$6)*$M371+SUM($S$7:AG$7)*$N371-SUM($O371:$Q371),0)</f>
        <v>3479</v>
      </c>
      <c r="AE371" s="4">
        <f t="shared" si="1069"/>
        <v>826</v>
      </c>
      <c r="AF371" s="72">
        <f>IF(SUM($S$3:AI$3)*$J371+SUM($S$4:AI$4)*$K371+SUM($S$5:AI$5)*$L371+SUM($S$6:AI$6)*$M371+SUM($S$7:AI$7)*$N371-SUM($O371:$Q371)&gt;0,SUM($S$3:AI$3)*$J371+SUM($S$4:AI$4)*$K371+SUM($S$5:AI$5)*$L371+SUM($S$6:AI$6)*$M371+SUM($S$7:AI$7)*$N371-SUM($O371:$Q371),0)</f>
        <v>4459</v>
      </c>
      <c r="AG371" s="4">
        <f t="shared" si="1070"/>
        <v>980</v>
      </c>
      <c r="AH371" s="72">
        <f>IF(SUM($S$3:AK$3)*$J371+SUM($S$4:AK$4)*$K371+SUM($S$5:AK$5)*$L371+SUM($S$6:AK$6)*$M371+SUM($S$7:AK$7)*$N371-SUM($O371:$Q371)&gt;0,SUM($S$3:AK$3)*$J371+SUM($S$4:AK$4)*$K371+SUM($S$5:AK$5)*$L371+SUM($S$6:AK$6)*$M371+SUM($S$7:AK$7)*$N371-SUM($O371:$Q371),0)</f>
        <v>5201</v>
      </c>
      <c r="AI371" s="4">
        <f t="shared" si="1071"/>
        <v>742</v>
      </c>
      <c r="AJ371" s="72">
        <f>IF(SUM($S$3:AM$3)*$J371+SUM($S$4:AQ$4)*$K371+SUM($S$5:AM$5)*$L371+SUM($S$6:AM$6)*$M371+SUM($S$7:AM$7)*$N371-SUM($O371:$Q371)&gt;0,SUM($S$3:AM$3)*$J371+SUM($S$4:AQ$4)*$K371+SUM($S$5:AM$5)*$L371+SUM($S$6:AM$6)*$M371+SUM($S$7:AM$7)*$N371-SUM($O371:$Q371),0)</f>
        <v>6601</v>
      </c>
      <c r="AK371" s="4">
        <f t="shared" si="1072"/>
        <v>1400</v>
      </c>
      <c r="AL371" s="72">
        <f>IF(SUM($S$3:AO$3)*$J371+SUM($S$4:AS$4)*$K371+SUM($S$5:AO$5)*$L371+SUM($S$6:AO$6)*$M371+SUM($S$7:AO$7)*$N371-SUM($O371:$Q371)&gt;0,SUM($S$3:AO$3)*$J371+SUM($S$4:AS$4)*$K371+SUM($S$5:AO$5)*$L371+SUM($S$6:AO$6)*$M371+SUM($S$7:AO$7)*$N371-SUM($O371:$Q371),0)</f>
        <v>8701</v>
      </c>
      <c r="AM371" s="4">
        <f t="shared" si="1073"/>
        <v>2100</v>
      </c>
      <c r="AN371" s="72">
        <f>IF(SUM($S$3:AQ$3)*$J371+SUM($S$4:AU$4)*$K371+SUM($S$5:AQ$5)*$L371+SUM($S$6:AQ$6)*$M371+SUM($S$7:AQ$7)*$N371-SUM($O371:$Q371)&gt;0,SUM($S$3:AQ$3)*$J371+SUM($S$4:AU$4)*$K371+SUM($S$5:AQ$5)*$L371+SUM($S$6:AQ$6)*$M371+SUM($S$7:AQ$7)*$N371-SUM($O371:$Q371),0)</f>
        <v>10801</v>
      </c>
      <c r="AO371" s="4">
        <f t="shared" si="1074"/>
        <v>2100</v>
      </c>
      <c r="AP371" s="72">
        <f>IF(SUM($S$3:AS$3)*$J371+SUM($S$4:AW$4)*$K371+SUM($S$5:AS$5)*$L371+SUM($S$6:AS$6)*$M371+SUM($S$7:AS$7)*$N371-SUM($O371:$Q371)&gt;0,SUM($S$3:AS$3)*$J371+SUM($S$4:AW$4)*$K371+SUM($S$5:AS$5)*$L371+SUM($S$6:AS$6)*$M371+SUM($S$7:AS$7)*$N371-SUM($O371:$Q371),0)</f>
        <v>12901</v>
      </c>
      <c r="AQ371" s="4">
        <f t="shared" si="1075"/>
        <v>2100</v>
      </c>
      <c r="AR371" s="72">
        <f>IF(SUM($S$3:AU$3)*$J371+SUM($S$4:AP$4)*$K371+SUM($S$5:AU$5)*$L371+SUM($S$6:AU$6)*$M371+SUM($S$7:AU$7)*$N371-SUM($O371:$Q371)&gt;0,SUM($S$3:AU$3)*$J371+SUM($S$4:AP$4)*$K371+SUM($S$5:AU$5)*$L371+SUM($S$6:AU$6)*$M371+SUM($S$7:AU$7)*$N371-SUM($O371:$Q371),0)</f>
        <v>5201</v>
      </c>
      <c r="AS371" s="4">
        <f t="shared" si="1076"/>
        <v>0</v>
      </c>
      <c r="AT371" s="72">
        <f>IF(SUM($S$3:AW$3)*$J371+SUM($S$4:AW$4)*$K371+SUM($S$5:AW$5)*$L371+SUM($S$6:AW$6)*$M371+SUM($S$7:AW$7)*$N371-SUM($O371:$Q371)&gt;0,SUM($S$3:AW$3)*$J371+SUM($S$4:AW$4)*$K371+SUM($S$5:AW$5)*$L371+SUM($S$6:AW$6)*$M371+SUM($S$7:AW$7)*$N371-SUM($O371:$Q371),0)</f>
        <v>12901</v>
      </c>
      <c r="AU371" s="4">
        <f t="shared" si="1077"/>
        <v>7700</v>
      </c>
      <c r="AV371" s="72">
        <f>IF(SUM($S$3:AY$3)*$J371+SUM($S$4:AY$4)*$K371+SUM($S$5:AY$5)*$L371+SUM($S$6:AY$6)*$M371+SUM($S$7:AY$7)*$N371-SUM($O371:$Q371)&gt;0,SUM($S$3:AY$3)*$J371+SUM($S$4:AY$4)*$K371+SUM($S$5:AY$5)*$L371+SUM($S$6:AY$6)*$M371+SUM($S$7:AY$7)*$N371-SUM($O371:$Q371),0)</f>
        <v>15001</v>
      </c>
      <c r="AW371" s="4">
        <f t="shared" si="1078"/>
        <v>2100</v>
      </c>
      <c r="AX371" s="72">
        <f>IF(SUM($S$3:BA$3)*$J371+SUM($S$4:BA$4)*$K371+SUM($S$5:BA$5)*$L371+SUM($S$6:BA$6)*$M371+SUM($S$7:BA$7)*$N371-SUM($O371:$Q371)&gt;0,SUM($S$3:BA$3)*$J371+SUM($S$4:BA$4)*$K371+SUM($S$5:BA$5)*$L371+SUM($S$6:BA$6)*$M371+SUM($S$7:BA$7)*$N371-SUM($O371:$Q371),0)</f>
        <v>17101</v>
      </c>
      <c r="AY371" s="7">
        <f t="shared" si="1079"/>
        <v>2100</v>
      </c>
      <c r="AZ371" s="401">
        <f>IF(SUM($S$3:BC$3)*$J371+SUM($S$4:BC$4)*$K371+SUM($S$5:BC$5)*$L371+SUM($S$6:BC$6)*$M371+SUM($S$7:BC$7)*$N371-SUM($O371:$Q371)&gt;0,SUM($S$3:BC$3)*$J371+SUM($S$4:BC$4)*$K371+SUM($S$5:BC$5)*$L371+SUM($S$6:BC$6)*$M371+SUM($S$7:BC$7)*$N371-SUM($O371:$Q371),0)</f>
        <v>19201</v>
      </c>
      <c r="BA371" s="87">
        <f t="shared" si="1080"/>
        <v>2100</v>
      </c>
      <c r="BB371" s="402">
        <f>IF(SUM($S$3:BD$3)*$J371+SUM($S$4:BD$4)*$K371+SUM($S$5:BD$5)*$L371+SUM($S$6:BD$6)*$M371+SUM($S$7:BD$7)*$N371-SUM($O371:$Q371)&gt;0,SUM($S$3:BD$3)*$J371+SUM($S$4:BD$4)*$K371+SUM($S$5:BD$5)*$L371+SUM($S$6:BD$6)*$M371+SUM($S$7:BD$7)*$N371-SUM($O371:$Q371),0)</f>
        <v>21259</v>
      </c>
      <c r="BC371" s="87">
        <f t="shared" si="1081"/>
        <v>2058</v>
      </c>
      <c r="BG371" s="91"/>
      <c r="BH371" s="91"/>
      <c r="BI371" s="91"/>
      <c r="BJ371" s="91"/>
      <c r="BK371" s="91"/>
      <c r="BL371" s="91"/>
      <c r="BM371" s="91"/>
      <c r="BN371" s="91"/>
      <c r="BO371" s="91"/>
      <c r="BP371" s="91"/>
      <c r="BQ371" s="250"/>
      <c r="BR371" s="157"/>
      <c r="BS371" s="91"/>
      <c r="BT371" s="91"/>
      <c r="BU371" s="91"/>
      <c r="BV371" s="91"/>
      <c r="BW371" s="158"/>
      <c r="BX371" s="153"/>
    </row>
    <row r="372" spans="1:76" s="88" customFormat="1" ht="12.75" customHeight="1" x14ac:dyDescent="0.25">
      <c r="A372" s="15" t="s">
        <v>916</v>
      </c>
      <c r="B372" s="51" t="s">
        <v>917</v>
      </c>
      <c r="C372" s="244" t="s">
        <v>10</v>
      </c>
      <c r="D372" s="274"/>
      <c r="E372" s="328"/>
      <c r="F372" s="343" t="s">
        <v>1081</v>
      </c>
      <c r="G372" s="369">
        <v>0</v>
      </c>
      <c r="H372" s="370">
        <v>0</v>
      </c>
      <c r="I372" s="372" t="s">
        <v>1081</v>
      </c>
      <c r="J372" s="208"/>
      <c r="K372" s="208">
        <v>14</v>
      </c>
      <c r="L372" s="217"/>
      <c r="M372" s="109"/>
      <c r="N372" s="120"/>
      <c r="O372" s="87"/>
      <c r="P372" s="87"/>
      <c r="Q372" s="292">
        <v>240</v>
      </c>
      <c r="R372" s="72">
        <f>IF(SUM($S$3:U$3)*$J372+SUM($S$4:U$4)*$K372+SUM($S$5:U$5)*$L372+SUM($S$6:U$6)*$M372+SUM($S$7:U$7)*$N372-SUM($O372:$Q372)&gt;0,SUM($S$3:U$3)*$J372+SUM($S$4:U$4)*$K372+SUM($S$5:U$5)*$L372+SUM($S$6:U$6)*$M372+SUM($S$7:U$7)*$N372-SUM($O372:$Q372),0)</f>
        <v>26</v>
      </c>
      <c r="S372" s="73">
        <f t="shared" si="1063"/>
        <v>26</v>
      </c>
      <c r="T372" s="72">
        <f>IF(SUM($S$3:W$3)*$J372+SUM($S$4:W$4)*$K372+SUM($S$5:W$5)*$L372+SUM($S$6:W$6)*$M372+SUM($S$7:W$7)*$N372-SUM($O372:$Q372)&gt;0,SUM($S$3:W$3)*$J372+SUM($S$4:W$4)*$K372+SUM($S$5:W$5)*$L372+SUM($S$6:W$6)*$M372+SUM($S$7:W$7)*$N372-SUM($O372:$Q372),0)</f>
        <v>1440</v>
      </c>
      <c r="U372" s="4">
        <f t="shared" si="1064"/>
        <v>1414</v>
      </c>
      <c r="V372" s="72">
        <f>IF(SUM($S$3:Y$3)*$J372+SUM($S$4:Y$4)*$K372+SUM($S$5:Y$5)*$L372+SUM($S$6:Y$6)*$M372+SUM($S$7:Y$7)*$N372-SUM($O372:$Q372)&gt;0,SUM($S$3:Y$3)*$J372+SUM($S$4:Y$4)*$K372+SUM($S$5:Y$5)*$L372+SUM($S$6:Y$6)*$M372+SUM($S$7:Y$7)*$N372-SUM($O372:$Q372),0)</f>
        <v>2476</v>
      </c>
      <c r="W372" s="4">
        <f t="shared" si="1065"/>
        <v>1036</v>
      </c>
      <c r="X372" s="72">
        <f>IF(SUM($S$3:AA$3)*$J372+SUM($S$4:AA$4)*$K372+SUM($S$5:AA$5)*$L372+SUM($S$6:AA$6)*$M372+SUM($S$7:AA$7)*$N372-SUM($O372:$Q372)&gt;0,SUM($S$3:AA$3)*$J372+SUM($S$4:AA$4)*$K372+SUM($S$5:AA$5)*$L372+SUM($S$6:AA$6)*$M372+SUM($S$7:AA$7)*$N372-SUM($O372:$Q372),0)</f>
        <v>4170</v>
      </c>
      <c r="Y372" s="4">
        <f t="shared" si="1066"/>
        <v>1694</v>
      </c>
      <c r="Z372" s="72">
        <f>IF(SUM($S$3:AC$3)*$J372+SUM($S$4:AC$4)*$K372+SUM($S$5:AC$5)*$L372+SUM($S$6:AC$6)*$M372+SUM($S$7:AC$7)*$N372-SUM($O372:$Q372)&gt;0,SUM($S$3:AC$3)*$J372+SUM($S$4:AC$4)*$K372+SUM($S$5:AC$5)*$L372+SUM($S$6:AC$6)*$M372+SUM($S$7:AC$7)*$N372-SUM($O372:$Q372),0)</f>
        <v>5486</v>
      </c>
      <c r="AA372" s="4">
        <f t="shared" si="1067"/>
        <v>1316</v>
      </c>
      <c r="AB372" s="72">
        <f>IF(SUM($S$3:AE$3)*$J372+SUM($S$4:AE$4)*$K372+SUM($S$5:AE$5)*$L372+SUM($S$6:AE$6)*$M372+SUM($S$7:AE$7)*$N372-SUM($O372:$Q372)&gt;0,SUM($S$3:AE$3)*$J372+SUM($S$4:AE$4)*$K372+SUM($S$5:AE$5)*$L372+SUM($S$6:AE$6)*$M372+SUM($S$7:AE$7)*$N372-SUM($O372:$Q372),0)</f>
        <v>6536</v>
      </c>
      <c r="AC372" s="4">
        <f t="shared" si="1068"/>
        <v>1050</v>
      </c>
      <c r="AD372" s="72">
        <f>IF(SUM($S$3:AG$3)*$J372+SUM($S$4:AG$4)*$K372+SUM($S$5:AG$5)*$L372+SUM($S$6:AG$6)*$M372+SUM($S$7:AG$7)*$N372-SUM($O372:$Q372)&gt;0,SUM($S$3:AG$3)*$J372+SUM($S$4:AG$4)*$K372+SUM($S$5:AG$5)*$L372+SUM($S$6:AG$6)*$M372+SUM($S$7:AG$7)*$N372-SUM($O372:$Q372),0)</f>
        <v>7362</v>
      </c>
      <c r="AE372" s="4">
        <f t="shared" si="1069"/>
        <v>826</v>
      </c>
      <c r="AF372" s="72">
        <f>IF(SUM($S$3:AI$3)*$J372+SUM($S$4:AI$4)*$K372+SUM($S$5:AI$5)*$L372+SUM($S$6:AI$6)*$M372+SUM($S$7:AI$7)*$N372-SUM($O372:$Q372)&gt;0,SUM($S$3:AI$3)*$J372+SUM($S$4:AI$4)*$K372+SUM($S$5:AI$5)*$L372+SUM($S$6:AI$6)*$M372+SUM($S$7:AI$7)*$N372-SUM($O372:$Q372),0)</f>
        <v>8342</v>
      </c>
      <c r="AG372" s="4">
        <f t="shared" si="1070"/>
        <v>980</v>
      </c>
      <c r="AH372" s="72">
        <f>IF(SUM($S$3:AK$3)*$J372+SUM($S$4:AK$4)*$K372+SUM($S$5:AK$5)*$L372+SUM($S$6:AK$6)*$M372+SUM($S$7:AK$7)*$N372-SUM($O372:$Q372)&gt;0,SUM($S$3:AK$3)*$J372+SUM($S$4:AK$4)*$K372+SUM($S$5:AK$5)*$L372+SUM($S$6:AK$6)*$M372+SUM($S$7:AK$7)*$N372-SUM($O372:$Q372),0)</f>
        <v>9084</v>
      </c>
      <c r="AI372" s="4">
        <f t="shared" si="1071"/>
        <v>742</v>
      </c>
      <c r="AJ372" s="72">
        <f>IF(SUM($S$3:AM$3)*$J372+SUM($S$4:AQ$4)*$K372+SUM($S$5:AM$5)*$L372+SUM($S$6:AM$6)*$M372+SUM($S$7:AM$7)*$N372-SUM($O372:$Q372)&gt;0,SUM($S$3:AM$3)*$J372+SUM($S$4:AQ$4)*$K372+SUM($S$5:AM$5)*$L372+SUM($S$6:AM$6)*$M372+SUM($S$7:AM$7)*$N372-SUM($O372:$Q372),0)</f>
        <v>10484</v>
      </c>
      <c r="AK372" s="4">
        <f t="shared" si="1072"/>
        <v>1400</v>
      </c>
      <c r="AL372" s="72">
        <f>IF(SUM($S$3:AO$3)*$J372+SUM($S$4:AS$4)*$K372+SUM($S$5:AO$5)*$L372+SUM($S$6:AO$6)*$M372+SUM($S$7:AO$7)*$N372-SUM($O372:$Q372)&gt;0,SUM($S$3:AO$3)*$J372+SUM($S$4:AS$4)*$K372+SUM($S$5:AO$5)*$L372+SUM($S$6:AO$6)*$M372+SUM($S$7:AO$7)*$N372-SUM($O372:$Q372),0)</f>
        <v>12584</v>
      </c>
      <c r="AM372" s="4">
        <f t="shared" si="1073"/>
        <v>2100</v>
      </c>
      <c r="AN372" s="72">
        <f>IF(SUM($S$3:AQ$3)*$J372+SUM($S$4:AU$4)*$K372+SUM($S$5:AQ$5)*$L372+SUM($S$6:AQ$6)*$M372+SUM($S$7:AQ$7)*$N372-SUM($O372:$Q372)&gt;0,SUM($S$3:AQ$3)*$J372+SUM($S$4:AU$4)*$K372+SUM($S$5:AQ$5)*$L372+SUM($S$6:AQ$6)*$M372+SUM($S$7:AQ$7)*$N372-SUM($O372:$Q372),0)</f>
        <v>14684</v>
      </c>
      <c r="AO372" s="4">
        <f t="shared" si="1074"/>
        <v>2100</v>
      </c>
      <c r="AP372" s="72">
        <f>IF(SUM($S$3:AS$3)*$J372+SUM($S$4:AW$4)*$K372+SUM($S$5:AS$5)*$L372+SUM($S$6:AS$6)*$M372+SUM($S$7:AS$7)*$N372-SUM($O372:$Q372)&gt;0,SUM($S$3:AS$3)*$J372+SUM($S$4:AW$4)*$K372+SUM($S$5:AS$5)*$L372+SUM($S$6:AS$6)*$M372+SUM($S$7:AS$7)*$N372-SUM($O372:$Q372),0)</f>
        <v>16784</v>
      </c>
      <c r="AQ372" s="4">
        <f t="shared" si="1075"/>
        <v>2100</v>
      </c>
      <c r="AR372" s="72">
        <f>IF(SUM($S$3:AU$3)*$J372+SUM($S$4:AP$4)*$K372+SUM($S$5:AU$5)*$L372+SUM($S$6:AU$6)*$M372+SUM($S$7:AU$7)*$N372-SUM($O372:$Q372)&gt;0,SUM($S$3:AU$3)*$J372+SUM($S$4:AP$4)*$K372+SUM($S$5:AU$5)*$L372+SUM($S$6:AU$6)*$M372+SUM($S$7:AU$7)*$N372-SUM($O372:$Q372),0)</f>
        <v>9084</v>
      </c>
      <c r="AS372" s="4">
        <f t="shared" si="1076"/>
        <v>0</v>
      </c>
      <c r="AT372" s="72">
        <f>IF(SUM($S$3:AW$3)*$J372+SUM($S$4:AW$4)*$K372+SUM($S$5:AW$5)*$L372+SUM($S$6:AW$6)*$M372+SUM($S$7:AW$7)*$N372-SUM($O372:$Q372)&gt;0,SUM($S$3:AW$3)*$J372+SUM($S$4:AW$4)*$K372+SUM($S$5:AW$5)*$L372+SUM($S$6:AW$6)*$M372+SUM($S$7:AW$7)*$N372-SUM($O372:$Q372),0)</f>
        <v>16784</v>
      </c>
      <c r="AU372" s="4">
        <f t="shared" si="1077"/>
        <v>7700</v>
      </c>
      <c r="AV372" s="72">
        <f>IF(SUM($S$3:AY$3)*$J372+SUM($S$4:AY$4)*$K372+SUM($S$5:AY$5)*$L372+SUM($S$6:AY$6)*$M372+SUM($S$7:AY$7)*$N372-SUM($O372:$Q372)&gt;0,SUM($S$3:AY$3)*$J372+SUM($S$4:AY$4)*$K372+SUM($S$5:AY$5)*$L372+SUM($S$6:AY$6)*$M372+SUM($S$7:AY$7)*$N372-SUM($O372:$Q372),0)</f>
        <v>18884</v>
      </c>
      <c r="AW372" s="4">
        <f t="shared" si="1078"/>
        <v>2100</v>
      </c>
      <c r="AX372" s="72">
        <f>IF(SUM($S$3:BA$3)*$J372+SUM($S$4:BA$4)*$K372+SUM($S$5:BA$5)*$L372+SUM($S$6:BA$6)*$M372+SUM($S$7:BA$7)*$N372-SUM($O372:$Q372)&gt;0,SUM($S$3:BA$3)*$J372+SUM($S$4:BA$4)*$K372+SUM($S$5:BA$5)*$L372+SUM($S$6:BA$6)*$M372+SUM($S$7:BA$7)*$N372-SUM($O372:$Q372),0)</f>
        <v>20984</v>
      </c>
      <c r="AY372" s="7">
        <f t="shared" si="1079"/>
        <v>2100</v>
      </c>
      <c r="AZ372" s="401">
        <f>IF(SUM($S$3:BC$3)*$J372+SUM($S$4:BC$4)*$K372+SUM($S$5:BC$5)*$L372+SUM($S$6:BC$6)*$M372+SUM($S$7:BC$7)*$N372-SUM($O372:$Q372)&gt;0,SUM($S$3:BC$3)*$J372+SUM($S$4:BC$4)*$K372+SUM($S$5:BC$5)*$L372+SUM($S$6:BC$6)*$M372+SUM($S$7:BC$7)*$N372-SUM($O372:$Q372),0)</f>
        <v>23084</v>
      </c>
      <c r="BA372" s="87">
        <f t="shared" si="1080"/>
        <v>2100</v>
      </c>
      <c r="BB372" s="402">
        <f>IF(SUM($S$3:BD$3)*$J372+SUM($S$4:BD$4)*$K372+SUM($S$5:BD$5)*$L372+SUM($S$6:BD$6)*$M372+SUM($S$7:BD$7)*$N372-SUM($O372:$Q372)&gt;0,SUM($S$3:BD$3)*$J372+SUM($S$4:BD$4)*$K372+SUM($S$5:BD$5)*$L372+SUM($S$6:BD$6)*$M372+SUM($S$7:BD$7)*$N372-SUM($O372:$Q372),0)</f>
        <v>25142</v>
      </c>
      <c r="BC372" s="87">
        <f t="shared" si="1081"/>
        <v>2058</v>
      </c>
      <c r="BG372" s="91">
        <f t="shared" ref="BG372:BG375" si="1208">IF($G372=2,$H372*AC372*$I$2,$H372*AC372)</f>
        <v>0</v>
      </c>
      <c r="BH372" s="91">
        <f t="shared" ref="BH372:BH375" si="1209">IF($G372=2,$H372*AE372*$I$2,$H372*AE372)</f>
        <v>0</v>
      </c>
      <c r="BI372" s="91">
        <f t="shared" ref="BI372:BI375" si="1210">IF($G372=2,$H372*AG372*$I$2,$H372*AG372)</f>
        <v>0</v>
      </c>
      <c r="BJ372" s="91">
        <f t="shared" ref="BJ372:BJ375" si="1211">IF($G372=2,$H372*AI372*$I$2,$H372*AI372)</f>
        <v>0</v>
      </c>
      <c r="BK372" s="91">
        <f t="shared" ref="BK372:BK375" si="1212">IF($G372=2,$H372*AK372*$I$2,$H372*AK372)</f>
        <v>0</v>
      </c>
      <c r="BL372" s="91">
        <f t="shared" ref="BL372:BL375" si="1213">IF($G372=2,$H372*AM372*$I$2,$H372*AM372)</f>
        <v>0</v>
      </c>
      <c r="BM372" s="91">
        <f t="shared" ref="BM372:BM375" si="1214">IF($G372=2,$H372*AO372*$I$2,$H372*AO372)</f>
        <v>0</v>
      </c>
      <c r="BN372" s="91">
        <f t="shared" ref="BN372:BN375" si="1215">IF($G372=2,AQ372*$I$2*$H372,AQ372*$H372)</f>
        <v>0</v>
      </c>
      <c r="BO372" s="91">
        <f t="shared" ref="BO372:BO375" si="1216">IF($G372=2,$H372*AS372*$I$2,$H372*AS372)</f>
        <v>0</v>
      </c>
      <c r="BP372" s="91">
        <f t="shared" ref="BP372:BP375" si="1217">IF($G372=2,AU372*$I$2*$H372,AU372*$H372)</f>
        <v>0</v>
      </c>
      <c r="BQ372" s="250">
        <f t="shared" ref="BQ372:BQ375" si="1218">IF($G372=2,AW372*$I$2*$H372,AW372*$H372)</f>
        <v>0</v>
      </c>
      <c r="BR372" s="157">
        <f t="shared" ref="BR372:BR375" si="1219">IF($G372=2,$H372*AY372*$I$2,$H372*AY372)</f>
        <v>0</v>
      </c>
      <c r="BS372" s="91">
        <f t="shared" ref="BS372:BS375" si="1220">IF($G372=2,$H372*BA372*$I$2,$H372*BA372)</f>
        <v>0</v>
      </c>
      <c r="BT372" s="91">
        <f t="shared" ref="BT372:BT375" si="1221">IF($G372=2,$H372*BC372*$I$2,$H372*BC372)</f>
        <v>0</v>
      </c>
      <c r="BU372" s="87"/>
      <c r="BV372" s="87"/>
      <c r="BW372" s="159"/>
      <c r="BX372" s="154"/>
    </row>
    <row r="373" spans="1:76" s="88" customFormat="1" ht="12.75" customHeight="1" x14ac:dyDescent="0.25">
      <c r="A373" s="15" t="s">
        <v>918</v>
      </c>
      <c r="B373" s="51" t="s">
        <v>919</v>
      </c>
      <c r="C373" s="244" t="s">
        <v>10</v>
      </c>
      <c r="D373" s="274"/>
      <c r="E373" s="328"/>
      <c r="F373" s="343" t="s">
        <v>1081</v>
      </c>
      <c r="G373" s="369">
        <v>0</v>
      </c>
      <c r="H373" s="370">
        <v>0</v>
      </c>
      <c r="I373" s="372" t="s">
        <v>1081</v>
      </c>
      <c r="J373" s="208"/>
      <c r="K373" s="208">
        <v>14</v>
      </c>
      <c r="L373" s="217"/>
      <c r="M373" s="109"/>
      <c r="N373" s="120"/>
      <c r="O373" s="87"/>
      <c r="P373" s="87"/>
      <c r="Q373" s="292">
        <v>240</v>
      </c>
      <c r="R373" s="72">
        <f>IF(SUM($S$3:U$3)*$J373+SUM($S$4:U$4)*$K373+SUM($S$5:U$5)*$L373+SUM($S$6:U$6)*$M373+SUM($S$7:U$7)*$N373-SUM($O373:$Q373)&gt;0,SUM($S$3:U$3)*$J373+SUM($S$4:U$4)*$K373+SUM($S$5:U$5)*$L373+SUM($S$6:U$6)*$M373+SUM($S$7:U$7)*$N373-SUM($O373:$Q373),0)</f>
        <v>26</v>
      </c>
      <c r="S373" s="73">
        <f t="shared" si="1063"/>
        <v>26</v>
      </c>
      <c r="T373" s="72">
        <f>IF(SUM($S$3:W$3)*$J373+SUM($S$4:W$4)*$K373+SUM($S$5:W$5)*$L373+SUM($S$6:W$6)*$M373+SUM($S$7:W$7)*$N373-SUM($O373:$Q373)&gt;0,SUM($S$3:W$3)*$J373+SUM($S$4:W$4)*$K373+SUM($S$5:W$5)*$L373+SUM($S$6:W$6)*$M373+SUM($S$7:W$7)*$N373-SUM($O373:$Q373),0)</f>
        <v>1440</v>
      </c>
      <c r="U373" s="4">
        <f t="shared" si="1064"/>
        <v>1414</v>
      </c>
      <c r="V373" s="72">
        <f>IF(SUM($S$3:Y$3)*$J373+SUM($S$4:Y$4)*$K373+SUM($S$5:Y$5)*$L373+SUM($S$6:Y$6)*$M373+SUM($S$7:Y$7)*$N373-SUM($O373:$Q373)&gt;0,SUM($S$3:Y$3)*$J373+SUM($S$4:Y$4)*$K373+SUM($S$5:Y$5)*$L373+SUM($S$6:Y$6)*$M373+SUM($S$7:Y$7)*$N373-SUM($O373:$Q373),0)</f>
        <v>2476</v>
      </c>
      <c r="W373" s="4">
        <f t="shared" si="1065"/>
        <v>1036</v>
      </c>
      <c r="X373" s="72">
        <f>IF(SUM($S$3:AA$3)*$J373+SUM($S$4:AA$4)*$K373+SUM($S$5:AA$5)*$L373+SUM($S$6:AA$6)*$M373+SUM($S$7:AA$7)*$N373-SUM($O373:$Q373)&gt;0,SUM($S$3:AA$3)*$J373+SUM($S$4:AA$4)*$K373+SUM($S$5:AA$5)*$L373+SUM($S$6:AA$6)*$M373+SUM($S$7:AA$7)*$N373-SUM($O373:$Q373),0)</f>
        <v>4170</v>
      </c>
      <c r="Y373" s="4">
        <f t="shared" si="1066"/>
        <v>1694</v>
      </c>
      <c r="Z373" s="72">
        <f>IF(SUM($S$3:AC$3)*$J373+SUM($S$4:AC$4)*$K373+SUM($S$5:AC$5)*$L373+SUM($S$6:AC$6)*$M373+SUM($S$7:AC$7)*$N373-SUM($O373:$Q373)&gt;0,SUM($S$3:AC$3)*$J373+SUM($S$4:AC$4)*$K373+SUM($S$5:AC$5)*$L373+SUM($S$6:AC$6)*$M373+SUM($S$7:AC$7)*$N373-SUM($O373:$Q373),0)</f>
        <v>5486</v>
      </c>
      <c r="AA373" s="4">
        <f t="shared" si="1067"/>
        <v>1316</v>
      </c>
      <c r="AB373" s="72">
        <f>IF(SUM($S$3:AE$3)*$J373+SUM($S$4:AE$4)*$K373+SUM($S$5:AE$5)*$L373+SUM($S$6:AE$6)*$M373+SUM($S$7:AE$7)*$N373-SUM($O373:$Q373)&gt;0,SUM($S$3:AE$3)*$J373+SUM($S$4:AE$4)*$K373+SUM($S$5:AE$5)*$L373+SUM($S$6:AE$6)*$M373+SUM($S$7:AE$7)*$N373-SUM($O373:$Q373),0)</f>
        <v>6536</v>
      </c>
      <c r="AC373" s="4">
        <f t="shared" si="1068"/>
        <v>1050</v>
      </c>
      <c r="AD373" s="72">
        <f>IF(SUM($S$3:AG$3)*$J373+SUM($S$4:AG$4)*$K373+SUM($S$5:AG$5)*$L373+SUM($S$6:AG$6)*$M373+SUM($S$7:AG$7)*$N373-SUM($O373:$Q373)&gt;0,SUM($S$3:AG$3)*$J373+SUM($S$4:AG$4)*$K373+SUM($S$5:AG$5)*$L373+SUM($S$6:AG$6)*$M373+SUM($S$7:AG$7)*$N373-SUM($O373:$Q373),0)</f>
        <v>7362</v>
      </c>
      <c r="AE373" s="4">
        <f t="shared" si="1069"/>
        <v>826</v>
      </c>
      <c r="AF373" s="72">
        <f>IF(SUM($S$3:AI$3)*$J373+SUM($S$4:AI$4)*$K373+SUM($S$5:AI$5)*$L373+SUM($S$6:AI$6)*$M373+SUM($S$7:AI$7)*$N373-SUM($O373:$Q373)&gt;0,SUM($S$3:AI$3)*$J373+SUM($S$4:AI$4)*$K373+SUM($S$5:AI$5)*$L373+SUM($S$6:AI$6)*$M373+SUM($S$7:AI$7)*$N373-SUM($O373:$Q373),0)</f>
        <v>8342</v>
      </c>
      <c r="AG373" s="4">
        <f t="shared" si="1070"/>
        <v>980</v>
      </c>
      <c r="AH373" s="72">
        <f>IF(SUM($S$3:AK$3)*$J373+SUM($S$4:AK$4)*$K373+SUM($S$5:AK$5)*$L373+SUM($S$6:AK$6)*$M373+SUM($S$7:AK$7)*$N373-SUM($O373:$Q373)&gt;0,SUM($S$3:AK$3)*$J373+SUM($S$4:AK$4)*$K373+SUM($S$5:AK$5)*$L373+SUM($S$6:AK$6)*$M373+SUM($S$7:AK$7)*$N373-SUM($O373:$Q373),0)</f>
        <v>9084</v>
      </c>
      <c r="AI373" s="4">
        <f t="shared" si="1071"/>
        <v>742</v>
      </c>
      <c r="AJ373" s="72">
        <f>IF(SUM($S$3:AM$3)*$J373+SUM($S$4:AQ$4)*$K373+SUM($S$5:AM$5)*$L373+SUM($S$6:AM$6)*$M373+SUM($S$7:AM$7)*$N373-SUM($O373:$Q373)&gt;0,SUM($S$3:AM$3)*$J373+SUM($S$4:AQ$4)*$K373+SUM($S$5:AM$5)*$L373+SUM($S$6:AM$6)*$M373+SUM($S$7:AM$7)*$N373-SUM($O373:$Q373),0)</f>
        <v>10484</v>
      </c>
      <c r="AK373" s="4">
        <f t="shared" si="1072"/>
        <v>1400</v>
      </c>
      <c r="AL373" s="72">
        <f>IF(SUM($S$3:AO$3)*$J373+SUM($S$4:AS$4)*$K373+SUM($S$5:AO$5)*$L373+SUM($S$6:AO$6)*$M373+SUM($S$7:AO$7)*$N373-SUM($O373:$Q373)&gt;0,SUM($S$3:AO$3)*$J373+SUM($S$4:AS$4)*$K373+SUM($S$5:AO$5)*$L373+SUM($S$6:AO$6)*$M373+SUM($S$7:AO$7)*$N373-SUM($O373:$Q373),0)</f>
        <v>12584</v>
      </c>
      <c r="AM373" s="4">
        <f t="shared" si="1073"/>
        <v>2100</v>
      </c>
      <c r="AN373" s="72">
        <f>IF(SUM($S$3:AQ$3)*$J373+SUM($S$4:AU$4)*$K373+SUM($S$5:AQ$5)*$L373+SUM($S$6:AQ$6)*$M373+SUM($S$7:AQ$7)*$N373-SUM($O373:$Q373)&gt;0,SUM($S$3:AQ$3)*$J373+SUM($S$4:AU$4)*$K373+SUM($S$5:AQ$5)*$L373+SUM($S$6:AQ$6)*$M373+SUM($S$7:AQ$7)*$N373-SUM($O373:$Q373),0)</f>
        <v>14684</v>
      </c>
      <c r="AO373" s="4">
        <f t="shared" si="1074"/>
        <v>2100</v>
      </c>
      <c r="AP373" s="72">
        <f>IF(SUM($S$3:AS$3)*$J373+SUM($S$4:AW$4)*$K373+SUM($S$5:AS$5)*$L373+SUM($S$6:AS$6)*$M373+SUM($S$7:AS$7)*$N373-SUM($O373:$Q373)&gt;0,SUM($S$3:AS$3)*$J373+SUM($S$4:AW$4)*$K373+SUM($S$5:AS$5)*$L373+SUM($S$6:AS$6)*$M373+SUM($S$7:AS$7)*$N373-SUM($O373:$Q373),0)</f>
        <v>16784</v>
      </c>
      <c r="AQ373" s="4">
        <f t="shared" si="1075"/>
        <v>2100</v>
      </c>
      <c r="AR373" s="72">
        <f>IF(SUM($S$3:AU$3)*$J373+SUM($S$4:AP$4)*$K373+SUM($S$5:AU$5)*$L373+SUM($S$6:AU$6)*$M373+SUM($S$7:AU$7)*$N373-SUM($O373:$Q373)&gt;0,SUM($S$3:AU$3)*$J373+SUM($S$4:AP$4)*$K373+SUM($S$5:AU$5)*$L373+SUM($S$6:AU$6)*$M373+SUM($S$7:AU$7)*$N373-SUM($O373:$Q373),0)</f>
        <v>9084</v>
      </c>
      <c r="AS373" s="4">
        <f t="shared" si="1076"/>
        <v>0</v>
      </c>
      <c r="AT373" s="72">
        <f>IF(SUM($S$3:AW$3)*$J373+SUM($S$4:AW$4)*$K373+SUM($S$5:AW$5)*$L373+SUM($S$6:AW$6)*$M373+SUM($S$7:AW$7)*$N373-SUM($O373:$Q373)&gt;0,SUM($S$3:AW$3)*$J373+SUM($S$4:AW$4)*$K373+SUM($S$5:AW$5)*$L373+SUM($S$6:AW$6)*$M373+SUM($S$7:AW$7)*$N373-SUM($O373:$Q373),0)</f>
        <v>16784</v>
      </c>
      <c r="AU373" s="4">
        <f t="shared" si="1077"/>
        <v>7700</v>
      </c>
      <c r="AV373" s="72">
        <f>IF(SUM($S$3:AY$3)*$J373+SUM($S$4:AY$4)*$K373+SUM($S$5:AY$5)*$L373+SUM($S$6:AY$6)*$M373+SUM($S$7:AY$7)*$N373-SUM($O373:$Q373)&gt;0,SUM($S$3:AY$3)*$J373+SUM($S$4:AY$4)*$K373+SUM($S$5:AY$5)*$L373+SUM($S$6:AY$6)*$M373+SUM($S$7:AY$7)*$N373-SUM($O373:$Q373),0)</f>
        <v>18884</v>
      </c>
      <c r="AW373" s="4">
        <f t="shared" si="1078"/>
        <v>2100</v>
      </c>
      <c r="AX373" s="72">
        <f>IF(SUM($S$3:BA$3)*$J373+SUM($S$4:BA$4)*$K373+SUM($S$5:BA$5)*$L373+SUM($S$6:BA$6)*$M373+SUM($S$7:BA$7)*$N373-SUM($O373:$Q373)&gt;0,SUM($S$3:BA$3)*$J373+SUM($S$4:BA$4)*$K373+SUM($S$5:BA$5)*$L373+SUM($S$6:BA$6)*$M373+SUM($S$7:BA$7)*$N373-SUM($O373:$Q373),0)</f>
        <v>20984</v>
      </c>
      <c r="AY373" s="7">
        <f t="shared" si="1079"/>
        <v>2100</v>
      </c>
      <c r="AZ373" s="401">
        <f>IF(SUM($S$3:BC$3)*$J373+SUM($S$4:BC$4)*$K373+SUM($S$5:BC$5)*$L373+SUM($S$6:BC$6)*$M373+SUM($S$7:BC$7)*$N373-SUM($O373:$Q373)&gt;0,SUM($S$3:BC$3)*$J373+SUM($S$4:BC$4)*$K373+SUM($S$5:BC$5)*$L373+SUM($S$6:BC$6)*$M373+SUM($S$7:BC$7)*$N373-SUM($O373:$Q373),0)</f>
        <v>23084</v>
      </c>
      <c r="BA373" s="87">
        <f t="shared" si="1080"/>
        <v>2100</v>
      </c>
      <c r="BB373" s="402">
        <f>IF(SUM($S$3:BD$3)*$J373+SUM($S$4:BD$4)*$K373+SUM($S$5:BD$5)*$L373+SUM($S$6:BD$6)*$M373+SUM($S$7:BD$7)*$N373-SUM($O373:$Q373)&gt;0,SUM($S$3:BD$3)*$J373+SUM($S$4:BD$4)*$K373+SUM($S$5:BD$5)*$L373+SUM($S$6:BD$6)*$M373+SUM($S$7:BD$7)*$N373-SUM($O373:$Q373),0)</f>
        <v>25142</v>
      </c>
      <c r="BC373" s="87">
        <f t="shared" si="1081"/>
        <v>2058</v>
      </c>
      <c r="BG373" s="91">
        <f t="shared" si="1208"/>
        <v>0</v>
      </c>
      <c r="BH373" s="91">
        <f t="shared" si="1209"/>
        <v>0</v>
      </c>
      <c r="BI373" s="91">
        <f t="shared" si="1210"/>
        <v>0</v>
      </c>
      <c r="BJ373" s="91">
        <f t="shared" si="1211"/>
        <v>0</v>
      </c>
      <c r="BK373" s="91">
        <f t="shared" si="1212"/>
        <v>0</v>
      </c>
      <c r="BL373" s="91">
        <f t="shared" si="1213"/>
        <v>0</v>
      </c>
      <c r="BM373" s="91">
        <f t="shared" si="1214"/>
        <v>0</v>
      </c>
      <c r="BN373" s="91">
        <f t="shared" si="1215"/>
        <v>0</v>
      </c>
      <c r="BO373" s="91">
        <f t="shared" si="1216"/>
        <v>0</v>
      </c>
      <c r="BP373" s="91">
        <f t="shared" si="1217"/>
        <v>0</v>
      </c>
      <c r="BQ373" s="250">
        <f t="shared" si="1218"/>
        <v>0</v>
      </c>
      <c r="BR373" s="157">
        <f t="shared" si="1219"/>
        <v>0</v>
      </c>
      <c r="BS373" s="91">
        <f t="shared" si="1220"/>
        <v>0</v>
      </c>
      <c r="BT373" s="91">
        <f t="shared" si="1221"/>
        <v>0</v>
      </c>
      <c r="BU373" s="87"/>
      <c r="BV373" s="87"/>
      <c r="BW373" s="159"/>
      <c r="BX373" s="154"/>
    </row>
    <row r="374" spans="1:76" s="88" customFormat="1" ht="12.75" customHeight="1" x14ac:dyDescent="0.25">
      <c r="A374" s="15" t="s">
        <v>920</v>
      </c>
      <c r="B374" s="51" t="s">
        <v>921</v>
      </c>
      <c r="C374" s="244" t="s">
        <v>10</v>
      </c>
      <c r="D374" s="274"/>
      <c r="E374" s="328"/>
      <c r="F374" s="343" t="s">
        <v>1081</v>
      </c>
      <c r="G374" s="369">
        <v>0</v>
      </c>
      <c r="H374" s="370">
        <v>0</v>
      </c>
      <c r="I374" s="372" t="s">
        <v>1081</v>
      </c>
      <c r="J374" s="208"/>
      <c r="K374" s="208">
        <v>14</v>
      </c>
      <c r="L374" s="217"/>
      <c r="M374" s="109"/>
      <c r="N374" s="120"/>
      <c r="O374" s="87">
        <v>610</v>
      </c>
      <c r="P374" s="87"/>
      <c r="Q374" s="292"/>
      <c r="R374" s="72">
        <f>IF(SUM($S$3:U$3)*$J374+SUM($S$4:U$4)*$K374+SUM($S$5:U$5)*$L374+SUM($S$6:U$6)*$M374+SUM($S$7:U$7)*$N374-SUM($O374:$Q374)&gt;0,SUM($S$3:U$3)*$J374+SUM($S$4:U$4)*$K374+SUM($S$5:U$5)*$L374+SUM($S$6:U$6)*$M374+SUM($S$7:U$7)*$N374-SUM($O374:$Q374),0)</f>
        <v>0</v>
      </c>
      <c r="S374" s="73">
        <f t="shared" si="1063"/>
        <v>0</v>
      </c>
      <c r="T374" s="72">
        <f>IF(SUM($S$3:W$3)*$J374+SUM($S$4:W$4)*$K374+SUM($S$5:W$5)*$L374+SUM($S$6:W$6)*$M374+SUM($S$7:W$7)*$N374-SUM($O374:$Q374)&gt;0,SUM($S$3:W$3)*$J374+SUM($S$4:W$4)*$K374+SUM($S$5:W$5)*$L374+SUM($S$6:W$6)*$M374+SUM($S$7:W$7)*$N374-SUM($O374:$Q374),0)</f>
        <v>1070</v>
      </c>
      <c r="U374" s="4">
        <f t="shared" si="1064"/>
        <v>1070</v>
      </c>
      <c r="V374" s="72">
        <f>IF(SUM($S$3:Y$3)*$J374+SUM($S$4:Y$4)*$K374+SUM($S$5:Y$5)*$L374+SUM($S$6:Y$6)*$M374+SUM($S$7:Y$7)*$N374-SUM($O374:$Q374)&gt;0,SUM($S$3:Y$3)*$J374+SUM($S$4:Y$4)*$K374+SUM($S$5:Y$5)*$L374+SUM($S$6:Y$6)*$M374+SUM($S$7:Y$7)*$N374-SUM($O374:$Q374),0)</f>
        <v>2106</v>
      </c>
      <c r="W374" s="4">
        <f t="shared" si="1065"/>
        <v>1036</v>
      </c>
      <c r="X374" s="72">
        <f>IF(SUM($S$3:AA$3)*$J374+SUM($S$4:AA$4)*$K374+SUM($S$5:AA$5)*$L374+SUM($S$6:AA$6)*$M374+SUM($S$7:AA$7)*$N374-SUM($O374:$Q374)&gt;0,SUM($S$3:AA$3)*$J374+SUM($S$4:AA$4)*$K374+SUM($S$5:AA$5)*$L374+SUM($S$6:AA$6)*$M374+SUM($S$7:AA$7)*$N374-SUM($O374:$Q374),0)</f>
        <v>3800</v>
      </c>
      <c r="Y374" s="4">
        <f t="shared" si="1066"/>
        <v>1694</v>
      </c>
      <c r="Z374" s="72">
        <f>IF(SUM($S$3:AC$3)*$J374+SUM($S$4:AC$4)*$K374+SUM($S$5:AC$5)*$L374+SUM($S$6:AC$6)*$M374+SUM($S$7:AC$7)*$N374-SUM($O374:$Q374)&gt;0,SUM($S$3:AC$3)*$J374+SUM($S$4:AC$4)*$K374+SUM($S$5:AC$5)*$L374+SUM($S$6:AC$6)*$M374+SUM($S$7:AC$7)*$N374-SUM($O374:$Q374),0)</f>
        <v>5116</v>
      </c>
      <c r="AA374" s="4">
        <f t="shared" si="1067"/>
        <v>1316</v>
      </c>
      <c r="AB374" s="72">
        <f>IF(SUM($S$3:AE$3)*$J374+SUM($S$4:AE$4)*$K374+SUM($S$5:AE$5)*$L374+SUM($S$6:AE$6)*$M374+SUM($S$7:AE$7)*$N374-SUM($O374:$Q374)&gt;0,SUM($S$3:AE$3)*$J374+SUM($S$4:AE$4)*$K374+SUM($S$5:AE$5)*$L374+SUM($S$6:AE$6)*$M374+SUM($S$7:AE$7)*$N374-SUM($O374:$Q374),0)</f>
        <v>6166</v>
      </c>
      <c r="AC374" s="4">
        <f t="shared" si="1068"/>
        <v>1050</v>
      </c>
      <c r="AD374" s="72">
        <f>IF(SUM($S$3:AG$3)*$J374+SUM($S$4:AG$4)*$K374+SUM($S$5:AG$5)*$L374+SUM($S$6:AG$6)*$M374+SUM($S$7:AG$7)*$N374-SUM($O374:$Q374)&gt;0,SUM($S$3:AG$3)*$J374+SUM($S$4:AG$4)*$K374+SUM($S$5:AG$5)*$L374+SUM($S$6:AG$6)*$M374+SUM($S$7:AG$7)*$N374-SUM($O374:$Q374),0)</f>
        <v>6992</v>
      </c>
      <c r="AE374" s="4">
        <f t="shared" si="1069"/>
        <v>826</v>
      </c>
      <c r="AF374" s="72">
        <f>IF(SUM($S$3:AI$3)*$J374+SUM($S$4:AI$4)*$K374+SUM($S$5:AI$5)*$L374+SUM($S$6:AI$6)*$M374+SUM($S$7:AI$7)*$N374-SUM($O374:$Q374)&gt;0,SUM($S$3:AI$3)*$J374+SUM($S$4:AI$4)*$K374+SUM($S$5:AI$5)*$L374+SUM($S$6:AI$6)*$M374+SUM($S$7:AI$7)*$N374-SUM($O374:$Q374),0)</f>
        <v>7972</v>
      </c>
      <c r="AG374" s="4">
        <f t="shared" si="1070"/>
        <v>980</v>
      </c>
      <c r="AH374" s="72">
        <f>IF(SUM($S$3:AK$3)*$J374+SUM($S$4:AK$4)*$K374+SUM($S$5:AK$5)*$L374+SUM($S$6:AK$6)*$M374+SUM($S$7:AK$7)*$N374-SUM($O374:$Q374)&gt;0,SUM($S$3:AK$3)*$J374+SUM($S$4:AK$4)*$K374+SUM($S$5:AK$5)*$L374+SUM($S$6:AK$6)*$M374+SUM($S$7:AK$7)*$N374-SUM($O374:$Q374),0)</f>
        <v>8714</v>
      </c>
      <c r="AI374" s="4">
        <f t="shared" si="1071"/>
        <v>742</v>
      </c>
      <c r="AJ374" s="72">
        <f>IF(SUM($S$3:AM$3)*$J374+SUM($S$4:AQ$4)*$K374+SUM($S$5:AM$5)*$L374+SUM($S$6:AM$6)*$M374+SUM($S$7:AM$7)*$N374-SUM($O374:$Q374)&gt;0,SUM($S$3:AM$3)*$J374+SUM($S$4:AQ$4)*$K374+SUM($S$5:AM$5)*$L374+SUM($S$6:AM$6)*$M374+SUM($S$7:AM$7)*$N374-SUM($O374:$Q374),0)</f>
        <v>10114</v>
      </c>
      <c r="AK374" s="4">
        <f t="shared" si="1072"/>
        <v>1400</v>
      </c>
      <c r="AL374" s="72">
        <f>IF(SUM($S$3:AO$3)*$J374+SUM($S$4:AS$4)*$K374+SUM($S$5:AO$5)*$L374+SUM($S$6:AO$6)*$M374+SUM($S$7:AO$7)*$N374-SUM($O374:$Q374)&gt;0,SUM($S$3:AO$3)*$J374+SUM($S$4:AS$4)*$K374+SUM($S$5:AO$5)*$L374+SUM($S$6:AO$6)*$M374+SUM($S$7:AO$7)*$N374-SUM($O374:$Q374),0)</f>
        <v>12214</v>
      </c>
      <c r="AM374" s="4">
        <f t="shared" si="1073"/>
        <v>2100</v>
      </c>
      <c r="AN374" s="72">
        <f>IF(SUM($S$3:AQ$3)*$J374+SUM($S$4:AU$4)*$K374+SUM($S$5:AQ$5)*$L374+SUM($S$6:AQ$6)*$M374+SUM($S$7:AQ$7)*$N374-SUM($O374:$Q374)&gt;0,SUM($S$3:AQ$3)*$J374+SUM($S$4:AU$4)*$K374+SUM($S$5:AQ$5)*$L374+SUM($S$6:AQ$6)*$M374+SUM($S$7:AQ$7)*$N374-SUM($O374:$Q374),0)</f>
        <v>14314</v>
      </c>
      <c r="AO374" s="4">
        <f t="shared" si="1074"/>
        <v>2100</v>
      </c>
      <c r="AP374" s="72">
        <f>IF(SUM($S$3:AS$3)*$J374+SUM($S$4:AW$4)*$K374+SUM($S$5:AS$5)*$L374+SUM($S$6:AS$6)*$M374+SUM($S$7:AS$7)*$N374-SUM($O374:$Q374)&gt;0,SUM($S$3:AS$3)*$J374+SUM($S$4:AW$4)*$K374+SUM($S$5:AS$5)*$L374+SUM($S$6:AS$6)*$M374+SUM($S$7:AS$7)*$N374-SUM($O374:$Q374),0)</f>
        <v>16414</v>
      </c>
      <c r="AQ374" s="4">
        <f t="shared" si="1075"/>
        <v>2100</v>
      </c>
      <c r="AR374" s="72">
        <f>IF(SUM($S$3:AU$3)*$J374+SUM($S$4:AP$4)*$K374+SUM($S$5:AU$5)*$L374+SUM($S$6:AU$6)*$M374+SUM($S$7:AU$7)*$N374-SUM($O374:$Q374)&gt;0,SUM($S$3:AU$3)*$J374+SUM($S$4:AP$4)*$K374+SUM($S$5:AU$5)*$L374+SUM($S$6:AU$6)*$M374+SUM($S$7:AU$7)*$N374-SUM($O374:$Q374),0)</f>
        <v>8714</v>
      </c>
      <c r="AS374" s="4">
        <f t="shared" si="1076"/>
        <v>0</v>
      </c>
      <c r="AT374" s="72">
        <f>IF(SUM($S$3:AW$3)*$J374+SUM($S$4:AW$4)*$K374+SUM($S$5:AW$5)*$L374+SUM($S$6:AW$6)*$M374+SUM($S$7:AW$7)*$N374-SUM($O374:$Q374)&gt;0,SUM($S$3:AW$3)*$J374+SUM($S$4:AW$4)*$K374+SUM($S$5:AW$5)*$L374+SUM($S$6:AW$6)*$M374+SUM($S$7:AW$7)*$N374-SUM($O374:$Q374),0)</f>
        <v>16414</v>
      </c>
      <c r="AU374" s="4">
        <f t="shared" si="1077"/>
        <v>7700</v>
      </c>
      <c r="AV374" s="72">
        <f>IF(SUM($S$3:AY$3)*$J374+SUM($S$4:AY$4)*$K374+SUM($S$5:AY$5)*$L374+SUM($S$6:AY$6)*$M374+SUM($S$7:AY$7)*$N374-SUM($O374:$Q374)&gt;0,SUM($S$3:AY$3)*$J374+SUM($S$4:AY$4)*$K374+SUM($S$5:AY$5)*$L374+SUM($S$6:AY$6)*$M374+SUM($S$7:AY$7)*$N374-SUM($O374:$Q374),0)</f>
        <v>18514</v>
      </c>
      <c r="AW374" s="4">
        <f t="shared" si="1078"/>
        <v>2100</v>
      </c>
      <c r="AX374" s="72">
        <f>IF(SUM($S$3:BA$3)*$J374+SUM($S$4:BA$4)*$K374+SUM($S$5:BA$5)*$L374+SUM($S$6:BA$6)*$M374+SUM($S$7:BA$7)*$N374-SUM($O374:$Q374)&gt;0,SUM($S$3:BA$3)*$J374+SUM($S$4:BA$4)*$K374+SUM($S$5:BA$5)*$L374+SUM($S$6:BA$6)*$M374+SUM($S$7:BA$7)*$N374-SUM($O374:$Q374),0)</f>
        <v>20614</v>
      </c>
      <c r="AY374" s="7">
        <f t="shared" si="1079"/>
        <v>2100</v>
      </c>
      <c r="AZ374" s="401">
        <f>IF(SUM($S$3:BC$3)*$J374+SUM($S$4:BC$4)*$K374+SUM($S$5:BC$5)*$L374+SUM($S$6:BC$6)*$M374+SUM($S$7:BC$7)*$N374-SUM($O374:$Q374)&gt;0,SUM($S$3:BC$3)*$J374+SUM($S$4:BC$4)*$K374+SUM($S$5:BC$5)*$L374+SUM($S$6:BC$6)*$M374+SUM($S$7:BC$7)*$N374-SUM($O374:$Q374),0)</f>
        <v>22714</v>
      </c>
      <c r="BA374" s="87">
        <f t="shared" si="1080"/>
        <v>2100</v>
      </c>
      <c r="BB374" s="402">
        <f>IF(SUM($S$3:BD$3)*$J374+SUM($S$4:BD$4)*$K374+SUM($S$5:BD$5)*$L374+SUM($S$6:BD$6)*$M374+SUM($S$7:BD$7)*$N374-SUM($O374:$Q374)&gt;0,SUM($S$3:BD$3)*$J374+SUM($S$4:BD$4)*$K374+SUM($S$5:BD$5)*$L374+SUM($S$6:BD$6)*$M374+SUM($S$7:BD$7)*$N374-SUM($O374:$Q374),0)</f>
        <v>24772</v>
      </c>
      <c r="BC374" s="87">
        <f t="shared" si="1081"/>
        <v>2058</v>
      </c>
      <c r="BG374" s="91">
        <f t="shared" si="1208"/>
        <v>0</v>
      </c>
      <c r="BH374" s="91">
        <f t="shared" si="1209"/>
        <v>0</v>
      </c>
      <c r="BI374" s="91">
        <f t="shared" si="1210"/>
        <v>0</v>
      </c>
      <c r="BJ374" s="91">
        <f t="shared" si="1211"/>
        <v>0</v>
      </c>
      <c r="BK374" s="91">
        <f t="shared" si="1212"/>
        <v>0</v>
      </c>
      <c r="BL374" s="91">
        <f t="shared" si="1213"/>
        <v>0</v>
      </c>
      <c r="BM374" s="91">
        <f t="shared" si="1214"/>
        <v>0</v>
      </c>
      <c r="BN374" s="91">
        <f t="shared" si="1215"/>
        <v>0</v>
      </c>
      <c r="BO374" s="91">
        <f t="shared" si="1216"/>
        <v>0</v>
      </c>
      <c r="BP374" s="91">
        <f t="shared" si="1217"/>
        <v>0</v>
      </c>
      <c r="BQ374" s="250">
        <f t="shared" si="1218"/>
        <v>0</v>
      </c>
      <c r="BR374" s="157">
        <f t="shared" si="1219"/>
        <v>0</v>
      </c>
      <c r="BS374" s="91">
        <f t="shared" si="1220"/>
        <v>0</v>
      </c>
      <c r="BT374" s="91">
        <f t="shared" si="1221"/>
        <v>0</v>
      </c>
      <c r="BU374" s="87"/>
      <c r="BV374" s="87"/>
      <c r="BW374" s="159"/>
      <c r="BX374" s="154"/>
    </row>
    <row r="375" spans="1:76" s="88" customFormat="1" ht="12.75" customHeight="1" x14ac:dyDescent="0.25">
      <c r="A375" s="15" t="s">
        <v>922</v>
      </c>
      <c r="B375" s="51" t="s">
        <v>923</v>
      </c>
      <c r="C375" s="244" t="s">
        <v>10</v>
      </c>
      <c r="D375" s="274">
        <v>2</v>
      </c>
      <c r="E375" s="328">
        <v>235</v>
      </c>
      <c r="F375" s="349" t="s">
        <v>442</v>
      </c>
      <c r="G375" s="369">
        <v>2</v>
      </c>
      <c r="H375" s="370">
        <v>258.5</v>
      </c>
      <c r="I375" s="373" t="s">
        <v>442</v>
      </c>
      <c r="J375" s="208"/>
      <c r="K375" s="208">
        <v>42</v>
      </c>
      <c r="L375" s="217"/>
      <c r="M375" s="109"/>
      <c r="N375" s="120"/>
      <c r="O375" s="87">
        <v>5760</v>
      </c>
      <c r="P375" s="87"/>
      <c r="Q375" s="292">
        <v>7075</v>
      </c>
      <c r="R375" s="72">
        <f>IF(SUM($S$3:U$3)*$J375+SUM($S$4:U$4)*$K375+SUM($S$5:U$5)*$L375+SUM($S$6:U$6)*$M375+SUM($S$7:U$7)*$N375-SUM($O375:$Q375)&gt;0,SUM($S$3:U$3)*$J375+SUM($S$4:U$4)*$K375+SUM($S$5:U$5)*$L375+SUM($S$6:U$6)*$M375+SUM($S$7:U$7)*$N375-SUM($O375:$Q375),0)</f>
        <v>0</v>
      </c>
      <c r="S375" s="73">
        <f t="shared" si="1063"/>
        <v>0</v>
      </c>
      <c r="T375" s="72">
        <f>IF(SUM($S$3:W$3)*$J375+SUM($S$4:W$4)*$K375+SUM($S$5:W$5)*$L375+SUM($S$6:W$6)*$M375+SUM($S$7:W$7)*$N375-SUM($O375:$Q375)&gt;0,SUM($S$3:W$3)*$J375+SUM($S$4:W$4)*$K375+SUM($S$5:W$5)*$L375+SUM($S$6:W$6)*$M375+SUM($S$7:W$7)*$N375-SUM($O375:$Q375),0)</f>
        <v>0</v>
      </c>
      <c r="U375" s="4">
        <f t="shared" si="1064"/>
        <v>0</v>
      </c>
      <c r="V375" s="72">
        <f>IF(SUM($S$3:Y$3)*$J375+SUM($S$4:Y$4)*$K375+SUM($S$5:Y$5)*$L375+SUM($S$6:Y$6)*$M375+SUM($S$7:Y$7)*$N375-SUM($O375:$Q375)&gt;0,SUM($S$3:Y$3)*$J375+SUM($S$4:Y$4)*$K375+SUM($S$5:Y$5)*$L375+SUM($S$6:Y$6)*$M375+SUM($S$7:Y$7)*$N375-SUM($O375:$Q375),0)</f>
        <v>0</v>
      </c>
      <c r="W375" s="4">
        <f t="shared" si="1065"/>
        <v>0</v>
      </c>
      <c r="X375" s="72">
        <f>IF(SUM($S$3:AA$3)*$J375+SUM($S$4:AA$4)*$K375+SUM($S$5:AA$5)*$L375+SUM($S$6:AA$6)*$M375+SUM($S$7:AA$7)*$N375-SUM($O375:$Q375)&gt;0,SUM($S$3:AA$3)*$J375+SUM($S$4:AA$4)*$K375+SUM($S$5:AA$5)*$L375+SUM($S$6:AA$6)*$M375+SUM($S$7:AA$7)*$N375-SUM($O375:$Q375),0)</f>
        <v>395</v>
      </c>
      <c r="Y375" s="4">
        <f t="shared" si="1066"/>
        <v>395</v>
      </c>
      <c r="Z375" s="72">
        <f>IF(SUM($S$3:AC$3)*$J375+SUM($S$4:AC$4)*$K375+SUM($S$5:AC$5)*$L375+SUM($S$6:AC$6)*$M375+SUM($S$7:AC$7)*$N375-SUM($O375:$Q375)&gt;0,SUM($S$3:AC$3)*$J375+SUM($S$4:AC$4)*$K375+SUM($S$5:AC$5)*$L375+SUM($S$6:AC$6)*$M375+SUM($S$7:AC$7)*$N375-SUM($O375:$Q375),0)</f>
        <v>4343</v>
      </c>
      <c r="AA375" s="4">
        <f t="shared" si="1067"/>
        <v>3948</v>
      </c>
      <c r="AB375" s="72">
        <f>IF(SUM($S$3:AE$3)*$J375+SUM($S$4:AE$4)*$K375+SUM($S$5:AE$5)*$L375+SUM($S$6:AE$6)*$M375+SUM($S$7:AE$7)*$N375-SUM($O375:$Q375)&gt;0,SUM($S$3:AE$3)*$J375+SUM($S$4:AE$4)*$K375+SUM($S$5:AE$5)*$L375+SUM($S$6:AE$6)*$M375+SUM($S$7:AE$7)*$N375-SUM($O375:$Q375),0)</f>
        <v>7493</v>
      </c>
      <c r="AC375" s="4">
        <f t="shared" si="1068"/>
        <v>3150</v>
      </c>
      <c r="AD375" s="72">
        <f>IF(SUM($S$3:AG$3)*$J375+SUM($S$4:AG$4)*$K375+SUM($S$5:AG$5)*$L375+SUM($S$6:AG$6)*$M375+SUM($S$7:AG$7)*$N375-SUM($O375:$Q375)&gt;0,SUM($S$3:AG$3)*$J375+SUM($S$4:AG$4)*$K375+SUM($S$5:AG$5)*$L375+SUM($S$6:AG$6)*$M375+SUM($S$7:AG$7)*$N375-SUM($O375:$Q375),0)</f>
        <v>9971</v>
      </c>
      <c r="AE375" s="4">
        <f t="shared" si="1069"/>
        <v>2478</v>
      </c>
      <c r="AF375" s="72">
        <f>IF(SUM($S$3:AI$3)*$J375+SUM($S$4:AI$4)*$K375+SUM($S$5:AI$5)*$L375+SUM($S$6:AI$6)*$M375+SUM($S$7:AI$7)*$N375-SUM($O375:$Q375)&gt;0,SUM($S$3:AI$3)*$J375+SUM($S$4:AI$4)*$K375+SUM($S$5:AI$5)*$L375+SUM($S$6:AI$6)*$M375+SUM($S$7:AI$7)*$N375-SUM($O375:$Q375),0)</f>
        <v>12911</v>
      </c>
      <c r="AG375" s="4">
        <f t="shared" si="1070"/>
        <v>2940</v>
      </c>
      <c r="AH375" s="72">
        <f>IF(SUM($S$3:AK$3)*$J375+SUM($S$4:AK$4)*$K375+SUM($S$5:AK$5)*$L375+SUM($S$6:AK$6)*$M375+SUM($S$7:AK$7)*$N375-SUM($O375:$Q375)&gt;0,SUM($S$3:AK$3)*$J375+SUM($S$4:AK$4)*$K375+SUM($S$5:AK$5)*$L375+SUM($S$6:AK$6)*$M375+SUM($S$7:AK$7)*$N375-SUM($O375:$Q375),0)</f>
        <v>15137</v>
      </c>
      <c r="AI375" s="4">
        <f t="shared" si="1071"/>
        <v>2226</v>
      </c>
      <c r="AJ375" s="72">
        <f>IF(SUM($S$3:AM$3)*$J375+SUM($S$4:AQ$4)*$K375+SUM($S$5:AM$5)*$L375+SUM($S$6:AM$6)*$M375+SUM($S$7:AM$7)*$N375-SUM($O375:$Q375)&gt;0,SUM($S$3:AM$3)*$J375+SUM($S$4:AQ$4)*$K375+SUM($S$5:AM$5)*$L375+SUM($S$6:AM$6)*$M375+SUM($S$7:AM$7)*$N375-SUM($O375:$Q375),0)</f>
        <v>19337</v>
      </c>
      <c r="AK375" s="4">
        <f t="shared" si="1072"/>
        <v>4200</v>
      </c>
      <c r="AL375" s="72">
        <f>IF(SUM($S$3:AO$3)*$J375+SUM($S$4:AS$4)*$K375+SUM($S$5:AO$5)*$L375+SUM($S$6:AO$6)*$M375+SUM($S$7:AO$7)*$N375-SUM($O375:$Q375)&gt;0,SUM($S$3:AO$3)*$J375+SUM($S$4:AS$4)*$K375+SUM($S$5:AO$5)*$L375+SUM($S$6:AO$6)*$M375+SUM($S$7:AO$7)*$N375-SUM($O375:$Q375),0)</f>
        <v>25637</v>
      </c>
      <c r="AM375" s="4">
        <f t="shared" si="1073"/>
        <v>6300</v>
      </c>
      <c r="AN375" s="72">
        <f>IF(SUM($S$3:AQ$3)*$J375+SUM($S$4:AU$4)*$K375+SUM($S$5:AQ$5)*$L375+SUM($S$6:AQ$6)*$M375+SUM($S$7:AQ$7)*$N375-SUM($O375:$Q375)&gt;0,SUM($S$3:AQ$3)*$J375+SUM($S$4:AU$4)*$K375+SUM($S$5:AQ$5)*$L375+SUM($S$6:AQ$6)*$M375+SUM($S$7:AQ$7)*$N375-SUM($O375:$Q375),0)</f>
        <v>31937</v>
      </c>
      <c r="AO375" s="4">
        <f t="shared" si="1074"/>
        <v>6300</v>
      </c>
      <c r="AP375" s="72">
        <f>IF(SUM($S$3:AS$3)*$J375+SUM($S$4:AW$4)*$K375+SUM($S$5:AS$5)*$L375+SUM($S$6:AS$6)*$M375+SUM($S$7:AS$7)*$N375-SUM($O375:$Q375)&gt;0,SUM($S$3:AS$3)*$J375+SUM($S$4:AW$4)*$K375+SUM($S$5:AS$5)*$L375+SUM($S$6:AS$6)*$M375+SUM($S$7:AS$7)*$N375-SUM($O375:$Q375),0)</f>
        <v>38237</v>
      </c>
      <c r="AQ375" s="4">
        <f t="shared" si="1075"/>
        <v>6300</v>
      </c>
      <c r="AR375" s="72">
        <f>IF(SUM($S$3:AU$3)*$J375+SUM($S$4:AP$4)*$K375+SUM($S$5:AU$5)*$L375+SUM($S$6:AU$6)*$M375+SUM($S$7:AU$7)*$N375-SUM($O375:$Q375)&gt;0,SUM($S$3:AU$3)*$J375+SUM($S$4:AP$4)*$K375+SUM($S$5:AU$5)*$L375+SUM($S$6:AU$6)*$M375+SUM($S$7:AU$7)*$N375-SUM($O375:$Q375),0)</f>
        <v>15137</v>
      </c>
      <c r="AS375" s="4">
        <f t="shared" si="1076"/>
        <v>0</v>
      </c>
      <c r="AT375" s="72">
        <f>IF(SUM($S$3:AW$3)*$J375+SUM($S$4:AW$4)*$K375+SUM($S$5:AW$5)*$L375+SUM($S$6:AW$6)*$M375+SUM($S$7:AW$7)*$N375-SUM($O375:$Q375)&gt;0,SUM($S$3:AW$3)*$J375+SUM($S$4:AW$4)*$K375+SUM($S$5:AW$5)*$L375+SUM($S$6:AW$6)*$M375+SUM($S$7:AW$7)*$N375-SUM($O375:$Q375),0)</f>
        <v>38237</v>
      </c>
      <c r="AU375" s="4">
        <f t="shared" si="1077"/>
        <v>23100</v>
      </c>
      <c r="AV375" s="72">
        <f>IF(SUM($S$3:AY$3)*$J375+SUM($S$4:AY$4)*$K375+SUM($S$5:AY$5)*$L375+SUM($S$6:AY$6)*$M375+SUM($S$7:AY$7)*$N375-SUM($O375:$Q375)&gt;0,SUM($S$3:AY$3)*$J375+SUM($S$4:AY$4)*$K375+SUM($S$5:AY$5)*$L375+SUM($S$6:AY$6)*$M375+SUM($S$7:AY$7)*$N375-SUM($O375:$Q375),0)</f>
        <v>44537</v>
      </c>
      <c r="AW375" s="4">
        <f t="shared" si="1078"/>
        <v>6300</v>
      </c>
      <c r="AX375" s="72">
        <f>IF(SUM($S$3:BA$3)*$J375+SUM($S$4:BA$4)*$K375+SUM($S$5:BA$5)*$L375+SUM($S$6:BA$6)*$M375+SUM($S$7:BA$7)*$N375-SUM($O375:$Q375)&gt;0,SUM($S$3:BA$3)*$J375+SUM($S$4:BA$4)*$K375+SUM($S$5:BA$5)*$L375+SUM($S$6:BA$6)*$M375+SUM($S$7:BA$7)*$N375-SUM($O375:$Q375),0)</f>
        <v>50837</v>
      </c>
      <c r="AY375" s="7">
        <f t="shared" si="1079"/>
        <v>6300</v>
      </c>
      <c r="AZ375" s="401">
        <f>IF(SUM($S$3:BC$3)*$J375+SUM($S$4:BC$4)*$K375+SUM($S$5:BC$5)*$L375+SUM($S$6:BC$6)*$M375+SUM($S$7:BC$7)*$N375-SUM($O375:$Q375)&gt;0,SUM($S$3:BC$3)*$J375+SUM($S$4:BC$4)*$K375+SUM($S$5:BC$5)*$L375+SUM($S$6:BC$6)*$M375+SUM($S$7:BC$7)*$N375-SUM($O375:$Q375),0)</f>
        <v>57137</v>
      </c>
      <c r="BA375" s="87">
        <f t="shared" si="1080"/>
        <v>6300</v>
      </c>
      <c r="BB375" s="402">
        <f>IF(SUM($S$3:BD$3)*$J375+SUM($S$4:BD$4)*$K375+SUM($S$5:BD$5)*$L375+SUM($S$6:BD$6)*$M375+SUM($S$7:BD$7)*$N375-SUM($O375:$Q375)&gt;0,SUM($S$3:BD$3)*$J375+SUM($S$4:BD$4)*$K375+SUM($S$5:BD$5)*$L375+SUM($S$6:BD$6)*$M375+SUM($S$7:BD$7)*$N375-SUM($O375:$Q375),0)</f>
        <v>63311</v>
      </c>
      <c r="BC375" s="87">
        <f t="shared" si="1081"/>
        <v>6174</v>
      </c>
      <c r="BG375" s="91">
        <f t="shared" si="1208"/>
        <v>4641367.5</v>
      </c>
      <c r="BH375" s="91">
        <f t="shared" si="1209"/>
        <v>3651209.1</v>
      </c>
      <c r="BI375" s="91">
        <f t="shared" si="1210"/>
        <v>4331943</v>
      </c>
      <c r="BJ375" s="91">
        <f t="shared" si="1211"/>
        <v>3279899.7</v>
      </c>
      <c r="BK375" s="91">
        <f t="shared" si="1212"/>
        <v>6188490</v>
      </c>
      <c r="BL375" s="91">
        <f t="shared" si="1213"/>
        <v>9282735</v>
      </c>
      <c r="BM375" s="91">
        <f t="shared" si="1214"/>
        <v>9282735</v>
      </c>
      <c r="BN375" s="91">
        <f t="shared" si="1215"/>
        <v>9282735</v>
      </c>
      <c r="BO375" s="91">
        <f t="shared" si="1216"/>
        <v>0</v>
      </c>
      <c r="BP375" s="91">
        <f t="shared" si="1217"/>
        <v>34036695</v>
      </c>
      <c r="BQ375" s="250">
        <f t="shared" si="1218"/>
        <v>9282735</v>
      </c>
      <c r="BR375" s="157">
        <f t="shared" si="1219"/>
        <v>9282735</v>
      </c>
      <c r="BS375" s="91">
        <f t="shared" si="1220"/>
        <v>9282735</v>
      </c>
      <c r="BT375" s="91">
        <f t="shared" si="1221"/>
        <v>9097080.3000000007</v>
      </c>
      <c r="BU375" s="87"/>
      <c r="BV375" s="87"/>
      <c r="BW375" s="159"/>
      <c r="BX375" s="154"/>
    </row>
    <row r="376" spans="1:76" s="88" customFormat="1" ht="18.75" customHeight="1" x14ac:dyDescent="0.25">
      <c r="A376" s="189" t="s">
        <v>577</v>
      </c>
      <c r="B376" s="15"/>
      <c r="C376" s="245"/>
      <c r="D376" s="274"/>
      <c r="E376" s="328"/>
      <c r="F376" s="350"/>
      <c r="G376" s="369">
        <v>0</v>
      </c>
      <c r="H376" s="370">
        <v>0</v>
      </c>
      <c r="I376" s="372"/>
      <c r="J376" s="208"/>
      <c r="K376" s="208"/>
      <c r="L376" s="217"/>
      <c r="M376" s="109"/>
      <c r="N376" s="120"/>
      <c r="O376" s="87"/>
      <c r="P376" s="87"/>
      <c r="Q376" s="292">
        <v>0</v>
      </c>
      <c r="R376" s="72">
        <f>IF(SUM($S$3:U$3)*$J376+SUM($S$4:U$4)*$K376+SUM($S$5:U$5)*$L376+SUM($S$6:U$6)*$M376+SUM($S$7:U$7)*$N376-SUM($O376:$Q376)&gt;0,SUM($S$3:U$3)*$J376+SUM($S$4:U$4)*$K376+SUM($S$5:U$5)*$L376+SUM($S$6:U$6)*$M376+SUM($S$7:U$7)*$N376-SUM($O376:$Q376),0)</f>
        <v>0</v>
      </c>
      <c r="S376" s="73">
        <f t="shared" si="1063"/>
        <v>0</v>
      </c>
      <c r="T376" s="72">
        <f>IF(SUM($S$3:W$3)*$J376+SUM($S$4:W$4)*$K376+SUM($S$5:W$5)*$L376+SUM($S$6:W$6)*$M376+SUM($S$7:W$7)*$N376-SUM($O376:$Q376)&gt;0,SUM($S$3:W$3)*$J376+SUM($S$4:W$4)*$K376+SUM($S$5:W$5)*$L376+SUM($S$6:W$6)*$M376+SUM($S$7:W$7)*$N376-SUM($O376:$Q376),0)</f>
        <v>0</v>
      </c>
      <c r="U376" s="4">
        <f t="shared" si="1064"/>
        <v>0</v>
      </c>
      <c r="V376" s="72">
        <f>IF(SUM($S$3:Y$3)*$J376+SUM($S$4:Y$4)*$K376+SUM($S$5:Y$5)*$L376+SUM($S$6:Y$6)*$M376+SUM($S$7:Y$7)*$N376-SUM($O376:$Q376)&gt;0,SUM($S$3:Y$3)*$J376+SUM($S$4:Y$4)*$K376+SUM($S$5:Y$5)*$L376+SUM($S$6:Y$6)*$M376+SUM($S$7:Y$7)*$N376-SUM($O376:$Q376),0)</f>
        <v>0</v>
      </c>
      <c r="W376" s="4">
        <f t="shared" si="1065"/>
        <v>0</v>
      </c>
      <c r="X376" s="72">
        <f>IF(SUM($S$3:AA$3)*$J376+SUM($S$4:AA$4)*$K376+SUM($S$5:AA$5)*$L376+SUM($S$6:AA$6)*$M376+SUM($S$7:AA$7)*$N376-SUM($O376:$Q376)&gt;0,SUM($S$3:AA$3)*$J376+SUM($S$4:AA$4)*$K376+SUM($S$5:AA$5)*$L376+SUM($S$6:AA$6)*$M376+SUM($S$7:AA$7)*$N376-SUM($O376:$Q376),0)</f>
        <v>0</v>
      </c>
      <c r="Y376" s="4">
        <f t="shared" si="1066"/>
        <v>0</v>
      </c>
      <c r="Z376" s="72">
        <f>IF(SUM($S$3:AC$3)*$J376+SUM($S$4:AC$4)*$K376+SUM($S$5:AC$5)*$L376+SUM($S$6:AC$6)*$M376+SUM($S$7:AC$7)*$N376-SUM($O376:$Q376)&gt;0,SUM($S$3:AC$3)*$J376+SUM($S$4:AC$4)*$K376+SUM($S$5:AC$5)*$L376+SUM($S$6:AC$6)*$M376+SUM($S$7:AC$7)*$N376-SUM($O376:$Q376),0)</f>
        <v>0</v>
      </c>
      <c r="AA376" s="4">
        <f t="shared" si="1067"/>
        <v>0</v>
      </c>
      <c r="AB376" s="72">
        <f>IF(SUM($S$3:AE$3)*$J376+SUM($S$4:AE$4)*$K376+SUM($S$5:AE$5)*$L376+SUM($S$6:AE$6)*$M376+SUM($S$7:AE$7)*$N376-SUM($O376:$Q376)&gt;0,SUM($S$3:AE$3)*$J376+SUM($S$4:AE$4)*$K376+SUM($S$5:AE$5)*$L376+SUM($S$6:AE$6)*$M376+SUM($S$7:AE$7)*$N376-SUM($O376:$Q376),0)</f>
        <v>0</v>
      </c>
      <c r="AC376" s="4">
        <f t="shared" si="1068"/>
        <v>0</v>
      </c>
      <c r="AD376" s="72">
        <f>IF(SUM($S$3:AG$3)*$J376+SUM($S$4:AG$4)*$K376+SUM($S$5:AG$5)*$L376+SUM($S$6:AG$6)*$M376+SUM($S$7:AG$7)*$N376-SUM($O376:$Q376)&gt;0,SUM($S$3:AG$3)*$J376+SUM($S$4:AG$4)*$K376+SUM($S$5:AG$5)*$L376+SUM($S$6:AG$6)*$M376+SUM($S$7:AG$7)*$N376-SUM($O376:$Q376),0)</f>
        <v>0</v>
      </c>
      <c r="AE376" s="4">
        <f t="shared" si="1069"/>
        <v>0</v>
      </c>
      <c r="AF376" s="72">
        <f>IF(SUM($S$3:AI$3)*$J376+SUM($S$4:AI$4)*$K376+SUM($S$5:AI$5)*$L376+SUM($S$6:AI$6)*$M376+SUM($S$7:AI$7)*$N376-SUM($O376:$Q376)&gt;0,SUM($S$3:AI$3)*$J376+SUM($S$4:AI$4)*$K376+SUM($S$5:AI$5)*$L376+SUM($S$6:AI$6)*$M376+SUM($S$7:AI$7)*$N376-SUM($O376:$Q376),0)</f>
        <v>0</v>
      </c>
      <c r="AG376" s="4">
        <f t="shared" si="1070"/>
        <v>0</v>
      </c>
      <c r="AH376" s="72">
        <f>IF(SUM($S$3:AK$3)*$J376+SUM($S$4:AK$4)*$K376+SUM($S$5:AK$5)*$L376+SUM($S$6:AK$6)*$M376+SUM($S$7:AK$7)*$N376-SUM($O376:$Q376)&gt;0,SUM($S$3:AK$3)*$J376+SUM($S$4:AK$4)*$K376+SUM($S$5:AK$5)*$L376+SUM($S$6:AK$6)*$M376+SUM($S$7:AK$7)*$N376-SUM($O376:$Q376),0)</f>
        <v>0</v>
      </c>
      <c r="AI376" s="4">
        <f t="shared" si="1071"/>
        <v>0</v>
      </c>
      <c r="AJ376" s="72">
        <f>IF(SUM($S$3:AM$3)*$J376+SUM($S$4:AQ$4)*$K376+SUM($S$5:AM$5)*$L376+SUM($S$6:AM$6)*$M376+SUM($S$7:AM$7)*$N376-SUM($O376:$Q376)&gt;0,SUM($S$3:AM$3)*$J376+SUM($S$4:AQ$4)*$K376+SUM($S$5:AM$5)*$L376+SUM($S$6:AM$6)*$M376+SUM($S$7:AM$7)*$N376-SUM($O376:$Q376),0)</f>
        <v>0</v>
      </c>
      <c r="AK376" s="4">
        <f t="shared" si="1072"/>
        <v>0</v>
      </c>
      <c r="AL376" s="72">
        <f>IF(SUM($S$3:AO$3)*$J376+SUM($S$4:AS$4)*$K376+SUM($S$5:AO$5)*$L376+SUM($S$6:AO$6)*$M376+SUM($S$7:AO$7)*$N376-SUM($O376:$Q376)&gt;0,SUM($S$3:AO$3)*$J376+SUM($S$4:AS$4)*$K376+SUM($S$5:AO$5)*$L376+SUM($S$6:AO$6)*$M376+SUM($S$7:AO$7)*$N376-SUM($O376:$Q376),0)</f>
        <v>0</v>
      </c>
      <c r="AM376" s="4">
        <f t="shared" si="1073"/>
        <v>0</v>
      </c>
      <c r="AN376" s="72">
        <f>IF(SUM($S$3:AQ$3)*$J376+SUM($S$4:AU$4)*$K376+SUM($S$5:AQ$5)*$L376+SUM($S$6:AQ$6)*$M376+SUM($S$7:AQ$7)*$N376-SUM($O376:$Q376)&gt;0,SUM($S$3:AQ$3)*$J376+SUM($S$4:AU$4)*$K376+SUM($S$5:AQ$5)*$L376+SUM($S$6:AQ$6)*$M376+SUM($S$7:AQ$7)*$N376-SUM($O376:$Q376),0)</f>
        <v>0</v>
      </c>
      <c r="AO376" s="4">
        <f t="shared" si="1074"/>
        <v>0</v>
      </c>
      <c r="AP376" s="72">
        <f>IF(SUM($S$3:AS$3)*$J376+SUM($S$4:AW$4)*$K376+SUM($S$5:AS$5)*$L376+SUM($S$6:AS$6)*$M376+SUM($S$7:AS$7)*$N376-SUM($O376:$Q376)&gt;0,SUM($S$3:AS$3)*$J376+SUM($S$4:AW$4)*$K376+SUM($S$5:AS$5)*$L376+SUM($S$6:AS$6)*$M376+SUM($S$7:AS$7)*$N376-SUM($O376:$Q376),0)</f>
        <v>0</v>
      </c>
      <c r="AQ376" s="4">
        <f t="shared" si="1075"/>
        <v>0</v>
      </c>
      <c r="AR376" s="72">
        <f>IF(SUM($S$3:AU$3)*$J376+SUM($S$4:AP$4)*$K376+SUM($S$5:AU$5)*$L376+SUM($S$6:AU$6)*$M376+SUM($S$7:AU$7)*$N376-SUM($O376:$Q376)&gt;0,SUM($S$3:AU$3)*$J376+SUM($S$4:AP$4)*$K376+SUM($S$5:AU$5)*$L376+SUM($S$6:AU$6)*$M376+SUM($S$7:AU$7)*$N376-SUM($O376:$Q376),0)</f>
        <v>0</v>
      </c>
      <c r="AS376" s="4">
        <f t="shared" si="1076"/>
        <v>0</v>
      </c>
      <c r="AT376" s="72">
        <f>IF(SUM($S$3:AW$3)*$J376+SUM($S$4:AW$4)*$K376+SUM($S$5:AW$5)*$L376+SUM($S$6:AW$6)*$M376+SUM($S$7:AW$7)*$N376-SUM($O376:$Q376)&gt;0,SUM($S$3:AW$3)*$J376+SUM($S$4:AW$4)*$K376+SUM($S$5:AW$5)*$L376+SUM($S$6:AW$6)*$M376+SUM($S$7:AW$7)*$N376-SUM($O376:$Q376),0)</f>
        <v>0</v>
      </c>
      <c r="AU376" s="4">
        <f t="shared" si="1077"/>
        <v>0</v>
      </c>
      <c r="AV376" s="72">
        <f>IF(SUM($S$3:AY$3)*$J376+SUM($S$4:AY$4)*$K376+SUM($S$5:AY$5)*$L376+SUM($S$6:AY$6)*$M376+SUM($S$7:AY$7)*$N376-SUM($O376:$Q376)&gt;0,SUM($S$3:AY$3)*$J376+SUM($S$4:AY$4)*$K376+SUM($S$5:AY$5)*$L376+SUM($S$6:AY$6)*$M376+SUM($S$7:AY$7)*$N376-SUM($O376:$Q376),0)</f>
        <v>0</v>
      </c>
      <c r="AW376" s="4">
        <f t="shared" si="1078"/>
        <v>0</v>
      </c>
      <c r="AX376" s="72">
        <f>IF(SUM($S$3:BA$3)*$J376+SUM($S$4:BA$4)*$K376+SUM($S$5:BA$5)*$L376+SUM($S$6:BA$6)*$M376+SUM($S$7:BA$7)*$N376-SUM($O376:$Q376)&gt;0,SUM($S$3:BA$3)*$J376+SUM($S$4:BA$4)*$K376+SUM($S$5:BA$5)*$L376+SUM($S$6:BA$6)*$M376+SUM($S$7:BA$7)*$N376-SUM($O376:$Q376),0)</f>
        <v>0</v>
      </c>
      <c r="AY376" s="7">
        <f t="shared" si="1079"/>
        <v>0</v>
      </c>
      <c r="AZ376" s="401">
        <f>IF(SUM($S$3:BC$3)*$J376+SUM($S$4:BC$4)*$K376+SUM($S$5:BC$5)*$L376+SUM($S$6:BC$6)*$M376+SUM($S$7:BC$7)*$N376-SUM($O376:$Q376)&gt;0,SUM($S$3:BC$3)*$J376+SUM($S$4:BC$4)*$K376+SUM($S$5:BC$5)*$L376+SUM($S$6:BC$6)*$M376+SUM($S$7:BC$7)*$N376-SUM($O376:$Q376),0)</f>
        <v>0</v>
      </c>
      <c r="BA376" s="87">
        <f t="shared" si="1080"/>
        <v>0</v>
      </c>
      <c r="BB376" s="402">
        <f>IF(SUM($S$3:BD$3)*$J376+SUM($S$4:BD$4)*$K376+SUM($S$5:BD$5)*$L376+SUM($S$6:BD$6)*$M376+SUM($S$7:BD$7)*$N376-SUM($O376:$Q376)&gt;0,SUM($S$3:BD$3)*$J376+SUM($S$4:BD$4)*$K376+SUM($S$5:BD$5)*$L376+SUM($S$6:BD$6)*$M376+SUM($S$7:BD$7)*$N376-SUM($O376:$Q376),0)</f>
        <v>0</v>
      </c>
      <c r="BC376" s="87">
        <f t="shared" si="1081"/>
        <v>0</v>
      </c>
      <c r="BG376" s="87"/>
      <c r="BH376" s="87"/>
      <c r="BI376" s="87"/>
      <c r="BJ376" s="87"/>
      <c r="BK376" s="87"/>
      <c r="BL376" s="87"/>
      <c r="BM376" s="87"/>
      <c r="BN376" s="87"/>
      <c r="BO376" s="87"/>
      <c r="BP376" s="87"/>
      <c r="BQ376" s="244"/>
      <c r="BR376" s="151"/>
      <c r="BS376" s="87"/>
      <c r="BT376" s="87"/>
      <c r="BU376" s="87"/>
      <c r="BV376" s="87"/>
      <c r="BW376" s="159"/>
      <c r="BX376" s="154"/>
    </row>
    <row r="377" spans="1:76" s="86" customFormat="1" ht="12.75" customHeight="1" x14ac:dyDescent="0.25">
      <c r="A377" s="51" t="s">
        <v>924</v>
      </c>
      <c r="B377" s="51" t="s">
        <v>690</v>
      </c>
      <c r="C377" s="244" t="s">
        <v>105</v>
      </c>
      <c r="D377" s="274">
        <v>2</v>
      </c>
      <c r="E377" s="328">
        <v>71.2</v>
      </c>
      <c r="F377" s="342" t="s">
        <v>1089</v>
      </c>
      <c r="G377" s="369">
        <v>2</v>
      </c>
      <c r="H377" s="370">
        <v>71.2</v>
      </c>
      <c r="I377" s="372" t="s">
        <v>1089</v>
      </c>
      <c r="J377" s="307">
        <v>9.68</v>
      </c>
      <c r="K377" s="208"/>
      <c r="L377" s="213">
        <v>9.0350000000000001</v>
      </c>
      <c r="M377" s="109"/>
      <c r="N377" s="120"/>
      <c r="O377" s="87"/>
      <c r="P377" s="91"/>
      <c r="Q377" s="292">
        <v>20150</v>
      </c>
      <c r="R377" s="72">
        <f>IF(SUM($S$3:U$3)*$J377+SUM($S$4:U$4)*$K377+SUM($S$5:U$5)*$L377+SUM($S$6:U$6)*$M377+SUM($S$7:U$7)*$N377-SUM($O377:$Q377)&gt;0,SUM($S$3:U$3)*$J377+SUM($S$4:U$4)*$K377+SUM($S$5:U$5)*$L377+SUM($S$6:U$6)*$M377+SUM($S$7:U$7)*$N377-SUM($O377:$Q377),0)</f>
        <v>0</v>
      </c>
      <c r="S377" s="73">
        <f t="shared" si="1063"/>
        <v>0</v>
      </c>
      <c r="T377" s="72">
        <f>IF(SUM($S$3:W$3)*$J377+SUM($S$4:W$4)*$K377+SUM($S$5:W$5)*$L377+SUM($S$6:W$6)*$M377+SUM($S$7:W$7)*$N377-SUM($O377:$Q377)&gt;0,SUM($S$3:W$3)*$J377+SUM($S$4:W$4)*$K377+SUM($S$5:W$5)*$L377+SUM($S$6:W$6)*$M377+SUM($S$7:W$7)*$N377-SUM($O377:$Q377),0)</f>
        <v>0</v>
      </c>
      <c r="U377" s="4">
        <f t="shared" si="1064"/>
        <v>0</v>
      </c>
      <c r="V377" s="72">
        <f>IF(SUM($S$3:Y$3)*$J377+SUM($S$4:Y$4)*$K377+SUM($S$5:Y$5)*$L377+SUM($S$6:Y$6)*$M377+SUM($S$7:Y$7)*$N377-SUM($O377:$Q377)&gt;0,SUM($S$3:Y$3)*$J377+SUM($S$4:Y$4)*$K377+SUM($S$5:Y$5)*$L377+SUM($S$6:Y$6)*$M377+SUM($S$7:Y$7)*$N377-SUM($O377:$Q377),0)</f>
        <v>0</v>
      </c>
      <c r="W377" s="4">
        <f t="shared" si="1065"/>
        <v>0</v>
      </c>
      <c r="X377" s="72">
        <f>IF(SUM($S$3:AA$3)*$J377+SUM($S$4:AA$4)*$K377+SUM($S$5:AA$5)*$L377+SUM($S$6:AA$6)*$M377+SUM($S$7:AA$7)*$N377-SUM($O377:$Q377)&gt;0,SUM($S$3:AA$3)*$J377+SUM($S$4:AA$4)*$K377+SUM($S$5:AA$5)*$L377+SUM($S$6:AA$6)*$M377+SUM($S$7:AA$7)*$N377-SUM($O377:$Q377),0)</f>
        <v>0</v>
      </c>
      <c r="Y377" s="4">
        <f t="shared" si="1066"/>
        <v>0</v>
      </c>
      <c r="Z377" s="72">
        <f>IF(SUM($S$3:AC$3)*$J377+SUM($S$4:AC$4)*$K377+SUM($S$5:AC$5)*$L377+SUM($S$6:AC$6)*$M377+SUM($S$7:AC$7)*$N377-SUM($O377:$Q377)&gt;0,SUM($S$3:AC$3)*$J377+SUM($S$4:AC$4)*$K377+SUM($S$5:AC$5)*$L377+SUM($S$6:AC$6)*$M377+SUM($S$7:AC$7)*$N377-SUM($O377:$Q377),0)</f>
        <v>0</v>
      </c>
      <c r="AA377" s="4">
        <f t="shared" si="1067"/>
        <v>0</v>
      </c>
      <c r="AB377" s="72">
        <f>IF(SUM($S$3:AE$3)*$J377+SUM($S$4:AE$4)*$K377+SUM($S$5:AE$5)*$L377+SUM($S$6:AE$6)*$M377+SUM($S$7:AE$7)*$N377-SUM($O377:$Q377)&gt;0,SUM($S$3:AE$3)*$J377+SUM($S$4:AE$4)*$K377+SUM($S$5:AE$5)*$L377+SUM($S$6:AE$6)*$M377+SUM($S$7:AE$7)*$N377-SUM($O377:$Q377),0)</f>
        <v>0</v>
      </c>
      <c r="AC377" s="4">
        <f t="shared" si="1068"/>
        <v>0</v>
      </c>
      <c r="AD377" s="72">
        <f>IF(SUM($S$3:AG$3)*$J377+SUM($S$4:AG$4)*$K377+SUM($S$5:AG$5)*$L377+SUM($S$6:AG$6)*$M377+SUM($S$7:AG$7)*$N377-SUM($O377:$Q377)&gt;0,SUM($S$3:AG$3)*$J377+SUM($S$4:AG$4)*$K377+SUM($S$5:AG$5)*$L377+SUM($S$6:AG$6)*$M377+SUM($S$7:AG$7)*$N377-SUM($O377:$Q377),0)</f>
        <v>0</v>
      </c>
      <c r="AE377" s="4">
        <f t="shared" si="1069"/>
        <v>0</v>
      </c>
      <c r="AF377" s="72">
        <f>IF(SUM($S$3:AI$3)*$J377+SUM($S$4:AI$4)*$K377+SUM($S$5:AI$5)*$L377+SUM($S$6:AI$6)*$M377+SUM($S$7:AI$7)*$N377-SUM($O377:$Q377)&gt;0,SUM($S$3:AI$3)*$J377+SUM($S$4:AI$4)*$K377+SUM($S$5:AI$5)*$L377+SUM($S$6:AI$6)*$M377+SUM($S$7:AI$7)*$N377-SUM($O377:$Q377),0)</f>
        <v>0</v>
      </c>
      <c r="AG377" s="4">
        <f t="shared" si="1070"/>
        <v>0</v>
      </c>
      <c r="AH377" s="72">
        <f>IF(SUM($S$3:AK$3)*$J377+SUM($S$4:AK$4)*$K377+SUM($S$5:AK$5)*$L377+SUM($S$6:AK$6)*$M377+SUM($S$7:AK$7)*$N377-SUM($O377:$Q377)&gt;0,SUM($S$3:AK$3)*$J377+SUM($S$4:AK$4)*$K377+SUM($S$5:AK$5)*$L377+SUM($S$6:AK$6)*$M377+SUM($S$7:AK$7)*$N377-SUM($O377:$Q377),0)</f>
        <v>0</v>
      </c>
      <c r="AI377" s="4">
        <f t="shared" si="1071"/>
        <v>0</v>
      </c>
      <c r="AJ377" s="72">
        <f>IF(SUM($S$3:AM$3)*$J377+SUM($S$4:AQ$4)*$K377+SUM($S$5:AM$5)*$L377+SUM($S$6:AM$6)*$M377+SUM($S$7:AM$7)*$N377-SUM($O377:$Q377)&gt;0,SUM($S$3:AM$3)*$J377+SUM($S$4:AQ$4)*$K377+SUM($S$5:AM$5)*$L377+SUM($S$6:AM$6)*$M377+SUM($S$7:AM$7)*$N377-SUM($O377:$Q377),0)</f>
        <v>0</v>
      </c>
      <c r="AK377" s="4">
        <f t="shared" si="1072"/>
        <v>0</v>
      </c>
      <c r="AL377" s="72">
        <f>IF(SUM($S$3:AO$3)*$J377+SUM($S$4:AS$4)*$K377+SUM($S$5:AO$5)*$L377+SUM($S$6:AO$6)*$M377+SUM($S$7:AO$7)*$N377-SUM($O377:$Q377)&gt;0,SUM($S$3:AO$3)*$J377+SUM($S$4:AS$4)*$K377+SUM($S$5:AO$5)*$L377+SUM($S$6:AO$6)*$M377+SUM($S$7:AO$7)*$N377-SUM($O377:$Q377),0)</f>
        <v>0</v>
      </c>
      <c r="AM377" s="4">
        <f t="shared" si="1073"/>
        <v>0</v>
      </c>
      <c r="AN377" s="72">
        <f>IF(SUM($S$3:AQ$3)*$J377+SUM($S$4:AU$4)*$K377+SUM($S$5:AQ$5)*$L377+SUM($S$6:AQ$6)*$M377+SUM($S$7:AQ$7)*$N377-SUM($O377:$Q377)&gt;0,SUM($S$3:AQ$3)*$J377+SUM($S$4:AU$4)*$K377+SUM($S$5:AQ$5)*$L377+SUM($S$6:AQ$6)*$M377+SUM($S$7:AQ$7)*$N377-SUM($O377:$Q377),0)</f>
        <v>0</v>
      </c>
      <c r="AO377" s="4">
        <f t="shared" si="1074"/>
        <v>0</v>
      </c>
      <c r="AP377" s="72">
        <f>IF(SUM($S$3:AS$3)*$J377+SUM($S$4:AW$4)*$K377+SUM($S$5:AS$5)*$L377+SUM($S$6:AS$6)*$M377+SUM($S$7:AS$7)*$N377-SUM($O377:$Q377)&gt;0,SUM($S$3:AS$3)*$J377+SUM($S$4:AW$4)*$K377+SUM($S$5:AS$5)*$L377+SUM($S$6:AS$6)*$M377+SUM($S$7:AS$7)*$N377-SUM($O377:$Q377),0)</f>
        <v>0</v>
      </c>
      <c r="AQ377" s="4">
        <f t="shared" si="1075"/>
        <v>0</v>
      </c>
      <c r="AR377" s="72">
        <f>IF(SUM($S$3:AU$3)*$J377+SUM($S$4:AP$4)*$K377+SUM($S$5:AU$5)*$L377+SUM($S$6:AU$6)*$M377+SUM($S$7:AU$7)*$N377-SUM($O377:$Q377)&gt;0,SUM($S$3:AU$3)*$J377+SUM($S$4:AP$4)*$K377+SUM($S$5:AU$5)*$L377+SUM($S$6:AU$6)*$M377+SUM($S$7:AU$7)*$N377-SUM($O377:$Q377),0)</f>
        <v>0</v>
      </c>
      <c r="AS377" s="4">
        <f t="shared" si="1076"/>
        <v>0</v>
      </c>
      <c r="AT377" s="72">
        <f>IF(SUM($S$3:AW$3)*$J377+SUM($S$4:AW$4)*$K377+SUM($S$5:AW$5)*$L377+SUM($S$6:AW$6)*$M377+SUM($S$7:AW$7)*$N377-SUM($O377:$Q377)&gt;0,SUM($S$3:AW$3)*$J377+SUM($S$4:AW$4)*$K377+SUM($S$5:AW$5)*$L377+SUM($S$6:AW$6)*$M377+SUM($S$7:AW$7)*$N377-SUM($O377:$Q377),0)</f>
        <v>0</v>
      </c>
      <c r="AU377" s="4">
        <f t="shared" si="1077"/>
        <v>0</v>
      </c>
      <c r="AV377" s="72">
        <f>IF(SUM($S$3:AY$3)*$J377+SUM($S$4:AY$4)*$K377+SUM($S$5:AY$5)*$L377+SUM($S$6:AY$6)*$M377+SUM($S$7:AY$7)*$N377-SUM($O377:$Q377)&gt;0,SUM($S$3:AY$3)*$J377+SUM($S$4:AY$4)*$K377+SUM($S$5:AY$5)*$L377+SUM($S$6:AY$6)*$M377+SUM($S$7:AY$7)*$N377-SUM($O377:$Q377),0)</f>
        <v>0</v>
      </c>
      <c r="AW377" s="4">
        <f t="shared" si="1078"/>
        <v>0</v>
      </c>
      <c r="AX377" s="72">
        <f>IF(SUM($S$3:BA$3)*$J377+SUM($S$4:BA$4)*$K377+SUM($S$5:BA$5)*$L377+SUM($S$6:BA$6)*$M377+SUM($S$7:BA$7)*$N377-SUM($O377:$Q377)&gt;0,SUM($S$3:BA$3)*$J377+SUM($S$4:BA$4)*$K377+SUM($S$5:BA$5)*$L377+SUM($S$6:BA$6)*$M377+SUM($S$7:BA$7)*$N377-SUM($O377:$Q377),0)</f>
        <v>0</v>
      </c>
      <c r="AY377" s="7">
        <f t="shared" si="1079"/>
        <v>0</v>
      </c>
      <c r="AZ377" s="401">
        <f>IF(SUM($S$3:BC$3)*$J377+SUM($S$4:BC$4)*$K377+SUM($S$5:BC$5)*$L377+SUM($S$6:BC$6)*$M377+SUM($S$7:BC$7)*$N377-SUM($O377:$Q377)&gt;0,SUM($S$3:BC$3)*$J377+SUM($S$4:BC$4)*$K377+SUM($S$5:BC$5)*$L377+SUM($S$6:BC$6)*$M377+SUM($S$7:BC$7)*$N377-SUM($O377:$Q377),0)</f>
        <v>0</v>
      </c>
      <c r="BA377" s="87">
        <f t="shared" si="1080"/>
        <v>0</v>
      </c>
      <c r="BB377" s="402">
        <f>IF(SUM($S$3:BD$3)*$J377+SUM($S$4:BD$4)*$K377+SUM($S$5:BD$5)*$L377+SUM($S$6:BD$6)*$M377+SUM($S$7:BD$7)*$N377-SUM($O377:$Q377)&gt;0,SUM($S$3:BD$3)*$J377+SUM($S$4:BD$4)*$K377+SUM($S$5:BD$5)*$L377+SUM($S$6:BD$6)*$M377+SUM($S$7:BD$7)*$N377-SUM($O377:$Q377),0)</f>
        <v>0</v>
      </c>
      <c r="BC377" s="87">
        <f t="shared" si="1081"/>
        <v>0</v>
      </c>
      <c r="BG377" s="23">
        <f t="shared" ref="BG377:BG379" si="1222">IF($G377=2,AC377*$H377*$I$2,AC377*$H377)</f>
        <v>0</v>
      </c>
      <c r="BH377" s="23">
        <f t="shared" ref="BH377:BH379" si="1223">IF($G377=2,AE377*$H377*$I$2,AE377*$H377)</f>
        <v>0</v>
      </c>
      <c r="BI377" s="23">
        <f t="shared" ref="BI377:BI379" si="1224">IF($G377=2,AG377*$H377*$I$2,AG377*$H377)</f>
        <v>0</v>
      </c>
      <c r="BJ377" s="23">
        <f t="shared" ref="BJ377:BJ379" si="1225">IF($G377=2,AI377*$H377*$I$2,AI377*$H377)</f>
        <v>0</v>
      </c>
      <c r="BK377" s="23">
        <f t="shared" ref="BK377:BK379" si="1226">IF($G377=2,AK377*$H377*$I$2,AK377*$H377)</f>
        <v>0</v>
      </c>
      <c r="BL377" s="23">
        <f t="shared" ref="BL377:BL379" si="1227">IF($G377=2,AM377*$H377*$I$2,AM377*$H377)</f>
        <v>0</v>
      </c>
      <c r="BM377" s="23">
        <f t="shared" ref="BM377:BM379" si="1228">IF($G377=2,AO377*$H377*$I$2,AO377*$H377)</f>
        <v>0</v>
      </c>
      <c r="BN377" s="23">
        <f t="shared" ref="BN377:BN379" si="1229">IF($G377=2,AQ377*$H377*$I$2,AQ377*$H377)</f>
        <v>0</v>
      </c>
      <c r="BO377" s="23">
        <f t="shared" ref="BO377:BO379" si="1230">IF($G377=2,AS377*$H377*$I$2,AS377*$H377)</f>
        <v>0</v>
      </c>
      <c r="BP377" s="23">
        <f t="shared" ref="BP377:BP379" si="1231">IF($G377=2,AU377*$H377*$I$2,AU377*$H377)</f>
        <v>0</v>
      </c>
      <c r="BQ377" s="407">
        <f t="shared" ref="BQ377:BQ379" si="1232">IF($G377=2,AW377*$H377*$I$2,AW377*$H377)</f>
        <v>0</v>
      </c>
      <c r="BR377" s="22">
        <f t="shared" ref="BR377:BR379" si="1233">IF($G377=2,AY377*$H377*$I$2,AY377*$H377)</f>
        <v>0</v>
      </c>
      <c r="BS377" s="91">
        <f t="shared" ref="BS377:BS383" si="1234">IF($G377=2,$H377*BA377*$I$2,$H377*BA377)</f>
        <v>0</v>
      </c>
      <c r="BT377" s="91">
        <f t="shared" ref="BT377:BT383" si="1235">IF($G377=2,$H377*BC377*$I$2,$H377*BC377)</f>
        <v>0</v>
      </c>
      <c r="BU377" s="23"/>
      <c r="BV377" s="23"/>
      <c r="BW377" s="24"/>
      <c r="BX377" s="164" t="s">
        <v>749</v>
      </c>
    </row>
    <row r="378" spans="1:76" s="86" customFormat="1" ht="12.75" customHeight="1" x14ac:dyDescent="0.25">
      <c r="A378" s="51" t="s">
        <v>691</v>
      </c>
      <c r="B378" s="51" t="s">
        <v>692</v>
      </c>
      <c r="C378" s="244" t="s">
        <v>105</v>
      </c>
      <c r="D378" s="274">
        <v>2</v>
      </c>
      <c r="E378" s="328">
        <v>64</v>
      </c>
      <c r="F378" s="342" t="s">
        <v>612</v>
      </c>
      <c r="G378" s="369">
        <v>2</v>
      </c>
      <c r="H378" s="370">
        <v>70.400000000000006</v>
      </c>
      <c r="I378" s="372" t="s">
        <v>612</v>
      </c>
      <c r="J378" s="208"/>
      <c r="K378" s="208"/>
      <c r="L378" s="217"/>
      <c r="M378" s="234">
        <v>328.94</v>
      </c>
      <c r="N378" s="120"/>
      <c r="O378" s="87"/>
      <c r="P378" s="91"/>
      <c r="Q378" s="292">
        <v>65000</v>
      </c>
      <c r="R378" s="72">
        <f>IF(SUM($S$3:U$3)*$J378+SUM($S$4:U$4)*$K378+SUM($S$5:U$5)*$L378+SUM($S$6:U$6)*$M378+SUM($S$7:U$7)*$N378-SUM($O378:$Q378)&gt;0,SUM($S$3:U$3)*$J378+SUM($S$4:U$4)*$K378+SUM($S$5:U$5)*$L378+SUM($S$6:U$6)*$M378+SUM($S$7:U$7)*$N378-SUM($O378:$Q378),0)</f>
        <v>0</v>
      </c>
      <c r="S378" s="73">
        <f t="shared" si="1063"/>
        <v>0</v>
      </c>
      <c r="T378" s="72">
        <f>IF(SUM($S$3:W$3)*$J378+SUM($S$4:W$4)*$K378+SUM($S$5:W$5)*$L378+SUM($S$6:W$6)*$M378+SUM($S$7:W$7)*$N378-SUM($O378:$Q378)&gt;0,SUM($S$3:W$3)*$J378+SUM($S$4:W$4)*$K378+SUM($S$5:W$5)*$L378+SUM($S$6:W$6)*$M378+SUM($S$7:W$7)*$N378-SUM($O378:$Q378),0)</f>
        <v>0</v>
      </c>
      <c r="U378" s="4">
        <f t="shared" si="1064"/>
        <v>0</v>
      </c>
      <c r="V378" s="72">
        <f>IF(SUM($S$3:Y$3)*$J378+SUM($S$4:Y$4)*$K378+SUM($S$5:Y$5)*$L378+SUM($S$6:Y$6)*$M378+SUM($S$7:Y$7)*$N378-SUM($O378:$Q378)&gt;0,SUM($S$3:Y$3)*$J378+SUM($S$4:Y$4)*$K378+SUM($S$5:Y$5)*$L378+SUM($S$6:Y$6)*$M378+SUM($S$7:Y$7)*$N378-SUM($O378:$Q378),0)</f>
        <v>0</v>
      </c>
      <c r="W378" s="4">
        <f t="shared" si="1065"/>
        <v>0</v>
      </c>
      <c r="X378" s="72">
        <f>IF(SUM($S$3:AA$3)*$J378+SUM($S$4:AA$4)*$K378+SUM($S$5:AA$5)*$L378+SUM($S$6:AA$6)*$M378+SUM($S$7:AA$7)*$N378-SUM($O378:$Q378)&gt;0,SUM($S$3:AA$3)*$J378+SUM($S$4:AA$4)*$K378+SUM($S$5:AA$5)*$L378+SUM($S$6:AA$6)*$M378+SUM($S$7:AA$7)*$N378-SUM($O378:$Q378),0)</f>
        <v>0</v>
      </c>
      <c r="Y378" s="4">
        <f t="shared" si="1066"/>
        <v>0</v>
      </c>
      <c r="Z378" s="72">
        <f>IF(SUM($S$3:AC$3)*$J378+SUM($S$4:AC$4)*$K378+SUM($S$5:AC$5)*$L378+SUM($S$6:AC$6)*$M378+SUM($S$7:AC$7)*$N378-SUM($O378:$Q378)&gt;0,SUM($S$3:AC$3)*$J378+SUM($S$4:AC$4)*$K378+SUM($S$5:AC$5)*$L378+SUM($S$6:AC$6)*$M378+SUM($S$7:AC$7)*$N378-SUM($O378:$Q378),0)</f>
        <v>0</v>
      </c>
      <c r="AA378" s="4">
        <f t="shared" si="1067"/>
        <v>0</v>
      </c>
      <c r="AB378" s="72">
        <f>IF(SUM($S$3:AE$3)*$J378+SUM($S$4:AE$4)*$K378+SUM($S$5:AE$5)*$L378+SUM($S$6:AE$6)*$M378+SUM($S$7:AE$7)*$N378-SUM($O378:$Q378)&gt;0,SUM($S$3:AE$3)*$J378+SUM($S$4:AE$4)*$K378+SUM($S$5:AE$5)*$L378+SUM($S$6:AE$6)*$M378+SUM($S$7:AE$7)*$N378-SUM($O378:$Q378),0)</f>
        <v>0</v>
      </c>
      <c r="AC378" s="4">
        <f t="shared" si="1068"/>
        <v>0</v>
      </c>
      <c r="AD378" s="72">
        <f>IF(SUM($S$3:AG$3)*$J378+SUM($S$4:AG$4)*$K378+SUM($S$5:AG$5)*$L378+SUM($S$6:AG$6)*$M378+SUM($S$7:AG$7)*$N378-SUM($O378:$Q378)&gt;0,SUM($S$3:AG$3)*$J378+SUM($S$4:AG$4)*$K378+SUM($S$5:AG$5)*$L378+SUM($S$6:AG$6)*$M378+SUM($S$7:AG$7)*$N378-SUM($O378:$Q378),0)</f>
        <v>0</v>
      </c>
      <c r="AE378" s="4">
        <f t="shared" si="1069"/>
        <v>0</v>
      </c>
      <c r="AF378" s="72">
        <f>IF(SUM($S$3:AI$3)*$J378+SUM($S$4:AI$4)*$K378+SUM($S$5:AI$5)*$L378+SUM($S$6:AI$6)*$M378+SUM($S$7:AI$7)*$N378-SUM($O378:$Q378)&gt;0,SUM($S$3:AI$3)*$J378+SUM($S$4:AI$4)*$K378+SUM($S$5:AI$5)*$L378+SUM($S$6:AI$6)*$M378+SUM($S$7:AI$7)*$N378-SUM($O378:$Q378),0)</f>
        <v>0</v>
      </c>
      <c r="AG378" s="4">
        <f t="shared" si="1070"/>
        <v>0</v>
      </c>
      <c r="AH378" s="72">
        <f>IF(SUM($S$3:AK$3)*$J378+SUM($S$4:AK$4)*$K378+SUM($S$5:AK$5)*$L378+SUM($S$6:AK$6)*$M378+SUM($S$7:AK$7)*$N378-SUM($O378:$Q378)&gt;0,SUM($S$3:AK$3)*$J378+SUM($S$4:AK$4)*$K378+SUM($S$5:AK$5)*$L378+SUM($S$6:AK$6)*$M378+SUM($S$7:AK$7)*$N378-SUM($O378:$Q378),0)</f>
        <v>0</v>
      </c>
      <c r="AI378" s="4">
        <f t="shared" si="1071"/>
        <v>0</v>
      </c>
      <c r="AJ378" s="72">
        <f>IF(SUM($S$3:AM$3)*$J378+SUM($S$4:AQ$4)*$K378+SUM($S$5:AM$5)*$L378+SUM($S$6:AM$6)*$M378+SUM($S$7:AM$7)*$N378-SUM($O378:$Q378)&gt;0,SUM($S$3:AM$3)*$J378+SUM($S$4:AQ$4)*$K378+SUM($S$5:AM$5)*$L378+SUM($S$6:AM$6)*$M378+SUM($S$7:AM$7)*$N378-SUM($O378:$Q378),0)</f>
        <v>0</v>
      </c>
      <c r="AK378" s="4">
        <f t="shared" si="1072"/>
        <v>0</v>
      </c>
      <c r="AL378" s="72">
        <f>IF(SUM($S$3:AO$3)*$J378+SUM($S$4:AS$4)*$K378+SUM($S$5:AO$5)*$L378+SUM($S$6:AO$6)*$M378+SUM($S$7:AO$7)*$N378-SUM($O378:$Q378)&gt;0,SUM($S$3:AO$3)*$J378+SUM($S$4:AS$4)*$K378+SUM($S$5:AO$5)*$L378+SUM($S$6:AO$6)*$M378+SUM($S$7:AO$7)*$N378-SUM($O378:$Q378),0)</f>
        <v>0</v>
      </c>
      <c r="AM378" s="4">
        <f t="shared" si="1073"/>
        <v>0</v>
      </c>
      <c r="AN378" s="72">
        <f>IF(SUM($S$3:AQ$3)*$J378+SUM($S$4:AU$4)*$K378+SUM($S$5:AQ$5)*$L378+SUM($S$6:AQ$6)*$M378+SUM($S$7:AQ$7)*$N378-SUM($O378:$Q378)&gt;0,SUM($S$3:AQ$3)*$J378+SUM($S$4:AU$4)*$K378+SUM($S$5:AQ$5)*$L378+SUM($S$6:AQ$6)*$M378+SUM($S$7:AQ$7)*$N378-SUM($O378:$Q378),0)</f>
        <v>0</v>
      </c>
      <c r="AO378" s="4">
        <f t="shared" si="1074"/>
        <v>0</v>
      </c>
      <c r="AP378" s="72">
        <f>IF(SUM($S$3:AS$3)*$J378+SUM($S$4:AW$4)*$K378+SUM($S$5:AS$5)*$L378+SUM($S$6:AS$6)*$M378+SUM($S$7:AS$7)*$N378-SUM($O378:$Q378)&gt;0,SUM($S$3:AS$3)*$J378+SUM($S$4:AW$4)*$K378+SUM($S$5:AS$5)*$L378+SUM($S$6:AS$6)*$M378+SUM($S$7:AS$7)*$N378-SUM($O378:$Q378),0)</f>
        <v>0</v>
      </c>
      <c r="AQ378" s="4">
        <f t="shared" si="1075"/>
        <v>0</v>
      </c>
      <c r="AR378" s="72">
        <f>IF(SUM($S$3:AU$3)*$J378+SUM($S$4:AP$4)*$K378+SUM($S$5:AU$5)*$L378+SUM($S$6:AU$6)*$M378+SUM($S$7:AU$7)*$N378-SUM($O378:$Q378)&gt;0,SUM($S$3:AU$3)*$J378+SUM($S$4:AP$4)*$K378+SUM($S$5:AU$5)*$L378+SUM($S$6:AU$6)*$M378+SUM($S$7:AU$7)*$N378-SUM($O378:$Q378),0)</f>
        <v>0</v>
      </c>
      <c r="AS378" s="4">
        <f t="shared" si="1076"/>
        <v>0</v>
      </c>
      <c r="AT378" s="72">
        <f>IF(SUM($S$3:AW$3)*$J378+SUM($S$4:AW$4)*$K378+SUM($S$5:AW$5)*$L378+SUM($S$6:AW$6)*$M378+SUM($S$7:AW$7)*$N378-SUM($O378:$Q378)&gt;0,SUM($S$3:AW$3)*$J378+SUM($S$4:AW$4)*$K378+SUM($S$5:AW$5)*$L378+SUM($S$6:AW$6)*$M378+SUM($S$7:AW$7)*$N378-SUM($O378:$Q378),0)</f>
        <v>0</v>
      </c>
      <c r="AU378" s="4">
        <f t="shared" si="1077"/>
        <v>0</v>
      </c>
      <c r="AV378" s="72">
        <f>IF(SUM($S$3:AY$3)*$J378+SUM($S$4:AY$4)*$K378+SUM($S$5:AY$5)*$L378+SUM($S$6:AY$6)*$M378+SUM($S$7:AY$7)*$N378-SUM($O378:$Q378)&gt;0,SUM($S$3:AY$3)*$J378+SUM($S$4:AY$4)*$K378+SUM($S$5:AY$5)*$L378+SUM($S$6:AY$6)*$M378+SUM($S$7:AY$7)*$N378-SUM($O378:$Q378),0)</f>
        <v>459.05999999999767</v>
      </c>
      <c r="AW378" s="4">
        <f t="shared" si="1078"/>
        <v>459.05999999999767</v>
      </c>
      <c r="AX378" s="72">
        <f>IF(SUM($S$3:BA$3)*$J378+SUM($S$4:BA$4)*$K378+SUM($S$5:BA$5)*$L378+SUM($S$6:BA$6)*$M378+SUM($S$7:BA$7)*$N378-SUM($O378:$Q378)&gt;0,SUM($S$3:BA$3)*$J378+SUM($S$4:BA$4)*$K378+SUM($S$5:BA$5)*$L378+SUM($S$6:BA$6)*$M378+SUM($S$7:BA$7)*$N378-SUM($O378:$Q378),0)</f>
        <v>11971.960000000006</v>
      </c>
      <c r="AY378" s="7">
        <f t="shared" si="1079"/>
        <v>11512.900000000009</v>
      </c>
      <c r="AZ378" s="401">
        <f>IF(SUM($S$3:BC$3)*$J378+SUM($S$4:BC$4)*$K378+SUM($S$5:BC$5)*$L378+SUM($S$6:BC$6)*$M378+SUM($S$7:BC$7)*$N378-SUM($O378:$Q378)&gt;0,SUM($S$3:BC$3)*$J378+SUM($S$4:BC$4)*$K378+SUM($S$5:BC$5)*$L378+SUM($S$6:BC$6)*$M378+SUM($S$7:BC$7)*$N378-SUM($O378:$Q378),0)</f>
        <v>11971.960000000006</v>
      </c>
      <c r="BA378" s="87">
        <f t="shared" si="1080"/>
        <v>0</v>
      </c>
      <c r="BB378" s="402">
        <f>IF(SUM($S$3:BD$3)*$J378+SUM($S$4:BD$4)*$K378+SUM($S$5:BD$5)*$L378+SUM($S$6:BD$6)*$M378+SUM($S$7:BD$7)*$N378-SUM($O378:$Q378)&gt;0,SUM($S$3:BD$3)*$J378+SUM($S$4:BD$4)*$K378+SUM($S$5:BD$5)*$L378+SUM($S$6:BD$6)*$M378+SUM($S$7:BD$7)*$N378-SUM($O378:$Q378),0)</f>
        <v>11971.960000000006</v>
      </c>
      <c r="BC378" s="87">
        <f t="shared" si="1081"/>
        <v>0</v>
      </c>
      <c r="BG378" s="23">
        <f t="shared" si="1222"/>
        <v>0</v>
      </c>
      <c r="BH378" s="23">
        <f t="shared" si="1223"/>
        <v>0</v>
      </c>
      <c r="BI378" s="23">
        <f t="shared" si="1224"/>
        <v>0</v>
      </c>
      <c r="BJ378" s="23">
        <f t="shared" si="1225"/>
        <v>0</v>
      </c>
      <c r="BK378" s="23">
        <f t="shared" si="1226"/>
        <v>0</v>
      </c>
      <c r="BL378" s="23">
        <f t="shared" si="1227"/>
        <v>0</v>
      </c>
      <c r="BM378" s="23">
        <f t="shared" si="1228"/>
        <v>0</v>
      </c>
      <c r="BN378" s="23">
        <f t="shared" si="1229"/>
        <v>0</v>
      </c>
      <c r="BO378" s="23">
        <f t="shared" si="1230"/>
        <v>0</v>
      </c>
      <c r="BP378" s="23">
        <f t="shared" si="1231"/>
        <v>0</v>
      </c>
      <c r="BQ378" s="407">
        <f t="shared" si="1232"/>
        <v>184211.5967999991</v>
      </c>
      <c r="BR378" s="22">
        <f t="shared" si="1233"/>
        <v>4619896.5120000048</v>
      </c>
      <c r="BS378" s="91">
        <f t="shared" si="1234"/>
        <v>0</v>
      </c>
      <c r="BT378" s="91">
        <f t="shared" si="1235"/>
        <v>0</v>
      </c>
      <c r="BU378" s="23"/>
      <c r="BV378" s="23"/>
      <c r="BW378" s="24"/>
      <c r="BX378" s="164" t="s">
        <v>749</v>
      </c>
    </row>
    <row r="379" spans="1:76" s="86" customFormat="1" ht="12.75" customHeight="1" x14ac:dyDescent="0.25">
      <c r="A379" s="15" t="s">
        <v>925</v>
      </c>
      <c r="B379" s="15" t="s">
        <v>690</v>
      </c>
      <c r="C379" s="244" t="s">
        <v>105</v>
      </c>
      <c r="D379" s="274">
        <v>2</v>
      </c>
      <c r="E379" s="328">
        <v>63</v>
      </c>
      <c r="F379" s="342" t="s">
        <v>926</v>
      </c>
      <c r="G379" s="369">
        <v>2</v>
      </c>
      <c r="H379" s="370">
        <v>69.3</v>
      </c>
      <c r="I379" s="372" t="s">
        <v>926</v>
      </c>
      <c r="J379" s="208"/>
      <c r="K379" s="225">
        <v>3.72</v>
      </c>
      <c r="L379" s="217"/>
      <c r="M379" s="109"/>
      <c r="N379" s="120"/>
      <c r="O379" s="87">
        <v>708.5</v>
      </c>
      <c r="P379" s="91">
        <v>425</v>
      </c>
      <c r="Q379" s="292">
        <v>3600</v>
      </c>
      <c r="R379" s="72">
        <f>IF(SUM($S$3:U$3)*$J379+SUM($S$4:U$4)*$K379+SUM($S$5:U$5)*$L379+SUM($S$6:U$6)*$M379+SUM($S$7:U$7)*$N379-SUM($O379:$Q379)&gt;0,SUM($S$3:U$3)*$J379+SUM($S$4:U$4)*$K379+SUM($S$5:U$5)*$L379+SUM($S$6:U$6)*$M379+SUM($S$7:U$7)*$N379-SUM($O379:$Q379),0)</f>
        <v>0</v>
      </c>
      <c r="S379" s="73">
        <f t="shared" si="1063"/>
        <v>0</v>
      </c>
      <c r="T379" s="72">
        <f>IF(SUM($S$3:W$3)*$J379+SUM($S$4:W$4)*$K379+SUM($S$5:W$5)*$L379+SUM($S$6:W$6)*$M379+SUM($S$7:W$7)*$N379-SUM($O379:$Q379)&gt;0,SUM($S$3:W$3)*$J379+SUM($S$4:W$4)*$K379+SUM($S$5:W$5)*$L379+SUM($S$6:W$6)*$M379+SUM($S$7:W$7)*$N379-SUM($O379:$Q379),0)</f>
        <v>0</v>
      </c>
      <c r="U379" s="4">
        <f t="shared" si="1064"/>
        <v>0</v>
      </c>
      <c r="V379" s="72">
        <f>IF(SUM($S$3:Y$3)*$J379+SUM($S$4:Y$4)*$K379+SUM($S$5:Y$5)*$L379+SUM($S$6:Y$6)*$M379+SUM($S$7:Y$7)*$N379-SUM($O379:$Q379)&gt;0,SUM($S$3:Y$3)*$J379+SUM($S$4:Y$4)*$K379+SUM($S$5:Y$5)*$L379+SUM($S$6:Y$6)*$M379+SUM($S$7:Y$7)*$N379-SUM($O379:$Q379),0)</f>
        <v>0</v>
      </c>
      <c r="W379" s="4">
        <f t="shared" si="1065"/>
        <v>0</v>
      </c>
      <c r="X379" s="72">
        <f>IF(SUM($S$3:AA$3)*$J379+SUM($S$4:AA$4)*$K379+SUM($S$5:AA$5)*$L379+SUM($S$6:AA$6)*$M379+SUM($S$7:AA$7)*$N379-SUM($O379:$Q379)&gt;0,SUM($S$3:AA$3)*$J379+SUM($S$4:AA$4)*$K379+SUM($S$5:AA$5)*$L379+SUM($S$6:AA$6)*$M379+SUM($S$7:AA$7)*$N379-SUM($O379:$Q379),0)</f>
        <v>0</v>
      </c>
      <c r="Y379" s="4">
        <f t="shared" si="1066"/>
        <v>0</v>
      </c>
      <c r="Z379" s="72">
        <f>IF(SUM($S$3:AC$3)*$J379+SUM($S$4:AC$4)*$K379+SUM($S$5:AC$5)*$L379+SUM($S$6:AC$6)*$M379+SUM($S$7:AC$7)*$N379-SUM($O379:$Q379)&gt;0,SUM($S$3:AC$3)*$J379+SUM($S$4:AC$4)*$K379+SUM($S$5:AC$5)*$L379+SUM($S$6:AC$6)*$M379+SUM($S$7:AC$7)*$N379-SUM($O379:$Q379),0)</f>
        <v>0</v>
      </c>
      <c r="AA379" s="4">
        <f t="shared" si="1067"/>
        <v>0</v>
      </c>
      <c r="AB379" s="72">
        <f>IF(SUM($S$3:AE$3)*$J379+SUM($S$4:AE$4)*$K379+SUM($S$5:AE$5)*$L379+SUM($S$6:AE$6)*$M379+SUM($S$7:AE$7)*$N379-SUM($O379:$Q379)&gt;0,SUM($S$3:AE$3)*$J379+SUM($S$4:AE$4)*$K379+SUM($S$5:AE$5)*$L379+SUM($S$6:AE$6)*$M379+SUM($S$7:AE$7)*$N379-SUM($O379:$Q379),0)</f>
        <v>0</v>
      </c>
      <c r="AC379" s="4">
        <f t="shared" si="1068"/>
        <v>0</v>
      </c>
      <c r="AD379" s="72">
        <f>IF(SUM($S$3:AG$3)*$J379+SUM($S$4:AG$4)*$K379+SUM($S$5:AG$5)*$L379+SUM($S$6:AG$6)*$M379+SUM($S$7:AG$7)*$N379-SUM($O379:$Q379)&gt;0,SUM($S$3:AG$3)*$J379+SUM($S$4:AG$4)*$K379+SUM($S$5:AG$5)*$L379+SUM($S$6:AG$6)*$M379+SUM($S$7:AG$7)*$N379-SUM($O379:$Q379),0)</f>
        <v>0</v>
      </c>
      <c r="AE379" s="4">
        <f t="shared" si="1069"/>
        <v>0</v>
      </c>
      <c r="AF379" s="72">
        <f>IF(SUM($S$3:AI$3)*$J379+SUM($S$4:AI$4)*$K379+SUM($S$5:AI$5)*$L379+SUM($S$6:AI$6)*$M379+SUM($S$7:AI$7)*$N379-SUM($O379:$Q379)&gt;0,SUM($S$3:AI$3)*$J379+SUM($S$4:AI$4)*$K379+SUM($S$5:AI$5)*$L379+SUM($S$6:AI$6)*$M379+SUM($S$7:AI$7)*$N379-SUM($O379:$Q379),0)</f>
        <v>0</v>
      </c>
      <c r="AG379" s="4">
        <f t="shared" si="1070"/>
        <v>0</v>
      </c>
      <c r="AH379" s="72">
        <f>IF(SUM($S$3:AK$3)*$J379+SUM($S$4:AK$4)*$K379+SUM($S$5:AK$5)*$L379+SUM($S$6:AK$6)*$M379+SUM($S$7:AK$7)*$N379-SUM($O379:$Q379)&gt;0,SUM($S$3:AK$3)*$J379+SUM($S$4:AK$4)*$K379+SUM($S$5:AK$5)*$L379+SUM($S$6:AK$6)*$M379+SUM($S$7:AK$7)*$N379-SUM($O379:$Q379),0)</f>
        <v>0</v>
      </c>
      <c r="AI379" s="4">
        <f t="shared" si="1071"/>
        <v>0</v>
      </c>
      <c r="AJ379" s="72">
        <f>IF(SUM($S$3:AM$3)*$J379+SUM($S$4:AQ$4)*$K379+SUM($S$5:AM$5)*$L379+SUM($S$6:AM$6)*$M379+SUM($S$7:AM$7)*$N379-SUM($O379:$Q379)&gt;0,SUM($S$3:AM$3)*$J379+SUM($S$4:AQ$4)*$K379+SUM($S$5:AM$5)*$L379+SUM($S$6:AM$6)*$M379+SUM($S$7:AM$7)*$N379-SUM($O379:$Q379),0)</f>
        <v>0</v>
      </c>
      <c r="AK379" s="4">
        <f t="shared" si="1072"/>
        <v>0</v>
      </c>
      <c r="AL379" s="72">
        <f>IF(SUM($S$3:AO$3)*$J379+SUM($S$4:AS$4)*$K379+SUM($S$5:AO$5)*$L379+SUM($S$6:AO$6)*$M379+SUM($S$7:AO$7)*$N379-SUM($O379:$Q379)&gt;0,SUM($S$3:AO$3)*$J379+SUM($S$4:AS$4)*$K379+SUM($S$5:AO$5)*$L379+SUM($S$6:AO$6)*$M379+SUM($S$7:AO$7)*$N379-SUM($O379:$Q379),0)</f>
        <v>0</v>
      </c>
      <c r="AM379" s="4">
        <f t="shared" si="1073"/>
        <v>0</v>
      </c>
      <c r="AN379" s="72">
        <f>IF(SUM($S$3:AQ$3)*$J379+SUM($S$4:AU$4)*$K379+SUM($S$5:AQ$5)*$L379+SUM($S$6:AQ$6)*$M379+SUM($S$7:AQ$7)*$N379-SUM($O379:$Q379)&gt;0,SUM($S$3:AQ$3)*$J379+SUM($S$4:AU$4)*$K379+SUM($S$5:AQ$5)*$L379+SUM($S$6:AQ$6)*$M379+SUM($S$7:AQ$7)*$N379-SUM($O379:$Q379),0)</f>
        <v>0</v>
      </c>
      <c r="AO379" s="4">
        <f t="shared" si="1074"/>
        <v>0</v>
      </c>
      <c r="AP379" s="72">
        <f>IF(SUM($S$3:AS$3)*$J379+SUM($S$4:AW$4)*$K379+SUM($S$5:AS$5)*$L379+SUM($S$6:AS$6)*$M379+SUM($S$7:AS$7)*$N379-SUM($O379:$Q379)&gt;0,SUM($S$3:AS$3)*$J379+SUM($S$4:AW$4)*$K379+SUM($S$5:AS$5)*$L379+SUM($S$6:AS$6)*$M379+SUM($S$7:AS$7)*$N379-SUM($O379:$Q379),0)</f>
        <v>0</v>
      </c>
      <c r="AQ379" s="4">
        <f t="shared" si="1075"/>
        <v>0</v>
      </c>
      <c r="AR379" s="72">
        <f>IF(SUM($S$3:AU$3)*$J379+SUM($S$4:AP$4)*$K379+SUM($S$5:AU$5)*$L379+SUM($S$6:AU$6)*$M379+SUM($S$7:AU$7)*$N379-SUM($O379:$Q379)&gt;0,SUM($S$3:AU$3)*$J379+SUM($S$4:AP$4)*$K379+SUM($S$5:AU$5)*$L379+SUM($S$6:AU$6)*$M379+SUM($S$7:AU$7)*$N379-SUM($O379:$Q379),0)</f>
        <v>0</v>
      </c>
      <c r="AS379" s="4">
        <f t="shared" si="1076"/>
        <v>0</v>
      </c>
      <c r="AT379" s="72">
        <f>IF(SUM($S$3:AW$3)*$J379+SUM($S$4:AW$4)*$K379+SUM($S$5:AW$5)*$L379+SUM($S$6:AW$6)*$M379+SUM($S$7:AW$7)*$N379-SUM($O379:$Q379)&gt;0,SUM($S$3:AW$3)*$J379+SUM($S$4:AW$4)*$K379+SUM($S$5:AW$5)*$L379+SUM($S$6:AW$6)*$M379+SUM($S$7:AW$7)*$N379-SUM($O379:$Q379),0)</f>
        <v>0</v>
      </c>
      <c r="AU379" s="4">
        <f t="shared" si="1077"/>
        <v>0</v>
      </c>
      <c r="AV379" s="72">
        <f>IF(SUM($S$3:AY$3)*$J379+SUM($S$4:AY$4)*$K379+SUM($S$5:AY$5)*$L379+SUM($S$6:AY$6)*$M379+SUM($S$7:AY$7)*$N379-SUM($O379:$Q379)&gt;0,SUM($S$3:AY$3)*$J379+SUM($S$4:AY$4)*$K379+SUM($S$5:AY$5)*$L379+SUM($S$6:AY$6)*$M379+SUM($S$7:AY$7)*$N379-SUM($O379:$Q379),0)</f>
        <v>348.02000000000044</v>
      </c>
      <c r="AW379" s="4">
        <f t="shared" si="1078"/>
        <v>348.02000000000044</v>
      </c>
      <c r="AX379" s="72">
        <f>IF(SUM($S$3:BA$3)*$J379+SUM($S$4:BA$4)*$K379+SUM($S$5:BA$5)*$L379+SUM($S$6:BA$6)*$M379+SUM($S$7:BA$7)*$N379-SUM($O379:$Q379)&gt;0,SUM($S$3:BA$3)*$J379+SUM($S$4:BA$4)*$K379+SUM($S$5:BA$5)*$L379+SUM($S$6:BA$6)*$M379+SUM($S$7:BA$7)*$N379-SUM($O379:$Q379),0)</f>
        <v>906.02000000000044</v>
      </c>
      <c r="AY379" s="7">
        <f t="shared" si="1079"/>
        <v>558</v>
      </c>
      <c r="AZ379" s="401">
        <f>IF(SUM($S$3:BC$3)*$J379+SUM($S$4:BC$4)*$K379+SUM($S$5:BC$5)*$L379+SUM($S$6:BC$6)*$M379+SUM($S$7:BC$7)*$N379-SUM($O379:$Q379)&gt;0,SUM($S$3:BC$3)*$J379+SUM($S$4:BC$4)*$K379+SUM($S$5:BC$5)*$L379+SUM($S$6:BC$6)*$M379+SUM($S$7:BC$7)*$N379-SUM($O379:$Q379),0)</f>
        <v>1464.0200000000004</v>
      </c>
      <c r="BA379" s="87">
        <f t="shared" si="1080"/>
        <v>558</v>
      </c>
      <c r="BB379" s="402">
        <f>IF(SUM($S$3:BD$3)*$J379+SUM($S$4:BD$4)*$K379+SUM($S$5:BD$5)*$L379+SUM($S$6:BD$6)*$M379+SUM($S$7:BD$7)*$N379-SUM($O379:$Q379)&gt;0,SUM($S$3:BD$3)*$J379+SUM($S$4:BD$4)*$K379+SUM($S$5:BD$5)*$L379+SUM($S$6:BD$6)*$M379+SUM($S$7:BD$7)*$N379-SUM($O379:$Q379),0)</f>
        <v>2010.8600000000006</v>
      </c>
      <c r="BC379" s="87">
        <f t="shared" si="1081"/>
        <v>546.84000000000015</v>
      </c>
      <c r="BG379" s="23">
        <f t="shared" si="1222"/>
        <v>0</v>
      </c>
      <c r="BH379" s="23">
        <f t="shared" si="1223"/>
        <v>0</v>
      </c>
      <c r="BI379" s="23">
        <f t="shared" si="1224"/>
        <v>0</v>
      </c>
      <c r="BJ379" s="23">
        <f t="shared" si="1225"/>
        <v>0</v>
      </c>
      <c r="BK379" s="23">
        <f t="shared" si="1226"/>
        <v>0</v>
      </c>
      <c r="BL379" s="23">
        <f t="shared" si="1227"/>
        <v>0</v>
      </c>
      <c r="BM379" s="23">
        <f t="shared" si="1228"/>
        <v>0</v>
      </c>
      <c r="BN379" s="23">
        <f t="shared" si="1229"/>
        <v>0</v>
      </c>
      <c r="BO379" s="23">
        <f t="shared" si="1230"/>
        <v>0</v>
      </c>
      <c r="BP379" s="23">
        <f t="shared" si="1231"/>
        <v>0</v>
      </c>
      <c r="BQ379" s="407">
        <f t="shared" si="1232"/>
        <v>137471.38020000016</v>
      </c>
      <c r="BR379" s="22">
        <f t="shared" si="1233"/>
        <v>220415.58000000002</v>
      </c>
      <c r="BS379" s="91">
        <f t="shared" si="1234"/>
        <v>220415.58000000002</v>
      </c>
      <c r="BT379" s="91">
        <f t="shared" si="1235"/>
        <v>216007.26840000006</v>
      </c>
      <c r="BU379" s="23"/>
      <c r="BV379" s="23"/>
      <c r="BW379" s="24"/>
      <c r="BX379" s="164" t="s">
        <v>749</v>
      </c>
    </row>
    <row r="380" spans="1:76" s="86" customFormat="1" ht="12.75" customHeight="1" x14ac:dyDescent="0.25">
      <c r="A380" s="13" t="s">
        <v>927</v>
      </c>
      <c r="B380" s="63" t="s">
        <v>463</v>
      </c>
      <c r="C380" s="244" t="s">
        <v>105</v>
      </c>
      <c r="D380" s="274">
        <v>2</v>
      </c>
      <c r="E380" s="328">
        <v>67.599999999999994</v>
      </c>
      <c r="F380" s="341" t="s">
        <v>912</v>
      </c>
      <c r="G380" s="369">
        <v>2</v>
      </c>
      <c r="H380" s="370">
        <v>74.36</v>
      </c>
      <c r="I380" s="378" t="s">
        <v>912</v>
      </c>
      <c r="J380" s="307">
        <v>2.64</v>
      </c>
      <c r="K380" s="208"/>
      <c r="L380" s="217"/>
      <c r="M380" s="109"/>
      <c r="N380" s="120"/>
      <c r="O380" s="87"/>
      <c r="P380" s="91"/>
      <c r="Q380" s="292">
        <v>1020</v>
      </c>
      <c r="R380" s="72">
        <f>IF(SUM($S$3:U$3)*$J380+SUM($S$4:U$4)*$K380+SUM($S$5:U$5)*$L380+SUM($S$6:U$6)*$M380+SUM($S$7:U$7)*$N380-SUM($O380:$Q380)&gt;0,SUM($S$3:U$3)*$J380+SUM($S$4:U$4)*$K380+SUM($S$5:U$5)*$L380+SUM($S$6:U$6)*$M380+SUM($S$7:U$7)*$N380-SUM($O380:$Q380),0)</f>
        <v>0</v>
      </c>
      <c r="S380" s="73">
        <f t="shared" si="1063"/>
        <v>0</v>
      </c>
      <c r="T380" s="72">
        <f>IF(SUM($S$3:W$3)*$J380+SUM($S$4:W$4)*$K380+SUM($S$5:W$5)*$L380+SUM($S$6:W$6)*$M380+SUM($S$7:W$7)*$N380-SUM($O380:$Q380)&gt;0,SUM($S$3:W$3)*$J380+SUM($S$4:W$4)*$K380+SUM($S$5:W$5)*$L380+SUM($S$6:W$6)*$M380+SUM($S$7:W$7)*$N380-SUM($O380:$Q380),0)</f>
        <v>0</v>
      </c>
      <c r="U380" s="4">
        <f t="shared" si="1064"/>
        <v>0</v>
      </c>
      <c r="V380" s="72">
        <f>IF(SUM($S$3:Y$3)*$J380+SUM($S$4:Y$4)*$K380+SUM($S$5:Y$5)*$L380+SUM($S$6:Y$6)*$M380+SUM($S$7:Y$7)*$N380-SUM($O380:$Q380)&gt;0,SUM($S$3:Y$3)*$J380+SUM($S$4:Y$4)*$K380+SUM($S$5:Y$5)*$L380+SUM($S$6:Y$6)*$M380+SUM($S$7:Y$7)*$N380-SUM($O380:$Q380),0)</f>
        <v>0</v>
      </c>
      <c r="W380" s="4">
        <f t="shared" si="1065"/>
        <v>0</v>
      </c>
      <c r="X380" s="72">
        <f>IF(SUM($S$3:AA$3)*$J380+SUM($S$4:AA$4)*$K380+SUM($S$5:AA$5)*$L380+SUM($S$6:AA$6)*$M380+SUM($S$7:AA$7)*$N380-SUM($O380:$Q380)&gt;0,SUM($S$3:AA$3)*$J380+SUM($S$4:AA$4)*$K380+SUM($S$5:AA$5)*$L380+SUM($S$6:AA$6)*$M380+SUM($S$7:AA$7)*$N380-SUM($O380:$Q380),0)</f>
        <v>0</v>
      </c>
      <c r="Y380" s="4">
        <f t="shared" si="1066"/>
        <v>0</v>
      </c>
      <c r="Z380" s="72">
        <f>IF(SUM($S$3:AC$3)*$J380+SUM($S$4:AC$4)*$K380+SUM($S$5:AC$5)*$L380+SUM($S$6:AC$6)*$M380+SUM($S$7:AC$7)*$N380-SUM($O380:$Q380)&gt;0,SUM($S$3:AC$3)*$J380+SUM($S$4:AC$4)*$K380+SUM($S$5:AC$5)*$L380+SUM($S$6:AC$6)*$M380+SUM($S$7:AC$7)*$N380-SUM($O380:$Q380),0)</f>
        <v>0</v>
      </c>
      <c r="AA380" s="4">
        <f t="shared" si="1067"/>
        <v>0</v>
      </c>
      <c r="AB380" s="72">
        <f>IF(SUM($S$3:AE$3)*$J380+SUM($S$4:AE$4)*$K380+SUM($S$5:AE$5)*$L380+SUM($S$6:AE$6)*$M380+SUM($S$7:AE$7)*$N380-SUM($O380:$Q380)&gt;0,SUM($S$3:AE$3)*$J380+SUM($S$4:AE$4)*$K380+SUM($S$5:AE$5)*$L380+SUM($S$6:AE$6)*$M380+SUM($S$7:AE$7)*$N380-SUM($O380:$Q380),0)</f>
        <v>0</v>
      </c>
      <c r="AC380" s="4">
        <f t="shared" si="1068"/>
        <v>0</v>
      </c>
      <c r="AD380" s="72">
        <f>IF(SUM($S$3:AG$3)*$J380+SUM($S$4:AG$4)*$K380+SUM($S$5:AG$5)*$L380+SUM($S$6:AG$6)*$M380+SUM($S$7:AG$7)*$N380-SUM($O380:$Q380)&gt;0,SUM($S$3:AG$3)*$J380+SUM($S$4:AG$4)*$K380+SUM($S$5:AG$5)*$L380+SUM($S$6:AG$6)*$M380+SUM($S$7:AG$7)*$N380-SUM($O380:$Q380),0)</f>
        <v>0</v>
      </c>
      <c r="AE380" s="4">
        <f t="shared" si="1069"/>
        <v>0</v>
      </c>
      <c r="AF380" s="72">
        <f>IF(SUM($S$3:AI$3)*$J380+SUM($S$4:AI$4)*$K380+SUM($S$5:AI$5)*$L380+SUM($S$6:AI$6)*$M380+SUM($S$7:AI$7)*$N380-SUM($O380:$Q380)&gt;0,SUM($S$3:AI$3)*$J380+SUM($S$4:AI$4)*$K380+SUM($S$5:AI$5)*$L380+SUM($S$6:AI$6)*$M380+SUM($S$7:AI$7)*$N380-SUM($O380:$Q380),0)</f>
        <v>0</v>
      </c>
      <c r="AG380" s="4">
        <f t="shared" si="1070"/>
        <v>0</v>
      </c>
      <c r="AH380" s="72">
        <f>IF(SUM($S$3:AK$3)*$J380+SUM($S$4:AK$4)*$K380+SUM($S$5:AK$5)*$L380+SUM($S$6:AK$6)*$M380+SUM($S$7:AK$7)*$N380-SUM($O380:$Q380)&gt;0,SUM($S$3:AK$3)*$J380+SUM($S$4:AK$4)*$K380+SUM($S$5:AK$5)*$L380+SUM($S$6:AK$6)*$M380+SUM($S$7:AK$7)*$N380-SUM($O380:$Q380),0)</f>
        <v>0</v>
      </c>
      <c r="AI380" s="4">
        <f t="shared" si="1071"/>
        <v>0</v>
      </c>
      <c r="AJ380" s="72">
        <f>IF(SUM($S$3:AM$3)*$J380+SUM($S$4:AQ$4)*$K380+SUM($S$5:AM$5)*$L380+SUM($S$6:AM$6)*$M380+SUM($S$7:AM$7)*$N380-SUM($O380:$Q380)&gt;0,SUM($S$3:AM$3)*$J380+SUM($S$4:AQ$4)*$K380+SUM($S$5:AM$5)*$L380+SUM($S$6:AM$6)*$M380+SUM($S$7:AM$7)*$N380-SUM($O380:$Q380),0)</f>
        <v>0</v>
      </c>
      <c r="AK380" s="4">
        <f t="shared" si="1072"/>
        <v>0</v>
      </c>
      <c r="AL380" s="72">
        <f>IF(SUM($S$3:AO$3)*$J380+SUM($S$4:AS$4)*$K380+SUM($S$5:AO$5)*$L380+SUM($S$6:AO$6)*$M380+SUM($S$7:AO$7)*$N380-SUM($O380:$Q380)&gt;0,SUM($S$3:AO$3)*$J380+SUM($S$4:AS$4)*$K380+SUM($S$5:AO$5)*$L380+SUM($S$6:AO$6)*$M380+SUM($S$7:AO$7)*$N380-SUM($O380:$Q380),0)</f>
        <v>0</v>
      </c>
      <c r="AM380" s="4">
        <f t="shared" si="1073"/>
        <v>0</v>
      </c>
      <c r="AN380" s="72">
        <f>IF(SUM($S$3:AQ$3)*$J380+SUM($S$4:AU$4)*$K380+SUM($S$5:AQ$5)*$L380+SUM($S$6:AQ$6)*$M380+SUM($S$7:AQ$7)*$N380-SUM($O380:$Q380)&gt;0,SUM($S$3:AQ$3)*$J380+SUM($S$4:AU$4)*$K380+SUM($S$5:AQ$5)*$L380+SUM($S$6:AQ$6)*$M380+SUM($S$7:AQ$7)*$N380-SUM($O380:$Q380),0)</f>
        <v>0</v>
      </c>
      <c r="AO380" s="4">
        <f t="shared" si="1074"/>
        <v>0</v>
      </c>
      <c r="AP380" s="72">
        <f>IF(SUM($S$3:AS$3)*$J380+SUM($S$4:AW$4)*$K380+SUM($S$5:AS$5)*$L380+SUM($S$6:AS$6)*$M380+SUM($S$7:AS$7)*$N380-SUM($O380:$Q380)&gt;0,SUM($S$3:AS$3)*$J380+SUM($S$4:AW$4)*$K380+SUM($S$5:AS$5)*$L380+SUM($S$6:AS$6)*$M380+SUM($S$7:AS$7)*$N380-SUM($O380:$Q380),0)</f>
        <v>0</v>
      </c>
      <c r="AQ380" s="4">
        <f t="shared" si="1075"/>
        <v>0</v>
      </c>
      <c r="AR380" s="72">
        <f>IF(SUM($S$3:AU$3)*$J380+SUM($S$4:AP$4)*$K380+SUM($S$5:AU$5)*$L380+SUM($S$6:AU$6)*$M380+SUM($S$7:AU$7)*$N380-SUM($O380:$Q380)&gt;0,SUM($S$3:AU$3)*$J380+SUM($S$4:AP$4)*$K380+SUM($S$5:AU$5)*$L380+SUM($S$6:AU$6)*$M380+SUM($S$7:AU$7)*$N380-SUM($O380:$Q380),0)</f>
        <v>0</v>
      </c>
      <c r="AS380" s="4">
        <f t="shared" si="1076"/>
        <v>0</v>
      </c>
      <c r="AT380" s="72">
        <f>IF(SUM($S$3:AW$3)*$J380+SUM($S$4:AW$4)*$K380+SUM($S$5:AW$5)*$L380+SUM($S$6:AW$6)*$M380+SUM($S$7:AW$7)*$N380-SUM($O380:$Q380)&gt;0,SUM($S$3:AW$3)*$J380+SUM($S$4:AW$4)*$K380+SUM($S$5:AW$5)*$L380+SUM($S$6:AW$6)*$M380+SUM($S$7:AW$7)*$N380-SUM($O380:$Q380),0)</f>
        <v>0</v>
      </c>
      <c r="AU380" s="4">
        <f t="shared" si="1077"/>
        <v>0</v>
      </c>
      <c r="AV380" s="72">
        <f>IF(SUM($S$3:AY$3)*$J380+SUM($S$4:AY$4)*$K380+SUM($S$5:AY$5)*$L380+SUM($S$6:AY$6)*$M380+SUM($S$7:AY$7)*$N380-SUM($O380:$Q380)&gt;0,SUM($S$3:AY$3)*$J380+SUM($S$4:AY$4)*$K380+SUM($S$5:AY$5)*$L380+SUM($S$6:AY$6)*$M380+SUM($S$7:AY$7)*$N380-SUM($O380:$Q380),0)</f>
        <v>0</v>
      </c>
      <c r="AW380" s="4">
        <f t="shared" si="1078"/>
        <v>0</v>
      </c>
      <c r="AX380" s="72">
        <f>IF(SUM($S$3:BA$3)*$J380+SUM($S$4:BA$4)*$K380+SUM($S$5:BA$5)*$L380+SUM($S$6:BA$6)*$M380+SUM($S$7:BA$7)*$N380-SUM($O380:$Q380)&gt;0,SUM($S$3:BA$3)*$J380+SUM($S$4:BA$4)*$K380+SUM($S$5:BA$5)*$L380+SUM($S$6:BA$6)*$M380+SUM($S$7:BA$7)*$N380-SUM($O380:$Q380),0)</f>
        <v>0</v>
      </c>
      <c r="AY380" s="7">
        <f t="shared" si="1079"/>
        <v>0</v>
      </c>
      <c r="AZ380" s="401">
        <f>IF(SUM($S$3:BC$3)*$J380+SUM($S$4:BC$4)*$K380+SUM($S$5:BC$5)*$L380+SUM($S$6:BC$6)*$M380+SUM($S$7:BC$7)*$N380-SUM($O380:$Q380)&gt;0,SUM($S$3:BC$3)*$J380+SUM($S$4:BC$4)*$K380+SUM($S$5:BC$5)*$L380+SUM($S$6:BC$6)*$M380+SUM($S$7:BC$7)*$N380-SUM($O380:$Q380),0)</f>
        <v>0</v>
      </c>
      <c r="BA380" s="87">
        <f t="shared" si="1080"/>
        <v>0</v>
      </c>
      <c r="BB380" s="402">
        <f>IF(SUM($S$3:BD$3)*$J380+SUM($S$4:BD$4)*$K380+SUM($S$5:BD$5)*$L380+SUM($S$6:BD$6)*$M380+SUM($S$7:BD$7)*$N380-SUM($O380:$Q380)&gt;0,SUM($S$3:BD$3)*$J380+SUM($S$4:BD$4)*$K380+SUM($S$5:BD$5)*$L380+SUM($S$6:BD$6)*$M380+SUM($S$7:BD$7)*$N380-SUM($O380:$Q380),0)</f>
        <v>0</v>
      </c>
      <c r="BC380" s="87">
        <f t="shared" si="1081"/>
        <v>0</v>
      </c>
      <c r="BG380" s="91">
        <f t="shared" ref="BG380:BG383" si="1236">IF($G380=2,$H380*AC380*$I$2,$H380*AC380)</f>
        <v>0</v>
      </c>
      <c r="BH380" s="91">
        <f t="shared" ref="BH380:BH383" si="1237">IF($G380=2,$H380*AE380*$I$2,$H380*AE380)</f>
        <v>0</v>
      </c>
      <c r="BI380" s="91">
        <f t="shared" ref="BI380:BI383" si="1238">IF($G380=2,$H380*AG380*$I$2,$H380*AG380)</f>
        <v>0</v>
      </c>
      <c r="BJ380" s="91">
        <f t="shared" ref="BJ380:BJ383" si="1239">IF($G380=2,$H380*AI380*$I$2,$H380*AI380)</f>
        <v>0</v>
      </c>
      <c r="BK380" s="91">
        <f t="shared" ref="BK380:BK383" si="1240">IF($G380=2,$H380*AK380*$I$2,$H380*AK380)</f>
        <v>0</v>
      </c>
      <c r="BL380" s="91">
        <f t="shared" ref="BL380:BL383" si="1241">IF($G380=2,$H380*AM380*$I$2,$H380*AM380)</f>
        <v>0</v>
      </c>
      <c r="BM380" s="91">
        <f t="shared" ref="BM380:BM383" si="1242">IF($G380=2,$H380*AO380*$I$2,$H380*AO380)</f>
        <v>0</v>
      </c>
      <c r="BN380" s="91">
        <f t="shared" ref="BN380:BN383" si="1243">IF($G380=2,$H380*AQ380*$I$2,$H380*AQ380)</f>
        <v>0</v>
      </c>
      <c r="BO380" s="91">
        <f t="shared" ref="BO380:BO383" si="1244">IF($G380=2,$H380*AS380*$I$2,$H380*AS380)</f>
        <v>0</v>
      </c>
      <c r="BP380" s="91">
        <f t="shared" ref="BP380:BP383" si="1245">IF($G380=2,$H380*AU380*$I$2,$H380*AU380)</f>
        <v>0</v>
      </c>
      <c r="BQ380" s="250">
        <f t="shared" ref="BQ380:BQ383" si="1246">IF($G380=2,$H380*AW380*$I$2,$H380*AW380)</f>
        <v>0</v>
      </c>
      <c r="BR380" s="157">
        <f t="shared" ref="BR380:BR383" si="1247">IF($G380=2,$H380*AY380*$I$2,$H380*AY380)</f>
        <v>0</v>
      </c>
      <c r="BS380" s="91">
        <f t="shared" si="1234"/>
        <v>0</v>
      </c>
      <c r="BT380" s="91">
        <f t="shared" si="1235"/>
        <v>0</v>
      </c>
      <c r="BU380" s="23"/>
      <c r="BV380" s="23"/>
      <c r="BW380" s="24"/>
      <c r="BX380" s="153" t="s">
        <v>607</v>
      </c>
    </row>
    <row r="381" spans="1:76" s="45" customFormat="1" ht="12.75" customHeight="1" x14ac:dyDescent="0.25">
      <c r="A381" s="51" t="s">
        <v>584</v>
      </c>
      <c r="B381" s="47" t="s">
        <v>585</v>
      </c>
      <c r="C381" s="261" t="s">
        <v>105</v>
      </c>
      <c r="D381" s="282">
        <v>2</v>
      </c>
      <c r="E381" s="337">
        <v>274.58999999999997</v>
      </c>
      <c r="F381" s="341" t="s">
        <v>912</v>
      </c>
      <c r="G381" s="369">
        <v>1</v>
      </c>
      <c r="H381" s="370">
        <v>362.7</v>
      </c>
      <c r="I381" s="378" t="s">
        <v>912</v>
      </c>
      <c r="J381" s="319">
        <v>62.16</v>
      </c>
      <c r="K381" s="225">
        <v>62.15</v>
      </c>
      <c r="L381" s="213">
        <v>62.16</v>
      </c>
      <c r="M381" s="234">
        <v>62.15</v>
      </c>
      <c r="N381" s="44"/>
      <c r="O381" s="96"/>
      <c r="P381" s="96"/>
      <c r="Q381" s="292">
        <v>134750</v>
      </c>
      <c r="R381" s="72">
        <f>IF(SUM($S$3:U$3)*$J381+SUM($S$4:U$4)*$K381+SUM($S$5:U$5)*$L381+SUM($S$6:U$6)*$M381+SUM($S$7:U$7)*$N381-SUM($O381:$Q381)&gt;0,SUM($S$3:U$3)*$J381+SUM($S$4:U$4)*$K381+SUM($S$5:U$5)*$L381+SUM($S$6:U$6)*$M381+SUM($S$7:U$7)*$N381-SUM($O381:$Q381),0)</f>
        <v>0</v>
      </c>
      <c r="S381" s="73">
        <f t="shared" si="1063"/>
        <v>0</v>
      </c>
      <c r="T381" s="72">
        <f>IF(SUM($S$3:W$3)*$J381+SUM($S$4:W$4)*$K381+SUM($S$5:W$5)*$L381+SUM($S$6:W$6)*$M381+SUM($S$7:W$7)*$N381-SUM($O381:$Q381)&gt;0,SUM($S$3:W$3)*$J381+SUM($S$4:W$4)*$K381+SUM($S$5:W$5)*$L381+SUM($S$6:W$6)*$M381+SUM($S$7:W$7)*$N381-SUM($O381:$Q381),0)</f>
        <v>0</v>
      </c>
      <c r="U381" s="4">
        <f t="shared" si="1064"/>
        <v>0</v>
      </c>
      <c r="V381" s="72">
        <f>IF(SUM($S$3:Y$3)*$J381+SUM($S$4:Y$4)*$K381+SUM($S$5:Y$5)*$L381+SUM($S$6:Y$6)*$M381+SUM($S$7:Y$7)*$N381-SUM($O381:$Q381)&gt;0,SUM($S$3:Y$3)*$J381+SUM($S$4:Y$4)*$K381+SUM($S$5:Y$5)*$L381+SUM($S$6:Y$6)*$M381+SUM($S$7:Y$7)*$N381-SUM($O381:$Q381),0)</f>
        <v>0</v>
      </c>
      <c r="W381" s="4">
        <f t="shared" si="1065"/>
        <v>0</v>
      </c>
      <c r="X381" s="72">
        <f>IF(SUM($S$3:AA$3)*$J381+SUM($S$4:AA$4)*$K381+SUM($S$5:AA$5)*$L381+SUM($S$6:AA$6)*$M381+SUM($S$7:AA$7)*$N381-SUM($O381:$Q381)&gt;0,SUM($S$3:AA$3)*$J381+SUM($S$4:AA$4)*$K381+SUM($S$5:AA$5)*$L381+SUM($S$6:AA$6)*$M381+SUM($S$7:AA$7)*$N381-SUM($O381:$Q381),0)</f>
        <v>0</v>
      </c>
      <c r="Y381" s="4">
        <f t="shared" si="1066"/>
        <v>0</v>
      </c>
      <c r="Z381" s="72">
        <f>IF(SUM($S$3:AC$3)*$J381+SUM($S$4:AC$4)*$K381+SUM($S$5:AC$5)*$L381+SUM($S$6:AC$6)*$M381+SUM($S$7:AC$7)*$N381-SUM($O381:$Q381)&gt;0,SUM($S$3:AC$3)*$J381+SUM($S$4:AC$4)*$K381+SUM($S$5:AC$5)*$L381+SUM($S$6:AC$6)*$M381+SUM($S$7:AC$7)*$N381-SUM($O381:$Q381),0)</f>
        <v>0</v>
      </c>
      <c r="AA381" s="4">
        <f t="shared" si="1067"/>
        <v>0</v>
      </c>
      <c r="AB381" s="72">
        <f>IF(SUM($S$3:AE$3)*$J381+SUM($S$4:AE$4)*$K381+SUM($S$5:AE$5)*$L381+SUM($S$6:AE$6)*$M381+SUM($S$7:AE$7)*$N381-SUM($O381:$Q381)&gt;0,SUM($S$3:AE$3)*$J381+SUM($S$4:AE$4)*$K381+SUM($S$5:AE$5)*$L381+SUM($S$6:AE$6)*$M381+SUM($S$7:AE$7)*$N381-SUM($O381:$Q381),0)</f>
        <v>0</v>
      </c>
      <c r="AC381" s="4">
        <f t="shared" si="1068"/>
        <v>0</v>
      </c>
      <c r="AD381" s="72">
        <f>IF(SUM($S$3:AG$3)*$J381+SUM($S$4:AG$4)*$K381+SUM($S$5:AG$5)*$L381+SUM($S$6:AG$6)*$M381+SUM($S$7:AG$7)*$N381-SUM($O381:$Q381)&gt;0,SUM($S$3:AG$3)*$J381+SUM($S$4:AG$4)*$K381+SUM($S$5:AG$5)*$L381+SUM($S$6:AG$6)*$M381+SUM($S$7:AG$7)*$N381-SUM($O381:$Q381),0)</f>
        <v>0</v>
      </c>
      <c r="AE381" s="4">
        <f t="shared" si="1069"/>
        <v>0</v>
      </c>
      <c r="AF381" s="72">
        <f>IF(SUM($S$3:AI$3)*$J381+SUM($S$4:AI$4)*$K381+SUM($S$5:AI$5)*$L381+SUM($S$6:AI$6)*$M381+SUM($S$7:AI$7)*$N381-SUM($O381:$Q381)&gt;0,SUM($S$3:AI$3)*$J381+SUM($S$4:AI$4)*$K381+SUM($S$5:AI$5)*$L381+SUM($S$6:AI$6)*$M381+SUM($S$7:AI$7)*$N381-SUM($O381:$Q381),0)</f>
        <v>0</v>
      </c>
      <c r="AG381" s="4">
        <f t="shared" si="1070"/>
        <v>0</v>
      </c>
      <c r="AH381" s="72">
        <f>IF(SUM($S$3:AK$3)*$J381+SUM($S$4:AK$4)*$K381+SUM($S$5:AK$5)*$L381+SUM($S$6:AK$6)*$M381+SUM($S$7:AK$7)*$N381-SUM($O381:$Q381)&gt;0,SUM($S$3:AK$3)*$J381+SUM($S$4:AK$4)*$K381+SUM($S$5:AK$5)*$L381+SUM($S$6:AK$6)*$M381+SUM($S$7:AK$7)*$N381-SUM($O381:$Q381),0)</f>
        <v>0</v>
      </c>
      <c r="AI381" s="4">
        <f t="shared" si="1071"/>
        <v>0</v>
      </c>
      <c r="AJ381" s="72">
        <f>IF(SUM($S$3:AM$3)*$J381+SUM($S$4:AQ$4)*$K381+SUM($S$5:AM$5)*$L381+SUM($S$6:AM$6)*$M381+SUM($S$7:AM$7)*$N381-SUM($O381:$Q381)&gt;0,SUM($S$3:AM$3)*$J381+SUM($S$4:AQ$4)*$K381+SUM($S$5:AM$5)*$L381+SUM($S$6:AM$6)*$M381+SUM($S$7:AM$7)*$N381-SUM($O381:$Q381),0)</f>
        <v>0</v>
      </c>
      <c r="AK381" s="4">
        <f t="shared" si="1072"/>
        <v>0</v>
      </c>
      <c r="AL381" s="72">
        <f>IF(SUM($S$3:AO$3)*$J381+SUM($S$4:AS$4)*$K381+SUM($S$5:AO$5)*$L381+SUM($S$6:AO$6)*$M381+SUM($S$7:AO$7)*$N381-SUM($O381:$Q381)&gt;0,SUM($S$3:AO$3)*$J381+SUM($S$4:AS$4)*$K381+SUM($S$5:AO$5)*$L381+SUM($S$6:AO$6)*$M381+SUM($S$7:AO$7)*$N381-SUM($O381:$Q381),0)</f>
        <v>0</v>
      </c>
      <c r="AM381" s="4">
        <f t="shared" si="1073"/>
        <v>0</v>
      </c>
      <c r="AN381" s="72">
        <f>IF(SUM($S$3:AQ$3)*$J381+SUM($S$4:AU$4)*$K381+SUM($S$5:AQ$5)*$L381+SUM($S$6:AQ$6)*$M381+SUM($S$7:AQ$7)*$N381-SUM($O381:$Q381)&gt;0,SUM($S$3:AQ$3)*$J381+SUM($S$4:AU$4)*$K381+SUM($S$5:AQ$5)*$L381+SUM($S$6:AQ$6)*$M381+SUM($S$7:AQ$7)*$N381-SUM($O381:$Q381),0)</f>
        <v>0</v>
      </c>
      <c r="AO381" s="4">
        <f t="shared" si="1074"/>
        <v>0</v>
      </c>
      <c r="AP381" s="72">
        <f>IF(SUM($S$3:AS$3)*$J381+SUM($S$4:AW$4)*$K381+SUM($S$5:AS$5)*$L381+SUM($S$6:AS$6)*$M381+SUM($S$7:AS$7)*$N381-SUM($O381:$Q381)&gt;0,SUM($S$3:AS$3)*$J381+SUM($S$4:AW$4)*$K381+SUM($S$5:AS$5)*$L381+SUM($S$6:AS$6)*$M381+SUM($S$7:AS$7)*$N381-SUM($O381:$Q381),0)</f>
        <v>0</v>
      </c>
      <c r="AQ381" s="4">
        <f t="shared" si="1075"/>
        <v>0</v>
      </c>
      <c r="AR381" s="72">
        <f>IF(SUM($S$3:AU$3)*$J381+SUM($S$4:AP$4)*$K381+SUM($S$5:AU$5)*$L381+SUM($S$6:AU$6)*$M381+SUM($S$7:AU$7)*$N381-SUM($O381:$Q381)&gt;0,SUM($S$3:AU$3)*$J381+SUM($S$4:AP$4)*$K381+SUM($S$5:AU$5)*$L381+SUM($S$6:AU$6)*$M381+SUM($S$7:AU$7)*$N381-SUM($O381:$Q381),0)</f>
        <v>0</v>
      </c>
      <c r="AS381" s="4">
        <f t="shared" si="1076"/>
        <v>0</v>
      </c>
      <c r="AT381" s="72">
        <f>IF(SUM($S$3:AW$3)*$J381+SUM($S$4:AW$4)*$K381+SUM($S$5:AW$5)*$L381+SUM($S$6:AW$6)*$M381+SUM($S$7:AW$7)*$N381-SUM($O381:$Q381)&gt;0,SUM($S$3:AW$3)*$J381+SUM($S$4:AW$4)*$K381+SUM($S$5:AW$5)*$L381+SUM($S$6:AW$6)*$M381+SUM($S$7:AW$7)*$N381-SUM($O381:$Q381),0)</f>
        <v>12306.75999999998</v>
      </c>
      <c r="AU381" s="4">
        <f t="shared" si="1077"/>
        <v>12306.75999999998</v>
      </c>
      <c r="AV381" s="72">
        <f>IF(SUM($S$3:AY$3)*$J381+SUM($S$4:AY$4)*$K381+SUM($S$5:AY$5)*$L381+SUM($S$6:AY$6)*$M381+SUM($S$7:AY$7)*$N381-SUM($O381:$Q381)&gt;0,SUM($S$3:AY$3)*$J381+SUM($S$4:AY$4)*$K381+SUM($S$5:AY$5)*$L381+SUM($S$6:AY$6)*$M381+SUM($S$7:AY$7)*$N381-SUM($O381:$Q381),0)</f>
        <v>34993.31</v>
      </c>
      <c r="AW381" s="4">
        <f t="shared" si="1078"/>
        <v>22686.550000000017</v>
      </c>
      <c r="AX381" s="72">
        <f>IF(SUM($S$3:BA$3)*$J381+SUM($S$4:BA$4)*$K381+SUM($S$5:BA$5)*$L381+SUM($S$6:BA$6)*$M381+SUM($S$7:BA$7)*$N381-SUM($O381:$Q381)&gt;0,SUM($S$3:BA$3)*$J381+SUM($S$4:BA$4)*$K381+SUM($S$5:BA$5)*$L381+SUM($S$6:BA$6)*$M381+SUM($S$7:BA$7)*$N381-SUM($O381:$Q381),0)</f>
        <v>57679.859999999986</v>
      </c>
      <c r="AY381" s="7">
        <f t="shared" si="1079"/>
        <v>22686.549999999988</v>
      </c>
      <c r="AZ381" s="401">
        <f>IF(SUM($S$3:BC$3)*$J381+SUM($S$4:BC$4)*$K381+SUM($S$5:BC$5)*$L381+SUM($S$6:BC$6)*$M381+SUM($S$7:BC$7)*$N381-SUM($O381:$Q381)&gt;0,SUM($S$3:BC$3)*$J381+SUM($S$4:BC$4)*$K381+SUM($S$5:BC$5)*$L381+SUM($S$6:BC$6)*$M381+SUM($S$7:BC$7)*$N381-SUM($O381:$Q381),0)</f>
        <v>78191.16</v>
      </c>
      <c r="BA381" s="87">
        <f t="shared" si="1080"/>
        <v>20511.300000000017</v>
      </c>
      <c r="BB381" s="402">
        <f>IF(SUM($S$3:BD$3)*$J381+SUM($S$4:BD$4)*$K381+SUM($S$5:BD$5)*$L381+SUM($S$6:BD$6)*$M381+SUM($S$7:BD$7)*$N381-SUM($O381:$Q381)&gt;0,SUM($S$3:BD$3)*$J381+SUM($S$4:BD$4)*$K381+SUM($S$5:BD$5)*$L381+SUM($S$6:BD$6)*$M381+SUM($S$7:BD$7)*$N381-SUM($O381:$Q381),0)</f>
        <v>95780.97</v>
      </c>
      <c r="BC381" s="87">
        <f t="shared" si="1081"/>
        <v>17589.809999999998</v>
      </c>
      <c r="BG381" s="91">
        <f t="shared" si="1236"/>
        <v>0</v>
      </c>
      <c r="BH381" s="91">
        <f t="shared" si="1237"/>
        <v>0</v>
      </c>
      <c r="BI381" s="91">
        <f t="shared" si="1238"/>
        <v>0</v>
      </c>
      <c r="BJ381" s="91">
        <f t="shared" si="1239"/>
        <v>0</v>
      </c>
      <c r="BK381" s="91">
        <f t="shared" si="1240"/>
        <v>0</v>
      </c>
      <c r="BL381" s="91">
        <f t="shared" si="1241"/>
        <v>0</v>
      </c>
      <c r="BM381" s="91">
        <f t="shared" si="1242"/>
        <v>0</v>
      </c>
      <c r="BN381" s="91">
        <f t="shared" si="1243"/>
        <v>0</v>
      </c>
      <c r="BO381" s="91">
        <f t="shared" si="1244"/>
        <v>0</v>
      </c>
      <c r="BP381" s="91">
        <f t="shared" si="1245"/>
        <v>4463661.8519999925</v>
      </c>
      <c r="BQ381" s="250">
        <f t="shared" si="1246"/>
        <v>8228411.6850000061</v>
      </c>
      <c r="BR381" s="157">
        <f t="shared" si="1247"/>
        <v>8228411.6849999959</v>
      </c>
      <c r="BS381" s="91">
        <f t="shared" si="1234"/>
        <v>7439448.5100000063</v>
      </c>
      <c r="BT381" s="91">
        <f t="shared" si="1235"/>
        <v>6379824.0869999994</v>
      </c>
      <c r="BU381" s="23"/>
      <c r="BV381" s="23"/>
      <c r="BW381" s="24"/>
      <c r="BX381" s="153" t="s">
        <v>607</v>
      </c>
    </row>
    <row r="382" spans="1:76" s="86" customFormat="1" ht="12.75" customHeight="1" x14ac:dyDescent="0.25">
      <c r="A382" s="51" t="s">
        <v>693</v>
      </c>
      <c r="B382" s="51" t="s">
        <v>690</v>
      </c>
      <c r="C382" s="244" t="s">
        <v>105</v>
      </c>
      <c r="D382" s="274">
        <v>2</v>
      </c>
      <c r="E382" s="328">
        <v>230.9</v>
      </c>
      <c r="F382" s="342" t="s">
        <v>912</v>
      </c>
      <c r="G382" s="369">
        <v>1</v>
      </c>
      <c r="H382" s="370">
        <v>267.33</v>
      </c>
      <c r="I382" s="372" t="s">
        <v>912</v>
      </c>
      <c r="J382" s="208"/>
      <c r="K382" s="208"/>
      <c r="L382" s="217"/>
      <c r="M382" s="234">
        <v>59.17</v>
      </c>
      <c r="N382" s="120"/>
      <c r="O382" s="87"/>
      <c r="P382" s="91"/>
      <c r="Q382" s="292">
        <v>15000</v>
      </c>
      <c r="R382" s="72">
        <f>IF(SUM($S$3:U$3)*$J382+SUM($S$4:U$4)*$K382+SUM($S$5:U$5)*$L382+SUM($S$6:U$6)*$M382+SUM($S$7:U$7)*$N382-SUM($O382:$Q382)&gt;0,SUM($S$3:U$3)*$J382+SUM($S$4:U$4)*$K382+SUM($S$5:U$5)*$L382+SUM($S$6:U$6)*$M382+SUM($S$7:U$7)*$N382-SUM($O382:$Q382),0)</f>
        <v>0</v>
      </c>
      <c r="S382" s="73">
        <f t="shared" si="1063"/>
        <v>0</v>
      </c>
      <c r="T382" s="72">
        <f>IF(SUM($S$3:W$3)*$J382+SUM($S$4:W$4)*$K382+SUM($S$5:W$5)*$L382+SUM($S$6:W$6)*$M382+SUM($S$7:W$7)*$N382-SUM($O382:$Q382)&gt;0,SUM($S$3:W$3)*$J382+SUM($S$4:W$4)*$K382+SUM($S$5:W$5)*$L382+SUM($S$6:W$6)*$M382+SUM($S$7:W$7)*$N382-SUM($O382:$Q382),0)</f>
        <v>0</v>
      </c>
      <c r="U382" s="4">
        <f t="shared" si="1064"/>
        <v>0</v>
      </c>
      <c r="V382" s="72">
        <f>IF(SUM($S$3:Y$3)*$J382+SUM($S$4:Y$4)*$K382+SUM($S$5:Y$5)*$L382+SUM($S$6:Y$6)*$M382+SUM($S$7:Y$7)*$N382-SUM($O382:$Q382)&gt;0,SUM($S$3:Y$3)*$J382+SUM($S$4:Y$4)*$K382+SUM($S$5:Y$5)*$L382+SUM($S$6:Y$6)*$M382+SUM($S$7:Y$7)*$N382-SUM($O382:$Q382),0)</f>
        <v>0</v>
      </c>
      <c r="W382" s="4">
        <f t="shared" si="1065"/>
        <v>0</v>
      </c>
      <c r="X382" s="72">
        <f>IF(SUM($S$3:AA$3)*$J382+SUM($S$4:AA$4)*$K382+SUM($S$5:AA$5)*$L382+SUM($S$6:AA$6)*$M382+SUM($S$7:AA$7)*$N382-SUM($O382:$Q382)&gt;0,SUM($S$3:AA$3)*$J382+SUM($S$4:AA$4)*$K382+SUM($S$5:AA$5)*$L382+SUM($S$6:AA$6)*$M382+SUM($S$7:AA$7)*$N382-SUM($O382:$Q382),0)</f>
        <v>0</v>
      </c>
      <c r="Y382" s="4">
        <f t="shared" si="1066"/>
        <v>0</v>
      </c>
      <c r="Z382" s="72">
        <f>IF(SUM($S$3:AC$3)*$J382+SUM($S$4:AC$4)*$K382+SUM($S$5:AC$5)*$L382+SUM($S$6:AC$6)*$M382+SUM($S$7:AC$7)*$N382-SUM($O382:$Q382)&gt;0,SUM($S$3:AC$3)*$J382+SUM($S$4:AC$4)*$K382+SUM($S$5:AC$5)*$L382+SUM($S$6:AC$6)*$M382+SUM($S$7:AC$7)*$N382-SUM($O382:$Q382),0)</f>
        <v>0</v>
      </c>
      <c r="AA382" s="4">
        <f t="shared" si="1067"/>
        <v>0</v>
      </c>
      <c r="AB382" s="72">
        <f>IF(SUM($S$3:AE$3)*$J382+SUM($S$4:AE$4)*$K382+SUM($S$5:AE$5)*$L382+SUM($S$6:AE$6)*$M382+SUM($S$7:AE$7)*$N382-SUM($O382:$Q382)&gt;0,SUM($S$3:AE$3)*$J382+SUM($S$4:AE$4)*$K382+SUM($S$5:AE$5)*$L382+SUM($S$6:AE$6)*$M382+SUM($S$7:AE$7)*$N382-SUM($O382:$Q382),0)</f>
        <v>0</v>
      </c>
      <c r="AC382" s="4">
        <f t="shared" si="1068"/>
        <v>0</v>
      </c>
      <c r="AD382" s="72">
        <f>IF(SUM($S$3:AG$3)*$J382+SUM($S$4:AG$4)*$K382+SUM($S$5:AG$5)*$L382+SUM($S$6:AG$6)*$M382+SUM($S$7:AG$7)*$N382-SUM($O382:$Q382)&gt;0,SUM($S$3:AG$3)*$J382+SUM($S$4:AG$4)*$K382+SUM($S$5:AG$5)*$L382+SUM($S$6:AG$6)*$M382+SUM($S$7:AG$7)*$N382-SUM($O382:$Q382),0)</f>
        <v>0</v>
      </c>
      <c r="AE382" s="4">
        <f t="shared" si="1069"/>
        <v>0</v>
      </c>
      <c r="AF382" s="72">
        <f>IF(SUM($S$3:AI$3)*$J382+SUM($S$4:AI$4)*$K382+SUM($S$5:AI$5)*$L382+SUM($S$6:AI$6)*$M382+SUM($S$7:AI$7)*$N382-SUM($O382:$Q382)&gt;0,SUM($S$3:AI$3)*$J382+SUM($S$4:AI$4)*$K382+SUM($S$5:AI$5)*$L382+SUM($S$6:AI$6)*$M382+SUM($S$7:AI$7)*$N382-SUM($O382:$Q382),0)</f>
        <v>0</v>
      </c>
      <c r="AG382" s="4">
        <f t="shared" si="1070"/>
        <v>0</v>
      </c>
      <c r="AH382" s="72">
        <f>IF(SUM($S$3:AK$3)*$J382+SUM($S$4:AK$4)*$K382+SUM($S$5:AK$5)*$L382+SUM($S$6:AK$6)*$M382+SUM($S$7:AK$7)*$N382-SUM($O382:$Q382)&gt;0,SUM($S$3:AK$3)*$J382+SUM($S$4:AK$4)*$K382+SUM($S$5:AK$5)*$L382+SUM($S$6:AK$6)*$M382+SUM($S$7:AK$7)*$N382-SUM($O382:$Q382),0)</f>
        <v>0</v>
      </c>
      <c r="AI382" s="4">
        <f t="shared" si="1071"/>
        <v>0</v>
      </c>
      <c r="AJ382" s="72">
        <f>IF(SUM($S$3:AM$3)*$J382+SUM($S$4:AQ$4)*$K382+SUM($S$5:AM$5)*$L382+SUM($S$6:AM$6)*$M382+SUM($S$7:AM$7)*$N382-SUM($O382:$Q382)&gt;0,SUM($S$3:AM$3)*$J382+SUM($S$4:AQ$4)*$K382+SUM($S$5:AM$5)*$L382+SUM($S$6:AM$6)*$M382+SUM($S$7:AM$7)*$N382-SUM($O382:$Q382),0)</f>
        <v>0</v>
      </c>
      <c r="AK382" s="4">
        <f t="shared" si="1072"/>
        <v>0</v>
      </c>
      <c r="AL382" s="72">
        <f>IF(SUM($S$3:AO$3)*$J382+SUM($S$4:AS$4)*$K382+SUM($S$5:AO$5)*$L382+SUM($S$6:AO$6)*$M382+SUM($S$7:AO$7)*$N382-SUM($O382:$Q382)&gt;0,SUM($S$3:AO$3)*$J382+SUM($S$4:AS$4)*$K382+SUM($S$5:AO$5)*$L382+SUM($S$6:AO$6)*$M382+SUM($S$7:AO$7)*$N382-SUM($O382:$Q382),0)</f>
        <v>0</v>
      </c>
      <c r="AM382" s="4">
        <f t="shared" si="1073"/>
        <v>0</v>
      </c>
      <c r="AN382" s="72">
        <f>IF(SUM($S$3:AQ$3)*$J382+SUM($S$4:AU$4)*$K382+SUM($S$5:AQ$5)*$L382+SUM($S$6:AQ$6)*$M382+SUM($S$7:AQ$7)*$N382-SUM($O382:$Q382)&gt;0,SUM($S$3:AQ$3)*$J382+SUM($S$4:AU$4)*$K382+SUM($S$5:AQ$5)*$L382+SUM($S$6:AQ$6)*$M382+SUM($S$7:AQ$7)*$N382-SUM($O382:$Q382),0)</f>
        <v>0</v>
      </c>
      <c r="AO382" s="4">
        <f t="shared" si="1074"/>
        <v>0</v>
      </c>
      <c r="AP382" s="72">
        <f>IF(SUM($S$3:AS$3)*$J382+SUM($S$4:AW$4)*$K382+SUM($S$5:AS$5)*$L382+SUM($S$6:AS$6)*$M382+SUM($S$7:AS$7)*$N382-SUM($O382:$Q382)&gt;0,SUM($S$3:AS$3)*$J382+SUM($S$4:AW$4)*$K382+SUM($S$5:AS$5)*$L382+SUM($S$6:AS$6)*$M382+SUM($S$7:AS$7)*$N382-SUM($O382:$Q382),0)</f>
        <v>0</v>
      </c>
      <c r="AQ382" s="4">
        <f t="shared" si="1075"/>
        <v>0</v>
      </c>
      <c r="AR382" s="72">
        <f>IF(SUM($S$3:AU$3)*$J382+SUM($S$4:AP$4)*$K382+SUM($S$5:AU$5)*$L382+SUM($S$6:AU$6)*$M382+SUM($S$7:AU$7)*$N382-SUM($O382:$Q382)&gt;0,SUM($S$3:AU$3)*$J382+SUM($S$4:AP$4)*$K382+SUM($S$5:AU$5)*$L382+SUM($S$6:AU$6)*$M382+SUM($S$7:AU$7)*$N382-SUM($O382:$Q382),0)</f>
        <v>0</v>
      </c>
      <c r="AS382" s="4">
        <f t="shared" si="1076"/>
        <v>0</v>
      </c>
      <c r="AT382" s="72">
        <f>IF(SUM($S$3:AW$3)*$J382+SUM($S$4:AW$4)*$K382+SUM($S$5:AW$5)*$L382+SUM($S$6:AW$6)*$M382+SUM($S$7:AW$7)*$N382-SUM($O382:$Q382)&gt;0,SUM($S$3:AW$3)*$J382+SUM($S$4:AW$4)*$K382+SUM($S$5:AW$5)*$L382+SUM($S$6:AW$6)*$M382+SUM($S$7:AW$7)*$N382-SUM($O382:$Q382),0)</f>
        <v>0</v>
      </c>
      <c r="AU382" s="4">
        <f t="shared" si="1077"/>
        <v>0</v>
      </c>
      <c r="AV382" s="72">
        <f>IF(SUM($S$3:AY$3)*$J382+SUM($S$4:AY$4)*$K382+SUM($S$5:AY$5)*$L382+SUM($S$6:AY$6)*$M382+SUM($S$7:AY$7)*$N382-SUM($O382:$Q382)&gt;0,SUM($S$3:AY$3)*$J382+SUM($S$4:AY$4)*$K382+SUM($S$5:AY$5)*$L382+SUM($S$6:AY$6)*$M382+SUM($S$7:AY$7)*$N382-SUM($O382:$Q382),0)</f>
        <v>0</v>
      </c>
      <c r="AW382" s="4">
        <f t="shared" si="1078"/>
        <v>0</v>
      </c>
      <c r="AX382" s="72">
        <f>IF(SUM($S$3:BA$3)*$J382+SUM($S$4:BA$4)*$K382+SUM($S$5:BA$5)*$L382+SUM($S$6:BA$6)*$M382+SUM($S$7:BA$7)*$N382-SUM($O382:$Q382)&gt;0,SUM($S$3:BA$3)*$J382+SUM($S$4:BA$4)*$K382+SUM($S$5:BA$5)*$L382+SUM($S$6:BA$6)*$M382+SUM($S$7:BA$7)*$N382-SUM($O382:$Q382),0)</f>
        <v>0</v>
      </c>
      <c r="AY382" s="7">
        <f t="shared" si="1079"/>
        <v>0</v>
      </c>
      <c r="AZ382" s="401">
        <f>IF(SUM($S$3:BC$3)*$J382+SUM($S$4:BC$4)*$K382+SUM($S$5:BC$5)*$L382+SUM($S$6:BC$6)*$M382+SUM($S$7:BC$7)*$N382-SUM($O382:$Q382)&gt;0,SUM($S$3:BC$3)*$J382+SUM($S$4:BC$4)*$K382+SUM($S$5:BC$5)*$L382+SUM($S$6:BC$6)*$M382+SUM($S$7:BC$7)*$N382-SUM($O382:$Q382),0)</f>
        <v>0</v>
      </c>
      <c r="BA382" s="87">
        <f t="shared" si="1080"/>
        <v>0</v>
      </c>
      <c r="BB382" s="402">
        <f>IF(SUM($S$3:BD$3)*$J382+SUM($S$4:BD$4)*$K382+SUM($S$5:BD$5)*$L382+SUM($S$6:BD$6)*$M382+SUM($S$7:BD$7)*$N382-SUM($O382:$Q382)&gt;0,SUM($S$3:BD$3)*$J382+SUM($S$4:BD$4)*$K382+SUM($S$5:BD$5)*$L382+SUM($S$6:BD$6)*$M382+SUM($S$7:BD$7)*$N382-SUM($O382:$Q382),0)</f>
        <v>0</v>
      </c>
      <c r="BC382" s="87">
        <f t="shared" si="1081"/>
        <v>0</v>
      </c>
      <c r="BG382" s="91">
        <f t="shared" si="1236"/>
        <v>0</v>
      </c>
      <c r="BH382" s="91">
        <f t="shared" si="1237"/>
        <v>0</v>
      </c>
      <c r="BI382" s="91">
        <f t="shared" si="1238"/>
        <v>0</v>
      </c>
      <c r="BJ382" s="91">
        <f t="shared" si="1239"/>
        <v>0</v>
      </c>
      <c r="BK382" s="91">
        <f t="shared" si="1240"/>
        <v>0</v>
      </c>
      <c r="BL382" s="91">
        <f t="shared" si="1241"/>
        <v>0</v>
      </c>
      <c r="BM382" s="91">
        <f t="shared" si="1242"/>
        <v>0</v>
      </c>
      <c r="BN382" s="91">
        <f t="shared" si="1243"/>
        <v>0</v>
      </c>
      <c r="BO382" s="91">
        <f t="shared" si="1244"/>
        <v>0</v>
      </c>
      <c r="BP382" s="91">
        <f t="shared" si="1245"/>
        <v>0</v>
      </c>
      <c r="BQ382" s="250">
        <f t="shared" si="1246"/>
        <v>0</v>
      </c>
      <c r="BR382" s="157">
        <f t="shared" si="1247"/>
        <v>0</v>
      </c>
      <c r="BS382" s="91">
        <f t="shared" si="1234"/>
        <v>0</v>
      </c>
      <c r="BT382" s="91">
        <f t="shared" si="1235"/>
        <v>0</v>
      </c>
      <c r="BU382" s="91"/>
      <c r="BV382" s="91"/>
      <c r="BW382" s="158"/>
      <c r="BX382" s="153" t="s">
        <v>607</v>
      </c>
    </row>
    <row r="383" spans="1:76" s="86" customFormat="1" ht="12.75" customHeight="1" x14ac:dyDescent="0.25">
      <c r="A383" s="15" t="s">
        <v>928</v>
      </c>
      <c r="B383" s="15" t="s">
        <v>692</v>
      </c>
      <c r="C383" s="244" t="s">
        <v>105</v>
      </c>
      <c r="D383" s="274">
        <v>2</v>
      </c>
      <c r="E383" s="328">
        <v>64</v>
      </c>
      <c r="F383" s="342" t="s">
        <v>912</v>
      </c>
      <c r="G383" s="369">
        <v>1</v>
      </c>
      <c r="H383" s="370">
        <v>267.33</v>
      </c>
      <c r="I383" s="372" t="s">
        <v>912</v>
      </c>
      <c r="J383" s="208"/>
      <c r="K383" s="225">
        <v>83.2</v>
      </c>
      <c r="L383" s="217"/>
      <c r="M383" s="109"/>
      <c r="N383" s="120"/>
      <c r="O383" s="87">
        <v>0</v>
      </c>
      <c r="P383" s="91">
        <v>9500</v>
      </c>
      <c r="Q383" s="292">
        <v>89000</v>
      </c>
      <c r="R383" s="72">
        <f>IF(SUM($S$3:U$3)*$J383+SUM($S$4:U$4)*$K383+SUM($S$5:U$5)*$L383+SUM($S$6:U$6)*$M383+SUM($S$7:U$7)*$N383-SUM($O383:$Q383)&gt;0,SUM($S$3:U$3)*$J383+SUM($S$4:U$4)*$K383+SUM($S$5:U$5)*$L383+SUM($S$6:U$6)*$M383+SUM($S$7:U$7)*$N383-SUM($O383:$Q383),0)</f>
        <v>0</v>
      </c>
      <c r="S383" s="73">
        <f t="shared" si="1063"/>
        <v>0</v>
      </c>
      <c r="T383" s="72">
        <f>IF(SUM($S$3:W$3)*$J383+SUM($S$4:W$4)*$K383+SUM($S$5:W$5)*$L383+SUM($S$6:W$6)*$M383+SUM($S$7:W$7)*$N383-SUM($O383:$Q383)&gt;0,SUM($S$3:W$3)*$J383+SUM($S$4:W$4)*$K383+SUM($S$5:W$5)*$L383+SUM($S$6:W$6)*$M383+SUM($S$7:W$7)*$N383-SUM($O383:$Q383),0)</f>
        <v>0</v>
      </c>
      <c r="U383" s="4">
        <f t="shared" si="1064"/>
        <v>0</v>
      </c>
      <c r="V383" s="72">
        <f>IF(SUM($S$3:Y$3)*$J383+SUM($S$4:Y$4)*$K383+SUM($S$5:Y$5)*$L383+SUM($S$6:Y$6)*$M383+SUM($S$7:Y$7)*$N383-SUM($O383:$Q383)&gt;0,SUM($S$3:Y$3)*$J383+SUM($S$4:Y$4)*$K383+SUM($S$5:Y$5)*$L383+SUM($S$6:Y$6)*$M383+SUM($S$7:Y$7)*$N383-SUM($O383:$Q383),0)</f>
        <v>0</v>
      </c>
      <c r="W383" s="4">
        <f t="shared" si="1065"/>
        <v>0</v>
      </c>
      <c r="X383" s="72">
        <f>IF(SUM($S$3:AA$3)*$J383+SUM($S$4:AA$4)*$K383+SUM($S$5:AA$5)*$L383+SUM($S$6:AA$6)*$M383+SUM($S$7:AA$7)*$N383-SUM($O383:$Q383)&gt;0,SUM($S$3:AA$3)*$J383+SUM($S$4:AA$4)*$K383+SUM($S$5:AA$5)*$L383+SUM($S$6:AA$6)*$M383+SUM($S$7:AA$7)*$N383-SUM($O383:$Q383),0)</f>
        <v>0</v>
      </c>
      <c r="Y383" s="4">
        <f t="shared" si="1066"/>
        <v>0</v>
      </c>
      <c r="Z383" s="72">
        <f>IF(SUM($S$3:AC$3)*$J383+SUM($S$4:AC$4)*$K383+SUM($S$5:AC$5)*$L383+SUM($S$6:AC$6)*$M383+SUM($S$7:AC$7)*$N383-SUM($O383:$Q383)&gt;0,SUM($S$3:AC$3)*$J383+SUM($S$4:AC$4)*$K383+SUM($S$5:AC$5)*$L383+SUM($S$6:AC$6)*$M383+SUM($S$7:AC$7)*$N383-SUM($O383:$Q383),0)</f>
        <v>0</v>
      </c>
      <c r="AA383" s="4">
        <f t="shared" si="1067"/>
        <v>0</v>
      </c>
      <c r="AB383" s="72">
        <f>IF(SUM($S$3:AE$3)*$J383+SUM($S$4:AE$4)*$K383+SUM($S$5:AE$5)*$L383+SUM($S$6:AE$6)*$M383+SUM($S$7:AE$7)*$N383-SUM($O383:$Q383)&gt;0,SUM($S$3:AE$3)*$J383+SUM($S$4:AE$4)*$K383+SUM($S$5:AE$5)*$L383+SUM($S$6:AE$6)*$M383+SUM($S$7:AE$7)*$N383-SUM($O383:$Q383),0)</f>
        <v>0</v>
      </c>
      <c r="AC383" s="4">
        <f t="shared" si="1068"/>
        <v>0</v>
      </c>
      <c r="AD383" s="72">
        <f>IF(SUM($S$3:AG$3)*$J383+SUM($S$4:AG$4)*$K383+SUM($S$5:AG$5)*$L383+SUM($S$6:AG$6)*$M383+SUM($S$7:AG$7)*$N383-SUM($O383:$Q383)&gt;0,SUM($S$3:AG$3)*$J383+SUM($S$4:AG$4)*$K383+SUM($S$5:AG$5)*$L383+SUM($S$6:AG$6)*$M383+SUM($S$7:AG$7)*$N383-SUM($O383:$Q383),0)</f>
        <v>0</v>
      </c>
      <c r="AE383" s="4">
        <f t="shared" si="1069"/>
        <v>0</v>
      </c>
      <c r="AF383" s="72">
        <f>IF(SUM($S$3:AI$3)*$J383+SUM($S$4:AI$4)*$K383+SUM($S$5:AI$5)*$L383+SUM($S$6:AI$6)*$M383+SUM($S$7:AI$7)*$N383-SUM($O383:$Q383)&gt;0,SUM($S$3:AI$3)*$J383+SUM($S$4:AI$4)*$K383+SUM($S$5:AI$5)*$L383+SUM($S$6:AI$6)*$M383+SUM($S$7:AI$7)*$N383-SUM($O383:$Q383),0)</f>
        <v>0</v>
      </c>
      <c r="AG383" s="4">
        <f t="shared" si="1070"/>
        <v>0</v>
      </c>
      <c r="AH383" s="72">
        <f>IF(SUM($S$3:AK$3)*$J383+SUM($S$4:AK$4)*$K383+SUM($S$5:AK$5)*$L383+SUM($S$6:AK$6)*$M383+SUM($S$7:AK$7)*$N383-SUM($O383:$Q383)&gt;0,SUM($S$3:AK$3)*$J383+SUM($S$4:AK$4)*$K383+SUM($S$5:AK$5)*$L383+SUM($S$6:AK$6)*$M383+SUM($S$7:AK$7)*$N383-SUM($O383:$Q383),0)</f>
        <v>0</v>
      </c>
      <c r="AI383" s="4">
        <f t="shared" si="1071"/>
        <v>0</v>
      </c>
      <c r="AJ383" s="72">
        <f>IF(SUM($S$3:AM$3)*$J383+SUM($S$4:AQ$4)*$K383+SUM($S$5:AM$5)*$L383+SUM($S$6:AM$6)*$M383+SUM($S$7:AM$7)*$N383-SUM($O383:$Q383)&gt;0,SUM($S$3:AM$3)*$J383+SUM($S$4:AQ$4)*$K383+SUM($S$5:AM$5)*$L383+SUM($S$6:AM$6)*$M383+SUM($S$7:AM$7)*$N383-SUM($O383:$Q383),0)</f>
        <v>0</v>
      </c>
      <c r="AK383" s="4">
        <f t="shared" si="1072"/>
        <v>0</v>
      </c>
      <c r="AL383" s="72">
        <f>IF(SUM($S$3:AO$3)*$J383+SUM($S$4:AS$4)*$K383+SUM($S$5:AO$5)*$L383+SUM($S$6:AO$6)*$M383+SUM($S$7:AO$7)*$N383-SUM($O383:$Q383)&gt;0,SUM($S$3:AO$3)*$J383+SUM($S$4:AS$4)*$K383+SUM($S$5:AO$5)*$L383+SUM($S$6:AO$6)*$M383+SUM($S$7:AO$7)*$N383-SUM($O383:$Q383),0)</f>
        <v>0</v>
      </c>
      <c r="AM383" s="4">
        <f t="shared" si="1073"/>
        <v>0</v>
      </c>
      <c r="AN383" s="72">
        <f>IF(SUM($S$3:AQ$3)*$J383+SUM($S$4:AU$4)*$K383+SUM($S$5:AQ$5)*$L383+SUM($S$6:AQ$6)*$M383+SUM($S$7:AQ$7)*$N383-SUM($O383:$Q383)&gt;0,SUM($S$3:AQ$3)*$J383+SUM($S$4:AU$4)*$K383+SUM($S$5:AQ$5)*$L383+SUM($S$6:AQ$6)*$M383+SUM($S$7:AQ$7)*$N383-SUM($O383:$Q383),0)</f>
        <v>0</v>
      </c>
      <c r="AO383" s="4">
        <f t="shared" si="1074"/>
        <v>0</v>
      </c>
      <c r="AP383" s="72">
        <f>IF(SUM($S$3:AS$3)*$J383+SUM($S$4:AW$4)*$K383+SUM($S$5:AS$5)*$L383+SUM($S$6:AS$6)*$M383+SUM($S$7:AS$7)*$N383-SUM($O383:$Q383)&gt;0,SUM($S$3:AS$3)*$J383+SUM($S$4:AW$4)*$K383+SUM($S$5:AS$5)*$L383+SUM($S$6:AS$6)*$M383+SUM($S$7:AS$7)*$N383-SUM($O383:$Q383),0)</f>
        <v>2671.1999999999971</v>
      </c>
      <c r="AQ383" s="4">
        <f t="shared" si="1075"/>
        <v>2671.1999999999971</v>
      </c>
      <c r="AR383" s="72">
        <f>IF(SUM($S$3:AU$3)*$J383+SUM($S$4:AP$4)*$K383+SUM($S$5:AU$5)*$L383+SUM($S$6:AU$6)*$M383+SUM($S$7:AU$7)*$N383-SUM($O383:$Q383)&gt;0,SUM($S$3:AU$3)*$J383+SUM($S$4:AP$4)*$K383+SUM($S$5:AU$5)*$L383+SUM($S$6:AU$6)*$M383+SUM($S$7:AU$7)*$N383-SUM($O383:$Q383),0)</f>
        <v>0</v>
      </c>
      <c r="AS383" s="4">
        <f t="shared" si="1076"/>
        <v>0</v>
      </c>
      <c r="AT383" s="72">
        <f>IF(SUM($S$3:AW$3)*$J383+SUM($S$4:AW$4)*$K383+SUM($S$5:AW$5)*$L383+SUM($S$6:AW$6)*$M383+SUM($S$7:AW$7)*$N383-SUM($O383:$Q383)&gt;0,SUM($S$3:AW$3)*$J383+SUM($S$4:AW$4)*$K383+SUM($S$5:AW$5)*$L383+SUM($S$6:AW$6)*$M383+SUM($S$7:AW$7)*$N383-SUM($O383:$Q383),0)</f>
        <v>2671.1999999999971</v>
      </c>
      <c r="AU383" s="4">
        <f t="shared" si="1077"/>
        <v>2671.1999999999971</v>
      </c>
      <c r="AV383" s="72">
        <f>IF(SUM($S$3:AY$3)*$J383+SUM($S$4:AY$4)*$K383+SUM($S$5:AY$5)*$L383+SUM($S$6:AY$6)*$M383+SUM($S$7:AY$7)*$N383-SUM($O383:$Q383)&gt;0,SUM($S$3:AY$3)*$J383+SUM($S$4:AY$4)*$K383+SUM($S$5:AY$5)*$L383+SUM($S$6:AY$6)*$M383+SUM($S$7:AY$7)*$N383-SUM($O383:$Q383),0)</f>
        <v>15151.199999999997</v>
      </c>
      <c r="AW383" s="4">
        <f t="shared" si="1078"/>
        <v>12480</v>
      </c>
      <c r="AX383" s="72">
        <f>IF(SUM($S$3:BA$3)*$J383+SUM($S$4:BA$4)*$K383+SUM($S$5:BA$5)*$L383+SUM($S$6:BA$6)*$M383+SUM($S$7:BA$7)*$N383-SUM($O383:$Q383)&gt;0,SUM($S$3:BA$3)*$J383+SUM($S$4:BA$4)*$K383+SUM($S$5:BA$5)*$L383+SUM($S$6:BA$6)*$M383+SUM($S$7:BA$7)*$N383-SUM($O383:$Q383),0)</f>
        <v>27631.199999999997</v>
      </c>
      <c r="AY383" s="7">
        <f t="shared" si="1079"/>
        <v>12480</v>
      </c>
      <c r="AZ383" s="401">
        <f>IF(SUM($S$3:BC$3)*$J383+SUM($S$4:BC$4)*$K383+SUM($S$5:BC$5)*$L383+SUM($S$6:BC$6)*$M383+SUM($S$7:BC$7)*$N383-SUM($O383:$Q383)&gt;0,SUM($S$3:BC$3)*$J383+SUM($S$4:BC$4)*$K383+SUM($S$5:BC$5)*$L383+SUM($S$6:BC$6)*$M383+SUM($S$7:BC$7)*$N383-SUM($O383:$Q383),0)</f>
        <v>40111.200000000012</v>
      </c>
      <c r="BA383" s="87">
        <f t="shared" si="1080"/>
        <v>12480.000000000015</v>
      </c>
      <c r="BB383" s="402">
        <f>IF(SUM($S$3:BD$3)*$J383+SUM($S$4:BD$4)*$K383+SUM($S$5:BD$5)*$L383+SUM($S$6:BD$6)*$M383+SUM($S$7:BD$7)*$N383-SUM($O383:$Q383)&gt;0,SUM($S$3:BD$3)*$J383+SUM($S$4:BD$4)*$K383+SUM($S$5:BD$5)*$L383+SUM($S$6:BD$6)*$M383+SUM($S$7:BD$7)*$N383-SUM($O383:$Q383),0)</f>
        <v>52341.600000000006</v>
      </c>
      <c r="BC383" s="87">
        <f t="shared" si="1081"/>
        <v>12230.399999999994</v>
      </c>
      <c r="BG383" s="91">
        <f t="shared" si="1236"/>
        <v>0</v>
      </c>
      <c r="BH383" s="91">
        <f t="shared" si="1237"/>
        <v>0</v>
      </c>
      <c r="BI383" s="91">
        <f t="shared" si="1238"/>
        <v>0</v>
      </c>
      <c r="BJ383" s="91">
        <f t="shared" si="1239"/>
        <v>0</v>
      </c>
      <c r="BK383" s="91">
        <f t="shared" si="1240"/>
        <v>0</v>
      </c>
      <c r="BL383" s="91">
        <f t="shared" si="1241"/>
        <v>0</v>
      </c>
      <c r="BM383" s="91">
        <f t="shared" si="1242"/>
        <v>0</v>
      </c>
      <c r="BN383" s="91">
        <f t="shared" si="1243"/>
        <v>714091.89599999913</v>
      </c>
      <c r="BO383" s="91">
        <f t="shared" si="1244"/>
        <v>0</v>
      </c>
      <c r="BP383" s="91">
        <f t="shared" si="1245"/>
        <v>714091.89599999913</v>
      </c>
      <c r="BQ383" s="250">
        <f t="shared" si="1246"/>
        <v>3336278.4</v>
      </c>
      <c r="BR383" s="157">
        <f t="shared" si="1247"/>
        <v>3336278.4</v>
      </c>
      <c r="BS383" s="91">
        <f t="shared" si="1234"/>
        <v>3336278.4000000036</v>
      </c>
      <c r="BT383" s="91">
        <f t="shared" si="1235"/>
        <v>3269552.8319999981</v>
      </c>
      <c r="BU383" s="91"/>
      <c r="BV383" s="91"/>
      <c r="BW383" s="158"/>
      <c r="BX383" s="153" t="s">
        <v>607</v>
      </c>
    </row>
    <row r="384" spans="1:76" s="86" customFormat="1" ht="12.75" customHeight="1" x14ac:dyDescent="0.25">
      <c r="A384" s="13" t="s">
        <v>929</v>
      </c>
      <c r="B384" s="63" t="s">
        <v>463</v>
      </c>
      <c r="C384" s="244" t="s">
        <v>105</v>
      </c>
      <c r="D384" s="274">
        <v>2</v>
      </c>
      <c r="E384" s="328">
        <v>68.709999999999994</v>
      </c>
      <c r="F384" s="342" t="s">
        <v>1089</v>
      </c>
      <c r="G384" s="369">
        <v>2</v>
      </c>
      <c r="H384" s="370">
        <v>68.709999999999994</v>
      </c>
      <c r="I384" s="372" t="s">
        <v>1089</v>
      </c>
      <c r="J384" s="307">
        <v>93.6</v>
      </c>
      <c r="K384" s="208"/>
      <c r="L384" s="217"/>
      <c r="M384" s="109"/>
      <c r="N384" s="120"/>
      <c r="O384" s="87"/>
      <c r="P384" s="91"/>
      <c r="Q384" s="292">
        <v>33024</v>
      </c>
      <c r="R384" s="72">
        <f>IF(SUM($S$3:U$3)*$J384+SUM($S$4:U$4)*$K384+SUM($S$5:U$5)*$L384+SUM($S$6:U$6)*$M384+SUM($S$7:U$7)*$N384-SUM($O384:$Q384)&gt;0,SUM($S$3:U$3)*$J384+SUM($S$4:U$4)*$K384+SUM($S$5:U$5)*$L384+SUM($S$6:U$6)*$M384+SUM($S$7:U$7)*$N384-SUM($O384:$Q384),0)</f>
        <v>0</v>
      </c>
      <c r="S384" s="73">
        <f t="shared" si="1063"/>
        <v>0</v>
      </c>
      <c r="T384" s="72">
        <f>IF(SUM($S$3:W$3)*$J384+SUM($S$4:W$4)*$K384+SUM($S$5:W$5)*$L384+SUM($S$6:W$6)*$M384+SUM($S$7:W$7)*$N384-SUM($O384:$Q384)&gt;0,SUM($S$3:W$3)*$J384+SUM($S$4:W$4)*$K384+SUM($S$5:W$5)*$L384+SUM($S$6:W$6)*$M384+SUM($S$7:W$7)*$N384-SUM($O384:$Q384),0)</f>
        <v>0</v>
      </c>
      <c r="U384" s="4">
        <f t="shared" si="1064"/>
        <v>0</v>
      </c>
      <c r="V384" s="72">
        <f>IF(SUM($S$3:Y$3)*$J384+SUM($S$4:Y$4)*$K384+SUM($S$5:Y$5)*$L384+SUM($S$6:Y$6)*$M384+SUM($S$7:Y$7)*$N384-SUM($O384:$Q384)&gt;0,SUM($S$3:Y$3)*$J384+SUM($S$4:Y$4)*$K384+SUM($S$5:Y$5)*$L384+SUM($S$6:Y$6)*$M384+SUM($S$7:Y$7)*$N384-SUM($O384:$Q384),0)</f>
        <v>0</v>
      </c>
      <c r="W384" s="4">
        <f t="shared" si="1065"/>
        <v>0</v>
      </c>
      <c r="X384" s="72">
        <f>IF(SUM($S$3:AA$3)*$J384+SUM($S$4:AA$4)*$K384+SUM($S$5:AA$5)*$L384+SUM($S$6:AA$6)*$M384+SUM($S$7:AA$7)*$N384-SUM($O384:$Q384)&gt;0,SUM($S$3:AA$3)*$J384+SUM($S$4:AA$4)*$K384+SUM($S$5:AA$5)*$L384+SUM($S$6:AA$6)*$M384+SUM($S$7:AA$7)*$N384-SUM($O384:$Q384),0)</f>
        <v>0</v>
      </c>
      <c r="Y384" s="4">
        <f t="shared" si="1066"/>
        <v>0</v>
      </c>
      <c r="Z384" s="72">
        <f>IF(SUM($S$3:AC$3)*$J384+SUM($S$4:AC$4)*$K384+SUM($S$5:AC$5)*$L384+SUM($S$6:AC$6)*$M384+SUM($S$7:AC$7)*$N384-SUM($O384:$Q384)&gt;0,SUM($S$3:AC$3)*$J384+SUM($S$4:AC$4)*$K384+SUM($S$5:AC$5)*$L384+SUM($S$6:AC$6)*$M384+SUM($S$7:AC$7)*$N384-SUM($O384:$Q384),0)</f>
        <v>0</v>
      </c>
      <c r="AA384" s="4">
        <f t="shared" si="1067"/>
        <v>0</v>
      </c>
      <c r="AB384" s="72">
        <f>IF(SUM($S$3:AE$3)*$J384+SUM($S$4:AE$4)*$K384+SUM($S$5:AE$5)*$L384+SUM($S$6:AE$6)*$M384+SUM($S$7:AE$7)*$N384-SUM($O384:$Q384)&gt;0,SUM($S$3:AE$3)*$J384+SUM($S$4:AE$4)*$K384+SUM($S$5:AE$5)*$L384+SUM($S$6:AE$6)*$M384+SUM($S$7:AE$7)*$N384-SUM($O384:$Q384),0)</f>
        <v>0</v>
      </c>
      <c r="AC384" s="4">
        <f t="shared" si="1068"/>
        <v>0</v>
      </c>
      <c r="AD384" s="72">
        <f>IF(SUM($S$3:AG$3)*$J384+SUM($S$4:AG$4)*$K384+SUM($S$5:AG$5)*$L384+SUM($S$6:AG$6)*$M384+SUM($S$7:AG$7)*$N384-SUM($O384:$Q384)&gt;0,SUM($S$3:AG$3)*$J384+SUM($S$4:AG$4)*$K384+SUM($S$5:AG$5)*$L384+SUM($S$6:AG$6)*$M384+SUM($S$7:AG$7)*$N384-SUM($O384:$Q384),0)</f>
        <v>0</v>
      </c>
      <c r="AE384" s="4">
        <f t="shared" si="1069"/>
        <v>0</v>
      </c>
      <c r="AF384" s="72">
        <f>IF(SUM($S$3:AI$3)*$J384+SUM($S$4:AI$4)*$K384+SUM($S$5:AI$5)*$L384+SUM($S$6:AI$6)*$M384+SUM($S$7:AI$7)*$N384-SUM($O384:$Q384)&gt;0,SUM($S$3:AI$3)*$J384+SUM($S$4:AI$4)*$K384+SUM($S$5:AI$5)*$L384+SUM($S$6:AI$6)*$M384+SUM($S$7:AI$7)*$N384-SUM($O384:$Q384),0)</f>
        <v>0</v>
      </c>
      <c r="AG384" s="4">
        <f t="shared" si="1070"/>
        <v>0</v>
      </c>
      <c r="AH384" s="72">
        <f>IF(SUM($S$3:AK$3)*$J384+SUM($S$4:AK$4)*$K384+SUM($S$5:AK$5)*$L384+SUM($S$6:AK$6)*$M384+SUM($S$7:AK$7)*$N384-SUM($O384:$Q384)&gt;0,SUM($S$3:AK$3)*$J384+SUM($S$4:AK$4)*$K384+SUM($S$5:AK$5)*$L384+SUM($S$6:AK$6)*$M384+SUM($S$7:AK$7)*$N384-SUM($O384:$Q384),0)</f>
        <v>0</v>
      </c>
      <c r="AI384" s="4">
        <f t="shared" si="1071"/>
        <v>0</v>
      </c>
      <c r="AJ384" s="72">
        <f>IF(SUM($S$3:AM$3)*$J384+SUM($S$4:AQ$4)*$K384+SUM($S$5:AM$5)*$L384+SUM($S$6:AM$6)*$M384+SUM($S$7:AM$7)*$N384-SUM($O384:$Q384)&gt;0,SUM($S$3:AM$3)*$J384+SUM($S$4:AQ$4)*$K384+SUM($S$5:AM$5)*$L384+SUM($S$6:AM$6)*$M384+SUM($S$7:AM$7)*$N384-SUM($O384:$Q384),0)</f>
        <v>0</v>
      </c>
      <c r="AK384" s="4">
        <f t="shared" si="1072"/>
        <v>0</v>
      </c>
      <c r="AL384" s="72">
        <f>IF(SUM($S$3:AO$3)*$J384+SUM($S$4:AS$4)*$K384+SUM($S$5:AO$5)*$L384+SUM($S$6:AO$6)*$M384+SUM($S$7:AO$7)*$N384-SUM($O384:$Q384)&gt;0,SUM($S$3:AO$3)*$J384+SUM($S$4:AS$4)*$K384+SUM($S$5:AO$5)*$L384+SUM($S$6:AO$6)*$M384+SUM($S$7:AO$7)*$N384-SUM($O384:$Q384),0)</f>
        <v>0</v>
      </c>
      <c r="AM384" s="4">
        <f t="shared" si="1073"/>
        <v>0</v>
      </c>
      <c r="AN384" s="72">
        <f>IF(SUM($S$3:AQ$3)*$J384+SUM($S$4:AU$4)*$K384+SUM($S$5:AQ$5)*$L384+SUM($S$6:AQ$6)*$M384+SUM($S$7:AQ$7)*$N384-SUM($O384:$Q384)&gt;0,SUM($S$3:AQ$3)*$J384+SUM($S$4:AU$4)*$K384+SUM($S$5:AQ$5)*$L384+SUM($S$6:AQ$6)*$M384+SUM($S$7:AQ$7)*$N384-SUM($O384:$Q384),0)</f>
        <v>0</v>
      </c>
      <c r="AO384" s="4">
        <f t="shared" si="1074"/>
        <v>0</v>
      </c>
      <c r="AP384" s="72">
        <f>IF(SUM($S$3:AS$3)*$J384+SUM($S$4:AW$4)*$K384+SUM($S$5:AS$5)*$L384+SUM($S$6:AS$6)*$M384+SUM($S$7:AS$7)*$N384-SUM($O384:$Q384)&gt;0,SUM($S$3:AS$3)*$J384+SUM($S$4:AW$4)*$K384+SUM($S$5:AS$5)*$L384+SUM($S$6:AS$6)*$M384+SUM($S$7:AS$7)*$N384-SUM($O384:$Q384),0)</f>
        <v>0</v>
      </c>
      <c r="AQ384" s="4">
        <f t="shared" si="1075"/>
        <v>0</v>
      </c>
      <c r="AR384" s="72">
        <f>IF(SUM($S$3:AU$3)*$J384+SUM($S$4:AP$4)*$K384+SUM($S$5:AU$5)*$L384+SUM($S$6:AU$6)*$M384+SUM($S$7:AU$7)*$N384-SUM($O384:$Q384)&gt;0,SUM($S$3:AU$3)*$J384+SUM($S$4:AP$4)*$K384+SUM($S$5:AU$5)*$L384+SUM($S$6:AU$6)*$M384+SUM($S$7:AU$7)*$N384-SUM($O384:$Q384),0)</f>
        <v>0</v>
      </c>
      <c r="AS384" s="4">
        <f t="shared" si="1076"/>
        <v>0</v>
      </c>
      <c r="AT384" s="72">
        <f>IF(SUM($S$3:AW$3)*$J384+SUM($S$4:AW$4)*$K384+SUM($S$5:AW$5)*$L384+SUM($S$6:AW$6)*$M384+SUM($S$7:AW$7)*$N384-SUM($O384:$Q384)&gt;0,SUM($S$3:AW$3)*$J384+SUM($S$4:AW$4)*$K384+SUM($S$5:AW$5)*$L384+SUM($S$6:AW$6)*$M384+SUM($S$7:AW$7)*$N384-SUM($O384:$Q384),0)</f>
        <v>0</v>
      </c>
      <c r="AU384" s="4">
        <f t="shared" si="1077"/>
        <v>0</v>
      </c>
      <c r="AV384" s="72">
        <f>IF(SUM($S$3:AY$3)*$J384+SUM($S$4:AY$4)*$K384+SUM($S$5:AY$5)*$L384+SUM($S$6:AY$6)*$M384+SUM($S$7:AY$7)*$N384-SUM($O384:$Q384)&gt;0,SUM($S$3:AY$3)*$J384+SUM($S$4:AY$4)*$K384+SUM($S$5:AY$5)*$L384+SUM($S$6:AY$6)*$M384+SUM($S$7:AY$7)*$N384-SUM($O384:$Q384),0)</f>
        <v>0</v>
      </c>
      <c r="AW384" s="4">
        <f t="shared" si="1078"/>
        <v>0</v>
      </c>
      <c r="AX384" s="72">
        <f>IF(SUM($S$3:BA$3)*$J384+SUM($S$4:BA$4)*$K384+SUM($S$5:BA$5)*$L384+SUM($S$6:BA$6)*$M384+SUM($S$7:BA$7)*$N384-SUM($O384:$Q384)&gt;0,SUM($S$3:BA$3)*$J384+SUM($S$4:BA$4)*$K384+SUM($S$5:BA$5)*$L384+SUM($S$6:BA$6)*$M384+SUM($S$7:BA$7)*$N384-SUM($O384:$Q384),0)</f>
        <v>0</v>
      </c>
      <c r="AY384" s="7">
        <f t="shared" si="1079"/>
        <v>0</v>
      </c>
      <c r="AZ384" s="401">
        <f>IF(SUM($S$3:BC$3)*$J384+SUM($S$4:BC$4)*$K384+SUM($S$5:BC$5)*$L384+SUM($S$6:BC$6)*$M384+SUM($S$7:BC$7)*$N384-SUM($O384:$Q384)&gt;0,SUM($S$3:BC$3)*$J384+SUM($S$4:BC$4)*$K384+SUM($S$5:BC$5)*$L384+SUM($S$6:BC$6)*$M384+SUM($S$7:BC$7)*$N384-SUM($O384:$Q384),0)</f>
        <v>0</v>
      </c>
      <c r="BA384" s="87">
        <f t="shared" si="1080"/>
        <v>0</v>
      </c>
      <c r="BB384" s="402">
        <f>IF(SUM($S$3:BD$3)*$J384+SUM($S$4:BD$4)*$K384+SUM($S$5:BD$5)*$L384+SUM($S$6:BD$6)*$M384+SUM($S$7:BD$7)*$N384-SUM($O384:$Q384)&gt;0,SUM($S$3:BD$3)*$J384+SUM($S$4:BD$4)*$K384+SUM($S$5:BD$5)*$L384+SUM($S$6:BD$6)*$M384+SUM($S$7:BD$7)*$N384-SUM($O384:$Q384),0)</f>
        <v>0</v>
      </c>
      <c r="BC384" s="87">
        <f t="shared" si="1081"/>
        <v>0</v>
      </c>
      <c r="BG384" s="23">
        <f>IF($G384=2,AC384*$H384*$I$2,AC384*$H384)</f>
        <v>0</v>
      </c>
      <c r="BH384" s="23">
        <f>IF($G384=2,AE384*$H384*$I$2,AE384*$H384)</f>
        <v>0</v>
      </c>
      <c r="BI384" s="23">
        <f>IF($G384=2,AG384*$H384*$I$2,AG384*$H384)</f>
        <v>0</v>
      </c>
      <c r="BJ384" s="23">
        <f>IF($G384=2,AI384*$H384*$I$2,AI384*$H384)</f>
        <v>0</v>
      </c>
      <c r="BK384" s="23">
        <f>IF($G384=2,AK384*$H384*$I$2,AK384*$H384)</f>
        <v>0</v>
      </c>
      <c r="BL384" s="23">
        <f>IF($G384=2,AM384*$H384*$I$2,AM384*$H384)</f>
        <v>0</v>
      </c>
      <c r="BM384" s="23">
        <f>IF($G384=2,AO384*$H384*$I$2,AO384*$H384)</f>
        <v>0</v>
      </c>
      <c r="BN384" s="23">
        <f>IF($G384=2,AQ384*$H384*$I$2,AQ384*$H384)</f>
        <v>0</v>
      </c>
      <c r="BO384" s="23">
        <f>IF($G384=2,AS384*$H384*$I$2,AS384*$H384)</f>
        <v>0</v>
      </c>
      <c r="BP384" s="23">
        <f>IF($G384=2,AU384*$H384*$I$2,AU384*$H384)</f>
        <v>0</v>
      </c>
      <c r="BQ384" s="407">
        <f>IF($G384=2,AW384*$H384*$I$2,AW384*$H384)</f>
        <v>0</v>
      </c>
      <c r="BR384" s="22">
        <f>IF($G384=2,AY384*$H384*$I$2,AY384*$H384)</f>
        <v>0</v>
      </c>
      <c r="BS384" s="91">
        <f t="shared" ref="BS384:BS386" si="1248">IF($G384=2,$H384*BA384*$I$2,$H384*BA384)</f>
        <v>0</v>
      </c>
      <c r="BT384" s="91">
        <f t="shared" ref="BT384:BT386" si="1249">IF($G384=2,$H384*BC384*$I$2,$H384*BC384)</f>
        <v>0</v>
      </c>
      <c r="BU384" s="23"/>
      <c r="BV384" s="23"/>
      <c r="BW384" s="24"/>
      <c r="BX384" s="164" t="s">
        <v>749</v>
      </c>
    </row>
    <row r="385" spans="1:76" s="86" customFormat="1" ht="12.75" customHeight="1" x14ac:dyDescent="0.25">
      <c r="A385" s="51" t="s">
        <v>694</v>
      </c>
      <c r="B385" s="51" t="s">
        <v>690</v>
      </c>
      <c r="C385" s="244" t="s">
        <v>105</v>
      </c>
      <c r="D385" s="274">
        <v>2</v>
      </c>
      <c r="E385" s="328">
        <v>230.9</v>
      </c>
      <c r="F385" s="341" t="s">
        <v>912</v>
      </c>
      <c r="G385" s="369">
        <v>1</v>
      </c>
      <c r="H385" s="370">
        <v>267.33</v>
      </c>
      <c r="I385" s="378" t="s">
        <v>912</v>
      </c>
      <c r="J385" s="208"/>
      <c r="K385" s="208"/>
      <c r="L385" s="217"/>
      <c r="M385" s="234">
        <v>83.34</v>
      </c>
      <c r="N385" s="120"/>
      <c r="O385" s="87"/>
      <c r="P385" s="91"/>
      <c r="Q385" s="292">
        <v>26000</v>
      </c>
      <c r="R385" s="72">
        <f>IF(SUM($S$3:U$3)*$J385+SUM($S$4:U$4)*$K385+SUM($S$5:U$5)*$L385+SUM($S$6:U$6)*$M385+SUM($S$7:U$7)*$N385-SUM($O385:$Q385)&gt;0,SUM($S$3:U$3)*$J385+SUM($S$4:U$4)*$K385+SUM($S$5:U$5)*$L385+SUM($S$6:U$6)*$M385+SUM($S$7:U$7)*$N385-SUM($O385:$Q385),0)</f>
        <v>0</v>
      </c>
      <c r="S385" s="73">
        <f t="shared" si="1063"/>
        <v>0</v>
      </c>
      <c r="T385" s="72">
        <f>IF(SUM($S$3:W$3)*$J385+SUM($S$4:W$4)*$K385+SUM($S$5:W$5)*$L385+SUM($S$6:W$6)*$M385+SUM($S$7:W$7)*$N385-SUM($O385:$Q385)&gt;0,SUM($S$3:W$3)*$J385+SUM($S$4:W$4)*$K385+SUM($S$5:W$5)*$L385+SUM($S$6:W$6)*$M385+SUM($S$7:W$7)*$N385-SUM($O385:$Q385),0)</f>
        <v>0</v>
      </c>
      <c r="U385" s="4">
        <f t="shared" si="1064"/>
        <v>0</v>
      </c>
      <c r="V385" s="72">
        <f>IF(SUM($S$3:Y$3)*$J385+SUM($S$4:Y$4)*$K385+SUM($S$5:Y$5)*$L385+SUM($S$6:Y$6)*$M385+SUM($S$7:Y$7)*$N385-SUM($O385:$Q385)&gt;0,SUM($S$3:Y$3)*$J385+SUM($S$4:Y$4)*$K385+SUM($S$5:Y$5)*$L385+SUM($S$6:Y$6)*$M385+SUM($S$7:Y$7)*$N385-SUM($O385:$Q385),0)</f>
        <v>0</v>
      </c>
      <c r="W385" s="4">
        <f t="shared" si="1065"/>
        <v>0</v>
      </c>
      <c r="X385" s="72">
        <f>IF(SUM($S$3:AA$3)*$J385+SUM($S$4:AA$4)*$K385+SUM($S$5:AA$5)*$L385+SUM($S$6:AA$6)*$M385+SUM($S$7:AA$7)*$N385-SUM($O385:$Q385)&gt;0,SUM($S$3:AA$3)*$J385+SUM($S$4:AA$4)*$K385+SUM($S$5:AA$5)*$L385+SUM($S$6:AA$6)*$M385+SUM($S$7:AA$7)*$N385-SUM($O385:$Q385),0)</f>
        <v>0</v>
      </c>
      <c r="Y385" s="4">
        <f t="shared" si="1066"/>
        <v>0</v>
      </c>
      <c r="Z385" s="72">
        <f>IF(SUM($S$3:AC$3)*$J385+SUM($S$4:AC$4)*$K385+SUM($S$5:AC$5)*$L385+SUM($S$6:AC$6)*$M385+SUM($S$7:AC$7)*$N385-SUM($O385:$Q385)&gt;0,SUM($S$3:AC$3)*$J385+SUM($S$4:AC$4)*$K385+SUM($S$5:AC$5)*$L385+SUM($S$6:AC$6)*$M385+SUM($S$7:AC$7)*$N385-SUM($O385:$Q385),0)</f>
        <v>0</v>
      </c>
      <c r="AA385" s="4">
        <f t="shared" si="1067"/>
        <v>0</v>
      </c>
      <c r="AB385" s="72">
        <f>IF(SUM($S$3:AE$3)*$J385+SUM($S$4:AE$4)*$K385+SUM($S$5:AE$5)*$L385+SUM($S$6:AE$6)*$M385+SUM($S$7:AE$7)*$N385-SUM($O385:$Q385)&gt;0,SUM($S$3:AE$3)*$J385+SUM($S$4:AE$4)*$K385+SUM($S$5:AE$5)*$L385+SUM($S$6:AE$6)*$M385+SUM($S$7:AE$7)*$N385-SUM($O385:$Q385),0)</f>
        <v>0</v>
      </c>
      <c r="AC385" s="4">
        <f t="shared" si="1068"/>
        <v>0</v>
      </c>
      <c r="AD385" s="72">
        <f>IF(SUM($S$3:AG$3)*$J385+SUM($S$4:AG$4)*$K385+SUM($S$5:AG$5)*$L385+SUM($S$6:AG$6)*$M385+SUM($S$7:AG$7)*$N385-SUM($O385:$Q385)&gt;0,SUM($S$3:AG$3)*$J385+SUM($S$4:AG$4)*$K385+SUM($S$5:AG$5)*$L385+SUM($S$6:AG$6)*$M385+SUM($S$7:AG$7)*$N385-SUM($O385:$Q385),0)</f>
        <v>0</v>
      </c>
      <c r="AE385" s="4">
        <f t="shared" si="1069"/>
        <v>0</v>
      </c>
      <c r="AF385" s="72">
        <f>IF(SUM($S$3:AI$3)*$J385+SUM($S$4:AI$4)*$K385+SUM($S$5:AI$5)*$L385+SUM($S$6:AI$6)*$M385+SUM($S$7:AI$7)*$N385-SUM($O385:$Q385)&gt;0,SUM($S$3:AI$3)*$J385+SUM($S$4:AI$4)*$K385+SUM($S$5:AI$5)*$L385+SUM($S$6:AI$6)*$M385+SUM($S$7:AI$7)*$N385-SUM($O385:$Q385),0)</f>
        <v>0</v>
      </c>
      <c r="AG385" s="4">
        <f t="shared" si="1070"/>
        <v>0</v>
      </c>
      <c r="AH385" s="72">
        <f>IF(SUM($S$3:AK$3)*$J385+SUM($S$4:AK$4)*$K385+SUM($S$5:AK$5)*$L385+SUM($S$6:AK$6)*$M385+SUM($S$7:AK$7)*$N385-SUM($O385:$Q385)&gt;0,SUM($S$3:AK$3)*$J385+SUM($S$4:AK$4)*$K385+SUM($S$5:AK$5)*$L385+SUM($S$6:AK$6)*$M385+SUM($S$7:AK$7)*$N385-SUM($O385:$Q385),0)</f>
        <v>0</v>
      </c>
      <c r="AI385" s="4">
        <f t="shared" si="1071"/>
        <v>0</v>
      </c>
      <c r="AJ385" s="72">
        <f>IF(SUM($S$3:AM$3)*$J385+SUM($S$4:AQ$4)*$K385+SUM($S$5:AM$5)*$L385+SUM($S$6:AM$6)*$M385+SUM($S$7:AM$7)*$N385-SUM($O385:$Q385)&gt;0,SUM($S$3:AM$3)*$J385+SUM($S$4:AQ$4)*$K385+SUM($S$5:AM$5)*$L385+SUM($S$6:AM$6)*$M385+SUM($S$7:AM$7)*$N385-SUM($O385:$Q385),0)</f>
        <v>0</v>
      </c>
      <c r="AK385" s="4">
        <f t="shared" si="1072"/>
        <v>0</v>
      </c>
      <c r="AL385" s="72">
        <f>IF(SUM($S$3:AO$3)*$J385+SUM($S$4:AS$4)*$K385+SUM($S$5:AO$5)*$L385+SUM($S$6:AO$6)*$M385+SUM($S$7:AO$7)*$N385-SUM($O385:$Q385)&gt;0,SUM($S$3:AO$3)*$J385+SUM($S$4:AS$4)*$K385+SUM($S$5:AO$5)*$L385+SUM($S$6:AO$6)*$M385+SUM($S$7:AO$7)*$N385-SUM($O385:$Q385),0)</f>
        <v>0</v>
      </c>
      <c r="AM385" s="4">
        <f t="shared" si="1073"/>
        <v>0</v>
      </c>
      <c r="AN385" s="72">
        <f>IF(SUM($S$3:AQ$3)*$J385+SUM($S$4:AU$4)*$K385+SUM($S$5:AQ$5)*$L385+SUM($S$6:AQ$6)*$M385+SUM($S$7:AQ$7)*$N385-SUM($O385:$Q385)&gt;0,SUM($S$3:AQ$3)*$J385+SUM($S$4:AU$4)*$K385+SUM($S$5:AQ$5)*$L385+SUM($S$6:AQ$6)*$M385+SUM($S$7:AQ$7)*$N385-SUM($O385:$Q385),0)</f>
        <v>0</v>
      </c>
      <c r="AO385" s="4">
        <f t="shared" si="1074"/>
        <v>0</v>
      </c>
      <c r="AP385" s="72">
        <f>IF(SUM($S$3:AS$3)*$J385+SUM($S$4:AW$4)*$K385+SUM($S$5:AS$5)*$L385+SUM($S$6:AS$6)*$M385+SUM($S$7:AS$7)*$N385-SUM($O385:$Q385)&gt;0,SUM($S$3:AS$3)*$J385+SUM($S$4:AW$4)*$K385+SUM($S$5:AS$5)*$L385+SUM($S$6:AS$6)*$M385+SUM($S$7:AS$7)*$N385-SUM($O385:$Q385),0)</f>
        <v>0</v>
      </c>
      <c r="AQ385" s="4">
        <f t="shared" si="1075"/>
        <v>0</v>
      </c>
      <c r="AR385" s="72">
        <f>IF(SUM($S$3:AU$3)*$J385+SUM($S$4:AP$4)*$K385+SUM($S$5:AU$5)*$L385+SUM($S$6:AU$6)*$M385+SUM($S$7:AU$7)*$N385-SUM($O385:$Q385)&gt;0,SUM($S$3:AU$3)*$J385+SUM($S$4:AP$4)*$K385+SUM($S$5:AU$5)*$L385+SUM($S$6:AU$6)*$M385+SUM($S$7:AU$7)*$N385-SUM($O385:$Q385),0)</f>
        <v>0</v>
      </c>
      <c r="AS385" s="4">
        <f t="shared" si="1076"/>
        <v>0</v>
      </c>
      <c r="AT385" s="72">
        <f>IF(SUM($S$3:AW$3)*$J385+SUM($S$4:AW$4)*$K385+SUM($S$5:AW$5)*$L385+SUM($S$6:AW$6)*$M385+SUM($S$7:AW$7)*$N385-SUM($O385:$Q385)&gt;0,SUM($S$3:AW$3)*$J385+SUM($S$4:AW$4)*$K385+SUM($S$5:AW$5)*$L385+SUM($S$6:AW$6)*$M385+SUM($S$7:AW$7)*$N385-SUM($O385:$Q385),0)</f>
        <v>0</v>
      </c>
      <c r="AU385" s="4">
        <f t="shared" si="1077"/>
        <v>0</v>
      </c>
      <c r="AV385" s="72">
        <f>IF(SUM($S$3:AY$3)*$J385+SUM($S$4:AY$4)*$K385+SUM($S$5:AY$5)*$L385+SUM($S$6:AY$6)*$M385+SUM($S$7:AY$7)*$N385-SUM($O385:$Q385)&gt;0,SUM($S$3:AY$3)*$J385+SUM($S$4:AY$4)*$K385+SUM($S$5:AY$5)*$L385+SUM($S$6:AY$6)*$M385+SUM($S$7:AY$7)*$N385-SUM($O385:$Q385),0)</f>
        <v>0</v>
      </c>
      <c r="AW385" s="4">
        <f t="shared" si="1078"/>
        <v>0</v>
      </c>
      <c r="AX385" s="72">
        <f>IF(SUM($S$3:BA$3)*$J385+SUM($S$4:BA$4)*$K385+SUM($S$5:BA$5)*$L385+SUM($S$6:BA$6)*$M385+SUM($S$7:BA$7)*$N385-SUM($O385:$Q385)&gt;0,SUM($S$3:BA$3)*$J385+SUM($S$4:BA$4)*$K385+SUM($S$5:BA$5)*$L385+SUM($S$6:BA$6)*$M385+SUM($S$7:BA$7)*$N385-SUM($O385:$Q385),0)</f>
        <v>0</v>
      </c>
      <c r="AY385" s="7">
        <f t="shared" si="1079"/>
        <v>0</v>
      </c>
      <c r="AZ385" s="401">
        <f>IF(SUM($S$3:BC$3)*$J385+SUM($S$4:BC$4)*$K385+SUM($S$5:BC$5)*$L385+SUM($S$6:BC$6)*$M385+SUM($S$7:BC$7)*$N385-SUM($O385:$Q385)&gt;0,SUM($S$3:BC$3)*$J385+SUM($S$4:BC$4)*$K385+SUM($S$5:BC$5)*$L385+SUM($S$6:BC$6)*$M385+SUM($S$7:BC$7)*$N385-SUM($O385:$Q385),0)</f>
        <v>0</v>
      </c>
      <c r="BA385" s="87">
        <f t="shared" si="1080"/>
        <v>0</v>
      </c>
      <c r="BB385" s="402">
        <f>IF(SUM($S$3:BD$3)*$J385+SUM($S$4:BD$4)*$K385+SUM($S$5:BD$5)*$L385+SUM($S$6:BD$6)*$M385+SUM($S$7:BD$7)*$N385-SUM($O385:$Q385)&gt;0,SUM($S$3:BD$3)*$J385+SUM($S$4:BD$4)*$K385+SUM($S$5:BD$5)*$L385+SUM($S$6:BD$6)*$M385+SUM($S$7:BD$7)*$N385-SUM($O385:$Q385),0)</f>
        <v>0</v>
      </c>
      <c r="BC385" s="87">
        <f t="shared" si="1081"/>
        <v>0</v>
      </c>
      <c r="BG385" s="91">
        <f t="shared" ref="BG385:BG386" si="1250">IF($G385=2,$H385*AC385*$I$2,$H385*AC385)</f>
        <v>0</v>
      </c>
      <c r="BH385" s="91">
        <f t="shared" ref="BH385:BH386" si="1251">IF($G385=2,$H385*AE385*$I$2,$H385*AE385)</f>
        <v>0</v>
      </c>
      <c r="BI385" s="91">
        <f t="shared" ref="BI385:BI386" si="1252">IF($G385=2,$H385*AG385*$I$2,$H385*AG385)</f>
        <v>0</v>
      </c>
      <c r="BJ385" s="91">
        <f t="shared" ref="BJ385:BJ386" si="1253">IF($G385=2,$H385*AI385*$I$2,$H385*AI385)</f>
        <v>0</v>
      </c>
      <c r="BK385" s="91">
        <f t="shared" ref="BK385:BK386" si="1254">IF($G385=2,$H385*AK385*$I$2,$H385*AK385)</f>
        <v>0</v>
      </c>
      <c r="BL385" s="91">
        <f t="shared" ref="BL385:BL386" si="1255">IF($G385=2,$H385*AM385*$I$2,$H385*AM385)</f>
        <v>0</v>
      </c>
      <c r="BM385" s="91">
        <f t="shared" ref="BM385:BM386" si="1256">IF($G385=2,$H385*AO385*$I$2,$H385*AO385)</f>
        <v>0</v>
      </c>
      <c r="BN385" s="91">
        <f t="shared" ref="BN385:BN386" si="1257">IF($G385=2,$H385*AQ385*$I$2,$H385*AQ385)</f>
        <v>0</v>
      </c>
      <c r="BO385" s="91">
        <f t="shared" ref="BO385:BO386" si="1258">IF($G385=2,$H385*AS385*$I$2,$H385*AS385)</f>
        <v>0</v>
      </c>
      <c r="BP385" s="91">
        <f t="shared" ref="BP385:BP386" si="1259">IF($G385=2,$H385*AU385*$I$2,$H385*AU385)</f>
        <v>0</v>
      </c>
      <c r="BQ385" s="250">
        <f t="shared" ref="BQ385:BQ386" si="1260">IF($G385=2,$H385*AW385*$I$2,$H385*AW385)</f>
        <v>0</v>
      </c>
      <c r="BR385" s="157">
        <f t="shared" ref="BR385:BR386" si="1261">IF($G385=2,$H385*AY385*$I$2,$H385*AY385)</f>
        <v>0</v>
      </c>
      <c r="BS385" s="91">
        <f t="shared" si="1248"/>
        <v>0</v>
      </c>
      <c r="BT385" s="91">
        <f t="shared" si="1249"/>
        <v>0</v>
      </c>
      <c r="BU385" s="91"/>
      <c r="BV385" s="91"/>
      <c r="BW385" s="158"/>
      <c r="BX385" s="153" t="s">
        <v>607</v>
      </c>
    </row>
    <row r="386" spans="1:76" s="86" customFormat="1" ht="12.75" customHeight="1" x14ac:dyDescent="0.25">
      <c r="A386" s="51" t="s">
        <v>695</v>
      </c>
      <c r="B386" s="51" t="s">
        <v>690</v>
      </c>
      <c r="C386" s="244" t="s">
        <v>105</v>
      </c>
      <c r="D386" s="274">
        <v>2</v>
      </c>
      <c r="E386" s="328">
        <v>230.9</v>
      </c>
      <c r="F386" s="341" t="s">
        <v>912</v>
      </c>
      <c r="G386" s="369">
        <v>1</v>
      </c>
      <c r="H386" s="370">
        <v>267.33</v>
      </c>
      <c r="I386" s="378" t="s">
        <v>912</v>
      </c>
      <c r="J386" s="208"/>
      <c r="K386" s="208"/>
      <c r="L386" s="213">
        <v>14.76</v>
      </c>
      <c r="M386" s="109"/>
      <c r="N386" s="120"/>
      <c r="O386" s="87"/>
      <c r="P386" s="91"/>
      <c r="Q386" s="292">
        <v>10000</v>
      </c>
      <c r="R386" s="72">
        <f>IF(SUM($S$3:U$3)*$J386+SUM($S$4:U$4)*$K386+SUM($S$5:U$5)*$L386+SUM($S$6:U$6)*$M386+SUM($S$7:U$7)*$N386-SUM($O386:$Q386)&gt;0,SUM($S$3:U$3)*$J386+SUM($S$4:U$4)*$K386+SUM($S$5:U$5)*$L386+SUM($S$6:U$6)*$M386+SUM($S$7:U$7)*$N386-SUM($O386:$Q386),0)</f>
        <v>0</v>
      </c>
      <c r="S386" s="73">
        <f t="shared" si="1063"/>
        <v>0</v>
      </c>
      <c r="T386" s="72">
        <f>IF(SUM($S$3:W$3)*$J386+SUM($S$4:W$4)*$K386+SUM($S$5:W$5)*$L386+SUM($S$6:W$6)*$M386+SUM($S$7:W$7)*$N386-SUM($O386:$Q386)&gt;0,SUM($S$3:W$3)*$J386+SUM($S$4:W$4)*$K386+SUM($S$5:W$5)*$L386+SUM($S$6:W$6)*$M386+SUM($S$7:W$7)*$N386-SUM($O386:$Q386),0)</f>
        <v>0</v>
      </c>
      <c r="U386" s="4">
        <f t="shared" si="1064"/>
        <v>0</v>
      </c>
      <c r="V386" s="72">
        <f>IF(SUM($S$3:Y$3)*$J386+SUM($S$4:Y$4)*$K386+SUM($S$5:Y$5)*$L386+SUM($S$6:Y$6)*$M386+SUM($S$7:Y$7)*$N386-SUM($O386:$Q386)&gt;0,SUM($S$3:Y$3)*$J386+SUM($S$4:Y$4)*$K386+SUM($S$5:Y$5)*$L386+SUM($S$6:Y$6)*$M386+SUM($S$7:Y$7)*$N386-SUM($O386:$Q386),0)</f>
        <v>0</v>
      </c>
      <c r="W386" s="4">
        <f t="shared" si="1065"/>
        <v>0</v>
      </c>
      <c r="X386" s="72">
        <f>IF(SUM($S$3:AA$3)*$J386+SUM($S$4:AA$4)*$K386+SUM($S$5:AA$5)*$L386+SUM($S$6:AA$6)*$M386+SUM($S$7:AA$7)*$N386-SUM($O386:$Q386)&gt;0,SUM($S$3:AA$3)*$J386+SUM($S$4:AA$4)*$K386+SUM($S$5:AA$5)*$L386+SUM($S$6:AA$6)*$M386+SUM($S$7:AA$7)*$N386-SUM($O386:$Q386),0)</f>
        <v>0</v>
      </c>
      <c r="Y386" s="4">
        <f t="shared" si="1066"/>
        <v>0</v>
      </c>
      <c r="Z386" s="72">
        <f>IF(SUM($S$3:AC$3)*$J386+SUM($S$4:AC$4)*$K386+SUM($S$5:AC$5)*$L386+SUM($S$6:AC$6)*$M386+SUM($S$7:AC$7)*$N386-SUM($O386:$Q386)&gt;0,SUM($S$3:AC$3)*$J386+SUM($S$4:AC$4)*$K386+SUM($S$5:AC$5)*$L386+SUM($S$6:AC$6)*$M386+SUM($S$7:AC$7)*$N386-SUM($O386:$Q386),0)</f>
        <v>0</v>
      </c>
      <c r="AA386" s="4">
        <f t="shared" si="1067"/>
        <v>0</v>
      </c>
      <c r="AB386" s="72">
        <f>IF(SUM($S$3:AE$3)*$J386+SUM($S$4:AE$4)*$K386+SUM($S$5:AE$5)*$L386+SUM($S$6:AE$6)*$M386+SUM($S$7:AE$7)*$N386-SUM($O386:$Q386)&gt;0,SUM($S$3:AE$3)*$J386+SUM($S$4:AE$4)*$K386+SUM($S$5:AE$5)*$L386+SUM($S$6:AE$6)*$M386+SUM($S$7:AE$7)*$N386-SUM($O386:$Q386),0)</f>
        <v>0</v>
      </c>
      <c r="AC386" s="4">
        <f t="shared" si="1068"/>
        <v>0</v>
      </c>
      <c r="AD386" s="72">
        <f>IF(SUM($S$3:AG$3)*$J386+SUM($S$4:AG$4)*$K386+SUM($S$5:AG$5)*$L386+SUM($S$6:AG$6)*$M386+SUM($S$7:AG$7)*$N386-SUM($O386:$Q386)&gt;0,SUM($S$3:AG$3)*$J386+SUM($S$4:AG$4)*$K386+SUM($S$5:AG$5)*$L386+SUM($S$6:AG$6)*$M386+SUM($S$7:AG$7)*$N386-SUM($O386:$Q386),0)</f>
        <v>0</v>
      </c>
      <c r="AE386" s="4">
        <f t="shared" si="1069"/>
        <v>0</v>
      </c>
      <c r="AF386" s="72">
        <f>IF(SUM($S$3:AI$3)*$J386+SUM($S$4:AI$4)*$K386+SUM($S$5:AI$5)*$L386+SUM($S$6:AI$6)*$M386+SUM($S$7:AI$7)*$N386-SUM($O386:$Q386)&gt;0,SUM($S$3:AI$3)*$J386+SUM($S$4:AI$4)*$K386+SUM($S$5:AI$5)*$L386+SUM($S$6:AI$6)*$M386+SUM($S$7:AI$7)*$N386-SUM($O386:$Q386),0)</f>
        <v>0</v>
      </c>
      <c r="AG386" s="4">
        <f t="shared" si="1070"/>
        <v>0</v>
      </c>
      <c r="AH386" s="72">
        <f>IF(SUM($S$3:AK$3)*$J386+SUM($S$4:AK$4)*$K386+SUM($S$5:AK$5)*$L386+SUM($S$6:AK$6)*$M386+SUM($S$7:AK$7)*$N386-SUM($O386:$Q386)&gt;0,SUM($S$3:AK$3)*$J386+SUM($S$4:AK$4)*$K386+SUM($S$5:AK$5)*$L386+SUM($S$6:AK$6)*$M386+SUM($S$7:AK$7)*$N386-SUM($O386:$Q386),0)</f>
        <v>0</v>
      </c>
      <c r="AI386" s="4">
        <f t="shared" si="1071"/>
        <v>0</v>
      </c>
      <c r="AJ386" s="72">
        <f>IF(SUM($S$3:AM$3)*$J386+SUM($S$4:AQ$4)*$K386+SUM($S$5:AM$5)*$L386+SUM($S$6:AM$6)*$M386+SUM($S$7:AM$7)*$N386-SUM($O386:$Q386)&gt;0,SUM($S$3:AM$3)*$J386+SUM($S$4:AQ$4)*$K386+SUM($S$5:AM$5)*$L386+SUM($S$6:AM$6)*$M386+SUM($S$7:AM$7)*$N386-SUM($O386:$Q386),0)</f>
        <v>0</v>
      </c>
      <c r="AK386" s="4">
        <f t="shared" si="1072"/>
        <v>0</v>
      </c>
      <c r="AL386" s="72">
        <f>IF(SUM($S$3:AO$3)*$J386+SUM($S$4:AS$4)*$K386+SUM($S$5:AO$5)*$L386+SUM($S$6:AO$6)*$M386+SUM($S$7:AO$7)*$N386-SUM($O386:$Q386)&gt;0,SUM($S$3:AO$3)*$J386+SUM($S$4:AS$4)*$K386+SUM($S$5:AO$5)*$L386+SUM($S$6:AO$6)*$M386+SUM($S$7:AO$7)*$N386-SUM($O386:$Q386),0)</f>
        <v>0</v>
      </c>
      <c r="AM386" s="4">
        <f t="shared" si="1073"/>
        <v>0</v>
      </c>
      <c r="AN386" s="72">
        <f>IF(SUM($S$3:AQ$3)*$J386+SUM($S$4:AU$4)*$K386+SUM($S$5:AQ$5)*$L386+SUM($S$6:AQ$6)*$M386+SUM($S$7:AQ$7)*$N386-SUM($O386:$Q386)&gt;0,SUM($S$3:AQ$3)*$J386+SUM($S$4:AU$4)*$K386+SUM($S$5:AQ$5)*$L386+SUM($S$6:AQ$6)*$M386+SUM($S$7:AQ$7)*$N386-SUM($O386:$Q386),0)</f>
        <v>0</v>
      </c>
      <c r="AO386" s="4">
        <f t="shared" si="1074"/>
        <v>0</v>
      </c>
      <c r="AP386" s="72">
        <f>IF(SUM($S$3:AS$3)*$J386+SUM($S$4:AW$4)*$K386+SUM($S$5:AS$5)*$L386+SUM($S$6:AS$6)*$M386+SUM($S$7:AS$7)*$N386-SUM($O386:$Q386)&gt;0,SUM($S$3:AS$3)*$J386+SUM($S$4:AW$4)*$K386+SUM($S$5:AS$5)*$L386+SUM($S$6:AS$6)*$M386+SUM($S$7:AS$7)*$N386-SUM($O386:$Q386),0)</f>
        <v>0</v>
      </c>
      <c r="AQ386" s="4">
        <f t="shared" si="1075"/>
        <v>0</v>
      </c>
      <c r="AR386" s="72">
        <f>IF(SUM($S$3:AU$3)*$J386+SUM($S$4:AP$4)*$K386+SUM($S$5:AU$5)*$L386+SUM($S$6:AU$6)*$M386+SUM($S$7:AU$7)*$N386-SUM($O386:$Q386)&gt;0,SUM($S$3:AU$3)*$J386+SUM($S$4:AP$4)*$K386+SUM($S$5:AU$5)*$L386+SUM($S$6:AU$6)*$M386+SUM($S$7:AU$7)*$N386-SUM($O386:$Q386),0)</f>
        <v>0</v>
      </c>
      <c r="AS386" s="4">
        <f t="shared" si="1076"/>
        <v>0</v>
      </c>
      <c r="AT386" s="72">
        <f>IF(SUM($S$3:AW$3)*$J386+SUM($S$4:AW$4)*$K386+SUM($S$5:AW$5)*$L386+SUM($S$6:AW$6)*$M386+SUM($S$7:AW$7)*$N386-SUM($O386:$Q386)&gt;0,SUM($S$3:AW$3)*$J386+SUM($S$4:AW$4)*$K386+SUM($S$5:AW$5)*$L386+SUM($S$6:AW$6)*$M386+SUM($S$7:AW$7)*$N386-SUM($O386:$Q386),0)</f>
        <v>2044.1599999999999</v>
      </c>
      <c r="AU386" s="4">
        <f t="shared" si="1077"/>
        <v>2044.1599999999999</v>
      </c>
      <c r="AV386" s="72">
        <f>IF(SUM($S$3:AY$3)*$J386+SUM($S$4:AY$4)*$K386+SUM($S$5:AY$5)*$L386+SUM($S$6:AY$6)*$M386+SUM($S$7:AY$7)*$N386-SUM($O386:$Q386)&gt;0,SUM($S$3:AY$3)*$J386+SUM($S$4:AY$4)*$K386+SUM($S$5:AY$5)*$L386+SUM($S$6:AY$6)*$M386+SUM($S$7:AY$7)*$N386-SUM($O386:$Q386),0)</f>
        <v>4700.9599999999991</v>
      </c>
      <c r="AW386" s="4">
        <f t="shared" si="1078"/>
        <v>2656.7999999999993</v>
      </c>
      <c r="AX386" s="72">
        <f>IF(SUM($S$3:BA$3)*$J386+SUM($S$4:BA$4)*$K386+SUM($S$5:BA$5)*$L386+SUM($S$6:BA$6)*$M386+SUM($S$7:BA$7)*$N386-SUM($O386:$Q386)&gt;0,SUM($S$3:BA$3)*$J386+SUM($S$4:BA$4)*$K386+SUM($S$5:BA$5)*$L386+SUM($S$6:BA$6)*$M386+SUM($S$7:BA$7)*$N386-SUM($O386:$Q386),0)</f>
        <v>7357.7599999999984</v>
      </c>
      <c r="AY386" s="7">
        <f t="shared" si="1079"/>
        <v>2656.7999999999993</v>
      </c>
      <c r="AZ386" s="401">
        <f>IF(SUM($S$3:BC$3)*$J386+SUM($S$4:BC$4)*$K386+SUM($S$5:BC$5)*$L386+SUM($S$6:BC$6)*$M386+SUM($S$7:BC$7)*$N386-SUM($O386:$Q386)&gt;0,SUM($S$3:BC$3)*$J386+SUM($S$4:BC$4)*$K386+SUM($S$5:BC$5)*$L386+SUM($S$6:BC$6)*$M386+SUM($S$7:BC$7)*$N386-SUM($O386:$Q386),0)</f>
        <v>10014.560000000001</v>
      </c>
      <c r="BA386" s="87">
        <f t="shared" si="1080"/>
        <v>2656.8000000000029</v>
      </c>
      <c r="BB386" s="402">
        <f>IF(SUM($S$3:BD$3)*$J386+SUM($S$4:BD$4)*$K386+SUM($S$5:BD$5)*$L386+SUM($S$6:BD$6)*$M386+SUM($S$7:BD$7)*$N386-SUM($O386:$Q386)&gt;0,SUM($S$3:BD$3)*$J386+SUM($S$4:BD$4)*$K386+SUM($S$5:BD$5)*$L386+SUM($S$6:BD$6)*$M386+SUM($S$7:BD$7)*$N386-SUM($O386:$Q386),0)</f>
        <v>12021.919999999998</v>
      </c>
      <c r="BC386" s="87">
        <f t="shared" si="1081"/>
        <v>2007.3599999999969</v>
      </c>
      <c r="BG386" s="91">
        <f t="shared" si="1250"/>
        <v>0</v>
      </c>
      <c r="BH386" s="91">
        <f t="shared" si="1251"/>
        <v>0</v>
      </c>
      <c r="BI386" s="91">
        <f t="shared" si="1252"/>
        <v>0</v>
      </c>
      <c r="BJ386" s="91">
        <f t="shared" si="1253"/>
        <v>0</v>
      </c>
      <c r="BK386" s="91">
        <f t="shared" si="1254"/>
        <v>0</v>
      </c>
      <c r="BL386" s="91">
        <f t="shared" si="1255"/>
        <v>0</v>
      </c>
      <c r="BM386" s="91">
        <f t="shared" si="1256"/>
        <v>0</v>
      </c>
      <c r="BN386" s="91">
        <f t="shared" si="1257"/>
        <v>0</v>
      </c>
      <c r="BO386" s="91">
        <f t="shared" si="1258"/>
        <v>0</v>
      </c>
      <c r="BP386" s="91">
        <f t="shared" si="1259"/>
        <v>546465.29279999994</v>
      </c>
      <c r="BQ386" s="250">
        <f t="shared" si="1260"/>
        <v>710242.34399999981</v>
      </c>
      <c r="BR386" s="157">
        <f t="shared" si="1261"/>
        <v>710242.34399999981</v>
      </c>
      <c r="BS386" s="91">
        <f t="shared" si="1248"/>
        <v>710242.34400000074</v>
      </c>
      <c r="BT386" s="91">
        <f t="shared" si="1249"/>
        <v>536627.54879999917</v>
      </c>
      <c r="BU386" s="23"/>
      <c r="BV386" s="23"/>
      <c r="BW386" s="24"/>
      <c r="BX386" s="153" t="s">
        <v>607</v>
      </c>
    </row>
    <row r="387" spans="1:76" s="86" customFormat="1" ht="18.75" customHeight="1" x14ac:dyDescent="0.25">
      <c r="A387" s="189" t="s">
        <v>578</v>
      </c>
      <c r="B387" s="193"/>
      <c r="C387" s="100"/>
      <c r="D387" s="274"/>
      <c r="E387" s="328"/>
      <c r="F387" s="342"/>
      <c r="G387" s="369"/>
      <c r="H387" s="370"/>
      <c r="I387" s="372"/>
      <c r="J387" s="317"/>
      <c r="K387" s="114"/>
      <c r="L387" s="220"/>
      <c r="M387" s="238"/>
      <c r="N387" s="128"/>
      <c r="O387" s="87"/>
      <c r="P387" s="91"/>
      <c r="Q387" s="292">
        <v>0</v>
      </c>
      <c r="R387" s="72">
        <f>IF(SUM($S$3:U$3)*$J387+SUM($S$4:U$4)*$K387+SUM($S$5:U$5)*$L387+SUM($S$6:U$6)*$M387+SUM($S$7:U$7)*$N387-SUM($O387:$Q387)&gt;0,SUM($S$3:U$3)*$J387+SUM($S$4:U$4)*$K387+SUM($S$5:U$5)*$L387+SUM($S$6:U$6)*$M387+SUM($S$7:U$7)*$N387-SUM($O387:$Q387),0)</f>
        <v>0</v>
      </c>
      <c r="S387" s="73">
        <f t="shared" si="1063"/>
        <v>0</v>
      </c>
      <c r="T387" s="72">
        <f>IF(SUM($S$3:W$3)*$J387+SUM($S$4:W$4)*$K387+SUM($S$5:W$5)*$L387+SUM($S$6:W$6)*$M387+SUM($S$7:W$7)*$N387-SUM($O387:$Q387)&gt;0,SUM($S$3:W$3)*$J387+SUM($S$4:W$4)*$K387+SUM($S$5:W$5)*$L387+SUM($S$6:W$6)*$M387+SUM($S$7:W$7)*$N387-SUM($O387:$Q387),0)</f>
        <v>0</v>
      </c>
      <c r="U387" s="4">
        <f t="shared" si="1064"/>
        <v>0</v>
      </c>
      <c r="V387" s="72">
        <f>IF(SUM($S$3:Y$3)*$J387+SUM($S$4:Y$4)*$K387+SUM($S$5:Y$5)*$L387+SUM($S$6:Y$6)*$M387+SUM($S$7:Y$7)*$N387-SUM($O387:$Q387)&gt;0,SUM($S$3:Y$3)*$J387+SUM($S$4:Y$4)*$K387+SUM($S$5:Y$5)*$L387+SUM($S$6:Y$6)*$M387+SUM($S$7:Y$7)*$N387-SUM($O387:$Q387),0)</f>
        <v>0</v>
      </c>
      <c r="W387" s="4">
        <f t="shared" si="1065"/>
        <v>0</v>
      </c>
      <c r="X387" s="72">
        <f>IF(SUM($S$3:AA$3)*$J387+SUM($S$4:AA$4)*$K387+SUM($S$5:AA$5)*$L387+SUM($S$6:AA$6)*$M387+SUM($S$7:AA$7)*$N387-SUM($O387:$Q387)&gt;0,SUM($S$3:AA$3)*$J387+SUM($S$4:AA$4)*$K387+SUM($S$5:AA$5)*$L387+SUM($S$6:AA$6)*$M387+SUM($S$7:AA$7)*$N387-SUM($O387:$Q387),0)</f>
        <v>0</v>
      </c>
      <c r="Y387" s="4">
        <f t="shared" si="1066"/>
        <v>0</v>
      </c>
      <c r="Z387" s="72">
        <f>IF(SUM($S$3:AC$3)*$J387+SUM($S$4:AC$4)*$K387+SUM($S$5:AC$5)*$L387+SUM($S$6:AC$6)*$M387+SUM($S$7:AC$7)*$N387-SUM($O387:$Q387)&gt;0,SUM($S$3:AC$3)*$J387+SUM($S$4:AC$4)*$K387+SUM($S$5:AC$5)*$L387+SUM($S$6:AC$6)*$M387+SUM($S$7:AC$7)*$N387-SUM($O387:$Q387),0)</f>
        <v>0</v>
      </c>
      <c r="AA387" s="4">
        <f t="shared" si="1067"/>
        <v>0</v>
      </c>
      <c r="AB387" s="72">
        <f>IF(SUM($S$3:AE$3)*$J387+SUM($S$4:AE$4)*$K387+SUM($S$5:AE$5)*$L387+SUM($S$6:AE$6)*$M387+SUM($S$7:AE$7)*$N387-SUM($O387:$Q387)&gt;0,SUM($S$3:AE$3)*$J387+SUM($S$4:AE$4)*$K387+SUM($S$5:AE$5)*$L387+SUM($S$6:AE$6)*$M387+SUM($S$7:AE$7)*$N387-SUM($O387:$Q387),0)</f>
        <v>0</v>
      </c>
      <c r="AC387" s="4">
        <f t="shared" si="1068"/>
        <v>0</v>
      </c>
      <c r="AD387" s="72">
        <f>IF(SUM($S$3:AG$3)*$J387+SUM($S$4:AG$4)*$K387+SUM($S$5:AG$5)*$L387+SUM($S$6:AG$6)*$M387+SUM($S$7:AG$7)*$N387-SUM($O387:$Q387)&gt;0,SUM($S$3:AG$3)*$J387+SUM($S$4:AG$4)*$K387+SUM($S$5:AG$5)*$L387+SUM($S$6:AG$6)*$M387+SUM($S$7:AG$7)*$N387-SUM($O387:$Q387),0)</f>
        <v>0</v>
      </c>
      <c r="AE387" s="4">
        <f t="shared" si="1069"/>
        <v>0</v>
      </c>
      <c r="AF387" s="72">
        <f>IF(SUM($S$3:AI$3)*$J387+SUM($S$4:AI$4)*$K387+SUM($S$5:AI$5)*$L387+SUM($S$6:AI$6)*$M387+SUM($S$7:AI$7)*$N387-SUM($O387:$Q387)&gt;0,SUM($S$3:AI$3)*$J387+SUM($S$4:AI$4)*$K387+SUM($S$5:AI$5)*$L387+SUM($S$6:AI$6)*$M387+SUM($S$7:AI$7)*$N387-SUM($O387:$Q387),0)</f>
        <v>0</v>
      </c>
      <c r="AG387" s="4">
        <f t="shared" si="1070"/>
        <v>0</v>
      </c>
      <c r="AH387" s="72">
        <f>IF(SUM($S$3:AK$3)*$J387+SUM($S$4:AK$4)*$K387+SUM($S$5:AK$5)*$L387+SUM($S$6:AK$6)*$M387+SUM($S$7:AK$7)*$N387-SUM($O387:$Q387)&gt;0,SUM($S$3:AK$3)*$J387+SUM($S$4:AK$4)*$K387+SUM($S$5:AK$5)*$L387+SUM($S$6:AK$6)*$M387+SUM($S$7:AK$7)*$N387-SUM($O387:$Q387),0)</f>
        <v>0</v>
      </c>
      <c r="AI387" s="4">
        <f t="shared" si="1071"/>
        <v>0</v>
      </c>
      <c r="AJ387" s="72">
        <f>IF(SUM($S$3:AM$3)*$J387+SUM($S$4:AQ$4)*$K387+SUM($S$5:AM$5)*$L387+SUM($S$6:AM$6)*$M387+SUM($S$7:AM$7)*$N387-SUM($O387:$Q387)&gt;0,SUM($S$3:AM$3)*$J387+SUM($S$4:AQ$4)*$K387+SUM($S$5:AM$5)*$L387+SUM($S$6:AM$6)*$M387+SUM($S$7:AM$7)*$N387-SUM($O387:$Q387),0)</f>
        <v>0</v>
      </c>
      <c r="AK387" s="4">
        <f t="shared" si="1072"/>
        <v>0</v>
      </c>
      <c r="AL387" s="72">
        <f>IF(SUM($S$3:AO$3)*$J387+SUM($S$4:AS$4)*$K387+SUM($S$5:AO$5)*$L387+SUM($S$6:AO$6)*$M387+SUM($S$7:AO$7)*$N387-SUM($O387:$Q387)&gt;0,SUM($S$3:AO$3)*$J387+SUM($S$4:AS$4)*$K387+SUM($S$5:AO$5)*$L387+SUM($S$6:AO$6)*$M387+SUM($S$7:AO$7)*$N387-SUM($O387:$Q387),0)</f>
        <v>0</v>
      </c>
      <c r="AM387" s="4">
        <f t="shared" si="1073"/>
        <v>0</v>
      </c>
      <c r="AN387" s="72">
        <f>IF(SUM($S$3:AQ$3)*$J387+SUM($S$4:AU$4)*$K387+SUM($S$5:AQ$5)*$L387+SUM($S$6:AQ$6)*$M387+SUM($S$7:AQ$7)*$N387-SUM($O387:$Q387)&gt;0,SUM($S$3:AQ$3)*$J387+SUM($S$4:AU$4)*$K387+SUM($S$5:AQ$5)*$L387+SUM($S$6:AQ$6)*$M387+SUM($S$7:AQ$7)*$N387-SUM($O387:$Q387),0)</f>
        <v>0</v>
      </c>
      <c r="AO387" s="4">
        <f t="shared" si="1074"/>
        <v>0</v>
      </c>
      <c r="AP387" s="72">
        <f>IF(SUM($S$3:AS$3)*$J387+SUM($S$4:AW$4)*$K387+SUM($S$5:AS$5)*$L387+SUM($S$6:AS$6)*$M387+SUM($S$7:AS$7)*$N387-SUM($O387:$Q387)&gt;0,SUM($S$3:AS$3)*$J387+SUM($S$4:AW$4)*$K387+SUM($S$5:AS$5)*$L387+SUM($S$6:AS$6)*$M387+SUM($S$7:AS$7)*$N387-SUM($O387:$Q387),0)</f>
        <v>0</v>
      </c>
      <c r="AQ387" s="4">
        <f t="shared" si="1075"/>
        <v>0</v>
      </c>
      <c r="AR387" s="72">
        <f>IF(SUM($S$3:AU$3)*$J387+SUM($S$4:AP$4)*$K387+SUM($S$5:AU$5)*$L387+SUM($S$6:AU$6)*$M387+SUM($S$7:AU$7)*$N387-SUM($O387:$Q387)&gt;0,SUM($S$3:AU$3)*$J387+SUM($S$4:AP$4)*$K387+SUM($S$5:AU$5)*$L387+SUM($S$6:AU$6)*$M387+SUM($S$7:AU$7)*$N387-SUM($O387:$Q387),0)</f>
        <v>0</v>
      </c>
      <c r="AS387" s="4">
        <f t="shared" si="1076"/>
        <v>0</v>
      </c>
      <c r="AT387" s="72">
        <f>IF(SUM($S$3:AW$3)*$J387+SUM($S$4:AW$4)*$K387+SUM($S$5:AW$5)*$L387+SUM($S$6:AW$6)*$M387+SUM($S$7:AW$7)*$N387-SUM($O387:$Q387)&gt;0,SUM($S$3:AW$3)*$J387+SUM($S$4:AW$4)*$K387+SUM($S$5:AW$5)*$L387+SUM($S$6:AW$6)*$M387+SUM($S$7:AW$7)*$N387-SUM($O387:$Q387),0)</f>
        <v>0</v>
      </c>
      <c r="AU387" s="4">
        <f t="shared" si="1077"/>
        <v>0</v>
      </c>
      <c r="AV387" s="72">
        <f>IF(SUM($S$3:AY$3)*$J387+SUM($S$4:AY$4)*$K387+SUM($S$5:AY$5)*$L387+SUM($S$6:AY$6)*$M387+SUM($S$7:AY$7)*$N387-SUM($O387:$Q387)&gt;0,SUM($S$3:AY$3)*$J387+SUM($S$4:AY$4)*$K387+SUM($S$5:AY$5)*$L387+SUM($S$6:AY$6)*$M387+SUM($S$7:AY$7)*$N387-SUM($O387:$Q387),0)</f>
        <v>0</v>
      </c>
      <c r="AW387" s="4">
        <f t="shared" si="1078"/>
        <v>0</v>
      </c>
      <c r="AX387" s="72">
        <f>IF(SUM($S$3:BA$3)*$J387+SUM($S$4:BA$4)*$K387+SUM($S$5:BA$5)*$L387+SUM($S$6:BA$6)*$M387+SUM($S$7:BA$7)*$N387-SUM($O387:$Q387)&gt;0,SUM($S$3:BA$3)*$J387+SUM($S$4:BA$4)*$K387+SUM($S$5:BA$5)*$L387+SUM($S$6:BA$6)*$M387+SUM($S$7:BA$7)*$N387-SUM($O387:$Q387),0)</f>
        <v>0</v>
      </c>
      <c r="AY387" s="7">
        <f t="shared" si="1079"/>
        <v>0</v>
      </c>
      <c r="AZ387" s="401">
        <f>IF(SUM($S$3:BC$3)*$J387+SUM($S$4:BC$4)*$K387+SUM($S$5:BC$5)*$L387+SUM($S$6:BC$6)*$M387+SUM($S$7:BC$7)*$N387-SUM($O387:$Q387)&gt;0,SUM($S$3:BC$3)*$J387+SUM($S$4:BC$4)*$K387+SUM($S$5:BC$5)*$L387+SUM($S$6:BC$6)*$M387+SUM($S$7:BC$7)*$N387-SUM($O387:$Q387),0)</f>
        <v>0</v>
      </c>
      <c r="BA387" s="87">
        <f t="shared" si="1080"/>
        <v>0</v>
      </c>
      <c r="BB387" s="402">
        <f>IF(SUM($S$3:BD$3)*$J387+SUM($S$4:BD$4)*$K387+SUM($S$5:BD$5)*$L387+SUM($S$6:BD$6)*$M387+SUM($S$7:BD$7)*$N387-SUM($O387:$Q387)&gt;0,SUM($S$3:BD$3)*$J387+SUM($S$4:BD$4)*$K387+SUM($S$5:BD$5)*$L387+SUM($S$6:BD$6)*$M387+SUM($S$7:BD$7)*$N387-SUM($O387:$Q387),0)</f>
        <v>0</v>
      </c>
      <c r="BC387" s="87">
        <f t="shared" si="1081"/>
        <v>0</v>
      </c>
      <c r="BG387" s="91"/>
      <c r="BH387" s="91"/>
      <c r="BI387" s="91"/>
      <c r="BJ387" s="91"/>
      <c r="BK387" s="91"/>
      <c r="BL387" s="91"/>
      <c r="BM387" s="91"/>
      <c r="BN387" s="91"/>
      <c r="BO387" s="91"/>
      <c r="BP387" s="91"/>
      <c r="BQ387" s="250"/>
      <c r="BR387" s="157"/>
      <c r="BS387" s="91"/>
      <c r="BT387" s="91"/>
      <c r="BU387" s="91"/>
      <c r="BV387" s="91"/>
      <c r="BW387" s="158"/>
      <c r="BX387" s="153"/>
    </row>
    <row r="388" spans="1:76" s="86" customFormat="1" ht="12.75" customHeight="1" x14ac:dyDescent="0.25">
      <c r="A388" s="15" t="s">
        <v>930</v>
      </c>
      <c r="B388" s="15" t="s">
        <v>931</v>
      </c>
      <c r="C388" s="244" t="s">
        <v>105</v>
      </c>
      <c r="D388" s="274">
        <v>2</v>
      </c>
      <c r="E388" s="328">
        <v>52</v>
      </c>
      <c r="F388" s="342" t="s">
        <v>926</v>
      </c>
      <c r="G388" s="369">
        <v>2</v>
      </c>
      <c r="H388" s="370">
        <v>57.2</v>
      </c>
      <c r="I388" s="372" t="s">
        <v>926</v>
      </c>
      <c r="J388" s="208"/>
      <c r="K388" s="225">
        <v>0.25</v>
      </c>
      <c r="L388" s="217"/>
      <c r="M388" s="109"/>
      <c r="N388" s="120"/>
      <c r="O388" s="87">
        <v>51</v>
      </c>
      <c r="P388" s="91"/>
      <c r="Q388" s="292">
        <v>300</v>
      </c>
      <c r="R388" s="72">
        <f>IF(SUM($S$3:U$3)*$J388+SUM($S$4:U$4)*$K388+SUM($S$5:U$5)*$L388+SUM($S$6:U$6)*$M388+SUM($S$7:U$7)*$N388-SUM($O388:$Q388)&gt;0,SUM($S$3:U$3)*$J388+SUM($S$4:U$4)*$K388+SUM($S$5:U$5)*$L388+SUM($S$6:U$6)*$M388+SUM($S$7:U$7)*$N388-SUM($O388:$Q388),0)</f>
        <v>0</v>
      </c>
      <c r="S388" s="73">
        <f t="shared" si="1063"/>
        <v>0</v>
      </c>
      <c r="T388" s="72">
        <f>IF(SUM($S$3:W$3)*$J388+SUM($S$4:W$4)*$K388+SUM($S$5:W$5)*$L388+SUM($S$6:W$6)*$M388+SUM($S$7:W$7)*$N388-SUM($O388:$Q388)&gt;0,SUM($S$3:W$3)*$J388+SUM($S$4:W$4)*$K388+SUM($S$5:W$5)*$L388+SUM($S$6:W$6)*$M388+SUM($S$7:W$7)*$N388-SUM($O388:$Q388),0)</f>
        <v>0</v>
      </c>
      <c r="U388" s="4">
        <f t="shared" si="1064"/>
        <v>0</v>
      </c>
      <c r="V388" s="72">
        <f>IF(SUM($S$3:Y$3)*$J388+SUM($S$4:Y$4)*$K388+SUM($S$5:Y$5)*$L388+SUM($S$6:Y$6)*$M388+SUM($S$7:Y$7)*$N388-SUM($O388:$Q388)&gt;0,SUM($S$3:Y$3)*$J388+SUM($S$4:Y$4)*$K388+SUM($S$5:Y$5)*$L388+SUM($S$6:Y$6)*$M388+SUM($S$7:Y$7)*$N388-SUM($O388:$Q388),0)</f>
        <v>0</v>
      </c>
      <c r="W388" s="4">
        <f t="shared" si="1065"/>
        <v>0</v>
      </c>
      <c r="X388" s="72">
        <f>IF(SUM($S$3:AA$3)*$J388+SUM($S$4:AA$4)*$K388+SUM($S$5:AA$5)*$L388+SUM($S$6:AA$6)*$M388+SUM($S$7:AA$7)*$N388-SUM($O388:$Q388)&gt;0,SUM($S$3:AA$3)*$J388+SUM($S$4:AA$4)*$K388+SUM($S$5:AA$5)*$L388+SUM($S$6:AA$6)*$M388+SUM($S$7:AA$7)*$N388-SUM($O388:$Q388),0)</f>
        <v>0</v>
      </c>
      <c r="Y388" s="4">
        <f t="shared" si="1066"/>
        <v>0</v>
      </c>
      <c r="Z388" s="72">
        <f>IF(SUM($S$3:AC$3)*$J388+SUM($S$4:AC$4)*$K388+SUM($S$5:AC$5)*$L388+SUM($S$6:AC$6)*$M388+SUM($S$7:AC$7)*$N388-SUM($O388:$Q388)&gt;0,SUM($S$3:AC$3)*$J388+SUM($S$4:AC$4)*$K388+SUM($S$5:AC$5)*$L388+SUM($S$6:AC$6)*$M388+SUM($S$7:AC$7)*$N388-SUM($O388:$Q388),0)</f>
        <v>0</v>
      </c>
      <c r="AA388" s="4">
        <f t="shared" si="1067"/>
        <v>0</v>
      </c>
      <c r="AB388" s="72">
        <f>IF(SUM($S$3:AE$3)*$J388+SUM($S$4:AE$4)*$K388+SUM($S$5:AE$5)*$L388+SUM($S$6:AE$6)*$M388+SUM($S$7:AE$7)*$N388-SUM($O388:$Q388)&gt;0,SUM($S$3:AE$3)*$J388+SUM($S$4:AE$4)*$K388+SUM($S$5:AE$5)*$L388+SUM($S$6:AE$6)*$M388+SUM($S$7:AE$7)*$N388-SUM($O388:$Q388),0)</f>
        <v>0</v>
      </c>
      <c r="AC388" s="4">
        <f t="shared" si="1068"/>
        <v>0</v>
      </c>
      <c r="AD388" s="72">
        <f>IF(SUM($S$3:AG$3)*$J388+SUM($S$4:AG$4)*$K388+SUM($S$5:AG$5)*$L388+SUM($S$6:AG$6)*$M388+SUM($S$7:AG$7)*$N388-SUM($O388:$Q388)&gt;0,SUM($S$3:AG$3)*$J388+SUM($S$4:AG$4)*$K388+SUM($S$5:AG$5)*$L388+SUM($S$6:AG$6)*$M388+SUM($S$7:AG$7)*$N388-SUM($O388:$Q388),0)</f>
        <v>0</v>
      </c>
      <c r="AE388" s="4">
        <f t="shared" si="1069"/>
        <v>0</v>
      </c>
      <c r="AF388" s="72">
        <f>IF(SUM($S$3:AI$3)*$J388+SUM($S$4:AI$4)*$K388+SUM($S$5:AI$5)*$L388+SUM($S$6:AI$6)*$M388+SUM($S$7:AI$7)*$N388-SUM($O388:$Q388)&gt;0,SUM($S$3:AI$3)*$J388+SUM($S$4:AI$4)*$K388+SUM($S$5:AI$5)*$L388+SUM($S$6:AI$6)*$M388+SUM($S$7:AI$7)*$N388-SUM($O388:$Q388),0)</f>
        <v>0</v>
      </c>
      <c r="AG388" s="4">
        <f t="shared" si="1070"/>
        <v>0</v>
      </c>
      <c r="AH388" s="72">
        <f>IF(SUM($S$3:AK$3)*$J388+SUM($S$4:AK$4)*$K388+SUM($S$5:AK$5)*$L388+SUM($S$6:AK$6)*$M388+SUM($S$7:AK$7)*$N388-SUM($O388:$Q388)&gt;0,SUM($S$3:AK$3)*$J388+SUM($S$4:AK$4)*$K388+SUM($S$5:AK$5)*$L388+SUM($S$6:AK$6)*$M388+SUM($S$7:AK$7)*$N388-SUM($O388:$Q388),0)</f>
        <v>0</v>
      </c>
      <c r="AI388" s="4">
        <f t="shared" si="1071"/>
        <v>0</v>
      </c>
      <c r="AJ388" s="72">
        <f>IF(SUM($S$3:AM$3)*$J388+SUM($S$4:AQ$4)*$K388+SUM($S$5:AM$5)*$L388+SUM($S$6:AM$6)*$M388+SUM($S$7:AM$7)*$N388-SUM($O388:$Q388)&gt;0,SUM($S$3:AM$3)*$J388+SUM($S$4:AQ$4)*$K388+SUM($S$5:AM$5)*$L388+SUM($S$6:AM$6)*$M388+SUM($S$7:AM$7)*$N388-SUM($O388:$Q388),0)</f>
        <v>0</v>
      </c>
      <c r="AK388" s="4">
        <f t="shared" si="1072"/>
        <v>0</v>
      </c>
      <c r="AL388" s="72">
        <f>IF(SUM($S$3:AO$3)*$J388+SUM($S$4:AS$4)*$K388+SUM($S$5:AO$5)*$L388+SUM($S$6:AO$6)*$M388+SUM($S$7:AO$7)*$N388-SUM($O388:$Q388)&gt;0,SUM($S$3:AO$3)*$J388+SUM($S$4:AS$4)*$K388+SUM($S$5:AO$5)*$L388+SUM($S$6:AO$6)*$M388+SUM($S$7:AO$7)*$N388-SUM($O388:$Q388),0)</f>
        <v>0</v>
      </c>
      <c r="AM388" s="4">
        <f t="shared" si="1073"/>
        <v>0</v>
      </c>
      <c r="AN388" s="72">
        <f>IF(SUM($S$3:AQ$3)*$J388+SUM($S$4:AU$4)*$K388+SUM($S$5:AQ$5)*$L388+SUM($S$6:AQ$6)*$M388+SUM($S$7:AQ$7)*$N388-SUM($O388:$Q388)&gt;0,SUM($S$3:AQ$3)*$J388+SUM($S$4:AU$4)*$K388+SUM($S$5:AQ$5)*$L388+SUM($S$6:AQ$6)*$M388+SUM($S$7:AQ$7)*$N388-SUM($O388:$Q388),0)</f>
        <v>0</v>
      </c>
      <c r="AO388" s="4">
        <f t="shared" si="1074"/>
        <v>0</v>
      </c>
      <c r="AP388" s="72">
        <f>IF(SUM($S$3:AS$3)*$J388+SUM($S$4:AW$4)*$K388+SUM($S$5:AS$5)*$L388+SUM($S$6:AS$6)*$M388+SUM($S$7:AS$7)*$N388-SUM($O388:$Q388)&gt;0,SUM($S$3:AS$3)*$J388+SUM($S$4:AW$4)*$K388+SUM($S$5:AS$5)*$L388+SUM($S$6:AS$6)*$M388+SUM($S$7:AS$7)*$N388-SUM($O388:$Q388),0)</f>
        <v>0</v>
      </c>
      <c r="AQ388" s="4">
        <f t="shared" si="1075"/>
        <v>0</v>
      </c>
      <c r="AR388" s="72">
        <f>IF(SUM($S$3:AU$3)*$J388+SUM($S$4:AP$4)*$K388+SUM($S$5:AU$5)*$L388+SUM($S$6:AU$6)*$M388+SUM($S$7:AU$7)*$N388-SUM($O388:$Q388)&gt;0,SUM($S$3:AU$3)*$J388+SUM($S$4:AP$4)*$K388+SUM($S$5:AU$5)*$L388+SUM($S$6:AU$6)*$M388+SUM($S$7:AU$7)*$N388-SUM($O388:$Q388),0)</f>
        <v>0</v>
      </c>
      <c r="AS388" s="4">
        <f t="shared" si="1076"/>
        <v>0</v>
      </c>
      <c r="AT388" s="72">
        <f>IF(SUM($S$3:AW$3)*$J388+SUM($S$4:AW$4)*$K388+SUM($S$5:AW$5)*$L388+SUM($S$6:AW$6)*$M388+SUM($S$7:AW$7)*$N388-SUM($O388:$Q388)&gt;0,SUM($S$3:AW$3)*$J388+SUM($S$4:AW$4)*$K388+SUM($S$5:AW$5)*$L388+SUM($S$6:AW$6)*$M388+SUM($S$7:AW$7)*$N388-SUM($O388:$Q388),0)</f>
        <v>0</v>
      </c>
      <c r="AU388" s="4">
        <f t="shared" si="1077"/>
        <v>0</v>
      </c>
      <c r="AV388" s="72">
        <f>IF(SUM($S$3:AY$3)*$J388+SUM($S$4:AY$4)*$K388+SUM($S$5:AY$5)*$L388+SUM($S$6:AY$6)*$M388+SUM($S$7:AY$7)*$N388-SUM($O388:$Q388)&gt;0,SUM($S$3:AY$3)*$J388+SUM($S$4:AY$4)*$K388+SUM($S$5:AY$5)*$L388+SUM($S$6:AY$6)*$M388+SUM($S$7:AY$7)*$N388-SUM($O388:$Q388),0)</f>
        <v>0</v>
      </c>
      <c r="AW388" s="4">
        <f t="shared" si="1078"/>
        <v>0</v>
      </c>
      <c r="AX388" s="72">
        <f>IF(SUM($S$3:BA$3)*$J388+SUM($S$4:BA$4)*$K388+SUM($S$5:BA$5)*$L388+SUM($S$6:BA$6)*$M388+SUM($S$7:BA$7)*$N388-SUM($O388:$Q388)&gt;0,SUM($S$3:BA$3)*$J388+SUM($S$4:BA$4)*$K388+SUM($S$5:BA$5)*$L388+SUM($S$6:BA$6)*$M388+SUM($S$7:BA$7)*$N388-SUM($O388:$Q388),0)</f>
        <v>28</v>
      </c>
      <c r="AY388" s="7">
        <f t="shared" si="1079"/>
        <v>28</v>
      </c>
      <c r="AZ388" s="401">
        <f>IF(SUM($S$3:BC$3)*$J388+SUM($S$4:BC$4)*$K388+SUM($S$5:BC$5)*$L388+SUM($S$6:BC$6)*$M388+SUM($S$7:BC$7)*$N388-SUM($O388:$Q388)&gt;0,SUM($S$3:BC$3)*$J388+SUM($S$4:BC$4)*$K388+SUM($S$5:BC$5)*$L388+SUM($S$6:BC$6)*$M388+SUM($S$7:BC$7)*$N388-SUM($O388:$Q388),0)</f>
        <v>65.5</v>
      </c>
      <c r="BA388" s="87">
        <f t="shared" si="1080"/>
        <v>37.5</v>
      </c>
      <c r="BB388" s="402">
        <f>IF(SUM($S$3:BD$3)*$J388+SUM($S$4:BD$4)*$K388+SUM($S$5:BD$5)*$L388+SUM($S$6:BD$6)*$M388+SUM($S$7:BD$7)*$N388-SUM($O388:$Q388)&gt;0,SUM($S$3:BD$3)*$J388+SUM($S$4:BD$4)*$K388+SUM($S$5:BD$5)*$L388+SUM($S$6:BD$6)*$M388+SUM($S$7:BD$7)*$N388-SUM($O388:$Q388),0)</f>
        <v>102.25</v>
      </c>
      <c r="BC388" s="87">
        <f t="shared" si="1081"/>
        <v>36.75</v>
      </c>
      <c r="BG388" s="23">
        <f t="shared" ref="BG388:BG392" si="1262">IF($G388=2,AC388*$H388*$I$2,AC388*$H388)</f>
        <v>0</v>
      </c>
      <c r="BH388" s="23">
        <f t="shared" ref="BH388:BH392" si="1263">IF($G388=2,AE388*$H388*$I$2,AE388*$H388)</f>
        <v>0</v>
      </c>
      <c r="BI388" s="23">
        <f t="shared" ref="BI388:BI392" si="1264">IF($G388=2,AG388*$H388*$I$2,AG388*$H388)</f>
        <v>0</v>
      </c>
      <c r="BJ388" s="23">
        <f t="shared" ref="BJ388:BJ392" si="1265">IF($G388=2,AI388*$H388*$I$2,AI388*$H388)</f>
        <v>0</v>
      </c>
      <c r="BK388" s="23">
        <f t="shared" ref="BK388:BK392" si="1266">IF($G388=2,AK388*$H388*$I$2,AK388*$H388)</f>
        <v>0</v>
      </c>
      <c r="BL388" s="23">
        <f t="shared" ref="BL388:BL392" si="1267">IF($G388=2,AM388*$H388*$I$2,AM388*$H388)</f>
        <v>0</v>
      </c>
      <c r="BM388" s="23">
        <f t="shared" ref="BM388:BM392" si="1268">IF($G388=2,AO388*$H388*$I$2,AO388*$H388)</f>
        <v>0</v>
      </c>
      <c r="BN388" s="23">
        <f t="shared" ref="BN388:BN392" si="1269">IF($G388=2,AQ388*$H388*$I$2,AQ388*$H388)</f>
        <v>0</v>
      </c>
      <c r="BO388" s="23">
        <f t="shared" ref="BO388:BO392" si="1270">IF($G388=2,AS388*$H388*$I$2,AS388*$H388)</f>
        <v>0</v>
      </c>
      <c r="BP388" s="23">
        <f t="shared" ref="BP388:BP392" si="1271">IF($G388=2,AU388*$H388*$I$2,AU388*$H388)</f>
        <v>0</v>
      </c>
      <c r="BQ388" s="407">
        <f t="shared" ref="BQ388:BQ392" si="1272">IF($G388=2,AW388*$H388*$I$2,AW388*$H388)</f>
        <v>0</v>
      </c>
      <c r="BR388" s="22">
        <f t="shared" ref="BR388:BR392" si="1273">IF($G388=2,AY388*$H388*$I$2,AY388*$H388)</f>
        <v>9129.1200000000008</v>
      </c>
      <c r="BS388" s="91">
        <f t="shared" ref="BS388:BS390" si="1274">IF($G388=2,$H388*BA388*$I$2,$H388*BA388)</f>
        <v>12226.5</v>
      </c>
      <c r="BT388" s="91">
        <f t="shared" ref="BT388:BT390" si="1275">IF($G388=2,$H388*BC388*$I$2,$H388*BC388)</f>
        <v>11981.97</v>
      </c>
      <c r="BU388" s="23"/>
      <c r="BV388" s="23"/>
      <c r="BW388" s="24"/>
      <c r="BX388" s="164" t="s">
        <v>749</v>
      </c>
    </row>
    <row r="389" spans="1:76" s="86" customFormat="1" ht="12.75" customHeight="1" x14ac:dyDescent="0.25">
      <c r="A389" s="51" t="s">
        <v>932</v>
      </c>
      <c r="B389" s="51" t="s">
        <v>933</v>
      </c>
      <c r="C389" s="244" t="s">
        <v>105</v>
      </c>
      <c r="D389" s="274">
        <v>2</v>
      </c>
      <c r="E389" s="328">
        <v>52</v>
      </c>
      <c r="F389" s="342" t="s">
        <v>926</v>
      </c>
      <c r="G389" s="369">
        <v>2</v>
      </c>
      <c r="H389" s="370">
        <v>57.2</v>
      </c>
      <c r="I389" s="372" t="s">
        <v>926</v>
      </c>
      <c r="J389" s="208"/>
      <c r="K389" s="208"/>
      <c r="L389" s="213">
        <v>2.63</v>
      </c>
      <c r="M389" s="234">
        <v>2.42</v>
      </c>
      <c r="N389" s="120"/>
      <c r="O389" s="87"/>
      <c r="P389" s="91"/>
      <c r="Q389" s="292">
        <v>5299</v>
      </c>
      <c r="R389" s="72">
        <f>IF(SUM($S$3:U$3)*$J389+SUM($S$4:U$4)*$K389+SUM($S$5:U$5)*$L389+SUM($S$6:U$6)*$M389+SUM($S$7:U$7)*$N389-SUM($O389:$Q389)&gt;0,SUM($S$3:U$3)*$J389+SUM($S$4:U$4)*$K389+SUM($S$5:U$5)*$L389+SUM($S$6:U$6)*$M389+SUM($S$7:U$7)*$N389-SUM($O389:$Q389),0)</f>
        <v>0</v>
      </c>
      <c r="S389" s="73">
        <f t="shared" si="1063"/>
        <v>0</v>
      </c>
      <c r="T389" s="72">
        <f>IF(SUM($S$3:W$3)*$J389+SUM($S$4:W$4)*$K389+SUM($S$5:W$5)*$L389+SUM($S$6:W$6)*$M389+SUM($S$7:W$7)*$N389-SUM($O389:$Q389)&gt;0,SUM($S$3:W$3)*$J389+SUM($S$4:W$4)*$K389+SUM($S$5:W$5)*$L389+SUM($S$6:W$6)*$M389+SUM($S$7:W$7)*$N389-SUM($O389:$Q389),0)</f>
        <v>0</v>
      </c>
      <c r="U389" s="4">
        <f t="shared" si="1064"/>
        <v>0</v>
      </c>
      <c r="V389" s="72">
        <f>IF(SUM($S$3:Y$3)*$J389+SUM($S$4:Y$4)*$K389+SUM($S$5:Y$5)*$L389+SUM($S$6:Y$6)*$M389+SUM($S$7:Y$7)*$N389-SUM($O389:$Q389)&gt;0,SUM($S$3:Y$3)*$J389+SUM($S$4:Y$4)*$K389+SUM($S$5:Y$5)*$L389+SUM($S$6:Y$6)*$M389+SUM($S$7:Y$7)*$N389-SUM($O389:$Q389),0)</f>
        <v>0</v>
      </c>
      <c r="W389" s="4">
        <f t="shared" si="1065"/>
        <v>0</v>
      </c>
      <c r="X389" s="72">
        <f>IF(SUM($S$3:AA$3)*$J389+SUM($S$4:AA$4)*$K389+SUM($S$5:AA$5)*$L389+SUM($S$6:AA$6)*$M389+SUM($S$7:AA$7)*$N389-SUM($O389:$Q389)&gt;0,SUM($S$3:AA$3)*$J389+SUM($S$4:AA$4)*$K389+SUM($S$5:AA$5)*$L389+SUM($S$6:AA$6)*$M389+SUM($S$7:AA$7)*$N389-SUM($O389:$Q389),0)</f>
        <v>0</v>
      </c>
      <c r="Y389" s="4">
        <f t="shared" si="1066"/>
        <v>0</v>
      </c>
      <c r="Z389" s="72">
        <f>IF(SUM($S$3:AC$3)*$J389+SUM($S$4:AC$4)*$K389+SUM($S$5:AC$5)*$L389+SUM($S$6:AC$6)*$M389+SUM($S$7:AC$7)*$N389-SUM($O389:$Q389)&gt;0,SUM($S$3:AC$3)*$J389+SUM($S$4:AC$4)*$K389+SUM($S$5:AC$5)*$L389+SUM($S$6:AC$6)*$M389+SUM($S$7:AC$7)*$N389-SUM($O389:$Q389),0)</f>
        <v>0</v>
      </c>
      <c r="AA389" s="4">
        <f t="shared" si="1067"/>
        <v>0</v>
      </c>
      <c r="AB389" s="72">
        <f>IF(SUM($S$3:AE$3)*$J389+SUM($S$4:AE$4)*$K389+SUM($S$5:AE$5)*$L389+SUM($S$6:AE$6)*$M389+SUM($S$7:AE$7)*$N389-SUM($O389:$Q389)&gt;0,SUM($S$3:AE$3)*$J389+SUM($S$4:AE$4)*$K389+SUM($S$5:AE$5)*$L389+SUM($S$6:AE$6)*$M389+SUM($S$7:AE$7)*$N389-SUM($O389:$Q389),0)</f>
        <v>0</v>
      </c>
      <c r="AC389" s="4">
        <f t="shared" si="1068"/>
        <v>0</v>
      </c>
      <c r="AD389" s="72">
        <f>IF(SUM($S$3:AG$3)*$J389+SUM($S$4:AG$4)*$K389+SUM($S$5:AG$5)*$L389+SUM($S$6:AG$6)*$M389+SUM($S$7:AG$7)*$N389-SUM($O389:$Q389)&gt;0,SUM($S$3:AG$3)*$J389+SUM($S$4:AG$4)*$K389+SUM($S$5:AG$5)*$L389+SUM($S$6:AG$6)*$M389+SUM($S$7:AG$7)*$N389-SUM($O389:$Q389),0)</f>
        <v>0</v>
      </c>
      <c r="AE389" s="4">
        <f t="shared" si="1069"/>
        <v>0</v>
      </c>
      <c r="AF389" s="72">
        <f>IF(SUM($S$3:AI$3)*$J389+SUM($S$4:AI$4)*$K389+SUM($S$5:AI$5)*$L389+SUM($S$6:AI$6)*$M389+SUM($S$7:AI$7)*$N389-SUM($O389:$Q389)&gt;0,SUM($S$3:AI$3)*$J389+SUM($S$4:AI$4)*$K389+SUM($S$5:AI$5)*$L389+SUM($S$6:AI$6)*$M389+SUM($S$7:AI$7)*$N389-SUM($O389:$Q389),0)</f>
        <v>0</v>
      </c>
      <c r="AG389" s="4">
        <f t="shared" si="1070"/>
        <v>0</v>
      </c>
      <c r="AH389" s="72">
        <f>IF(SUM($S$3:AK$3)*$J389+SUM($S$4:AK$4)*$K389+SUM($S$5:AK$5)*$L389+SUM($S$6:AK$6)*$M389+SUM($S$7:AK$7)*$N389-SUM($O389:$Q389)&gt;0,SUM($S$3:AK$3)*$J389+SUM($S$4:AK$4)*$K389+SUM($S$5:AK$5)*$L389+SUM($S$6:AK$6)*$M389+SUM($S$7:AK$7)*$N389-SUM($O389:$Q389),0)</f>
        <v>0</v>
      </c>
      <c r="AI389" s="4">
        <f t="shared" si="1071"/>
        <v>0</v>
      </c>
      <c r="AJ389" s="72">
        <f>IF(SUM($S$3:AM$3)*$J389+SUM($S$4:AQ$4)*$K389+SUM($S$5:AM$5)*$L389+SUM($S$6:AM$6)*$M389+SUM($S$7:AM$7)*$N389-SUM($O389:$Q389)&gt;0,SUM($S$3:AM$3)*$J389+SUM($S$4:AQ$4)*$K389+SUM($S$5:AM$5)*$L389+SUM($S$6:AM$6)*$M389+SUM($S$7:AM$7)*$N389-SUM($O389:$Q389),0)</f>
        <v>0</v>
      </c>
      <c r="AK389" s="4">
        <f t="shared" si="1072"/>
        <v>0</v>
      </c>
      <c r="AL389" s="72">
        <f>IF(SUM($S$3:AO$3)*$J389+SUM($S$4:AS$4)*$K389+SUM($S$5:AO$5)*$L389+SUM($S$6:AO$6)*$M389+SUM($S$7:AO$7)*$N389-SUM($O389:$Q389)&gt;0,SUM($S$3:AO$3)*$J389+SUM($S$4:AS$4)*$K389+SUM($S$5:AO$5)*$L389+SUM($S$6:AO$6)*$M389+SUM($S$7:AO$7)*$N389-SUM($O389:$Q389),0)</f>
        <v>0</v>
      </c>
      <c r="AM389" s="4">
        <f t="shared" si="1073"/>
        <v>0</v>
      </c>
      <c r="AN389" s="72">
        <f>IF(SUM($S$3:AQ$3)*$J389+SUM($S$4:AU$4)*$K389+SUM($S$5:AQ$5)*$L389+SUM($S$6:AQ$6)*$M389+SUM($S$7:AQ$7)*$N389-SUM($O389:$Q389)&gt;0,SUM($S$3:AQ$3)*$J389+SUM($S$4:AU$4)*$K389+SUM($S$5:AQ$5)*$L389+SUM($S$6:AQ$6)*$M389+SUM($S$7:AQ$7)*$N389-SUM($O389:$Q389),0)</f>
        <v>0</v>
      </c>
      <c r="AO389" s="4">
        <f t="shared" si="1074"/>
        <v>0</v>
      </c>
      <c r="AP389" s="72">
        <f>IF(SUM($S$3:AS$3)*$J389+SUM($S$4:AW$4)*$K389+SUM($S$5:AS$5)*$L389+SUM($S$6:AS$6)*$M389+SUM($S$7:AS$7)*$N389-SUM($O389:$Q389)&gt;0,SUM($S$3:AS$3)*$J389+SUM($S$4:AW$4)*$K389+SUM($S$5:AS$5)*$L389+SUM($S$6:AS$6)*$M389+SUM($S$7:AS$7)*$N389-SUM($O389:$Q389),0)</f>
        <v>0</v>
      </c>
      <c r="AQ389" s="4">
        <f t="shared" si="1075"/>
        <v>0</v>
      </c>
      <c r="AR389" s="72">
        <f>IF(SUM($S$3:AU$3)*$J389+SUM($S$4:AP$4)*$K389+SUM($S$5:AU$5)*$L389+SUM($S$6:AU$6)*$M389+SUM($S$7:AU$7)*$N389-SUM($O389:$Q389)&gt;0,SUM($S$3:AU$3)*$J389+SUM($S$4:AP$4)*$K389+SUM($S$5:AU$5)*$L389+SUM($S$6:AU$6)*$M389+SUM($S$7:AU$7)*$N389-SUM($O389:$Q389),0)</f>
        <v>0</v>
      </c>
      <c r="AS389" s="4">
        <f t="shared" si="1076"/>
        <v>0</v>
      </c>
      <c r="AT389" s="72">
        <f>IF(SUM($S$3:AW$3)*$J389+SUM($S$4:AW$4)*$K389+SUM($S$5:AW$5)*$L389+SUM($S$6:AW$6)*$M389+SUM($S$7:AW$7)*$N389-SUM($O389:$Q389)&gt;0,SUM($S$3:AW$3)*$J389+SUM($S$4:AW$4)*$K389+SUM($S$5:AW$5)*$L389+SUM($S$6:AW$6)*$M389+SUM($S$7:AW$7)*$N389-SUM($O389:$Q389),0)</f>
        <v>0</v>
      </c>
      <c r="AU389" s="4">
        <f t="shared" si="1077"/>
        <v>0</v>
      </c>
      <c r="AV389" s="72">
        <f>IF(SUM($S$3:AY$3)*$J389+SUM($S$4:AY$4)*$K389+SUM($S$5:AY$5)*$L389+SUM($S$6:AY$6)*$M389+SUM($S$7:AY$7)*$N389-SUM($O389:$Q389)&gt;0,SUM($S$3:AY$3)*$J389+SUM($S$4:AY$4)*$K389+SUM($S$5:AY$5)*$L389+SUM($S$6:AY$6)*$M389+SUM($S$7:AY$7)*$N389-SUM($O389:$Q389),0)</f>
        <v>0</v>
      </c>
      <c r="AW389" s="4">
        <f t="shared" si="1078"/>
        <v>0</v>
      </c>
      <c r="AX389" s="72">
        <f>IF(SUM($S$3:BA$3)*$J389+SUM($S$4:BA$4)*$K389+SUM($S$5:BA$5)*$L389+SUM($S$6:BA$6)*$M389+SUM($S$7:BA$7)*$N389-SUM($O389:$Q389)&gt;0,SUM($S$3:BA$3)*$J389+SUM($S$4:BA$4)*$K389+SUM($S$5:BA$5)*$L389+SUM($S$6:BA$6)*$M389+SUM($S$7:BA$7)*$N389-SUM($O389:$Q389),0)</f>
        <v>0</v>
      </c>
      <c r="AY389" s="7">
        <f t="shared" si="1079"/>
        <v>0</v>
      </c>
      <c r="AZ389" s="401">
        <f>IF(SUM($S$3:BC$3)*$J389+SUM($S$4:BC$4)*$K389+SUM($S$5:BC$5)*$L389+SUM($S$6:BC$6)*$M389+SUM($S$7:BC$7)*$N389-SUM($O389:$Q389)&gt;0,SUM($S$3:BC$3)*$J389+SUM($S$4:BC$4)*$K389+SUM($S$5:BC$5)*$L389+SUM($S$6:BC$6)*$M389+SUM($S$7:BC$7)*$N389-SUM($O389:$Q389),0)</f>
        <v>0</v>
      </c>
      <c r="BA389" s="87">
        <f t="shared" si="1080"/>
        <v>0</v>
      </c>
      <c r="BB389" s="402">
        <f>IF(SUM($S$3:BD$3)*$J389+SUM($S$4:BD$4)*$K389+SUM($S$5:BD$5)*$L389+SUM($S$6:BD$6)*$M389+SUM($S$7:BD$7)*$N389-SUM($O389:$Q389)&gt;0,SUM($S$3:BD$3)*$J389+SUM($S$4:BD$4)*$K389+SUM($S$5:BD$5)*$L389+SUM($S$6:BD$6)*$M389+SUM($S$7:BD$7)*$N389-SUM($O389:$Q389),0)</f>
        <v>0</v>
      </c>
      <c r="BC389" s="87">
        <f t="shared" si="1081"/>
        <v>0</v>
      </c>
      <c r="BG389" s="23">
        <f t="shared" si="1262"/>
        <v>0</v>
      </c>
      <c r="BH389" s="23">
        <f t="shared" si="1263"/>
        <v>0</v>
      </c>
      <c r="BI389" s="23">
        <f t="shared" si="1264"/>
        <v>0</v>
      </c>
      <c r="BJ389" s="23">
        <f t="shared" si="1265"/>
        <v>0</v>
      </c>
      <c r="BK389" s="23">
        <f t="shared" si="1266"/>
        <v>0</v>
      </c>
      <c r="BL389" s="23">
        <f t="shared" si="1267"/>
        <v>0</v>
      </c>
      <c r="BM389" s="23">
        <f t="shared" si="1268"/>
        <v>0</v>
      </c>
      <c r="BN389" s="23">
        <f t="shared" si="1269"/>
        <v>0</v>
      </c>
      <c r="BO389" s="23">
        <f t="shared" si="1270"/>
        <v>0</v>
      </c>
      <c r="BP389" s="23">
        <f t="shared" si="1271"/>
        <v>0</v>
      </c>
      <c r="BQ389" s="407">
        <f t="shared" si="1272"/>
        <v>0</v>
      </c>
      <c r="BR389" s="22">
        <f t="shared" si="1273"/>
        <v>0</v>
      </c>
      <c r="BS389" s="91">
        <f t="shared" si="1274"/>
        <v>0</v>
      </c>
      <c r="BT389" s="91">
        <f t="shared" si="1275"/>
        <v>0</v>
      </c>
      <c r="BU389" s="23"/>
      <c r="BV389" s="23"/>
      <c r="BW389" s="24"/>
      <c r="BX389" s="164" t="s">
        <v>749</v>
      </c>
    </row>
    <row r="390" spans="1:76" s="86" customFormat="1" ht="12.75" customHeight="1" x14ac:dyDescent="0.25">
      <c r="A390" s="15" t="s">
        <v>934</v>
      </c>
      <c r="B390" s="15" t="s">
        <v>935</v>
      </c>
      <c r="C390" s="244" t="s">
        <v>105</v>
      </c>
      <c r="D390" s="274">
        <v>2</v>
      </c>
      <c r="E390" s="328">
        <v>58</v>
      </c>
      <c r="F390" s="342" t="s">
        <v>926</v>
      </c>
      <c r="G390" s="369">
        <v>2</v>
      </c>
      <c r="H390" s="370">
        <v>63.8</v>
      </c>
      <c r="I390" s="372" t="s">
        <v>926</v>
      </c>
      <c r="J390" s="208"/>
      <c r="K390" s="225">
        <v>1.6</v>
      </c>
      <c r="L390" s="217"/>
      <c r="M390" s="109"/>
      <c r="N390" s="120"/>
      <c r="O390" s="87">
        <v>0</v>
      </c>
      <c r="P390" s="91"/>
      <c r="Q390" s="292">
        <v>1800</v>
      </c>
      <c r="R390" s="72">
        <f>IF(SUM($S$3:U$3)*$J390+SUM($S$4:U$4)*$K390+SUM($S$5:U$5)*$L390+SUM($S$6:U$6)*$M390+SUM($S$7:U$7)*$N390-SUM($O390:$Q390)&gt;0,SUM($S$3:U$3)*$J390+SUM($S$4:U$4)*$K390+SUM($S$5:U$5)*$L390+SUM($S$6:U$6)*$M390+SUM($S$7:U$7)*$N390-SUM($O390:$Q390),0)</f>
        <v>0</v>
      </c>
      <c r="S390" s="73">
        <f t="shared" si="1063"/>
        <v>0</v>
      </c>
      <c r="T390" s="72">
        <f>IF(SUM($S$3:W$3)*$J390+SUM($S$4:W$4)*$K390+SUM($S$5:W$5)*$L390+SUM($S$6:W$6)*$M390+SUM($S$7:W$7)*$N390-SUM($O390:$Q390)&gt;0,SUM($S$3:W$3)*$J390+SUM($S$4:W$4)*$K390+SUM($S$5:W$5)*$L390+SUM($S$6:W$6)*$M390+SUM($S$7:W$7)*$N390-SUM($O390:$Q390),0)</f>
        <v>0</v>
      </c>
      <c r="U390" s="4">
        <f t="shared" si="1064"/>
        <v>0</v>
      </c>
      <c r="V390" s="72">
        <f>IF(SUM($S$3:Y$3)*$J390+SUM($S$4:Y$4)*$K390+SUM($S$5:Y$5)*$L390+SUM($S$6:Y$6)*$M390+SUM($S$7:Y$7)*$N390-SUM($O390:$Q390)&gt;0,SUM($S$3:Y$3)*$J390+SUM($S$4:Y$4)*$K390+SUM($S$5:Y$5)*$L390+SUM($S$6:Y$6)*$M390+SUM($S$7:Y$7)*$N390-SUM($O390:$Q390),0)</f>
        <v>0</v>
      </c>
      <c r="W390" s="4">
        <f t="shared" si="1065"/>
        <v>0</v>
      </c>
      <c r="X390" s="72">
        <f>IF(SUM($S$3:AA$3)*$J390+SUM($S$4:AA$4)*$K390+SUM($S$5:AA$5)*$L390+SUM($S$6:AA$6)*$M390+SUM($S$7:AA$7)*$N390-SUM($O390:$Q390)&gt;0,SUM($S$3:AA$3)*$J390+SUM($S$4:AA$4)*$K390+SUM($S$5:AA$5)*$L390+SUM($S$6:AA$6)*$M390+SUM($S$7:AA$7)*$N390-SUM($O390:$Q390),0)</f>
        <v>0</v>
      </c>
      <c r="Y390" s="4">
        <f t="shared" si="1066"/>
        <v>0</v>
      </c>
      <c r="Z390" s="72">
        <f>IF(SUM($S$3:AC$3)*$J390+SUM($S$4:AC$4)*$K390+SUM($S$5:AC$5)*$L390+SUM($S$6:AC$6)*$M390+SUM($S$7:AC$7)*$N390-SUM($O390:$Q390)&gt;0,SUM($S$3:AC$3)*$J390+SUM($S$4:AC$4)*$K390+SUM($S$5:AC$5)*$L390+SUM($S$6:AC$6)*$M390+SUM($S$7:AC$7)*$N390-SUM($O390:$Q390),0)</f>
        <v>0</v>
      </c>
      <c r="AA390" s="4">
        <f t="shared" si="1067"/>
        <v>0</v>
      </c>
      <c r="AB390" s="72">
        <f>IF(SUM($S$3:AE$3)*$J390+SUM($S$4:AE$4)*$K390+SUM($S$5:AE$5)*$L390+SUM($S$6:AE$6)*$M390+SUM($S$7:AE$7)*$N390-SUM($O390:$Q390)&gt;0,SUM($S$3:AE$3)*$J390+SUM($S$4:AE$4)*$K390+SUM($S$5:AE$5)*$L390+SUM($S$6:AE$6)*$M390+SUM($S$7:AE$7)*$N390-SUM($O390:$Q390),0)</f>
        <v>0</v>
      </c>
      <c r="AC390" s="4">
        <f t="shared" si="1068"/>
        <v>0</v>
      </c>
      <c r="AD390" s="72">
        <f>IF(SUM($S$3:AG$3)*$J390+SUM($S$4:AG$4)*$K390+SUM($S$5:AG$5)*$L390+SUM($S$6:AG$6)*$M390+SUM($S$7:AG$7)*$N390-SUM($O390:$Q390)&gt;0,SUM($S$3:AG$3)*$J390+SUM($S$4:AG$4)*$K390+SUM($S$5:AG$5)*$L390+SUM($S$6:AG$6)*$M390+SUM($S$7:AG$7)*$N390-SUM($O390:$Q390),0)</f>
        <v>0</v>
      </c>
      <c r="AE390" s="4">
        <f t="shared" si="1069"/>
        <v>0</v>
      </c>
      <c r="AF390" s="72">
        <f>IF(SUM($S$3:AI$3)*$J390+SUM($S$4:AI$4)*$K390+SUM($S$5:AI$5)*$L390+SUM($S$6:AI$6)*$M390+SUM($S$7:AI$7)*$N390-SUM($O390:$Q390)&gt;0,SUM($S$3:AI$3)*$J390+SUM($S$4:AI$4)*$K390+SUM($S$5:AI$5)*$L390+SUM($S$6:AI$6)*$M390+SUM($S$7:AI$7)*$N390-SUM($O390:$Q390),0)</f>
        <v>0</v>
      </c>
      <c r="AG390" s="4">
        <f t="shared" si="1070"/>
        <v>0</v>
      </c>
      <c r="AH390" s="72">
        <f>IF(SUM($S$3:AK$3)*$J390+SUM($S$4:AK$4)*$K390+SUM($S$5:AK$5)*$L390+SUM($S$6:AK$6)*$M390+SUM($S$7:AK$7)*$N390-SUM($O390:$Q390)&gt;0,SUM($S$3:AK$3)*$J390+SUM($S$4:AK$4)*$K390+SUM($S$5:AK$5)*$L390+SUM($S$6:AK$6)*$M390+SUM($S$7:AK$7)*$N390-SUM($O390:$Q390),0)</f>
        <v>0</v>
      </c>
      <c r="AI390" s="4">
        <f t="shared" si="1071"/>
        <v>0</v>
      </c>
      <c r="AJ390" s="72">
        <f>IF(SUM($S$3:AM$3)*$J390+SUM($S$4:AQ$4)*$K390+SUM($S$5:AM$5)*$L390+SUM($S$6:AM$6)*$M390+SUM($S$7:AM$7)*$N390-SUM($O390:$Q390)&gt;0,SUM($S$3:AM$3)*$J390+SUM($S$4:AQ$4)*$K390+SUM($S$5:AM$5)*$L390+SUM($S$6:AM$6)*$M390+SUM($S$7:AM$7)*$N390-SUM($O390:$Q390),0)</f>
        <v>0</v>
      </c>
      <c r="AK390" s="4">
        <f t="shared" si="1072"/>
        <v>0</v>
      </c>
      <c r="AL390" s="72">
        <f>IF(SUM($S$3:AO$3)*$J390+SUM($S$4:AS$4)*$K390+SUM($S$5:AO$5)*$L390+SUM($S$6:AO$6)*$M390+SUM($S$7:AO$7)*$N390-SUM($O390:$Q390)&gt;0,SUM($S$3:AO$3)*$J390+SUM($S$4:AS$4)*$K390+SUM($S$5:AO$5)*$L390+SUM($S$6:AO$6)*$M390+SUM($S$7:AO$7)*$N390-SUM($O390:$Q390),0)</f>
        <v>0</v>
      </c>
      <c r="AM390" s="4">
        <f t="shared" si="1073"/>
        <v>0</v>
      </c>
      <c r="AN390" s="72">
        <f>IF(SUM($S$3:AQ$3)*$J390+SUM($S$4:AU$4)*$K390+SUM($S$5:AQ$5)*$L390+SUM($S$6:AQ$6)*$M390+SUM($S$7:AQ$7)*$N390-SUM($O390:$Q390)&gt;0,SUM($S$3:AQ$3)*$J390+SUM($S$4:AU$4)*$K390+SUM($S$5:AQ$5)*$L390+SUM($S$6:AQ$6)*$M390+SUM($S$7:AQ$7)*$N390-SUM($O390:$Q390),0)</f>
        <v>0</v>
      </c>
      <c r="AO390" s="4">
        <f t="shared" si="1074"/>
        <v>0</v>
      </c>
      <c r="AP390" s="72">
        <f>IF(SUM($S$3:AS$3)*$J390+SUM($S$4:AW$4)*$K390+SUM($S$5:AS$5)*$L390+SUM($S$6:AS$6)*$M390+SUM($S$7:AS$7)*$N390-SUM($O390:$Q390)&gt;0,SUM($S$3:AS$3)*$J390+SUM($S$4:AW$4)*$K390+SUM($S$5:AS$5)*$L390+SUM($S$6:AS$6)*$M390+SUM($S$7:AS$7)*$N390-SUM($O390:$Q390),0)</f>
        <v>145.60000000000014</v>
      </c>
      <c r="AQ390" s="4">
        <f t="shared" si="1075"/>
        <v>145.60000000000014</v>
      </c>
      <c r="AR390" s="72">
        <f>IF(SUM($S$3:AU$3)*$J390+SUM($S$4:AP$4)*$K390+SUM($S$5:AU$5)*$L390+SUM($S$6:AU$6)*$M390+SUM($S$7:AU$7)*$N390-SUM($O390:$Q390)&gt;0,SUM($S$3:AU$3)*$J390+SUM($S$4:AP$4)*$K390+SUM($S$5:AU$5)*$L390+SUM($S$6:AU$6)*$M390+SUM($S$7:AU$7)*$N390-SUM($O390:$Q390),0)</f>
        <v>0</v>
      </c>
      <c r="AS390" s="4">
        <f t="shared" si="1076"/>
        <v>0</v>
      </c>
      <c r="AT390" s="72">
        <f>IF(SUM($S$3:AW$3)*$J390+SUM($S$4:AW$4)*$K390+SUM($S$5:AW$5)*$L390+SUM($S$6:AW$6)*$M390+SUM($S$7:AW$7)*$N390-SUM($O390:$Q390)&gt;0,SUM($S$3:AW$3)*$J390+SUM($S$4:AW$4)*$K390+SUM($S$5:AW$5)*$L390+SUM($S$6:AW$6)*$M390+SUM($S$7:AW$7)*$N390-SUM($O390:$Q390),0)</f>
        <v>145.60000000000014</v>
      </c>
      <c r="AU390" s="4">
        <f t="shared" si="1077"/>
        <v>145.60000000000014</v>
      </c>
      <c r="AV390" s="72">
        <f>IF(SUM($S$3:AY$3)*$J390+SUM($S$4:AY$4)*$K390+SUM($S$5:AY$5)*$L390+SUM($S$6:AY$6)*$M390+SUM($S$7:AY$7)*$N390-SUM($O390:$Q390)&gt;0,SUM($S$3:AY$3)*$J390+SUM($S$4:AY$4)*$K390+SUM($S$5:AY$5)*$L390+SUM($S$6:AY$6)*$M390+SUM($S$7:AY$7)*$N390-SUM($O390:$Q390),0)</f>
        <v>385.59999999999991</v>
      </c>
      <c r="AW390" s="4">
        <f t="shared" si="1078"/>
        <v>239.99999999999977</v>
      </c>
      <c r="AX390" s="72">
        <f>IF(SUM($S$3:BA$3)*$J390+SUM($S$4:BA$4)*$K390+SUM($S$5:BA$5)*$L390+SUM($S$6:BA$6)*$M390+SUM($S$7:BA$7)*$N390-SUM($O390:$Q390)&gt;0,SUM($S$3:BA$3)*$J390+SUM($S$4:BA$4)*$K390+SUM($S$5:BA$5)*$L390+SUM($S$6:BA$6)*$M390+SUM($S$7:BA$7)*$N390-SUM($O390:$Q390),0)</f>
        <v>625.59999999999991</v>
      </c>
      <c r="AY390" s="7">
        <f t="shared" si="1079"/>
        <v>240</v>
      </c>
      <c r="AZ390" s="401">
        <f>IF(SUM($S$3:BC$3)*$J390+SUM($S$4:BC$4)*$K390+SUM($S$5:BC$5)*$L390+SUM($S$6:BC$6)*$M390+SUM($S$7:BC$7)*$N390-SUM($O390:$Q390)&gt;0,SUM($S$3:BC$3)*$J390+SUM($S$4:BC$4)*$K390+SUM($S$5:BC$5)*$L390+SUM($S$6:BC$6)*$M390+SUM($S$7:BC$7)*$N390-SUM($O390:$Q390),0)</f>
        <v>865.60000000000036</v>
      </c>
      <c r="BA390" s="87">
        <f t="shared" si="1080"/>
        <v>240.00000000000045</v>
      </c>
      <c r="BB390" s="402">
        <f>IF(SUM($S$3:BD$3)*$J390+SUM($S$4:BD$4)*$K390+SUM($S$5:BD$5)*$L390+SUM($S$6:BD$6)*$M390+SUM($S$7:BD$7)*$N390-SUM($O390:$Q390)&gt;0,SUM($S$3:BD$3)*$J390+SUM($S$4:BD$4)*$K390+SUM($S$5:BD$5)*$L390+SUM($S$6:BD$6)*$M390+SUM($S$7:BD$7)*$N390-SUM($O390:$Q390),0)</f>
        <v>1100.8000000000002</v>
      </c>
      <c r="BC390" s="87">
        <f t="shared" si="1081"/>
        <v>235.19999999999982</v>
      </c>
      <c r="BG390" s="23">
        <f t="shared" si="1262"/>
        <v>0</v>
      </c>
      <c r="BH390" s="23">
        <f t="shared" si="1263"/>
        <v>0</v>
      </c>
      <c r="BI390" s="23">
        <f t="shared" si="1264"/>
        <v>0</v>
      </c>
      <c r="BJ390" s="23">
        <f t="shared" si="1265"/>
        <v>0</v>
      </c>
      <c r="BK390" s="23">
        <f t="shared" si="1266"/>
        <v>0</v>
      </c>
      <c r="BL390" s="23">
        <f t="shared" si="1267"/>
        <v>0</v>
      </c>
      <c r="BM390" s="23">
        <f t="shared" si="1268"/>
        <v>0</v>
      </c>
      <c r="BN390" s="23">
        <f t="shared" si="1269"/>
        <v>52948.896000000044</v>
      </c>
      <c r="BO390" s="23">
        <f t="shared" si="1270"/>
        <v>0</v>
      </c>
      <c r="BP390" s="23">
        <f t="shared" si="1271"/>
        <v>52948.896000000044</v>
      </c>
      <c r="BQ390" s="407">
        <f t="shared" si="1272"/>
        <v>87278.399999999921</v>
      </c>
      <c r="BR390" s="22">
        <f t="shared" si="1273"/>
        <v>87278.400000000009</v>
      </c>
      <c r="BS390" s="91">
        <f t="shared" si="1274"/>
        <v>87278.400000000169</v>
      </c>
      <c r="BT390" s="91">
        <f t="shared" si="1275"/>
        <v>85532.831999999937</v>
      </c>
      <c r="BU390" s="23"/>
      <c r="BV390" s="23"/>
      <c r="BW390" s="24"/>
      <c r="BX390" s="164" t="s">
        <v>749</v>
      </c>
    </row>
    <row r="391" spans="1:76" s="86" customFormat="1" ht="12.75" customHeight="1" x14ac:dyDescent="0.25">
      <c r="A391" s="13" t="s">
        <v>696</v>
      </c>
      <c r="B391" s="51" t="s">
        <v>697</v>
      </c>
      <c r="C391" s="244" t="s">
        <v>105</v>
      </c>
      <c r="D391" s="274">
        <v>2</v>
      </c>
      <c r="E391" s="328">
        <v>75</v>
      </c>
      <c r="F391" s="341" t="s">
        <v>912</v>
      </c>
      <c r="G391" s="369">
        <v>1</v>
      </c>
      <c r="H391" s="370">
        <v>82.5</v>
      </c>
      <c r="I391" s="378" t="s">
        <v>912</v>
      </c>
      <c r="J391" s="208"/>
      <c r="K391" s="208"/>
      <c r="L391" s="217"/>
      <c r="M391" s="234">
        <v>70.540000000000006</v>
      </c>
      <c r="N391" s="120"/>
      <c r="O391" s="87"/>
      <c r="P391" s="91"/>
      <c r="Q391" s="292">
        <v>20000</v>
      </c>
      <c r="R391" s="72">
        <f>IF(SUM($S$3:U$3)*$J391+SUM($S$4:U$4)*$K391+SUM($S$5:U$5)*$L391+SUM($S$6:U$6)*$M391+SUM($S$7:U$7)*$N391-SUM($O391:$Q391)&gt;0,SUM($S$3:U$3)*$J391+SUM($S$4:U$4)*$K391+SUM($S$5:U$5)*$L391+SUM($S$6:U$6)*$M391+SUM($S$7:U$7)*$N391-SUM($O391:$Q391),0)</f>
        <v>0</v>
      </c>
      <c r="S391" s="73">
        <f t="shared" si="1063"/>
        <v>0</v>
      </c>
      <c r="T391" s="72">
        <f>IF(SUM($S$3:W$3)*$J391+SUM($S$4:W$4)*$K391+SUM($S$5:W$5)*$L391+SUM($S$6:W$6)*$M391+SUM($S$7:W$7)*$N391-SUM($O391:$Q391)&gt;0,SUM($S$3:W$3)*$J391+SUM($S$4:W$4)*$K391+SUM($S$5:W$5)*$L391+SUM($S$6:W$6)*$M391+SUM($S$7:W$7)*$N391-SUM($O391:$Q391),0)</f>
        <v>0</v>
      </c>
      <c r="U391" s="4">
        <f t="shared" si="1064"/>
        <v>0</v>
      </c>
      <c r="V391" s="72">
        <f>IF(SUM($S$3:Y$3)*$J391+SUM($S$4:Y$4)*$K391+SUM($S$5:Y$5)*$L391+SUM($S$6:Y$6)*$M391+SUM($S$7:Y$7)*$N391-SUM($O391:$Q391)&gt;0,SUM($S$3:Y$3)*$J391+SUM($S$4:Y$4)*$K391+SUM($S$5:Y$5)*$L391+SUM($S$6:Y$6)*$M391+SUM($S$7:Y$7)*$N391-SUM($O391:$Q391),0)</f>
        <v>0</v>
      </c>
      <c r="W391" s="4">
        <f t="shared" si="1065"/>
        <v>0</v>
      </c>
      <c r="X391" s="72">
        <f>IF(SUM($S$3:AA$3)*$J391+SUM($S$4:AA$4)*$K391+SUM($S$5:AA$5)*$L391+SUM($S$6:AA$6)*$M391+SUM($S$7:AA$7)*$N391-SUM($O391:$Q391)&gt;0,SUM($S$3:AA$3)*$J391+SUM($S$4:AA$4)*$K391+SUM($S$5:AA$5)*$L391+SUM($S$6:AA$6)*$M391+SUM($S$7:AA$7)*$N391-SUM($O391:$Q391),0)</f>
        <v>0</v>
      </c>
      <c r="Y391" s="4">
        <f t="shared" si="1066"/>
        <v>0</v>
      </c>
      <c r="Z391" s="72">
        <f>IF(SUM($S$3:AC$3)*$J391+SUM($S$4:AC$4)*$K391+SUM($S$5:AC$5)*$L391+SUM($S$6:AC$6)*$M391+SUM($S$7:AC$7)*$N391-SUM($O391:$Q391)&gt;0,SUM($S$3:AC$3)*$J391+SUM($S$4:AC$4)*$K391+SUM($S$5:AC$5)*$L391+SUM($S$6:AC$6)*$M391+SUM($S$7:AC$7)*$N391-SUM($O391:$Q391),0)</f>
        <v>0</v>
      </c>
      <c r="AA391" s="4">
        <f t="shared" si="1067"/>
        <v>0</v>
      </c>
      <c r="AB391" s="72">
        <f>IF(SUM($S$3:AE$3)*$J391+SUM($S$4:AE$4)*$K391+SUM($S$5:AE$5)*$L391+SUM($S$6:AE$6)*$M391+SUM($S$7:AE$7)*$N391-SUM($O391:$Q391)&gt;0,SUM($S$3:AE$3)*$J391+SUM($S$4:AE$4)*$K391+SUM($S$5:AE$5)*$L391+SUM($S$6:AE$6)*$M391+SUM($S$7:AE$7)*$N391-SUM($O391:$Q391),0)</f>
        <v>0</v>
      </c>
      <c r="AC391" s="4">
        <f t="shared" si="1068"/>
        <v>0</v>
      </c>
      <c r="AD391" s="72">
        <f>IF(SUM($S$3:AG$3)*$J391+SUM($S$4:AG$4)*$K391+SUM($S$5:AG$5)*$L391+SUM($S$6:AG$6)*$M391+SUM($S$7:AG$7)*$N391-SUM($O391:$Q391)&gt;0,SUM($S$3:AG$3)*$J391+SUM($S$4:AG$4)*$K391+SUM($S$5:AG$5)*$L391+SUM($S$6:AG$6)*$M391+SUM($S$7:AG$7)*$N391-SUM($O391:$Q391),0)</f>
        <v>0</v>
      </c>
      <c r="AE391" s="4">
        <f t="shared" si="1069"/>
        <v>0</v>
      </c>
      <c r="AF391" s="72">
        <f>IF(SUM($S$3:AI$3)*$J391+SUM($S$4:AI$4)*$K391+SUM($S$5:AI$5)*$L391+SUM($S$6:AI$6)*$M391+SUM($S$7:AI$7)*$N391-SUM($O391:$Q391)&gt;0,SUM($S$3:AI$3)*$J391+SUM($S$4:AI$4)*$K391+SUM($S$5:AI$5)*$L391+SUM($S$6:AI$6)*$M391+SUM($S$7:AI$7)*$N391-SUM($O391:$Q391),0)</f>
        <v>0</v>
      </c>
      <c r="AG391" s="4">
        <f t="shared" si="1070"/>
        <v>0</v>
      </c>
      <c r="AH391" s="72">
        <f>IF(SUM($S$3:AK$3)*$J391+SUM($S$4:AK$4)*$K391+SUM($S$5:AK$5)*$L391+SUM($S$6:AK$6)*$M391+SUM($S$7:AK$7)*$N391-SUM($O391:$Q391)&gt;0,SUM($S$3:AK$3)*$J391+SUM($S$4:AK$4)*$K391+SUM($S$5:AK$5)*$L391+SUM($S$6:AK$6)*$M391+SUM($S$7:AK$7)*$N391-SUM($O391:$Q391),0)</f>
        <v>0</v>
      </c>
      <c r="AI391" s="4">
        <f t="shared" si="1071"/>
        <v>0</v>
      </c>
      <c r="AJ391" s="72">
        <f>IF(SUM($S$3:AM$3)*$J391+SUM($S$4:AQ$4)*$K391+SUM($S$5:AM$5)*$L391+SUM($S$6:AM$6)*$M391+SUM($S$7:AM$7)*$N391-SUM($O391:$Q391)&gt;0,SUM($S$3:AM$3)*$J391+SUM($S$4:AQ$4)*$K391+SUM($S$5:AM$5)*$L391+SUM($S$6:AM$6)*$M391+SUM($S$7:AM$7)*$N391-SUM($O391:$Q391),0)</f>
        <v>0</v>
      </c>
      <c r="AK391" s="4">
        <f t="shared" si="1072"/>
        <v>0</v>
      </c>
      <c r="AL391" s="72">
        <f>IF(SUM($S$3:AO$3)*$J391+SUM($S$4:AS$4)*$K391+SUM($S$5:AO$5)*$L391+SUM($S$6:AO$6)*$M391+SUM($S$7:AO$7)*$N391-SUM($O391:$Q391)&gt;0,SUM($S$3:AO$3)*$J391+SUM($S$4:AS$4)*$K391+SUM($S$5:AO$5)*$L391+SUM($S$6:AO$6)*$M391+SUM($S$7:AO$7)*$N391-SUM($O391:$Q391),0)</f>
        <v>0</v>
      </c>
      <c r="AM391" s="4">
        <f t="shared" si="1073"/>
        <v>0</v>
      </c>
      <c r="AN391" s="72">
        <f>IF(SUM($S$3:AQ$3)*$J391+SUM($S$4:AU$4)*$K391+SUM($S$5:AQ$5)*$L391+SUM($S$6:AQ$6)*$M391+SUM($S$7:AQ$7)*$N391-SUM($O391:$Q391)&gt;0,SUM($S$3:AQ$3)*$J391+SUM($S$4:AU$4)*$K391+SUM($S$5:AQ$5)*$L391+SUM($S$6:AQ$6)*$M391+SUM($S$7:AQ$7)*$N391-SUM($O391:$Q391),0)</f>
        <v>0</v>
      </c>
      <c r="AO391" s="4">
        <f t="shared" si="1074"/>
        <v>0</v>
      </c>
      <c r="AP391" s="72">
        <f>IF(SUM($S$3:AS$3)*$J391+SUM($S$4:AW$4)*$K391+SUM($S$5:AS$5)*$L391+SUM($S$6:AS$6)*$M391+SUM($S$7:AS$7)*$N391-SUM($O391:$Q391)&gt;0,SUM($S$3:AS$3)*$J391+SUM($S$4:AW$4)*$K391+SUM($S$5:AS$5)*$L391+SUM($S$6:AS$6)*$M391+SUM($S$7:AS$7)*$N391-SUM($O391:$Q391),0)</f>
        <v>0</v>
      </c>
      <c r="AQ391" s="4">
        <f t="shared" si="1075"/>
        <v>0</v>
      </c>
      <c r="AR391" s="72">
        <f>IF(SUM($S$3:AU$3)*$J391+SUM($S$4:AP$4)*$K391+SUM($S$5:AU$5)*$L391+SUM($S$6:AU$6)*$M391+SUM($S$7:AU$7)*$N391-SUM($O391:$Q391)&gt;0,SUM($S$3:AU$3)*$J391+SUM($S$4:AP$4)*$K391+SUM($S$5:AU$5)*$L391+SUM($S$6:AU$6)*$M391+SUM($S$7:AU$7)*$N391-SUM($O391:$Q391),0)</f>
        <v>0</v>
      </c>
      <c r="AS391" s="4">
        <f t="shared" si="1076"/>
        <v>0</v>
      </c>
      <c r="AT391" s="72">
        <f>IF(SUM($S$3:AW$3)*$J391+SUM($S$4:AW$4)*$K391+SUM($S$5:AW$5)*$L391+SUM($S$6:AW$6)*$M391+SUM($S$7:AW$7)*$N391-SUM($O391:$Q391)&gt;0,SUM($S$3:AW$3)*$J391+SUM($S$4:AW$4)*$K391+SUM($S$5:AW$5)*$L391+SUM($S$6:AW$6)*$M391+SUM($S$7:AW$7)*$N391-SUM($O391:$Q391),0)</f>
        <v>0</v>
      </c>
      <c r="AU391" s="4">
        <f t="shared" si="1077"/>
        <v>0</v>
      </c>
      <c r="AV391" s="72">
        <f>IF(SUM($S$3:AY$3)*$J391+SUM($S$4:AY$4)*$K391+SUM($S$5:AY$5)*$L391+SUM($S$6:AY$6)*$M391+SUM($S$7:AY$7)*$N391-SUM($O391:$Q391)&gt;0,SUM($S$3:AY$3)*$J391+SUM($S$4:AY$4)*$K391+SUM($S$5:AY$5)*$L391+SUM($S$6:AY$6)*$M391+SUM($S$7:AY$7)*$N391-SUM($O391:$Q391),0)</f>
        <v>0</v>
      </c>
      <c r="AW391" s="4">
        <f t="shared" si="1078"/>
        <v>0</v>
      </c>
      <c r="AX391" s="72">
        <f>IF(SUM($S$3:BA$3)*$J391+SUM($S$4:BA$4)*$K391+SUM($S$5:BA$5)*$L391+SUM($S$6:BA$6)*$M391+SUM($S$7:BA$7)*$N391-SUM($O391:$Q391)&gt;0,SUM($S$3:BA$3)*$J391+SUM($S$4:BA$4)*$K391+SUM($S$5:BA$5)*$L391+SUM($S$6:BA$6)*$M391+SUM($S$7:BA$7)*$N391-SUM($O391:$Q391),0)</f>
        <v>0</v>
      </c>
      <c r="AY391" s="7">
        <f t="shared" si="1079"/>
        <v>0</v>
      </c>
      <c r="AZ391" s="401">
        <f>IF(SUM($S$3:BC$3)*$J391+SUM($S$4:BC$4)*$K391+SUM($S$5:BC$5)*$L391+SUM($S$6:BC$6)*$M391+SUM($S$7:BC$7)*$N391-SUM($O391:$Q391)&gt;0,SUM($S$3:BC$3)*$J391+SUM($S$4:BC$4)*$K391+SUM($S$5:BC$5)*$L391+SUM($S$6:BC$6)*$M391+SUM($S$7:BC$7)*$N391-SUM($O391:$Q391),0)</f>
        <v>0</v>
      </c>
      <c r="BA391" s="87">
        <f t="shared" si="1080"/>
        <v>0</v>
      </c>
      <c r="BB391" s="402">
        <f>IF(SUM($S$3:BD$3)*$J391+SUM($S$4:BD$4)*$K391+SUM($S$5:BD$5)*$L391+SUM($S$6:BD$6)*$M391+SUM($S$7:BD$7)*$N391-SUM($O391:$Q391)&gt;0,SUM($S$3:BD$3)*$J391+SUM($S$4:BD$4)*$K391+SUM($S$5:BD$5)*$L391+SUM($S$6:BD$6)*$M391+SUM($S$7:BD$7)*$N391-SUM($O391:$Q391),0)</f>
        <v>0</v>
      </c>
      <c r="BC391" s="87">
        <f t="shared" si="1081"/>
        <v>0</v>
      </c>
      <c r="BG391" s="91">
        <f>IF($G391=2,$H391*AC391*$I$2,$H391*AC391)</f>
        <v>0</v>
      </c>
      <c r="BH391" s="91">
        <f>IF($G391=2,$H391*AE391*$I$2,$H391*AE391)</f>
        <v>0</v>
      </c>
      <c r="BI391" s="91">
        <f>IF($G391=2,$H391*AG391*$I$2,$H391*AG391)</f>
        <v>0</v>
      </c>
      <c r="BJ391" s="91">
        <f>IF($G391=2,$H391*AI391*$I$2,$H391*AI391)</f>
        <v>0</v>
      </c>
      <c r="BK391" s="91">
        <f>IF($G391=2,$H391*AK391*$I$2,$H391*AK391)</f>
        <v>0</v>
      </c>
      <c r="BL391" s="91">
        <f>IF($G391=2,$H391*AM391*$I$2,$H391*AM391)</f>
        <v>0</v>
      </c>
      <c r="BM391" s="91">
        <f>IF($G391=2,$H391*AO391*$I$2,$H391*AO391)</f>
        <v>0</v>
      </c>
      <c r="BN391" s="91">
        <f>IF($G391=2,$H391*AQ391*$I$2,$H391*AQ391)</f>
        <v>0</v>
      </c>
      <c r="BO391" s="91">
        <f>IF($G391=2,$H391*AS391*$I$2,$H391*AS391)</f>
        <v>0</v>
      </c>
      <c r="BP391" s="91">
        <f>IF($G391=2,$H391*AU391*$I$2,$H391*AU391)</f>
        <v>0</v>
      </c>
      <c r="BQ391" s="250">
        <f>IF($G391=2,$H391*AW391*$I$2,$H391*AW391)</f>
        <v>0</v>
      </c>
      <c r="BR391" s="157">
        <f>IF($G391=2,$H391*AY391*$I$2,$H391*AY391)</f>
        <v>0</v>
      </c>
      <c r="BS391" s="91">
        <f>IF($G391=2,$H391*BA391*$I$2,$H391*BA391)</f>
        <v>0</v>
      </c>
      <c r="BT391" s="91">
        <f>IF($G391=2,$H391*BC391*$I$2,$H391*BC391)</f>
        <v>0</v>
      </c>
      <c r="BU391" s="23"/>
      <c r="BV391" s="23"/>
      <c r="BW391" s="24"/>
      <c r="BX391" s="153" t="s">
        <v>607</v>
      </c>
    </row>
    <row r="392" spans="1:76" s="86" customFormat="1" ht="12.75" customHeight="1" x14ac:dyDescent="0.25">
      <c r="A392" s="15" t="s">
        <v>936</v>
      </c>
      <c r="B392" s="15" t="s">
        <v>698</v>
      </c>
      <c r="C392" s="244" t="s">
        <v>105</v>
      </c>
      <c r="D392" s="274">
        <v>2</v>
      </c>
      <c r="E392" s="328">
        <v>53</v>
      </c>
      <c r="F392" s="342" t="s">
        <v>926</v>
      </c>
      <c r="G392" s="369">
        <v>2</v>
      </c>
      <c r="H392" s="370">
        <v>58.3</v>
      </c>
      <c r="I392" s="372" t="s">
        <v>926</v>
      </c>
      <c r="J392" s="208"/>
      <c r="K392" s="225">
        <v>6.43</v>
      </c>
      <c r="L392" s="217"/>
      <c r="M392" s="109"/>
      <c r="N392" s="120"/>
      <c r="O392" s="87">
        <v>0</v>
      </c>
      <c r="P392" s="91"/>
      <c r="Q392" s="292">
        <v>7500</v>
      </c>
      <c r="R392" s="72">
        <f>IF(SUM($S$3:U$3)*$J392+SUM($S$4:U$4)*$K392+SUM($S$5:U$5)*$L392+SUM($S$6:U$6)*$M392+SUM($S$7:U$7)*$N392-SUM($O392:$Q392)&gt;0,SUM($S$3:U$3)*$J392+SUM($S$4:U$4)*$K392+SUM($S$5:U$5)*$L392+SUM($S$6:U$6)*$M392+SUM($S$7:U$7)*$N392-SUM($O392:$Q392),0)</f>
        <v>0</v>
      </c>
      <c r="S392" s="73">
        <f t="shared" si="1063"/>
        <v>0</v>
      </c>
      <c r="T392" s="72">
        <f>IF(SUM($S$3:W$3)*$J392+SUM($S$4:W$4)*$K392+SUM($S$5:W$5)*$L392+SUM($S$6:W$6)*$M392+SUM($S$7:W$7)*$N392-SUM($O392:$Q392)&gt;0,SUM($S$3:W$3)*$J392+SUM($S$4:W$4)*$K392+SUM($S$5:W$5)*$L392+SUM($S$6:W$6)*$M392+SUM($S$7:W$7)*$N392-SUM($O392:$Q392),0)</f>
        <v>0</v>
      </c>
      <c r="U392" s="4">
        <f t="shared" si="1064"/>
        <v>0</v>
      </c>
      <c r="V392" s="72">
        <f>IF(SUM($S$3:Y$3)*$J392+SUM($S$4:Y$4)*$K392+SUM($S$5:Y$5)*$L392+SUM($S$6:Y$6)*$M392+SUM($S$7:Y$7)*$N392-SUM($O392:$Q392)&gt;0,SUM($S$3:Y$3)*$J392+SUM($S$4:Y$4)*$K392+SUM($S$5:Y$5)*$L392+SUM($S$6:Y$6)*$M392+SUM($S$7:Y$7)*$N392-SUM($O392:$Q392),0)</f>
        <v>0</v>
      </c>
      <c r="W392" s="4">
        <f t="shared" si="1065"/>
        <v>0</v>
      </c>
      <c r="X392" s="72">
        <f>IF(SUM($S$3:AA$3)*$J392+SUM($S$4:AA$4)*$K392+SUM($S$5:AA$5)*$L392+SUM($S$6:AA$6)*$M392+SUM($S$7:AA$7)*$N392-SUM($O392:$Q392)&gt;0,SUM($S$3:AA$3)*$J392+SUM($S$4:AA$4)*$K392+SUM($S$5:AA$5)*$L392+SUM($S$6:AA$6)*$M392+SUM($S$7:AA$7)*$N392-SUM($O392:$Q392),0)</f>
        <v>0</v>
      </c>
      <c r="Y392" s="4">
        <f t="shared" si="1066"/>
        <v>0</v>
      </c>
      <c r="Z392" s="72">
        <f>IF(SUM($S$3:AC$3)*$J392+SUM($S$4:AC$4)*$K392+SUM($S$5:AC$5)*$L392+SUM($S$6:AC$6)*$M392+SUM($S$7:AC$7)*$N392-SUM($O392:$Q392)&gt;0,SUM($S$3:AC$3)*$J392+SUM($S$4:AC$4)*$K392+SUM($S$5:AC$5)*$L392+SUM($S$6:AC$6)*$M392+SUM($S$7:AC$7)*$N392-SUM($O392:$Q392),0)</f>
        <v>0</v>
      </c>
      <c r="AA392" s="4">
        <f t="shared" si="1067"/>
        <v>0</v>
      </c>
      <c r="AB392" s="72">
        <f>IF(SUM($S$3:AE$3)*$J392+SUM($S$4:AE$4)*$K392+SUM($S$5:AE$5)*$L392+SUM($S$6:AE$6)*$M392+SUM($S$7:AE$7)*$N392-SUM($O392:$Q392)&gt;0,SUM($S$3:AE$3)*$J392+SUM($S$4:AE$4)*$K392+SUM($S$5:AE$5)*$L392+SUM($S$6:AE$6)*$M392+SUM($S$7:AE$7)*$N392-SUM($O392:$Q392),0)</f>
        <v>0</v>
      </c>
      <c r="AC392" s="4">
        <f t="shared" si="1068"/>
        <v>0</v>
      </c>
      <c r="AD392" s="72">
        <f>IF(SUM($S$3:AG$3)*$J392+SUM($S$4:AG$4)*$K392+SUM($S$5:AG$5)*$L392+SUM($S$6:AG$6)*$M392+SUM($S$7:AG$7)*$N392-SUM($O392:$Q392)&gt;0,SUM($S$3:AG$3)*$J392+SUM($S$4:AG$4)*$K392+SUM($S$5:AG$5)*$L392+SUM($S$6:AG$6)*$M392+SUM($S$7:AG$7)*$N392-SUM($O392:$Q392),0)</f>
        <v>0</v>
      </c>
      <c r="AE392" s="4">
        <f t="shared" si="1069"/>
        <v>0</v>
      </c>
      <c r="AF392" s="72">
        <f>IF(SUM($S$3:AI$3)*$J392+SUM($S$4:AI$4)*$K392+SUM($S$5:AI$5)*$L392+SUM($S$6:AI$6)*$M392+SUM($S$7:AI$7)*$N392-SUM($O392:$Q392)&gt;0,SUM($S$3:AI$3)*$J392+SUM($S$4:AI$4)*$K392+SUM($S$5:AI$5)*$L392+SUM($S$6:AI$6)*$M392+SUM($S$7:AI$7)*$N392-SUM($O392:$Q392),0)</f>
        <v>0</v>
      </c>
      <c r="AG392" s="4">
        <f t="shared" si="1070"/>
        <v>0</v>
      </c>
      <c r="AH392" s="72">
        <f>IF(SUM($S$3:AK$3)*$J392+SUM($S$4:AK$4)*$K392+SUM($S$5:AK$5)*$L392+SUM($S$6:AK$6)*$M392+SUM($S$7:AK$7)*$N392-SUM($O392:$Q392)&gt;0,SUM($S$3:AK$3)*$J392+SUM($S$4:AK$4)*$K392+SUM($S$5:AK$5)*$L392+SUM($S$6:AK$6)*$M392+SUM($S$7:AK$7)*$N392-SUM($O392:$Q392),0)</f>
        <v>0</v>
      </c>
      <c r="AI392" s="4">
        <f t="shared" si="1071"/>
        <v>0</v>
      </c>
      <c r="AJ392" s="72">
        <f>IF(SUM($S$3:AM$3)*$J392+SUM($S$4:AQ$4)*$K392+SUM($S$5:AM$5)*$L392+SUM($S$6:AM$6)*$M392+SUM($S$7:AM$7)*$N392-SUM($O392:$Q392)&gt;0,SUM($S$3:AM$3)*$J392+SUM($S$4:AQ$4)*$K392+SUM($S$5:AM$5)*$L392+SUM($S$6:AM$6)*$M392+SUM($S$7:AM$7)*$N392-SUM($O392:$Q392),0)</f>
        <v>0</v>
      </c>
      <c r="AK392" s="4">
        <f t="shared" si="1072"/>
        <v>0</v>
      </c>
      <c r="AL392" s="72">
        <f>IF(SUM($S$3:AO$3)*$J392+SUM($S$4:AS$4)*$K392+SUM($S$5:AO$5)*$L392+SUM($S$6:AO$6)*$M392+SUM($S$7:AO$7)*$N392-SUM($O392:$Q392)&gt;0,SUM($S$3:AO$3)*$J392+SUM($S$4:AS$4)*$K392+SUM($S$5:AO$5)*$L392+SUM($S$6:AO$6)*$M392+SUM($S$7:AO$7)*$N392-SUM($O392:$Q392),0)</f>
        <v>0</v>
      </c>
      <c r="AM392" s="4">
        <f t="shared" si="1073"/>
        <v>0</v>
      </c>
      <c r="AN392" s="72">
        <f>IF(SUM($S$3:AQ$3)*$J392+SUM($S$4:AU$4)*$K392+SUM($S$5:AQ$5)*$L392+SUM($S$6:AQ$6)*$M392+SUM($S$7:AQ$7)*$N392-SUM($O392:$Q392)&gt;0,SUM($S$3:AQ$3)*$J392+SUM($S$4:AU$4)*$K392+SUM($S$5:AQ$5)*$L392+SUM($S$6:AQ$6)*$M392+SUM($S$7:AQ$7)*$N392-SUM($O392:$Q392),0)</f>
        <v>0</v>
      </c>
      <c r="AO392" s="4">
        <f t="shared" si="1074"/>
        <v>0</v>
      </c>
      <c r="AP392" s="72">
        <f>IF(SUM($S$3:AS$3)*$J392+SUM($S$4:AW$4)*$K392+SUM($S$5:AS$5)*$L392+SUM($S$6:AS$6)*$M392+SUM($S$7:AS$7)*$N392-SUM($O392:$Q392)&gt;0,SUM($S$3:AS$3)*$J392+SUM($S$4:AW$4)*$K392+SUM($S$5:AS$5)*$L392+SUM($S$6:AS$6)*$M392+SUM($S$7:AS$7)*$N392-SUM($O392:$Q392),0)</f>
        <v>318.8799999999992</v>
      </c>
      <c r="AQ392" s="4">
        <f t="shared" si="1075"/>
        <v>318.8799999999992</v>
      </c>
      <c r="AR392" s="72">
        <f>IF(SUM($S$3:AU$3)*$J392+SUM($S$4:AP$4)*$K392+SUM($S$5:AU$5)*$L392+SUM($S$6:AU$6)*$M392+SUM($S$7:AU$7)*$N392-SUM($O392:$Q392)&gt;0,SUM($S$3:AU$3)*$J392+SUM($S$4:AP$4)*$K392+SUM($S$5:AU$5)*$L392+SUM($S$6:AU$6)*$M392+SUM($S$7:AU$7)*$N392-SUM($O392:$Q392),0)</f>
        <v>0</v>
      </c>
      <c r="AS392" s="4">
        <f t="shared" si="1076"/>
        <v>0</v>
      </c>
      <c r="AT392" s="72">
        <f>IF(SUM($S$3:AW$3)*$J392+SUM($S$4:AW$4)*$K392+SUM($S$5:AW$5)*$L392+SUM($S$6:AW$6)*$M392+SUM($S$7:AW$7)*$N392-SUM($O392:$Q392)&gt;0,SUM($S$3:AW$3)*$J392+SUM($S$4:AW$4)*$K392+SUM($S$5:AW$5)*$L392+SUM($S$6:AW$6)*$M392+SUM($S$7:AW$7)*$N392-SUM($O392:$Q392),0)</f>
        <v>318.8799999999992</v>
      </c>
      <c r="AU392" s="4">
        <f t="shared" si="1077"/>
        <v>318.8799999999992</v>
      </c>
      <c r="AV392" s="72">
        <f>IF(SUM($S$3:AY$3)*$J392+SUM($S$4:AY$4)*$K392+SUM($S$5:AY$5)*$L392+SUM($S$6:AY$6)*$M392+SUM($S$7:AY$7)*$N392-SUM($O392:$Q392)&gt;0,SUM($S$3:AY$3)*$J392+SUM($S$4:AY$4)*$K392+SUM($S$5:AY$5)*$L392+SUM($S$6:AY$6)*$M392+SUM($S$7:AY$7)*$N392-SUM($O392:$Q392),0)</f>
        <v>1283.3799999999992</v>
      </c>
      <c r="AW392" s="4">
        <f t="shared" si="1078"/>
        <v>964.5</v>
      </c>
      <c r="AX392" s="72">
        <f>IF(SUM($S$3:BA$3)*$J392+SUM($S$4:BA$4)*$K392+SUM($S$5:BA$5)*$L392+SUM($S$6:BA$6)*$M392+SUM($S$7:BA$7)*$N392-SUM($O392:$Q392)&gt;0,SUM($S$3:BA$3)*$J392+SUM($S$4:BA$4)*$K392+SUM($S$5:BA$5)*$L392+SUM($S$6:BA$6)*$M392+SUM($S$7:BA$7)*$N392-SUM($O392:$Q392),0)</f>
        <v>2247.8799999999992</v>
      </c>
      <c r="AY392" s="7">
        <f t="shared" si="1079"/>
        <v>964.5</v>
      </c>
      <c r="AZ392" s="401">
        <f>IF(SUM($S$3:BC$3)*$J392+SUM($S$4:BC$4)*$K392+SUM($S$5:BC$5)*$L392+SUM($S$6:BC$6)*$M392+SUM($S$7:BC$7)*$N392-SUM($O392:$Q392)&gt;0,SUM($S$3:BC$3)*$J392+SUM($S$4:BC$4)*$K392+SUM($S$5:BC$5)*$L392+SUM($S$6:BC$6)*$M392+SUM($S$7:BC$7)*$N392-SUM($O392:$Q392),0)</f>
        <v>3212.3799999999992</v>
      </c>
      <c r="BA392" s="87">
        <f t="shared" si="1080"/>
        <v>964.5</v>
      </c>
      <c r="BB392" s="402">
        <f>IF(SUM($S$3:BD$3)*$J392+SUM($S$4:BD$4)*$K392+SUM($S$5:BD$5)*$L392+SUM($S$6:BD$6)*$M392+SUM($S$7:BD$7)*$N392-SUM($O392:$Q392)&gt;0,SUM($S$3:BD$3)*$J392+SUM($S$4:BD$4)*$K392+SUM($S$5:BD$5)*$L392+SUM($S$6:BD$6)*$M392+SUM($S$7:BD$7)*$N392-SUM($O392:$Q392),0)</f>
        <v>4157.59</v>
      </c>
      <c r="BC392" s="87">
        <f t="shared" si="1081"/>
        <v>945.21000000000095</v>
      </c>
      <c r="BG392" s="23">
        <f t="shared" si="1262"/>
        <v>0</v>
      </c>
      <c r="BH392" s="23">
        <f t="shared" si="1263"/>
        <v>0</v>
      </c>
      <c r="BI392" s="23">
        <f t="shared" si="1264"/>
        <v>0</v>
      </c>
      <c r="BJ392" s="23">
        <f t="shared" si="1265"/>
        <v>0</v>
      </c>
      <c r="BK392" s="23">
        <f t="shared" si="1266"/>
        <v>0</v>
      </c>
      <c r="BL392" s="23">
        <f t="shared" si="1267"/>
        <v>0</v>
      </c>
      <c r="BM392" s="23">
        <f t="shared" si="1268"/>
        <v>0</v>
      </c>
      <c r="BN392" s="23">
        <f t="shared" si="1269"/>
        <v>105967.01279999975</v>
      </c>
      <c r="BO392" s="23">
        <f t="shared" si="1270"/>
        <v>0</v>
      </c>
      <c r="BP392" s="23">
        <f t="shared" si="1271"/>
        <v>105967.01279999975</v>
      </c>
      <c r="BQ392" s="407">
        <f t="shared" si="1272"/>
        <v>320512.995</v>
      </c>
      <c r="BR392" s="22">
        <f t="shared" si="1273"/>
        <v>320512.995</v>
      </c>
      <c r="BS392" s="91">
        <f t="shared" ref="BS392:BS398" si="1276">IF($G392=2,$H392*BA392*$I$2,$H392*BA392)</f>
        <v>320512.995</v>
      </c>
      <c r="BT392" s="91">
        <f t="shared" ref="BT392:BT398" si="1277">IF($G392=2,$H392*BC392*$I$2,$H392*BC392)</f>
        <v>314102.73510000034</v>
      </c>
      <c r="BU392" s="23"/>
      <c r="BV392" s="23"/>
      <c r="BW392" s="24"/>
      <c r="BX392" s="164" t="s">
        <v>749</v>
      </c>
    </row>
    <row r="393" spans="1:76" s="86" customFormat="1" ht="12.75" customHeight="1" x14ac:dyDescent="0.25">
      <c r="A393" s="15" t="s">
        <v>699</v>
      </c>
      <c r="B393" s="15" t="s">
        <v>700</v>
      </c>
      <c r="C393" s="244" t="s">
        <v>105</v>
      </c>
      <c r="D393" s="274">
        <v>2</v>
      </c>
      <c r="E393" s="328">
        <v>51</v>
      </c>
      <c r="F393" s="341" t="s">
        <v>1057</v>
      </c>
      <c r="G393" s="369">
        <v>1</v>
      </c>
      <c r="H393" s="370">
        <v>239.69</v>
      </c>
      <c r="I393" s="378" t="s">
        <v>1057</v>
      </c>
      <c r="J393" s="208"/>
      <c r="K393" s="225">
        <v>64.069999999999993</v>
      </c>
      <c r="L393" s="217"/>
      <c r="M393" s="109"/>
      <c r="N393" s="120"/>
      <c r="O393" s="87"/>
      <c r="P393" s="91"/>
      <c r="Q393" s="292">
        <v>105200</v>
      </c>
      <c r="R393" s="72">
        <f>IF(SUM($S$3:U$3)*$J393+SUM($S$4:U$4)*$K393+SUM($S$5:U$5)*$L393+SUM($S$6:U$6)*$M393+SUM($S$7:U$7)*$N393-SUM($O393:$Q393)&gt;0,SUM($S$3:U$3)*$J393+SUM($S$4:U$4)*$K393+SUM($S$5:U$5)*$L393+SUM($S$6:U$6)*$M393+SUM($S$7:U$7)*$N393-SUM($O393:$Q393),0)</f>
        <v>0</v>
      </c>
      <c r="S393" s="73">
        <f t="shared" si="1063"/>
        <v>0</v>
      </c>
      <c r="T393" s="72">
        <f>IF(SUM($S$3:W$3)*$J393+SUM($S$4:W$4)*$K393+SUM($S$5:W$5)*$L393+SUM($S$6:W$6)*$M393+SUM($S$7:W$7)*$N393-SUM($O393:$Q393)&gt;0,SUM($S$3:W$3)*$J393+SUM($S$4:W$4)*$K393+SUM($S$5:W$5)*$L393+SUM($S$6:W$6)*$M393+SUM($S$7:W$7)*$N393-SUM($O393:$Q393),0)</f>
        <v>0</v>
      </c>
      <c r="U393" s="4">
        <f t="shared" si="1064"/>
        <v>0</v>
      </c>
      <c r="V393" s="72">
        <f>IF(SUM($S$3:Y$3)*$J393+SUM($S$4:Y$4)*$K393+SUM($S$5:Y$5)*$L393+SUM($S$6:Y$6)*$M393+SUM($S$7:Y$7)*$N393-SUM($O393:$Q393)&gt;0,SUM($S$3:Y$3)*$J393+SUM($S$4:Y$4)*$K393+SUM($S$5:Y$5)*$L393+SUM($S$6:Y$6)*$M393+SUM($S$7:Y$7)*$N393-SUM($O393:$Q393),0)</f>
        <v>0</v>
      </c>
      <c r="W393" s="4">
        <f t="shared" si="1065"/>
        <v>0</v>
      </c>
      <c r="X393" s="72">
        <f>IF(SUM($S$3:AA$3)*$J393+SUM($S$4:AA$4)*$K393+SUM($S$5:AA$5)*$L393+SUM($S$6:AA$6)*$M393+SUM($S$7:AA$7)*$N393-SUM($O393:$Q393)&gt;0,SUM($S$3:AA$3)*$J393+SUM($S$4:AA$4)*$K393+SUM($S$5:AA$5)*$L393+SUM($S$6:AA$6)*$M393+SUM($S$7:AA$7)*$N393-SUM($O393:$Q393),0)</f>
        <v>0</v>
      </c>
      <c r="Y393" s="4">
        <f t="shared" si="1066"/>
        <v>0</v>
      </c>
      <c r="Z393" s="72">
        <f>IF(SUM($S$3:AC$3)*$J393+SUM($S$4:AC$4)*$K393+SUM($S$5:AC$5)*$L393+SUM($S$6:AC$6)*$M393+SUM($S$7:AC$7)*$N393-SUM($O393:$Q393)&gt;0,SUM($S$3:AC$3)*$J393+SUM($S$4:AC$4)*$K393+SUM($S$5:AC$5)*$L393+SUM($S$6:AC$6)*$M393+SUM($S$7:AC$7)*$N393-SUM($O393:$Q393),0)</f>
        <v>0</v>
      </c>
      <c r="AA393" s="4">
        <f t="shared" si="1067"/>
        <v>0</v>
      </c>
      <c r="AB393" s="72">
        <f>IF(SUM($S$3:AE$3)*$J393+SUM($S$4:AE$4)*$K393+SUM($S$5:AE$5)*$L393+SUM($S$6:AE$6)*$M393+SUM($S$7:AE$7)*$N393-SUM($O393:$Q393)&gt;0,SUM($S$3:AE$3)*$J393+SUM($S$4:AE$4)*$K393+SUM($S$5:AE$5)*$L393+SUM($S$6:AE$6)*$M393+SUM($S$7:AE$7)*$N393-SUM($O393:$Q393),0)</f>
        <v>0</v>
      </c>
      <c r="AC393" s="4">
        <f t="shared" si="1068"/>
        <v>0</v>
      </c>
      <c r="AD393" s="72">
        <f>IF(SUM($S$3:AG$3)*$J393+SUM($S$4:AG$4)*$K393+SUM($S$5:AG$5)*$L393+SUM($S$6:AG$6)*$M393+SUM($S$7:AG$7)*$N393-SUM($O393:$Q393)&gt;0,SUM($S$3:AG$3)*$J393+SUM($S$4:AG$4)*$K393+SUM($S$5:AG$5)*$L393+SUM($S$6:AG$6)*$M393+SUM($S$7:AG$7)*$N393-SUM($O393:$Q393),0)</f>
        <v>0</v>
      </c>
      <c r="AE393" s="4">
        <f t="shared" si="1069"/>
        <v>0</v>
      </c>
      <c r="AF393" s="72">
        <f>IF(SUM($S$3:AI$3)*$J393+SUM($S$4:AI$4)*$K393+SUM($S$5:AI$5)*$L393+SUM($S$6:AI$6)*$M393+SUM($S$7:AI$7)*$N393-SUM($O393:$Q393)&gt;0,SUM($S$3:AI$3)*$J393+SUM($S$4:AI$4)*$K393+SUM($S$5:AI$5)*$L393+SUM($S$6:AI$6)*$M393+SUM($S$7:AI$7)*$N393-SUM($O393:$Q393),0)</f>
        <v>0</v>
      </c>
      <c r="AG393" s="4">
        <f t="shared" si="1070"/>
        <v>0</v>
      </c>
      <c r="AH393" s="72">
        <f>IF(SUM($S$3:AK$3)*$J393+SUM($S$4:AK$4)*$K393+SUM($S$5:AK$5)*$L393+SUM($S$6:AK$6)*$M393+SUM($S$7:AK$7)*$N393-SUM($O393:$Q393)&gt;0,SUM($S$3:AK$3)*$J393+SUM($S$4:AK$4)*$K393+SUM($S$5:AK$5)*$L393+SUM($S$6:AK$6)*$M393+SUM($S$7:AK$7)*$N393-SUM($O393:$Q393),0)</f>
        <v>0</v>
      </c>
      <c r="AI393" s="4">
        <f t="shared" si="1071"/>
        <v>0</v>
      </c>
      <c r="AJ393" s="72">
        <f>IF(SUM($S$3:AM$3)*$J393+SUM($S$4:AQ$4)*$K393+SUM($S$5:AM$5)*$L393+SUM($S$6:AM$6)*$M393+SUM($S$7:AM$7)*$N393-SUM($O393:$Q393)&gt;0,SUM($S$3:AM$3)*$J393+SUM($S$4:AQ$4)*$K393+SUM($S$5:AM$5)*$L393+SUM($S$6:AM$6)*$M393+SUM($S$7:AM$7)*$N393-SUM($O393:$Q393),0)</f>
        <v>0</v>
      </c>
      <c r="AK393" s="4">
        <f t="shared" si="1072"/>
        <v>0</v>
      </c>
      <c r="AL393" s="72">
        <f>IF(SUM($S$3:AO$3)*$J393+SUM($S$4:AS$4)*$K393+SUM($S$5:AO$5)*$L393+SUM($S$6:AO$6)*$M393+SUM($S$7:AO$7)*$N393-SUM($O393:$Q393)&gt;0,SUM($S$3:AO$3)*$J393+SUM($S$4:AS$4)*$K393+SUM($S$5:AO$5)*$L393+SUM($S$6:AO$6)*$M393+SUM($S$7:AO$7)*$N393-SUM($O393:$Q393),0)</f>
        <v>0</v>
      </c>
      <c r="AM393" s="4">
        <f t="shared" si="1073"/>
        <v>0</v>
      </c>
      <c r="AN393" s="72">
        <f>IF(SUM($S$3:AQ$3)*$J393+SUM($S$4:AU$4)*$K393+SUM($S$5:AQ$5)*$L393+SUM($S$6:AQ$6)*$M393+SUM($S$7:AQ$7)*$N393-SUM($O393:$Q393)&gt;0,SUM($S$3:AQ$3)*$J393+SUM($S$4:AU$4)*$K393+SUM($S$5:AQ$5)*$L393+SUM($S$6:AQ$6)*$M393+SUM($S$7:AQ$7)*$N393-SUM($O393:$Q393),0)</f>
        <v>0</v>
      </c>
      <c r="AO393" s="4">
        <f t="shared" si="1074"/>
        <v>0</v>
      </c>
      <c r="AP393" s="72">
        <f>IF(SUM($S$3:AS$3)*$J393+SUM($S$4:AW$4)*$K393+SUM($S$5:AS$5)*$L393+SUM($S$6:AS$6)*$M393+SUM($S$7:AS$7)*$N393-SUM($O393:$Q393)&gt;0,SUM($S$3:AS$3)*$J393+SUM($S$4:AW$4)*$K393+SUM($S$5:AS$5)*$L393+SUM($S$6:AS$6)*$M393+SUM($S$7:AS$7)*$N393-SUM($O393:$Q393),0)</f>
        <v>0</v>
      </c>
      <c r="AQ393" s="4">
        <f t="shared" si="1075"/>
        <v>0</v>
      </c>
      <c r="AR393" s="72">
        <f>IF(SUM($S$3:AU$3)*$J393+SUM($S$4:AP$4)*$K393+SUM($S$5:AU$5)*$L393+SUM($S$6:AU$6)*$M393+SUM($S$7:AU$7)*$N393-SUM($O393:$Q393)&gt;0,SUM($S$3:AU$3)*$J393+SUM($S$4:AP$4)*$K393+SUM($S$5:AU$5)*$L393+SUM($S$6:AU$6)*$M393+SUM($S$7:AU$7)*$N393-SUM($O393:$Q393),0)</f>
        <v>0</v>
      </c>
      <c r="AS393" s="4">
        <f t="shared" si="1076"/>
        <v>0</v>
      </c>
      <c r="AT393" s="72">
        <f>IF(SUM($S$3:AW$3)*$J393+SUM($S$4:AW$4)*$K393+SUM($S$5:AW$5)*$L393+SUM($S$6:AW$6)*$M393+SUM($S$7:AW$7)*$N393-SUM($O393:$Q393)&gt;0,SUM($S$3:AW$3)*$J393+SUM($S$4:AW$4)*$K393+SUM($S$5:AW$5)*$L393+SUM($S$6:AW$6)*$M393+SUM($S$7:AW$7)*$N393-SUM($O393:$Q393),0)</f>
        <v>0</v>
      </c>
      <c r="AU393" s="4">
        <f t="shared" si="1077"/>
        <v>0</v>
      </c>
      <c r="AV393" s="72">
        <f>IF(SUM($S$3:AY$3)*$J393+SUM($S$4:AY$4)*$K393+SUM($S$5:AY$5)*$L393+SUM($S$6:AY$6)*$M393+SUM($S$7:AY$7)*$N393-SUM($O393:$Q393)&gt;0,SUM($S$3:AY$3)*$J393+SUM($S$4:AY$4)*$K393+SUM($S$5:AY$5)*$L393+SUM($S$6:AY$6)*$M393+SUM($S$7:AY$7)*$N393-SUM($O393:$Q393),0)</f>
        <v>0</v>
      </c>
      <c r="AW393" s="4">
        <f t="shared" si="1078"/>
        <v>0</v>
      </c>
      <c r="AX393" s="72">
        <f>IF(SUM($S$3:BA$3)*$J393+SUM($S$4:BA$4)*$K393+SUM($S$5:BA$5)*$L393+SUM($S$6:BA$6)*$M393+SUM($S$7:BA$7)*$N393-SUM($O393:$Q393)&gt;0,SUM($S$3:BA$3)*$J393+SUM($S$4:BA$4)*$K393+SUM($S$5:BA$5)*$L393+SUM($S$6:BA$6)*$M393+SUM($S$7:BA$7)*$N393-SUM($O393:$Q393),0)</f>
        <v>0</v>
      </c>
      <c r="AY393" s="7">
        <f t="shared" si="1079"/>
        <v>0</v>
      </c>
      <c r="AZ393" s="401">
        <f>IF(SUM($S$3:BC$3)*$J393+SUM($S$4:BC$4)*$K393+SUM($S$5:BC$5)*$L393+SUM($S$6:BC$6)*$M393+SUM($S$7:BC$7)*$N393-SUM($O393:$Q393)&gt;0,SUM($S$3:BC$3)*$J393+SUM($S$4:BC$4)*$K393+SUM($S$5:BC$5)*$L393+SUM($S$6:BC$6)*$M393+SUM($S$7:BC$7)*$N393-SUM($O393:$Q393),0)</f>
        <v>1540.6199999999953</v>
      </c>
      <c r="BA393" s="87">
        <f t="shared" si="1080"/>
        <v>1540.6199999999953</v>
      </c>
      <c r="BB393" s="402">
        <f>IF(SUM($S$3:BD$3)*$J393+SUM($S$4:BD$4)*$K393+SUM($S$5:BD$5)*$L393+SUM($S$6:BD$6)*$M393+SUM($S$7:BD$7)*$N393-SUM($O393:$Q393)&gt;0,SUM($S$3:BD$3)*$J393+SUM($S$4:BD$4)*$K393+SUM($S$5:BD$5)*$L393+SUM($S$6:BD$6)*$M393+SUM($S$7:BD$7)*$N393-SUM($O393:$Q393),0)</f>
        <v>10958.909999999989</v>
      </c>
      <c r="BC393" s="87">
        <f t="shared" si="1081"/>
        <v>9418.2899999999936</v>
      </c>
      <c r="BG393" s="91">
        <f>IF($G393=2,$H393*AC393*$I$2,$H393*AC393)</f>
        <v>0</v>
      </c>
      <c r="BH393" s="91">
        <f>IF($G393=2,$H393*AE393*$I$2,$H393*AE393)</f>
        <v>0</v>
      </c>
      <c r="BI393" s="91">
        <f>IF($G393=2,$H393*AG393*$I$2,$H393*AG393)</f>
        <v>0</v>
      </c>
      <c r="BJ393" s="91">
        <f>IF($G393=2,$H393*AI393*$I$2,$H393*AI393)</f>
        <v>0</v>
      </c>
      <c r="BK393" s="91">
        <f>IF($G393=2,$H393*AK393*$I$2,$H393*AK393)</f>
        <v>0</v>
      </c>
      <c r="BL393" s="91">
        <f>IF($G393=2,$H393*AM393*$I$2,$H393*AM393)</f>
        <v>0</v>
      </c>
      <c r="BM393" s="91">
        <f>IF($G393=2,$H393*AO393*$I$2,$H393*AO393)</f>
        <v>0</v>
      </c>
      <c r="BN393" s="91">
        <f>IF($G393=2,$H393*AQ393*$I$2,$H393*AQ393)</f>
        <v>0</v>
      </c>
      <c r="BO393" s="91">
        <f>IF($G393=2,$H393*AS393*$I$2,$H393*AS393)</f>
        <v>0</v>
      </c>
      <c r="BP393" s="91">
        <f>IF($G393=2,$H393*AU393*$I$2,$H393*AU393)</f>
        <v>0</v>
      </c>
      <c r="BQ393" s="250">
        <f>IF($G393=2,$H393*AW393*$I$2,$H393*AW393)</f>
        <v>0</v>
      </c>
      <c r="BR393" s="157">
        <f>IF($G393=2,$H393*AY393*$I$2,$H393*AY393)</f>
        <v>0</v>
      </c>
      <c r="BS393" s="91">
        <f>IF($G393=2,$H393*BA393*$I$2,$H393*BA393)</f>
        <v>369271.20779999887</v>
      </c>
      <c r="BT393" s="91">
        <f>IF($G393=2,$H393*BC393*$I$2,$H393*BC393)</f>
        <v>2257469.9300999986</v>
      </c>
      <c r="BU393" s="91"/>
      <c r="BV393" s="91"/>
      <c r="BW393" s="158"/>
      <c r="BX393" s="153" t="s">
        <v>607</v>
      </c>
    </row>
    <row r="394" spans="1:76" s="86" customFormat="1" ht="12.75" customHeight="1" x14ac:dyDescent="0.25">
      <c r="A394" s="15" t="s">
        <v>937</v>
      </c>
      <c r="B394" s="15" t="s">
        <v>701</v>
      </c>
      <c r="C394" s="244" t="s">
        <v>105</v>
      </c>
      <c r="D394" s="274">
        <v>2</v>
      </c>
      <c r="E394" s="328">
        <v>53</v>
      </c>
      <c r="F394" s="342" t="s">
        <v>926</v>
      </c>
      <c r="G394" s="369">
        <v>2</v>
      </c>
      <c r="H394" s="370">
        <v>58.3</v>
      </c>
      <c r="I394" s="372" t="s">
        <v>926</v>
      </c>
      <c r="J394" s="208"/>
      <c r="K394" s="225">
        <v>3.2</v>
      </c>
      <c r="L394" s="217"/>
      <c r="M394" s="109"/>
      <c r="N394" s="120"/>
      <c r="O394" s="87">
        <v>0</v>
      </c>
      <c r="P394" s="91"/>
      <c r="Q394" s="292">
        <v>3600</v>
      </c>
      <c r="R394" s="72">
        <f>IF(SUM($S$3:U$3)*$J394+SUM($S$4:U$4)*$K394+SUM($S$5:U$5)*$L394+SUM($S$6:U$6)*$M394+SUM($S$7:U$7)*$N394-SUM($O394:$Q394)&gt;0,SUM($S$3:U$3)*$J394+SUM($S$4:U$4)*$K394+SUM($S$5:U$5)*$L394+SUM($S$6:U$6)*$M394+SUM($S$7:U$7)*$N394-SUM($O394:$Q394),0)</f>
        <v>0</v>
      </c>
      <c r="S394" s="73">
        <f t="shared" si="1063"/>
        <v>0</v>
      </c>
      <c r="T394" s="72">
        <f>IF(SUM($S$3:W$3)*$J394+SUM($S$4:W$4)*$K394+SUM($S$5:W$5)*$L394+SUM($S$6:W$6)*$M394+SUM($S$7:W$7)*$N394-SUM($O394:$Q394)&gt;0,SUM($S$3:W$3)*$J394+SUM($S$4:W$4)*$K394+SUM($S$5:W$5)*$L394+SUM($S$6:W$6)*$M394+SUM($S$7:W$7)*$N394-SUM($O394:$Q394),0)</f>
        <v>0</v>
      </c>
      <c r="U394" s="4">
        <f t="shared" si="1064"/>
        <v>0</v>
      </c>
      <c r="V394" s="72">
        <f>IF(SUM($S$3:Y$3)*$J394+SUM($S$4:Y$4)*$K394+SUM($S$5:Y$5)*$L394+SUM($S$6:Y$6)*$M394+SUM($S$7:Y$7)*$N394-SUM($O394:$Q394)&gt;0,SUM($S$3:Y$3)*$J394+SUM($S$4:Y$4)*$K394+SUM($S$5:Y$5)*$L394+SUM($S$6:Y$6)*$M394+SUM($S$7:Y$7)*$N394-SUM($O394:$Q394),0)</f>
        <v>0</v>
      </c>
      <c r="W394" s="4">
        <f t="shared" si="1065"/>
        <v>0</v>
      </c>
      <c r="X394" s="72">
        <f>IF(SUM($S$3:AA$3)*$J394+SUM($S$4:AA$4)*$K394+SUM($S$5:AA$5)*$L394+SUM($S$6:AA$6)*$M394+SUM($S$7:AA$7)*$N394-SUM($O394:$Q394)&gt;0,SUM($S$3:AA$3)*$J394+SUM($S$4:AA$4)*$K394+SUM($S$5:AA$5)*$L394+SUM($S$6:AA$6)*$M394+SUM($S$7:AA$7)*$N394-SUM($O394:$Q394),0)</f>
        <v>0</v>
      </c>
      <c r="Y394" s="4">
        <f t="shared" si="1066"/>
        <v>0</v>
      </c>
      <c r="Z394" s="72">
        <f>IF(SUM($S$3:AC$3)*$J394+SUM($S$4:AC$4)*$K394+SUM($S$5:AC$5)*$L394+SUM($S$6:AC$6)*$M394+SUM($S$7:AC$7)*$N394-SUM($O394:$Q394)&gt;0,SUM($S$3:AC$3)*$J394+SUM($S$4:AC$4)*$K394+SUM($S$5:AC$5)*$L394+SUM($S$6:AC$6)*$M394+SUM($S$7:AC$7)*$N394-SUM($O394:$Q394),0)</f>
        <v>0</v>
      </c>
      <c r="AA394" s="4">
        <f t="shared" si="1067"/>
        <v>0</v>
      </c>
      <c r="AB394" s="72">
        <f>IF(SUM($S$3:AE$3)*$J394+SUM($S$4:AE$4)*$K394+SUM($S$5:AE$5)*$L394+SUM($S$6:AE$6)*$M394+SUM($S$7:AE$7)*$N394-SUM($O394:$Q394)&gt;0,SUM($S$3:AE$3)*$J394+SUM($S$4:AE$4)*$K394+SUM($S$5:AE$5)*$L394+SUM($S$6:AE$6)*$M394+SUM($S$7:AE$7)*$N394-SUM($O394:$Q394),0)</f>
        <v>0</v>
      </c>
      <c r="AC394" s="4">
        <f t="shared" si="1068"/>
        <v>0</v>
      </c>
      <c r="AD394" s="72">
        <f>IF(SUM($S$3:AG$3)*$J394+SUM($S$4:AG$4)*$K394+SUM($S$5:AG$5)*$L394+SUM($S$6:AG$6)*$M394+SUM($S$7:AG$7)*$N394-SUM($O394:$Q394)&gt;0,SUM($S$3:AG$3)*$J394+SUM($S$4:AG$4)*$K394+SUM($S$5:AG$5)*$L394+SUM($S$6:AG$6)*$M394+SUM($S$7:AG$7)*$N394-SUM($O394:$Q394),0)</f>
        <v>0</v>
      </c>
      <c r="AE394" s="4">
        <f t="shared" si="1069"/>
        <v>0</v>
      </c>
      <c r="AF394" s="72">
        <f>IF(SUM($S$3:AI$3)*$J394+SUM($S$4:AI$4)*$K394+SUM($S$5:AI$5)*$L394+SUM($S$6:AI$6)*$M394+SUM($S$7:AI$7)*$N394-SUM($O394:$Q394)&gt;0,SUM($S$3:AI$3)*$J394+SUM($S$4:AI$4)*$K394+SUM($S$5:AI$5)*$L394+SUM($S$6:AI$6)*$M394+SUM($S$7:AI$7)*$N394-SUM($O394:$Q394),0)</f>
        <v>0</v>
      </c>
      <c r="AG394" s="4">
        <f t="shared" si="1070"/>
        <v>0</v>
      </c>
      <c r="AH394" s="72">
        <f>IF(SUM($S$3:AK$3)*$J394+SUM($S$4:AK$4)*$K394+SUM($S$5:AK$5)*$L394+SUM($S$6:AK$6)*$M394+SUM($S$7:AK$7)*$N394-SUM($O394:$Q394)&gt;0,SUM($S$3:AK$3)*$J394+SUM($S$4:AK$4)*$K394+SUM($S$5:AK$5)*$L394+SUM($S$6:AK$6)*$M394+SUM($S$7:AK$7)*$N394-SUM($O394:$Q394),0)</f>
        <v>0</v>
      </c>
      <c r="AI394" s="4">
        <f t="shared" si="1071"/>
        <v>0</v>
      </c>
      <c r="AJ394" s="72">
        <f>IF(SUM($S$3:AM$3)*$J394+SUM($S$4:AQ$4)*$K394+SUM($S$5:AM$5)*$L394+SUM($S$6:AM$6)*$M394+SUM($S$7:AM$7)*$N394-SUM($O394:$Q394)&gt;0,SUM($S$3:AM$3)*$J394+SUM($S$4:AQ$4)*$K394+SUM($S$5:AM$5)*$L394+SUM($S$6:AM$6)*$M394+SUM($S$7:AM$7)*$N394-SUM($O394:$Q394),0)</f>
        <v>0</v>
      </c>
      <c r="AK394" s="4">
        <f t="shared" si="1072"/>
        <v>0</v>
      </c>
      <c r="AL394" s="72">
        <f>IF(SUM($S$3:AO$3)*$J394+SUM($S$4:AS$4)*$K394+SUM($S$5:AO$5)*$L394+SUM($S$6:AO$6)*$M394+SUM($S$7:AO$7)*$N394-SUM($O394:$Q394)&gt;0,SUM($S$3:AO$3)*$J394+SUM($S$4:AS$4)*$K394+SUM($S$5:AO$5)*$L394+SUM($S$6:AO$6)*$M394+SUM($S$7:AO$7)*$N394-SUM($O394:$Q394),0)</f>
        <v>0</v>
      </c>
      <c r="AM394" s="4">
        <f t="shared" si="1073"/>
        <v>0</v>
      </c>
      <c r="AN394" s="72">
        <f>IF(SUM($S$3:AQ$3)*$J394+SUM($S$4:AU$4)*$K394+SUM($S$5:AQ$5)*$L394+SUM($S$6:AQ$6)*$M394+SUM($S$7:AQ$7)*$N394-SUM($O394:$Q394)&gt;0,SUM($S$3:AQ$3)*$J394+SUM($S$4:AU$4)*$K394+SUM($S$5:AQ$5)*$L394+SUM($S$6:AQ$6)*$M394+SUM($S$7:AQ$7)*$N394-SUM($O394:$Q394),0)</f>
        <v>0</v>
      </c>
      <c r="AO394" s="4">
        <f t="shared" si="1074"/>
        <v>0</v>
      </c>
      <c r="AP394" s="72">
        <f>IF(SUM($S$3:AS$3)*$J394+SUM($S$4:AW$4)*$K394+SUM($S$5:AS$5)*$L394+SUM($S$6:AS$6)*$M394+SUM($S$7:AS$7)*$N394-SUM($O394:$Q394)&gt;0,SUM($S$3:AS$3)*$J394+SUM($S$4:AW$4)*$K394+SUM($S$5:AS$5)*$L394+SUM($S$6:AS$6)*$M394+SUM($S$7:AS$7)*$N394-SUM($O394:$Q394),0)</f>
        <v>291.20000000000027</v>
      </c>
      <c r="AQ394" s="4">
        <f t="shared" si="1075"/>
        <v>291.20000000000027</v>
      </c>
      <c r="AR394" s="72">
        <f>IF(SUM($S$3:AU$3)*$J394+SUM($S$4:AP$4)*$K394+SUM($S$5:AU$5)*$L394+SUM($S$6:AU$6)*$M394+SUM($S$7:AU$7)*$N394-SUM($O394:$Q394)&gt;0,SUM($S$3:AU$3)*$J394+SUM($S$4:AP$4)*$K394+SUM($S$5:AU$5)*$L394+SUM($S$6:AU$6)*$M394+SUM($S$7:AU$7)*$N394-SUM($O394:$Q394),0)</f>
        <v>0</v>
      </c>
      <c r="AS394" s="4">
        <f t="shared" si="1076"/>
        <v>0</v>
      </c>
      <c r="AT394" s="72">
        <f>IF(SUM($S$3:AW$3)*$J394+SUM($S$4:AW$4)*$K394+SUM($S$5:AW$5)*$L394+SUM($S$6:AW$6)*$M394+SUM($S$7:AW$7)*$N394-SUM($O394:$Q394)&gt;0,SUM($S$3:AW$3)*$J394+SUM($S$4:AW$4)*$K394+SUM($S$5:AW$5)*$L394+SUM($S$6:AW$6)*$M394+SUM($S$7:AW$7)*$N394-SUM($O394:$Q394),0)</f>
        <v>291.20000000000027</v>
      </c>
      <c r="AU394" s="4">
        <f t="shared" si="1077"/>
        <v>291.20000000000027</v>
      </c>
      <c r="AV394" s="72">
        <f>IF(SUM($S$3:AY$3)*$J394+SUM($S$4:AY$4)*$K394+SUM($S$5:AY$5)*$L394+SUM($S$6:AY$6)*$M394+SUM($S$7:AY$7)*$N394-SUM($O394:$Q394)&gt;0,SUM($S$3:AY$3)*$J394+SUM($S$4:AY$4)*$K394+SUM($S$5:AY$5)*$L394+SUM($S$6:AY$6)*$M394+SUM($S$7:AY$7)*$N394-SUM($O394:$Q394),0)</f>
        <v>771.19999999999982</v>
      </c>
      <c r="AW394" s="4">
        <f t="shared" si="1078"/>
        <v>479.99999999999955</v>
      </c>
      <c r="AX394" s="72">
        <f>IF(SUM($S$3:BA$3)*$J394+SUM($S$4:BA$4)*$K394+SUM($S$5:BA$5)*$L394+SUM($S$6:BA$6)*$M394+SUM($S$7:BA$7)*$N394-SUM($O394:$Q394)&gt;0,SUM($S$3:BA$3)*$J394+SUM($S$4:BA$4)*$K394+SUM($S$5:BA$5)*$L394+SUM($S$6:BA$6)*$M394+SUM($S$7:BA$7)*$N394-SUM($O394:$Q394),0)</f>
        <v>1251.1999999999998</v>
      </c>
      <c r="AY394" s="7">
        <f t="shared" si="1079"/>
        <v>480</v>
      </c>
      <c r="AZ394" s="401">
        <f>IF(SUM($S$3:BC$3)*$J394+SUM($S$4:BC$4)*$K394+SUM($S$5:BC$5)*$L394+SUM($S$6:BC$6)*$M394+SUM($S$7:BC$7)*$N394-SUM($O394:$Q394)&gt;0,SUM($S$3:BC$3)*$J394+SUM($S$4:BC$4)*$K394+SUM($S$5:BC$5)*$L394+SUM($S$6:BC$6)*$M394+SUM($S$7:BC$7)*$N394-SUM($O394:$Q394),0)</f>
        <v>1731.2000000000007</v>
      </c>
      <c r="BA394" s="87">
        <f t="shared" si="1080"/>
        <v>480.00000000000091</v>
      </c>
      <c r="BB394" s="402">
        <f>IF(SUM($S$3:BD$3)*$J394+SUM($S$4:BD$4)*$K394+SUM($S$5:BD$5)*$L394+SUM($S$6:BD$6)*$M394+SUM($S$7:BD$7)*$N394-SUM($O394:$Q394)&gt;0,SUM($S$3:BD$3)*$J394+SUM($S$4:BD$4)*$K394+SUM($S$5:BD$5)*$L394+SUM($S$6:BD$6)*$M394+SUM($S$7:BD$7)*$N394-SUM($O394:$Q394),0)</f>
        <v>2201.6000000000004</v>
      </c>
      <c r="BC394" s="87">
        <f t="shared" si="1081"/>
        <v>470.39999999999964</v>
      </c>
      <c r="BG394" s="23">
        <f t="shared" ref="BG394:BG397" si="1278">IF($G394=2,AC394*$H394*$I$2,AC394*$H394)</f>
        <v>0</v>
      </c>
      <c r="BH394" s="23">
        <f t="shared" ref="BH394:BH397" si="1279">IF($G394=2,AE394*$H394*$I$2,AE394*$H394)</f>
        <v>0</v>
      </c>
      <c r="BI394" s="23">
        <f t="shared" ref="BI394:BI397" si="1280">IF($G394=2,AG394*$H394*$I$2,AG394*$H394)</f>
        <v>0</v>
      </c>
      <c r="BJ394" s="23">
        <f t="shared" ref="BJ394:BJ397" si="1281">IF($G394=2,AI394*$H394*$I$2,AI394*$H394)</f>
        <v>0</v>
      </c>
      <c r="BK394" s="23">
        <f t="shared" ref="BK394:BK397" si="1282">IF($G394=2,AK394*$H394*$I$2,AK394*$H394)</f>
        <v>0</v>
      </c>
      <c r="BL394" s="23">
        <f t="shared" ref="BL394:BL397" si="1283">IF($G394=2,AM394*$H394*$I$2,AM394*$H394)</f>
        <v>0</v>
      </c>
      <c r="BM394" s="23">
        <f t="shared" ref="BM394:BM397" si="1284">IF($G394=2,AO394*$H394*$I$2,AO394*$H394)</f>
        <v>0</v>
      </c>
      <c r="BN394" s="23">
        <f t="shared" ref="BN394:BN397" si="1285">IF($G394=2,AQ394*$H394*$I$2,AQ394*$H394)</f>
        <v>96768.672000000079</v>
      </c>
      <c r="BO394" s="23">
        <f t="shared" ref="BO394:BO397" si="1286">IF($G394=2,AS394*$H394*$I$2,AS394*$H394)</f>
        <v>0</v>
      </c>
      <c r="BP394" s="23">
        <f t="shared" ref="BP394:BP397" si="1287">IF($G394=2,AU394*$H394*$I$2,AU394*$H394)</f>
        <v>96768.672000000079</v>
      </c>
      <c r="BQ394" s="407">
        <f t="shared" ref="BQ394:BQ397" si="1288">IF($G394=2,AW394*$H394*$I$2,AW394*$H394)</f>
        <v>159508.79999999984</v>
      </c>
      <c r="BR394" s="22">
        <f t="shared" ref="BR394:BR397" si="1289">IF($G394=2,AY394*$H394*$I$2,AY394*$H394)</f>
        <v>159508.80000000002</v>
      </c>
      <c r="BS394" s="91">
        <f t="shared" si="1276"/>
        <v>159508.80000000031</v>
      </c>
      <c r="BT394" s="91">
        <f t="shared" si="1277"/>
        <v>156318.62399999987</v>
      </c>
      <c r="BU394" s="23"/>
      <c r="BV394" s="23"/>
      <c r="BW394" s="24"/>
      <c r="BX394" s="164" t="s">
        <v>749</v>
      </c>
    </row>
    <row r="395" spans="1:76" s="86" customFormat="1" ht="12.75" customHeight="1" x14ac:dyDescent="0.25">
      <c r="A395" s="15" t="s">
        <v>938</v>
      </c>
      <c r="B395" s="15" t="s">
        <v>701</v>
      </c>
      <c r="C395" s="244" t="s">
        <v>105</v>
      </c>
      <c r="D395" s="274">
        <v>2</v>
      </c>
      <c r="E395" s="328">
        <v>56.05</v>
      </c>
      <c r="F395" s="342" t="s">
        <v>926</v>
      </c>
      <c r="G395" s="369">
        <v>2</v>
      </c>
      <c r="H395" s="370">
        <v>61.655000000000001</v>
      </c>
      <c r="I395" s="372" t="s">
        <v>926</v>
      </c>
      <c r="J395" s="208"/>
      <c r="K395" s="225">
        <v>0.93</v>
      </c>
      <c r="L395" s="217"/>
      <c r="M395" s="109"/>
      <c r="N395" s="120"/>
      <c r="O395" s="87">
        <v>0</v>
      </c>
      <c r="P395" s="91"/>
      <c r="Q395" s="292">
        <v>1200</v>
      </c>
      <c r="R395" s="72">
        <f>IF(SUM($S$3:U$3)*$J395+SUM($S$4:U$4)*$K395+SUM($S$5:U$5)*$L395+SUM($S$6:U$6)*$M395+SUM($S$7:U$7)*$N395-SUM($O395:$Q395)&gt;0,SUM($S$3:U$3)*$J395+SUM($S$4:U$4)*$K395+SUM($S$5:U$5)*$L395+SUM($S$6:U$6)*$M395+SUM($S$7:U$7)*$N395-SUM($O395:$Q395),0)</f>
        <v>0</v>
      </c>
      <c r="S395" s="73">
        <f t="shared" si="1063"/>
        <v>0</v>
      </c>
      <c r="T395" s="72">
        <f>IF(SUM($S$3:W$3)*$J395+SUM($S$4:W$4)*$K395+SUM($S$5:W$5)*$L395+SUM($S$6:W$6)*$M395+SUM($S$7:W$7)*$N395-SUM($O395:$Q395)&gt;0,SUM($S$3:W$3)*$J395+SUM($S$4:W$4)*$K395+SUM($S$5:W$5)*$L395+SUM($S$6:W$6)*$M395+SUM($S$7:W$7)*$N395-SUM($O395:$Q395),0)</f>
        <v>0</v>
      </c>
      <c r="U395" s="4">
        <f t="shared" si="1064"/>
        <v>0</v>
      </c>
      <c r="V395" s="72">
        <f>IF(SUM($S$3:Y$3)*$J395+SUM($S$4:Y$4)*$K395+SUM($S$5:Y$5)*$L395+SUM($S$6:Y$6)*$M395+SUM($S$7:Y$7)*$N395-SUM($O395:$Q395)&gt;0,SUM($S$3:Y$3)*$J395+SUM($S$4:Y$4)*$K395+SUM($S$5:Y$5)*$L395+SUM($S$6:Y$6)*$M395+SUM($S$7:Y$7)*$N395-SUM($O395:$Q395),0)</f>
        <v>0</v>
      </c>
      <c r="W395" s="4">
        <f t="shared" si="1065"/>
        <v>0</v>
      </c>
      <c r="X395" s="72">
        <f>IF(SUM($S$3:AA$3)*$J395+SUM($S$4:AA$4)*$K395+SUM($S$5:AA$5)*$L395+SUM($S$6:AA$6)*$M395+SUM($S$7:AA$7)*$N395-SUM($O395:$Q395)&gt;0,SUM($S$3:AA$3)*$J395+SUM($S$4:AA$4)*$K395+SUM($S$5:AA$5)*$L395+SUM($S$6:AA$6)*$M395+SUM($S$7:AA$7)*$N395-SUM($O395:$Q395),0)</f>
        <v>0</v>
      </c>
      <c r="Y395" s="4">
        <f t="shared" si="1066"/>
        <v>0</v>
      </c>
      <c r="Z395" s="72">
        <f>IF(SUM($S$3:AC$3)*$J395+SUM($S$4:AC$4)*$K395+SUM($S$5:AC$5)*$L395+SUM($S$6:AC$6)*$M395+SUM($S$7:AC$7)*$N395-SUM($O395:$Q395)&gt;0,SUM($S$3:AC$3)*$J395+SUM($S$4:AC$4)*$K395+SUM($S$5:AC$5)*$L395+SUM($S$6:AC$6)*$M395+SUM($S$7:AC$7)*$N395-SUM($O395:$Q395),0)</f>
        <v>0</v>
      </c>
      <c r="AA395" s="4">
        <f t="shared" si="1067"/>
        <v>0</v>
      </c>
      <c r="AB395" s="72">
        <f>IF(SUM($S$3:AE$3)*$J395+SUM($S$4:AE$4)*$K395+SUM($S$5:AE$5)*$L395+SUM($S$6:AE$6)*$M395+SUM($S$7:AE$7)*$N395-SUM($O395:$Q395)&gt;0,SUM($S$3:AE$3)*$J395+SUM($S$4:AE$4)*$K395+SUM($S$5:AE$5)*$L395+SUM($S$6:AE$6)*$M395+SUM($S$7:AE$7)*$N395-SUM($O395:$Q395),0)</f>
        <v>0</v>
      </c>
      <c r="AC395" s="4">
        <f t="shared" si="1068"/>
        <v>0</v>
      </c>
      <c r="AD395" s="72">
        <f>IF(SUM($S$3:AG$3)*$J395+SUM($S$4:AG$4)*$K395+SUM($S$5:AG$5)*$L395+SUM($S$6:AG$6)*$M395+SUM($S$7:AG$7)*$N395-SUM($O395:$Q395)&gt;0,SUM($S$3:AG$3)*$J395+SUM($S$4:AG$4)*$K395+SUM($S$5:AG$5)*$L395+SUM($S$6:AG$6)*$M395+SUM($S$7:AG$7)*$N395-SUM($O395:$Q395),0)</f>
        <v>0</v>
      </c>
      <c r="AE395" s="4">
        <f t="shared" si="1069"/>
        <v>0</v>
      </c>
      <c r="AF395" s="72">
        <f>IF(SUM($S$3:AI$3)*$J395+SUM($S$4:AI$4)*$K395+SUM($S$5:AI$5)*$L395+SUM($S$6:AI$6)*$M395+SUM($S$7:AI$7)*$N395-SUM($O395:$Q395)&gt;0,SUM($S$3:AI$3)*$J395+SUM($S$4:AI$4)*$K395+SUM($S$5:AI$5)*$L395+SUM($S$6:AI$6)*$M395+SUM($S$7:AI$7)*$N395-SUM($O395:$Q395),0)</f>
        <v>0</v>
      </c>
      <c r="AG395" s="4">
        <f t="shared" si="1070"/>
        <v>0</v>
      </c>
      <c r="AH395" s="72">
        <f>IF(SUM($S$3:AK$3)*$J395+SUM($S$4:AK$4)*$K395+SUM($S$5:AK$5)*$L395+SUM($S$6:AK$6)*$M395+SUM($S$7:AK$7)*$N395-SUM($O395:$Q395)&gt;0,SUM($S$3:AK$3)*$J395+SUM($S$4:AK$4)*$K395+SUM($S$5:AK$5)*$L395+SUM($S$6:AK$6)*$M395+SUM($S$7:AK$7)*$N395-SUM($O395:$Q395),0)</f>
        <v>0</v>
      </c>
      <c r="AI395" s="4">
        <f t="shared" si="1071"/>
        <v>0</v>
      </c>
      <c r="AJ395" s="72">
        <f>IF(SUM($S$3:AM$3)*$J395+SUM($S$4:AQ$4)*$K395+SUM($S$5:AM$5)*$L395+SUM($S$6:AM$6)*$M395+SUM($S$7:AM$7)*$N395-SUM($O395:$Q395)&gt;0,SUM($S$3:AM$3)*$J395+SUM($S$4:AQ$4)*$K395+SUM($S$5:AM$5)*$L395+SUM($S$6:AM$6)*$M395+SUM($S$7:AM$7)*$N395-SUM($O395:$Q395),0)</f>
        <v>0</v>
      </c>
      <c r="AK395" s="4">
        <f t="shared" si="1072"/>
        <v>0</v>
      </c>
      <c r="AL395" s="72">
        <f>IF(SUM($S$3:AO$3)*$J395+SUM($S$4:AS$4)*$K395+SUM($S$5:AO$5)*$L395+SUM($S$6:AO$6)*$M395+SUM($S$7:AO$7)*$N395-SUM($O395:$Q395)&gt;0,SUM($S$3:AO$3)*$J395+SUM($S$4:AS$4)*$K395+SUM($S$5:AO$5)*$L395+SUM($S$6:AO$6)*$M395+SUM($S$7:AO$7)*$N395-SUM($O395:$Q395),0)</f>
        <v>0</v>
      </c>
      <c r="AM395" s="4">
        <f t="shared" si="1073"/>
        <v>0</v>
      </c>
      <c r="AN395" s="72">
        <f>IF(SUM($S$3:AQ$3)*$J395+SUM($S$4:AU$4)*$K395+SUM($S$5:AQ$5)*$L395+SUM($S$6:AQ$6)*$M395+SUM($S$7:AQ$7)*$N395-SUM($O395:$Q395)&gt;0,SUM($S$3:AQ$3)*$J395+SUM($S$4:AU$4)*$K395+SUM($S$5:AQ$5)*$L395+SUM($S$6:AQ$6)*$M395+SUM($S$7:AQ$7)*$N395-SUM($O395:$Q395),0)</f>
        <v>0</v>
      </c>
      <c r="AO395" s="4">
        <f t="shared" si="1074"/>
        <v>0</v>
      </c>
      <c r="AP395" s="72">
        <f>IF(SUM($S$3:AS$3)*$J395+SUM($S$4:AW$4)*$K395+SUM($S$5:AS$5)*$L395+SUM($S$6:AS$6)*$M395+SUM($S$7:AS$7)*$N395-SUM($O395:$Q395)&gt;0,SUM($S$3:AS$3)*$J395+SUM($S$4:AW$4)*$K395+SUM($S$5:AS$5)*$L395+SUM($S$6:AS$6)*$M395+SUM($S$7:AS$7)*$N395-SUM($O395:$Q395),0)</f>
        <v>0</v>
      </c>
      <c r="AQ395" s="4">
        <f t="shared" si="1075"/>
        <v>0</v>
      </c>
      <c r="AR395" s="72">
        <f>IF(SUM($S$3:AU$3)*$J395+SUM($S$4:AP$4)*$K395+SUM($S$5:AU$5)*$L395+SUM($S$6:AU$6)*$M395+SUM($S$7:AU$7)*$N395-SUM($O395:$Q395)&gt;0,SUM($S$3:AU$3)*$J395+SUM($S$4:AP$4)*$K395+SUM($S$5:AU$5)*$L395+SUM($S$6:AU$6)*$M395+SUM($S$7:AU$7)*$N395-SUM($O395:$Q395),0)</f>
        <v>0</v>
      </c>
      <c r="AS395" s="4">
        <f t="shared" si="1076"/>
        <v>0</v>
      </c>
      <c r="AT395" s="72">
        <f>IF(SUM($S$3:AW$3)*$J395+SUM($S$4:AW$4)*$K395+SUM($S$5:AW$5)*$L395+SUM($S$6:AW$6)*$M395+SUM($S$7:AW$7)*$N395-SUM($O395:$Q395)&gt;0,SUM($S$3:AW$3)*$J395+SUM($S$4:AW$4)*$K395+SUM($S$5:AW$5)*$L395+SUM($S$6:AW$6)*$M395+SUM($S$7:AW$7)*$N395-SUM($O395:$Q395),0)</f>
        <v>0</v>
      </c>
      <c r="AU395" s="4">
        <f t="shared" si="1077"/>
        <v>0</v>
      </c>
      <c r="AV395" s="72">
        <f>IF(SUM($S$3:AY$3)*$J395+SUM($S$4:AY$4)*$K395+SUM($S$5:AY$5)*$L395+SUM($S$6:AY$6)*$M395+SUM($S$7:AY$7)*$N395-SUM($O395:$Q395)&gt;0,SUM($S$3:AY$3)*$J395+SUM($S$4:AY$4)*$K395+SUM($S$5:AY$5)*$L395+SUM($S$6:AY$6)*$M395+SUM($S$7:AY$7)*$N395-SUM($O395:$Q395),0)</f>
        <v>70.380000000000109</v>
      </c>
      <c r="AW395" s="4">
        <f t="shared" si="1078"/>
        <v>70.380000000000109</v>
      </c>
      <c r="AX395" s="72">
        <f>IF(SUM($S$3:BA$3)*$J395+SUM($S$4:BA$4)*$K395+SUM($S$5:BA$5)*$L395+SUM($S$6:BA$6)*$M395+SUM($S$7:BA$7)*$N395-SUM($O395:$Q395)&gt;0,SUM($S$3:BA$3)*$J395+SUM($S$4:BA$4)*$K395+SUM($S$5:BA$5)*$L395+SUM($S$6:BA$6)*$M395+SUM($S$7:BA$7)*$N395-SUM($O395:$Q395),0)</f>
        <v>209.88000000000011</v>
      </c>
      <c r="AY395" s="7">
        <f t="shared" si="1079"/>
        <v>139.5</v>
      </c>
      <c r="AZ395" s="401">
        <f>IF(SUM($S$3:BC$3)*$J395+SUM($S$4:BC$4)*$K395+SUM($S$5:BC$5)*$L395+SUM($S$6:BC$6)*$M395+SUM($S$7:BC$7)*$N395-SUM($O395:$Q395)&gt;0,SUM($S$3:BC$3)*$J395+SUM($S$4:BC$4)*$K395+SUM($S$5:BC$5)*$L395+SUM($S$6:BC$6)*$M395+SUM($S$7:BC$7)*$N395-SUM($O395:$Q395),0)</f>
        <v>349.38000000000011</v>
      </c>
      <c r="BA395" s="87">
        <f t="shared" si="1080"/>
        <v>139.5</v>
      </c>
      <c r="BB395" s="402">
        <f>IF(SUM($S$3:BD$3)*$J395+SUM($S$4:BD$4)*$K395+SUM($S$5:BD$5)*$L395+SUM($S$6:BD$6)*$M395+SUM($S$7:BD$7)*$N395-SUM($O395:$Q395)&gt;0,SUM($S$3:BD$3)*$J395+SUM($S$4:BD$4)*$K395+SUM($S$5:BD$5)*$L395+SUM($S$6:BD$6)*$M395+SUM($S$7:BD$7)*$N395-SUM($O395:$Q395),0)</f>
        <v>486.09000000000015</v>
      </c>
      <c r="BC395" s="87">
        <f t="shared" si="1081"/>
        <v>136.71000000000004</v>
      </c>
      <c r="BG395" s="23">
        <f t="shared" si="1278"/>
        <v>0</v>
      </c>
      <c r="BH395" s="23">
        <f t="shared" si="1279"/>
        <v>0</v>
      </c>
      <c r="BI395" s="23">
        <f t="shared" si="1280"/>
        <v>0</v>
      </c>
      <c r="BJ395" s="23">
        <f t="shared" si="1281"/>
        <v>0</v>
      </c>
      <c r="BK395" s="23">
        <f t="shared" si="1282"/>
        <v>0</v>
      </c>
      <c r="BL395" s="23">
        <f t="shared" si="1283"/>
        <v>0</v>
      </c>
      <c r="BM395" s="23">
        <f t="shared" si="1284"/>
        <v>0</v>
      </c>
      <c r="BN395" s="23">
        <f t="shared" si="1285"/>
        <v>0</v>
      </c>
      <c r="BO395" s="23">
        <f t="shared" si="1286"/>
        <v>0</v>
      </c>
      <c r="BP395" s="23">
        <f t="shared" si="1287"/>
        <v>0</v>
      </c>
      <c r="BQ395" s="407">
        <f t="shared" si="1288"/>
        <v>24733.889730000039</v>
      </c>
      <c r="BR395" s="22">
        <f t="shared" si="1289"/>
        <v>49024.973249999995</v>
      </c>
      <c r="BS395" s="91">
        <f t="shared" si="1276"/>
        <v>49024.973249999995</v>
      </c>
      <c r="BT395" s="91">
        <f t="shared" si="1277"/>
        <v>48044.473785000009</v>
      </c>
      <c r="BU395" s="23"/>
      <c r="BV395" s="23"/>
      <c r="BW395" s="24"/>
      <c r="BX395" s="164" t="s">
        <v>749</v>
      </c>
    </row>
    <row r="396" spans="1:76" s="86" customFormat="1" ht="12.75" customHeight="1" x14ac:dyDescent="0.25">
      <c r="A396" s="15" t="s">
        <v>939</v>
      </c>
      <c r="B396" s="15" t="s">
        <v>700</v>
      </c>
      <c r="C396" s="244" t="s">
        <v>105</v>
      </c>
      <c r="D396" s="274">
        <v>2</v>
      </c>
      <c r="E396" s="328">
        <v>52</v>
      </c>
      <c r="F396" s="342" t="s">
        <v>926</v>
      </c>
      <c r="G396" s="369">
        <v>2</v>
      </c>
      <c r="H396" s="370">
        <v>57.2</v>
      </c>
      <c r="I396" s="372" t="s">
        <v>926</v>
      </c>
      <c r="J396" s="208"/>
      <c r="K396" s="225">
        <v>1.37</v>
      </c>
      <c r="L396" s="217"/>
      <c r="M396" s="109"/>
      <c r="N396" s="120"/>
      <c r="O396" s="87">
        <v>0</v>
      </c>
      <c r="P396" s="91"/>
      <c r="Q396" s="292">
        <v>1700</v>
      </c>
      <c r="R396" s="72">
        <f>IF(SUM($S$3:U$3)*$J396+SUM($S$4:U$4)*$K396+SUM($S$5:U$5)*$L396+SUM($S$6:U$6)*$M396+SUM($S$7:U$7)*$N396-SUM($O396:$Q396)&gt;0,SUM($S$3:U$3)*$J396+SUM($S$4:U$4)*$K396+SUM($S$5:U$5)*$L396+SUM($S$6:U$6)*$M396+SUM($S$7:U$7)*$N396-SUM($O396:$Q396),0)</f>
        <v>0</v>
      </c>
      <c r="S396" s="73">
        <f t="shared" ref="S396:S459" si="1290">R396</f>
        <v>0</v>
      </c>
      <c r="T396" s="72">
        <f>IF(SUM($S$3:W$3)*$J396+SUM($S$4:W$4)*$K396+SUM($S$5:W$5)*$L396+SUM($S$6:W$6)*$M396+SUM($S$7:W$7)*$N396-SUM($O396:$Q396)&gt;0,SUM($S$3:W$3)*$J396+SUM($S$4:W$4)*$K396+SUM($S$5:W$5)*$L396+SUM($S$6:W$6)*$M396+SUM($S$7:W$7)*$N396-SUM($O396:$Q396),0)</f>
        <v>0</v>
      </c>
      <c r="U396" s="4">
        <f t="shared" ref="U396:U459" si="1291">IF(T396-R396&gt;0,T396-R396,0)</f>
        <v>0</v>
      </c>
      <c r="V396" s="72">
        <f>IF(SUM($S$3:Y$3)*$J396+SUM($S$4:Y$4)*$K396+SUM($S$5:Y$5)*$L396+SUM($S$6:Y$6)*$M396+SUM($S$7:Y$7)*$N396-SUM($O396:$Q396)&gt;0,SUM($S$3:Y$3)*$J396+SUM($S$4:Y$4)*$K396+SUM($S$5:Y$5)*$L396+SUM($S$6:Y$6)*$M396+SUM($S$7:Y$7)*$N396-SUM($O396:$Q396),0)</f>
        <v>0</v>
      </c>
      <c r="W396" s="4">
        <f t="shared" ref="W396:W459" si="1292">IF(V396-T396&gt;0,V396-T396,0)</f>
        <v>0</v>
      </c>
      <c r="X396" s="72">
        <f>IF(SUM($S$3:AA$3)*$J396+SUM($S$4:AA$4)*$K396+SUM($S$5:AA$5)*$L396+SUM($S$6:AA$6)*$M396+SUM($S$7:AA$7)*$N396-SUM($O396:$Q396)&gt;0,SUM($S$3:AA$3)*$J396+SUM($S$4:AA$4)*$K396+SUM($S$5:AA$5)*$L396+SUM($S$6:AA$6)*$M396+SUM($S$7:AA$7)*$N396-SUM($O396:$Q396),0)</f>
        <v>0</v>
      </c>
      <c r="Y396" s="4">
        <f t="shared" ref="Y396:Y459" si="1293">IF(X396-V396&gt;0,X396-V396,0)</f>
        <v>0</v>
      </c>
      <c r="Z396" s="72">
        <f>IF(SUM($S$3:AC$3)*$J396+SUM($S$4:AC$4)*$K396+SUM($S$5:AC$5)*$L396+SUM($S$6:AC$6)*$M396+SUM($S$7:AC$7)*$N396-SUM($O396:$Q396)&gt;0,SUM($S$3:AC$3)*$J396+SUM($S$4:AC$4)*$K396+SUM($S$5:AC$5)*$L396+SUM($S$6:AC$6)*$M396+SUM($S$7:AC$7)*$N396-SUM($O396:$Q396),0)</f>
        <v>0</v>
      </c>
      <c r="AA396" s="4">
        <f t="shared" ref="AA396:AA459" si="1294">IF(Z396-X396&gt;0,Z396-X396,0)</f>
        <v>0</v>
      </c>
      <c r="AB396" s="72">
        <f>IF(SUM($S$3:AE$3)*$J396+SUM($S$4:AE$4)*$K396+SUM($S$5:AE$5)*$L396+SUM($S$6:AE$6)*$M396+SUM($S$7:AE$7)*$N396-SUM($O396:$Q396)&gt;0,SUM($S$3:AE$3)*$J396+SUM($S$4:AE$4)*$K396+SUM($S$5:AE$5)*$L396+SUM($S$6:AE$6)*$M396+SUM($S$7:AE$7)*$N396-SUM($O396:$Q396),0)</f>
        <v>0</v>
      </c>
      <c r="AC396" s="4">
        <f t="shared" ref="AC396:AC459" si="1295">IF(AB396-Z396&gt;0,AB396-Z396,0)</f>
        <v>0</v>
      </c>
      <c r="AD396" s="72">
        <f>IF(SUM($S$3:AG$3)*$J396+SUM($S$4:AG$4)*$K396+SUM($S$5:AG$5)*$L396+SUM($S$6:AG$6)*$M396+SUM($S$7:AG$7)*$N396-SUM($O396:$Q396)&gt;0,SUM($S$3:AG$3)*$J396+SUM($S$4:AG$4)*$K396+SUM($S$5:AG$5)*$L396+SUM($S$6:AG$6)*$M396+SUM($S$7:AG$7)*$N396-SUM($O396:$Q396),0)</f>
        <v>0</v>
      </c>
      <c r="AE396" s="4">
        <f t="shared" ref="AE396:AE459" si="1296">IF(AD396-AB396&gt;0,AD396-AB396,0)</f>
        <v>0</v>
      </c>
      <c r="AF396" s="72">
        <f>IF(SUM($S$3:AI$3)*$J396+SUM($S$4:AI$4)*$K396+SUM($S$5:AI$5)*$L396+SUM($S$6:AI$6)*$M396+SUM($S$7:AI$7)*$N396-SUM($O396:$Q396)&gt;0,SUM($S$3:AI$3)*$J396+SUM($S$4:AI$4)*$K396+SUM($S$5:AI$5)*$L396+SUM($S$6:AI$6)*$M396+SUM($S$7:AI$7)*$N396-SUM($O396:$Q396),0)</f>
        <v>0</v>
      </c>
      <c r="AG396" s="4">
        <f t="shared" ref="AG396:AG459" si="1297">IF(AF396-AD396&gt;0,AF396-AD396,0)</f>
        <v>0</v>
      </c>
      <c r="AH396" s="72">
        <f>IF(SUM($S$3:AK$3)*$J396+SUM($S$4:AK$4)*$K396+SUM($S$5:AK$5)*$L396+SUM($S$6:AK$6)*$M396+SUM($S$7:AK$7)*$N396-SUM($O396:$Q396)&gt;0,SUM($S$3:AK$3)*$J396+SUM($S$4:AK$4)*$K396+SUM($S$5:AK$5)*$L396+SUM($S$6:AK$6)*$M396+SUM($S$7:AK$7)*$N396-SUM($O396:$Q396),0)</f>
        <v>0</v>
      </c>
      <c r="AI396" s="4">
        <f t="shared" ref="AI396:AI459" si="1298">IF(AH396-AF396&gt;0,AH396-AF396,0)</f>
        <v>0</v>
      </c>
      <c r="AJ396" s="72">
        <f>IF(SUM($S$3:AM$3)*$J396+SUM($S$4:AQ$4)*$K396+SUM($S$5:AM$5)*$L396+SUM($S$6:AM$6)*$M396+SUM($S$7:AM$7)*$N396-SUM($O396:$Q396)&gt;0,SUM($S$3:AM$3)*$J396+SUM($S$4:AQ$4)*$K396+SUM($S$5:AM$5)*$L396+SUM($S$6:AM$6)*$M396+SUM($S$7:AM$7)*$N396-SUM($O396:$Q396),0)</f>
        <v>0</v>
      </c>
      <c r="AK396" s="4">
        <f t="shared" ref="AK396:AK459" si="1299">IF(AJ396-AH396&gt;0,AJ396-AH396,0)</f>
        <v>0</v>
      </c>
      <c r="AL396" s="72">
        <f>IF(SUM($S$3:AO$3)*$J396+SUM($S$4:AS$4)*$K396+SUM($S$5:AO$5)*$L396+SUM($S$6:AO$6)*$M396+SUM($S$7:AO$7)*$N396-SUM($O396:$Q396)&gt;0,SUM($S$3:AO$3)*$J396+SUM($S$4:AS$4)*$K396+SUM($S$5:AO$5)*$L396+SUM($S$6:AO$6)*$M396+SUM($S$7:AO$7)*$N396-SUM($O396:$Q396),0)</f>
        <v>0</v>
      </c>
      <c r="AM396" s="4">
        <f t="shared" ref="AM396:AM459" si="1300">IF(AL396-AJ396&gt;0,AL396-AJ396,0)</f>
        <v>0</v>
      </c>
      <c r="AN396" s="72">
        <f>IF(SUM($S$3:AQ$3)*$J396+SUM($S$4:AU$4)*$K396+SUM($S$5:AQ$5)*$L396+SUM($S$6:AQ$6)*$M396+SUM($S$7:AQ$7)*$N396-SUM($O396:$Q396)&gt;0,SUM($S$3:AQ$3)*$J396+SUM($S$4:AU$4)*$K396+SUM($S$5:AQ$5)*$L396+SUM($S$6:AQ$6)*$M396+SUM($S$7:AQ$7)*$N396-SUM($O396:$Q396),0)</f>
        <v>0</v>
      </c>
      <c r="AO396" s="4">
        <f t="shared" ref="AO396:AO459" si="1301">IF(AN396-AL396&gt;0,AN396-AL396,0)</f>
        <v>0</v>
      </c>
      <c r="AP396" s="72">
        <f>IF(SUM($S$3:AS$3)*$J396+SUM($S$4:AW$4)*$K396+SUM($S$5:AS$5)*$L396+SUM($S$6:AS$6)*$M396+SUM($S$7:AS$7)*$N396-SUM($O396:$Q396)&gt;0,SUM($S$3:AS$3)*$J396+SUM($S$4:AW$4)*$K396+SUM($S$5:AS$5)*$L396+SUM($S$6:AS$6)*$M396+SUM($S$7:AS$7)*$N396-SUM($O396:$Q396),0)</f>
        <v>0</v>
      </c>
      <c r="AQ396" s="4">
        <f t="shared" ref="AQ396:AQ459" si="1302">IF(AP396-AN396&gt;0,AP396-AN396,0)</f>
        <v>0</v>
      </c>
      <c r="AR396" s="72">
        <f>IF(SUM($S$3:AU$3)*$J396+SUM($S$4:AP$4)*$K396+SUM($S$5:AU$5)*$L396+SUM($S$6:AU$6)*$M396+SUM($S$7:AU$7)*$N396-SUM($O396:$Q396)&gt;0,SUM($S$3:AU$3)*$J396+SUM($S$4:AP$4)*$K396+SUM($S$5:AU$5)*$L396+SUM($S$6:AU$6)*$M396+SUM($S$7:AU$7)*$N396-SUM($O396:$Q396),0)</f>
        <v>0</v>
      </c>
      <c r="AS396" s="4">
        <f t="shared" ref="AS396:AS459" si="1303">IF(AR396-AP396&gt;0,AR396-AP396,0)</f>
        <v>0</v>
      </c>
      <c r="AT396" s="72">
        <f>IF(SUM($S$3:AW$3)*$J396+SUM($S$4:AW$4)*$K396+SUM($S$5:AW$5)*$L396+SUM($S$6:AW$6)*$M396+SUM($S$7:AW$7)*$N396-SUM($O396:$Q396)&gt;0,SUM($S$3:AW$3)*$J396+SUM($S$4:AW$4)*$K396+SUM($S$5:AW$5)*$L396+SUM($S$6:AW$6)*$M396+SUM($S$7:AW$7)*$N396-SUM($O396:$Q396),0)</f>
        <v>0</v>
      </c>
      <c r="AU396" s="4">
        <f t="shared" ref="AU396:AU459" si="1304">IF(AT396-AR396&gt;0,AT396-AR396,0)</f>
        <v>0</v>
      </c>
      <c r="AV396" s="72">
        <f>IF(SUM($S$3:AY$3)*$J396+SUM($S$4:AY$4)*$K396+SUM($S$5:AY$5)*$L396+SUM($S$6:AY$6)*$M396+SUM($S$7:AY$7)*$N396-SUM($O396:$Q396)&gt;0,SUM($S$3:AY$3)*$J396+SUM($S$4:AY$4)*$K396+SUM($S$5:AY$5)*$L396+SUM($S$6:AY$6)*$M396+SUM($S$7:AY$7)*$N396-SUM($O396:$Q396),0)</f>
        <v>171.42000000000007</v>
      </c>
      <c r="AW396" s="4">
        <f t="shared" ref="AW396:AW459" si="1305">IF(AV396-AT396&gt;0,AV396-AT396,0)</f>
        <v>171.42000000000007</v>
      </c>
      <c r="AX396" s="72">
        <f>IF(SUM($S$3:BA$3)*$J396+SUM($S$4:BA$4)*$K396+SUM($S$5:BA$5)*$L396+SUM($S$6:BA$6)*$M396+SUM($S$7:BA$7)*$N396-SUM($O396:$Q396)&gt;0,SUM($S$3:BA$3)*$J396+SUM($S$4:BA$4)*$K396+SUM($S$5:BA$5)*$L396+SUM($S$6:BA$6)*$M396+SUM($S$7:BA$7)*$N396-SUM($O396:$Q396),0)</f>
        <v>376.92000000000007</v>
      </c>
      <c r="AY396" s="7">
        <f t="shared" ref="AY396:AY459" si="1306">IF(AX396-AV396&gt;0,AX396-AV396,0)</f>
        <v>205.5</v>
      </c>
      <c r="AZ396" s="401">
        <f>IF(SUM($S$3:BC$3)*$J396+SUM($S$4:BC$4)*$K396+SUM($S$5:BC$5)*$L396+SUM($S$6:BC$6)*$M396+SUM($S$7:BC$7)*$N396-SUM($O396:$Q396)&gt;0,SUM($S$3:BC$3)*$J396+SUM($S$4:BC$4)*$K396+SUM($S$5:BC$5)*$L396+SUM($S$6:BC$6)*$M396+SUM($S$7:BC$7)*$N396-SUM($O396:$Q396),0)</f>
        <v>582.42000000000007</v>
      </c>
      <c r="BA396" s="87">
        <f t="shared" ref="BA396:BA459" si="1307">IF(AZ396-AX396&gt;0,AZ396-AX396,0)</f>
        <v>205.5</v>
      </c>
      <c r="BB396" s="402">
        <f>IF(SUM($S$3:BD$3)*$J396+SUM($S$4:BD$4)*$K396+SUM($S$5:BD$5)*$L396+SUM($S$6:BD$6)*$M396+SUM($S$7:BD$7)*$N396-SUM($O396:$Q396)&gt;0,SUM($S$3:BD$3)*$J396+SUM($S$4:BD$4)*$K396+SUM($S$5:BD$5)*$L396+SUM($S$6:BD$6)*$M396+SUM($S$7:BD$7)*$N396-SUM($O396:$Q396),0)</f>
        <v>783.8100000000004</v>
      </c>
      <c r="BC396" s="87">
        <f t="shared" ref="BC396:BC459" si="1308">IF(BB396-AZ396&gt;0,BB396-AZ396,0)</f>
        <v>201.39000000000033</v>
      </c>
      <c r="BG396" s="23">
        <f t="shared" si="1278"/>
        <v>0</v>
      </c>
      <c r="BH396" s="23">
        <f t="shared" si="1279"/>
        <v>0</v>
      </c>
      <c r="BI396" s="23">
        <f t="shared" si="1280"/>
        <v>0</v>
      </c>
      <c r="BJ396" s="23">
        <f t="shared" si="1281"/>
        <v>0</v>
      </c>
      <c r="BK396" s="23">
        <f t="shared" si="1282"/>
        <v>0</v>
      </c>
      <c r="BL396" s="23">
        <f t="shared" si="1283"/>
        <v>0</v>
      </c>
      <c r="BM396" s="23">
        <f t="shared" si="1284"/>
        <v>0</v>
      </c>
      <c r="BN396" s="23">
        <f t="shared" si="1285"/>
        <v>0</v>
      </c>
      <c r="BO396" s="23">
        <f t="shared" si="1286"/>
        <v>0</v>
      </c>
      <c r="BP396" s="23">
        <f t="shared" si="1287"/>
        <v>0</v>
      </c>
      <c r="BQ396" s="407">
        <f t="shared" si="1288"/>
        <v>55889.776800000021</v>
      </c>
      <c r="BR396" s="22">
        <f t="shared" si="1289"/>
        <v>67001.22</v>
      </c>
      <c r="BS396" s="91">
        <f t="shared" si="1276"/>
        <v>67001.22</v>
      </c>
      <c r="BT396" s="91">
        <f t="shared" si="1277"/>
        <v>65661.195600000108</v>
      </c>
      <c r="BU396" s="23"/>
      <c r="BV396" s="23"/>
      <c r="BW396" s="24"/>
      <c r="BX396" s="164" t="s">
        <v>749</v>
      </c>
    </row>
    <row r="397" spans="1:76" s="86" customFormat="1" ht="12.75" customHeight="1" x14ac:dyDescent="0.25">
      <c r="A397" s="51" t="s">
        <v>940</v>
      </c>
      <c r="B397" s="15" t="s">
        <v>941</v>
      </c>
      <c r="C397" s="244" t="s">
        <v>105</v>
      </c>
      <c r="D397" s="274">
        <v>2</v>
      </c>
      <c r="E397" s="328">
        <v>54</v>
      </c>
      <c r="F397" s="342" t="s">
        <v>926</v>
      </c>
      <c r="G397" s="369">
        <v>2</v>
      </c>
      <c r="H397" s="370">
        <v>59.4</v>
      </c>
      <c r="I397" s="372" t="s">
        <v>926</v>
      </c>
      <c r="J397" s="208"/>
      <c r="K397" s="208"/>
      <c r="L397" s="222">
        <v>2.54</v>
      </c>
      <c r="M397" s="110"/>
      <c r="N397" s="128"/>
      <c r="O397" s="87"/>
      <c r="P397" s="91"/>
      <c r="Q397" s="292">
        <v>4521</v>
      </c>
      <c r="R397" s="72">
        <f>IF(SUM($S$3:U$3)*$J397+SUM($S$4:U$4)*$K397+SUM($S$5:U$5)*$L397+SUM($S$6:U$6)*$M397+SUM($S$7:U$7)*$N397-SUM($O397:$Q397)&gt;0,SUM($S$3:U$3)*$J397+SUM($S$4:U$4)*$K397+SUM($S$5:U$5)*$L397+SUM($S$6:U$6)*$M397+SUM($S$7:U$7)*$N397-SUM($O397:$Q397),0)</f>
        <v>0</v>
      </c>
      <c r="S397" s="73">
        <f t="shared" si="1290"/>
        <v>0</v>
      </c>
      <c r="T397" s="72">
        <f>IF(SUM($S$3:W$3)*$J397+SUM($S$4:W$4)*$K397+SUM($S$5:W$5)*$L397+SUM($S$6:W$6)*$M397+SUM($S$7:W$7)*$N397-SUM($O397:$Q397)&gt;0,SUM($S$3:W$3)*$J397+SUM($S$4:W$4)*$K397+SUM($S$5:W$5)*$L397+SUM($S$6:W$6)*$M397+SUM($S$7:W$7)*$N397-SUM($O397:$Q397),0)</f>
        <v>0</v>
      </c>
      <c r="U397" s="4">
        <f t="shared" si="1291"/>
        <v>0</v>
      </c>
      <c r="V397" s="72">
        <f>IF(SUM($S$3:Y$3)*$J397+SUM($S$4:Y$4)*$K397+SUM($S$5:Y$5)*$L397+SUM($S$6:Y$6)*$M397+SUM($S$7:Y$7)*$N397-SUM($O397:$Q397)&gt;0,SUM($S$3:Y$3)*$J397+SUM($S$4:Y$4)*$K397+SUM($S$5:Y$5)*$L397+SUM($S$6:Y$6)*$M397+SUM($S$7:Y$7)*$N397-SUM($O397:$Q397),0)</f>
        <v>0</v>
      </c>
      <c r="W397" s="4">
        <f t="shared" si="1292"/>
        <v>0</v>
      </c>
      <c r="X397" s="72">
        <f>IF(SUM($S$3:AA$3)*$J397+SUM($S$4:AA$4)*$K397+SUM($S$5:AA$5)*$L397+SUM($S$6:AA$6)*$M397+SUM($S$7:AA$7)*$N397-SUM($O397:$Q397)&gt;0,SUM($S$3:AA$3)*$J397+SUM($S$4:AA$4)*$K397+SUM($S$5:AA$5)*$L397+SUM($S$6:AA$6)*$M397+SUM($S$7:AA$7)*$N397-SUM($O397:$Q397),0)</f>
        <v>0</v>
      </c>
      <c r="Y397" s="4">
        <f t="shared" si="1293"/>
        <v>0</v>
      </c>
      <c r="Z397" s="72">
        <f>IF(SUM($S$3:AC$3)*$J397+SUM($S$4:AC$4)*$K397+SUM($S$5:AC$5)*$L397+SUM($S$6:AC$6)*$M397+SUM($S$7:AC$7)*$N397-SUM($O397:$Q397)&gt;0,SUM($S$3:AC$3)*$J397+SUM($S$4:AC$4)*$K397+SUM($S$5:AC$5)*$L397+SUM($S$6:AC$6)*$M397+SUM($S$7:AC$7)*$N397-SUM($O397:$Q397),0)</f>
        <v>0</v>
      </c>
      <c r="AA397" s="4">
        <f t="shared" si="1294"/>
        <v>0</v>
      </c>
      <c r="AB397" s="72">
        <f>IF(SUM($S$3:AE$3)*$J397+SUM($S$4:AE$4)*$K397+SUM($S$5:AE$5)*$L397+SUM($S$6:AE$6)*$M397+SUM($S$7:AE$7)*$N397-SUM($O397:$Q397)&gt;0,SUM($S$3:AE$3)*$J397+SUM($S$4:AE$4)*$K397+SUM($S$5:AE$5)*$L397+SUM($S$6:AE$6)*$M397+SUM($S$7:AE$7)*$N397-SUM($O397:$Q397),0)</f>
        <v>0</v>
      </c>
      <c r="AC397" s="4">
        <f t="shared" si="1295"/>
        <v>0</v>
      </c>
      <c r="AD397" s="72">
        <f>IF(SUM($S$3:AG$3)*$J397+SUM($S$4:AG$4)*$K397+SUM($S$5:AG$5)*$L397+SUM($S$6:AG$6)*$M397+SUM($S$7:AG$7)*$N397-SUM($O397:$Q397)&gt;0,SUM($S$3:AG$3)*$J397+SUM($S$4:AG$4)*$K397+SUM($S$5:AG$5)*$L397+SUM($S$6:AG$6)*$M397+SUM($S$7:AG$7)*$N397-SUM($O397:$Q397),0)</f>
        <v>0</v>
      </c>
      <c r="AE397" s="4">
        <f t="shared" si="1296"/>
        <v>0</v>
      </c>
      <c r="AF397" s="72">
        <f>IF(SUM($S$3:AI$3)*$J397+SUM($S$4:AI$4)*$K397+SUM($S$5:AI$5)*$L397+SUM($S$6:AI$6)*$M397+SUM($S$7:AI$7)*$N397-SUM($O397:$Q397)&gt;0,SUM($S$3:AI$3)*$J397+SUM($S$4:AI$4)*$K397+SUM($S$5:AI$5)*$L397+SUM($S$6:AI$6)*$M397+SUM($S$7:AI$7)*$N397-SUM($O397:$Q397),0)</f>
        <v>0</v>
      </c>
      <c r="AG397" s="4">
        <f t="shared" si="1297"/>
        <v>0</v>
      </c>
      <c r="AH397" s="72">
        <f>IF(SUM($S$3:AK$3)*$J397+SUM($S$4:AK$4)*$K397+SUM($S$5:AK$5)*$L397+SUM($S$6:AK$6)*$M397+SUM($S$7:AK$7)*$N397-SUM($O397:$Q397)&gt;0,SUM($S$3:AK$3)*$J397+SUM($S$4:AK$4)*$K397+SUM($S$5:AK$5)*$L397+SUM($S$6:AK$6)*$M397+SUM($S$7:AK$7)*$N397-SUM($O397:$Q397),0)</f>
        <v>0</v>
      </c>
      <c r="AI397" s="4">
        <f t="shared" si="1298"/>
        <v>0</v>
      </c>
      <c r="AJ397" s="72">
        <f>IF(SUM($S$3:AM$3)*$J397+SUM($S$4:AQ$4)*$K397+SUM($S$5:AM$5)*$L397+SUM($S$6:AM$6)*$M397+SUM($S$7:AM$7)*$N397-SUM($O397:$Q397)&gt;0,SUM($S$3:AM$3)*$J397+SUM($S$4:AQ$4)*$K397+SUM($S$5:AM$5)*$L397+SUM($S$6:AM$6)*$M397+SUM($S$7:AM$7)*$N397-SUM($O397:$Q397),0)</f>
        <v>0</v>
      </c>
      <c r="AK397" s="4">
        <f t="shared" si="1299"/>
        <v>0</v>
      </c>
      <c r="AL397" s="72">
        <f>IF(SUM($S$3:AO$3)*$J397+SUM($S$4:AS$4)*$K397+SUM($S$5:AO$5)*$L397+SUM($S$6:AO$6)*$M397+SUM($S$7:AO$7)*$N397-SUM($O397:$Q397)&gt;0,SUM($S$3:AO$3)*$J397+SUM($S$4:AS$4)*$K397+SUM($S$5:AO$5)*$L397+SUM($S$6:AO$6)*$M397+SUM($S$7:AO$7)*$N397-SUM($O397:$Q397),0)</f>
        <v>0</v>
      </c>
      <c r="AM397" s="4">
        <f t="shared" si="1300"/>
        <v>0</v>
      </c>
      <c r="AN397" s="72">
        <f>IF(SUM($S$3:AQ$3)*$J397+SUM($S$4:AU$4)*$K397+SUM($S$5:AQ$5)*$L397+SUM($S$6:AQ$6)*$M397+SUM($S$7:AQ$7)*$N397-SUM($O397:$Q397)&gt;0,SUM($S$3:AQ$3)*$J397+SUM($S$4:AU$4)*$K397+SUM($S$5:AQ$5)*$L397+SUM($S$6:AQ$6)*$M397+SUM($S$7:AQ$7)*$N397-SUM($O397:$Q397),0)</f>
        <v>0</v>
      </c>
      <c r="AO397" s="4">
        <f t="shared" si="1301"/>
        <v>0</v>
      </c>
      <c r="AP397" s="72">
        <f>IF(SUM($S$3:AS$3)*$J397+SUM($S$4:AW$4)*$K397+SUM($S$5:AS$5)*$L397+SUM($S$6:AS$6)*$M397+SUM($S$7:AS$7)*$N397-SUM($O397:$Q397)&gt;0,SUM($S$3:AS$3)*$J397+SUM($S$4:AW$4)*$K397+SUM($S$5:AS$5)*$L397+SUM($S$6:AS$6)*$M397+SUM($S$7:AS$7)*$N397-SUM($O397:$Q397),0)</f>
        <v>0</v>
      </c>
      <c r="AQ397" s="4">
        <f t="shared" si="1302"/>
        <v>0</v>
      </c>
      <c r="AR397" s="72">
        <f>IF(SUM($S$3:AU$3)*$J397+SUM($S$4:AP$4)*$K397+SUM($S$5:AU$5)*$L397+SUM($S$6:AU$6)*$M397+SUM($S$7:AU$7)*$N397-SUM($O397:$Q397)&gt;0,SUM($S$3:AU$3)*$J397+SUM($S$4:AP$4)*$K397+SUM($S$5:AU$5)*$L397+SUM($S$6:AU$6)*$M397+SUM($S$7:AU$7)*$N397-SUM($O397:$Q397),0)</f>
        <v>0</v>
      </c>
      <c r="AS397" s="4">
        <f t="shared" si="1303"/>
        <v>0</v>
      </c>
      <c r="AT397" s="72">
        <f>IF(SUM($S$3:AW$3)*$J397+SUM($S$4:AW$4)*$K397+SUM($S$5:AW$5)*$L397+SUM($S$6:AW$6)*$M397+SUM($S$7:AW$7)*$N397-SUM($O397:$Q397)&gt;0,SUM($S$3:AW$3)*$J397+SUM($S$4:AW$4)*$K397+SUM($S$5:AW$5)*$L397+SUM($S$6:AW$6)*$M397+SUM($S$7:AW$7)*$N397-SUM($O397:$Q397),0)</f>
        <v>0</v>
      </c>
      <c r="AU397" s="4">
        <f t="shared" si="1304"/>
        <v>0</v>
      </c>
      <c r="AV397" s="72">
        <f>IF(SUM($S$3:AY$3)*$J397+SUM($S$4:AY$4)*$K397+SUM($S$5:AY$5)*$L397+SUM($S$6:AY$6)*$M397+SUM($S$7:AY$7)*$N397-SUM($O397:$Q397)&gt;0,SUM($S$3:AY$3)*$J397+SUM($S$4:AY$4)*$K397+SUM($S$5:AY$5)*$L397+SUM($S$6:AY$6)*$M397+SUM($S$7:AY$7)*$N397-SUM($O397:$Q397),0)</f>
        <v>0</v>
      </c>
      <c r="AW397" s="4">
        <f t="shared" si="1305"/>
        <v>0</v>
      </c>
      <c r="AX397" s="72">
        <f>IF(SUM($S$3:BA$3)*$J397+SUM($S$4:BA$4)*$K397+SUM($S$5:BA$5)*$L397+SUM($S$6:BA$6)*$M397+SUM($S$7:BA$7)*$N397-SUM($O397:$Q397)&gt;0,SUM($S$3:BA$3)*$J397+SUM($S$4:BA$4)*$K397+SUM($S$5:BA$5)*$L397+SUM($S$6:BA$6)*$M397+SUM($S$7:BA$7)*$N397-SUM($O397:$Q397),0)</f>
        <v>0</v>
      </c>
      <c r="AY397" s="7">
        <f t="shared" si="1306"/>
        <v>0</v>
      </c>
      <c r="AZ397" s="401">
        <f>IF(SUM($S$3:BC$3)*$J397+SUM($S$4:BC$4)*$K397+SUM($S$5:BC$5)*$L397+SUM($S$6:BC$6)*$M397+SUM($S$7:BC$7)*$N397-SUM($O397:$Q397)&gt;0,SUM($S$3:BC$3)*$J397+SUM($S$4:BC$4)*$K397+SUM($S$5:BC$5)*$L397+SUM($S$6:BC$6)*$M397+SUM($S$7:BC$7)*$N397-SUM($O397:$Q397),0)</f>
        <v>0</v>
      </c>
      <c r="BA397" s="87">
        <f t="shared" si="1307"/>
        <v>0</v>
      </c>
      <c r="BB397" s="402">
        <f>IF(SUM($S$3:BD$3)*$J397+SUM($S$4:BD$4)*$K397+SUM($S$5:BD$5)*$L397+SUM($S$6:BD$6)*$M397+SUM($S$7:BD$7)*$N397-SUM($O397:$Q397)&gt;0,SUM($S$3:BD$3)*$J397+SUM($S$4:BD$4)*$K397+SUM($S$5:BD$5)*$L397+SUM($S$6:BD$6)*$M397+SUM($S$7:BD$7)*$N397-SUM($O397:$Q397),0)</f>
        <v>0</v>
      </c>
      <c r="BC397" s="87">
        <f t="shared" si="1308"/>
        <v>0</v>
      </c>
      <c r="BG397" s="23">
        <f t="shared" si="1278"/>
        <v>0</v>
      </c>
      <c r="BH397" s="23">
        <f t="shared" si="1279"/>
        <v>0</v>
      </c>
      <c r="BI397" s="23">
        <f t="shared" si="1280"/>
        <v>0</v>
      </c>
      <c r="BJ397" s="23">
        <f t="shared" si="1281"/>
        <v>0</v>
      </c>
      <c r="BK397" s="23">
        <f t="shared" si="1282"/>
        <v>0</v>
      </c>
      <c r="BL397" s="23">
        <f t="shared" si="1283"/>
        <v>0</v>
      </c>
      <c r="BM397" s="23">
        <f t="shared" si="1284"/>
        <v>0</v>
      </c>
      <c r="BN397" s="23">
        <f t="shared" si="1285"/>
        <v>0</v>
      </c>
      <c r="BO397" s="23">
        <f t="shared" si="1286"/>
        <v>0</v>
      </c>
      <c r="BP397" s="23">
        <f t="shared" si="1287"/>
        <v>0</v>
      </c>
      <c r="BQ397" s="407">
        <f t="shared" si="1288"/>
        <v>0</v>
      </c>
      <c r="BR397" s="22">
        <f t="shared" si="1289"/>
        <v>0</v>
      </c>
      <c r="BS397" s="91">
        <f t="shared" si="1276"/>
        <v>0</v>
      </c>
      <c r="BT397" s="91">
        <f t="shared" si="1277"/>
        <v>0</v>
      </c>
      <c r="BU397" s="23"/>
      <c r="BV397" s="23"/>
      <c r="BW397" s="24"/>
      <c r="BX397" s="164" t="s">
        <v>749</v>
      </c>
    </row>
    <row r="398" spans="1:76" s="86" customFormat="1" ht="12.75" x14ac:dyDescent="0.25">
      <c r="A398" s="51" t="s">
        <v>702</v>
      </c>
      <c r="B398" s="51" t="s">
        <v>700</v>
      </c>
      <c r="C398" s="244" t="s">
        <v>105</v>
      </c>
      <c r="D398" s="274">
        <v>2</v>
      </c>
      <c r="E398" s="328">
        <v>78</v>
      </c>
      <c r="F398" s="342" t="s">
        <v>926</v>
      </c>
      <c r="G398" s="369">
        <v>2</v>
      </c>
      <c r="H398" s="370">
        <v>85.8</v>
      </c>
      <c r="I398" s="372" t="s">
        <v>926</v>
      </c>
      <c r="J398" s="208"/>
      <c r="K398" s="208"/>
      <c r="L398" s="217"/>
      <c r="M398" s="234">
        <v>35.049999999999997</v>
      </c>
      <c r="N398" s="120"/>
      <c r="O398" s="87"/>
      <c r="P398" s="91"/>
      <c r="Q398" s="292">
        <v>0</v>
      </c>
      <c r="R398" s="72">
        <f>IF(SUM($S$3:U$3)*$J398+SUM($S$4:U$4)*$K398+SUM($S$5:U$5)*$L398+SUM($S$6:U$6)*$M398+SUM($S$7:U$7)*$N398-SUM($O398:$Q398)&gt;0,SUM($S$3:U$3)*$J398+SUM($S$4:U$4)*$K398+SUM($S$5:U$5)*$L398+SUM($S$6:U$6)*$M398+SUM($S$7:U$7)*$N398-SUM($O398:$Q398),0)</f>
        <v>0</v>
      </c>
      <c r="S398" s="73">
        <f t="shared" si="1290"/>
        <v>0</v>
      </c>
      <c r="T398" s="72">
        <f>IF(SUM($S$3:W$3)*$J398+SUM($S$4:W$4)*$K398+SUM($S$5:W$5)*$L398+SUM($S$6:W$6)*$M398+SUM($S$7:W$7)*$N398-SUM($O398:$Q398)&gt;0,SUM($S$3:W$3)*$J398+SUM($S$4:W$4)*$K398+SUM($S$5:W$5)*$L398+SUM($S$6:W$6)*$M398+SUM($S$7:W$7)*$N398-SUM($O398:$Q398),0)</f>
        <v>0</v>
      </c>
      <c r="U398" s="4">
        <f t="shared" si="1291"/>
        <v>0</v>
      </c>
      <c r="V398" s="72">
        <f>IF(SUM($S$3:Y$3)*$J398+SUM($S$4:Y$4)*$K398+SUM($S$5:Y$5)*$L398+SUM($S$6:Y$6)*$M398+SUM($S$7:Y$7)*$N398-SUM($O398:$Q398)&gt;0,SUM($S$3:Y$3)*$J398+SUM($S$4:Y$4)*$K398+SUM($S$5:Y$5)*$L398+SUM($S$6:Y$6)*$M398+SUM($S$7:Y$7)*$N398-SUM($O398:$Q398),0)</f>
        <v>0</v>
      </c>
      <c r="W398" s="4">
        <f t="shared" si="1292"/>
        <v>0</v>
      </c>
      <c r="X398" s="72">
        <f>IF(SUM($S$3:AA$3)*$J398+SUM($S$4:AA$4)*$K398+SUM($S$5:AA$5)*$L398+SUM($S$6:AA$6)*$M398+SUM($S$7:AA$7)*$N398-SUM($O398:$Q398)&gt;0,SUM($S$3:AA$3)*$J398+SUM($S$4:AA$4)*$K398+SUM($S$5:AA$5)*$L398+SUM($S$6:AA$6)*$M398+SUM($S$7:AA$7)*$N398-SUM($O398:$Q398),0)</f>
        <v>0</v>
      </c>
      <c r="Y398" s="4">
        <f t="shared" si="1293"/>
        <v>0</v>
      </c>
      <c r="Z398" s="72">
        <f>IF(SUM($S$3:AC$3)*$J398+SUM($S$4:AC$4)*$K398+SUM($S$5:AC$5)*$L398+SUM($S$6:AC$6)*$M398+SUM($S$7:AC$7)*$N398-SUM($O398:$Q398)&gt;0,SUM($S$3:AC$3)*$J398+SUM($S$4:AC$4)*$K398+SUM($S$5:AC$5)*$L398+SUM($S$6:AC$6)*$M398+SUM($S$7:AC$7)*$N398-SUM($O398:$Q398),0)</f>
        <v>0</v>
      </c>
      <c r="AA398" s="4">
        <f t="shared" si="1294"/>
        <v>0</v>
      </c>
      <c r="AB398" s="72">
        <f>IF(SUM($S$3:AE$3)*$J398+SUM($S$4:AE$4)*$K398+SUM($S$5:AE$5)*$L398+SUM($S$6:AE$6)*$M398+SUM($S$7:AE$7)*$N398-SUM($O398:$Q398)&gt;0,SUM($S$3:AE$3)*$J398+SUM($S$4:AE$4)*$K398+SUM($S$5:AE$5)*$L398+SUM($S$6:AE$6)*$M398+SUM($S$7:AE$7)*$N398-SUM($O398:$Q398),0)</f>
        <v>0</v>
      </c>
      <c r="AC398" s="4">
        <f t="shared" si="1295"/>
        <v>0</v>
      </c>
      <c r="AD398" s="72">
        <f>IF(SUM($S$3:AG$3)*$J398+SUM($S$4:AG$4)*$K398+SUM($S$5:AG$5)*$L398+SUM($S$6:AG$6)*$M398+SUM($S$7:AG$7)*$N398-SUM($O398:$Q398)&gt;0,SUM($S$3:AG$3)*$J398+SUM($S$4:AG$4)*$K398+SUM($S$5:AG$5)*$L398+SUM($S$6:AG$6)*$M398+SUM($S$7:AG$7)*$N398-SUM($O398:$Q398),0)</f>
        <v>0</v>
      </c>
      <c r="AE398" s="4">
        <f t="shared" si="1296"/>
        <v>0</v>
      </c>
      <c r="AF398" s="72">
        <f>IF(SUM($S$3:AI$3)*$J398+SUM($S$4:AI$4)*$K398+SUM($S$5:AI$5)*$L398+SUM($S$6:AI$6)*$M398+SUM($S$7:AI$7)*$N398-SUM($O398:$Q398)&gt;0,SUM($S$3:AI$3)*$J398+SUM($S$4:AI$4)*$K398+SUM($S$5:AI$5)*$L398+SUM($S$6:AI$6)*$M398+SUM($S$7:AI$7)*$N398-SUM($O398:$Q398),0)</f>
        <v>350.5</v>
      </c>
      <c r="AG398" s="4">
        <f t="shared" si="1297"/>
        <v>350.5</v>
      </c>
      <c r="AH398" s="72">
        <f>IF(SUM($S$3:AK$3)*$J398+SUM($S$4:AK$4)*$K398+SUM($S$5:AK$5)*$L398+SUM($S$6:AK$6)*$M398+SUM($S$7:AK$7)*$N398-SUM($O398:$Q398)&gt;0,SUM($S$3:AK$3)*$J398+SUM($S$4:AK$4)*$K398+SUM($S$5:AK$5)*$L398+SUM($S$6:AK$6)*$M398+SUM($S$7:AK$7)*$N398-SUM($O398:$Q398),0)</f>
        <v>841.19999999999993</v>
      </c>
      <c r="AI398" s="4">
        <f t="shared" si="1298"/>
        <v>490.69999999999993</v>
      </c>
      <c r="AJ398" s="72">
        <f>IF(SUM($S$3:AM$3)*$J398+SUM($S$4:AQ$4)*$K398+SUM($S$5:AM$5)*$L398+SUM($S$6:AM$6)*$M398+SUM($S$7:AM$7)*$N398-SUM($O398:$Q398)&gt;0,SUM($S$3:AM$3)*$J398+SUM($S$4:AQ$4)*$K398+SUM($S$5:AM$5)*$L398+SUM($S$6:AM$6)*$M398+SUM($S$7:AM$7)*$N398-SUM($O398:$Q398),0)</f>
        <v>841.19999999999993</v>
      </c>
      <c r="AK398" s="4">
        <f t="shared" si="1299"/>
        <v>0</v>
      </c>
      <c r="AL398" s="72">
        <f>IF(SUM($S$3:AO$3)*$J398+SUM($S$4:AS$4)*$K398+SUM($S$5:AO$5)*$L398+SUM($S$6:AO$6)*$M398+SUM($S$7:AO$7)*$N398-SUM($O398:$Q398)&gt;0,SUM($S$3:AO$3)*$J398+SUM($S$4:AS$4)*$K398+SUM($S$5:AO$5)*$L398+SUM($S$6:AO$6)*$M398+SUM($S$7:AO$7)*$N398-SUM($O398:$Q398),0)</f>
        <v>841.19999999999993</v>
      </c>
      <c r="AM398" s="4">
        <f t="shared" si="1300"/>
        <v>0</v>
      </c>
      <c r="AN398" s="72">
        <f>IF(SUM($S$3:AQ$3)*$J398+SUM($S$4:AU$4)*$K398+SUM($S$5:AQ$5)*$L398+SUM($S$6:AQ$6)*$M398+SUM($S$7:AQ$7)*$N398-SUM($O398:$Q398)&gt;0,SUM($S$3:AQ$3)*$J398+SUM($S$4:AU$4)*$K398+SUM($S$5:AQ$5)*$L398+SUM($S$6:AQ$6)*$M398+SUM($S$7:AQ$7)*$N398-SUM($O398:$Q398),0)</f>
        <v>2067.9499999999998</v>
      </c>
      <c r="AO398" s="4">
        <f t="shared" si="1301"/>
        <v>1226.75</v>
      </c>
      <c r="AP398" s="72">
        <f>IF(SUM($S$3:AS$3)*$J398+SUM($S$4:AW$4)*$K398+SUM($S$5:AS$5)*$L398+SUM($S$6:AS$6)*$M398+SUM($S$7:AS$7)*$N398-SUM($O398:$Q398)&gt;0,SUM($S$3:AS$3)*$J398+SUM($S$4:AW$4)*$K398+SUM($S$5:AS$5)*$L398+SUM($S$6:AS$6)*$M398+SUM($S$7:AS$7)*$N398-SUM($O398:$Q398),0)</f>
        <v>3294.7</v>
      </c>
      <c r="AQ398" s="4">
        <f t="shared" si="1302"/>
        <v>1226.75</v>
      </c>
      <c r="AR398" s="72">
        <f>IF(SUM($S$3:AU$3)*$J398+SUM($S$4:AP$4)*$K398+SUM($S$5:AU$5)*$L398+SUM($S$6:AU$6)*$M398+SUM($S$7:AU$7)*$N398-SUM($O398:$Q398)&gt;0,SUM($S$3:AU$3)*$J398+SUM($S$4:AP$4)*$K398+SUM($S$5:AU$5)*$L398+SUM($S$6:AU$6)*$M398+SUM($S$7:AU$7)*$N398-SUM($O398:$Q398),0)</f>
        <v>4521.45</v>
      </c>
      <c r="AS398" s="4">
        <f t="shared" si="1303"/>
        <v>1226.75</v>
      </c>
      <c r="AT398" s="72">
        <f>IF(SUM($S$3:AW$3)*$J398+SUM($S$4:AW$4)*$K398+SUM($S$5:AW$5)*$L398+SUM($S$6:AW$6)*$M398+SUM($S$7:AW$7)*$N398-SUM($O398:$Q398)&gt;0,SUM($S$3:AW$3)*$J398+SUM($S$4:AW$4)*$K398+SUM($S$5:AW$5)*$L398+SUM($S$6:AW$6)*$M398+SUM($S$7:AW$7)*$N398-SUM($O398:$Q398),0)</f>
        <v>5748.2</v>
      </c>
      <c r="AU398" s="4">
        <f t="shared" si="1304"/>
        <v>1226.75</v>
      </c>
      <c r="AV398" s="72">
        <f>IF(SUM($S$3:AY$3)*$J398+SUM($S$4:AY$4)*$K398+SUM($S$5:AY$5)*$L398+SUM($S$6:AY$6)*$M398+SUM($S$7:AY$7)*$N398-SUM($O398:$Q398)&gt;0,SUM($S$3:AY$3)*$J398+SUM($S$4:AY$4)*$K398+SUM($S$5:AY$5)*$L398+SUM($S$6:AY$6)*$M398+SUM($S$7:AY$7)*$N398-SUM($O398:$Q398),0)</f>
        <v>6974.95</v>
      </c>
      <c r="AW398" s="4">
        <f t="shared" si="1305"/>
        <v>1226.75</v>
      </c>
      <c r="AX398" s="72">
        <f>IF(SUM($S$3:BA$3)*$J398+SUM($S$4:BA$4)*$K398+SUM($S$5:BA$5)*$L398+SUM($S$6:BA$6)*$M398+SUM($S$7:BA$7)*$N398-SUM($O398:$Q398)&gt;0,SUM($S$3:BA$3)*$J398+SUM($S$4:BA$4)*$K398+SUM($S$5:BA$5)*$L398+SUM($S$6:BA$6)*$M398+SUM($S$7:BA$7)*$N398-SUM($O398:$Q398),0)</f>
        <v>8201.6999999999989</v>
      </c>
      <c r="AY398" s="7">
        <f t="shared" si="1306"/>
        <v>1226.7499999999991</v>
      </c>
      <c r="AZ398" s="401">
        <f>IF(SUM($S$3:BC$3)*$J398+SUM($S$4:BC$4)*$K398+SUM($S$5:BC$5)*$L398+SUM($S$6:BC$6)*$M398+SUM($S$7:BC$7)*$N398-SUM($O398:$Q398)&gt;0,SUM($S$3:BC$3)*$J398+SUM($S$4:BC$4)*$K398+SUM($S$5:BC$5)*$L398+SUM($S$6:BC$6)*$M398+SUM($S$7:BC$7)*$N398-SUM($O398:$Q398),0)</f>
        <v>8201.6999999999989</v>
      </c>
      <c r="BA398" s="87">
        <f t="shared" si="1307"/>
        <v>0</v>
      </c>
      <c r="BB398" s="402">
        <f>IF(SUM($S$3:BD$3)*$J398+SUM($S$4:BD$4)*$K398+SUM($S$5:BD$5)*$L398+SUM($S$6:BD$6)*$M398+SUM($S$7:BD$7)*$N398-SUM($O398:$Q398)&gt;0,SUM($S$3:BD$3)*$J398+SUM($S$4:BD$4)*$K398+SUM($S$5:BD$5)*$L398+SUM($S$6:BD$6)*$M398+SUM($S$7:BD$7)*$N398-SUM($O398:$Q398),0)</f>
        <v>8201.6999999999989</v>
      </c>
      <c r="BC398" s="87">
        <f t="shared" si="1308"/>
        <v>0</v>
      </c>
      <c r="BG398" s="91">
        <f t="shared" ref="BG398" si="1309">IF($G398=2,AC398*$I$2*$H398,AC398*$H398)</f>
        <v>0</v>
      </c>
      <c r="BH398" s="91">
        <f t="shared" ref="BH398" si="1310">IF($G398=2,AE398*$I$2*$H398,AE398*$H398)</f>
        <v>0</v>
      </c>
      <c r="BI398" s="91">
        <f t="shared" ref="BI398" si="1311">IF($G398=2,AG398*$I$2*$H398,AG398*$H398)</f>
        <v>171415.53</v>
      </c>
      <c r="BJ398" s="91">
        <f t="shared" ref="BJ398" si="1312">IF($G398=2,AI398*$I$2*$H398,AI398*$H398)</f>
        <v>239981.74199999997</v>
      </c>
      <c r="BK398" s="91">
        <f t="shared" ref="BK398" si="1313">IF($G398=2,AK398*$I$2*$H398,AK398*$H398)</f>
        <v>0</v>
      </c>
      <c r="BL398" s="91">
        <f t="shared" ref="BL398" si="1314">IF($G398=2,AM398*$I$2*$H398,AM398*$H398)</f>
        <v>0</v>
      </c>
      <c r="BM398" s="91">
        <f t="shared" ref="BM398" si="1315">IF($G398=2,AO398*$I$2*$H398,AO398*$H398)</f>
        <v>599954.35499999998</v>
      </c>
      <c r="BN398" s="91">
        <f t="shared" ref="BN398" si="1316">IF($G398=2,AQ398*$I$2*$H398,AQ398*$H398)</f>
        <v>599954.35499999998</v>
      </c>
      <c r="BO398" s="91">
        <f t="shared" ref="BO398" si="1317">IF($G398=2,AS398*$I$2*$H398,AS398*$H398)</f>
        <v>599954.35499999998</v>
      </c>
      <c r="BP398" s="91">
        <f t="shared" ref="BP398" si="1318">IF($G398=2,AU398*$I$2*$H398,AU398*$H398)</f>
        <v>599954.35499999998</v>
      </c>
      <c r="BQ398" s="250">
        <f t="shared" ref="BQ398" si="1319">IF($G398=2,AW398*$I$2*$H398,AW398*$H398)</f>
        <v>599954.35499999998</v>
      </c>
      <c r="BR398" s="157">
        <f t="shared" ref="BR398" si="1320">IF($G398=2,AY398*$I$2*$H398,AY398*$H398)</f>
        <v>599954.35499999952</v>
      </c>
      <c r="BS398" s="91">
        <f t="shared" si="1276"/>
        <v>0</v>
      </c>
      <c r="BT398" s="91">
        <f t="shared" si="1277"/>
        <v>0</v>
      </c>
      <c r="BU398" s="91"/>
      <c r="BV398" s="91"/>
      <c r="BW398" s="158"/>
      <c r="BX398" s="153" t="s">
        <v>607</v>
      </c>
    </row>
    <row r="399" spans="1:76" s="86" customFormat="1" ht="25.5" customHeight="1" x14ac:dyDescent="0.25">
      <c r="A399" s="15" t="s">
        <v>703</v>
      </c>
      <c r="B399" s="15" t="s">
        <v>701</v>
      </c>
      <c r="C399" s="244" t="s">
        <v>105</v>
      </c>
      <c r="D399" s="274">
        <v>2</v>
      </c>
      <c r="E399" s="328">
        <v>55</v>
      </c>
      <c r="F399" s="350" t="s">
        <v>1085</v>
      </c>
      <c r="G399" s="369">
        <v>2</v>
      </c>
      <c r="H399" s="370">
        <v>60.5</v>
      </c>
      <c r="I399" s="372" t="s">
        <v>1085</v>
      </c>
      <c r="J399" s="208"/>
      <c r="K399" s="208"/>
      <c r="L399" s="217"/>
      <c r="M399" s="109"/>
      <c r="N399" s="120"/>
      <c r="O399" s="87">
        <v>0</v>
      </c>
      <c r="P399" s="91"/>
      <c r="Q399" s="292">
        <v>0</v>
      </c>
      <c r="R399" s="72">
        <f>IF(SUM($S$3:U$3)*$J399+SUM($S$4:U$4)*$K399+SUM($S$5:U$5)*$L399+SUM($S$6:U$6)*$M399+SUM($S$7:U$7)*$N399-SUM($O399:$Q399)&gt;0,SUM($S$3:U$3)*$J399+SUM($S$4:U$4)*$K399+SUM($S$5:U$5)*$L399+SUM($S$6:U$6)*$M399+SUM($S$7:U$7)*$N399-SUM($O399:$Q399),0)</f>
        <v>0</v>
      </c>
      <c r="S399" s="73">
        <f t="shared" si="1290"/>
        <v>0</v>
      </c>
      <c r="T399" s="72">
        <f>IF(SUM($S$3:W$3)*$J399+SUM($S$4:W$4)*$K399+SUM($S$5:W$5)*$L399+SUM($S$6:W$6)*$M399+SUM($S$7:W$7)*$N399-SUM($O399:$Q399)&gt;0,SUM($S$3:W$3)*$J399+SUM($S$4:W$4)*$K399+SUM($S$5:W$5)*$L399+SUM($S$6:W$6)*$M399+SUM($S$7:W$7)*$N399-SUM($O399:$Q399),0)</f>
        <v>0</v>
      </c>
      <c r="U399" s="4">
        <f t="shared" si="1291"/>
        <v>0</v>
      </c>
      <c r="V399" s="72">
        <f>IF(SUM($S$3:Y$3)*$J399+SUM($S$4:Y$4)*$K399+SUM($S$5:Y$5)*$L399+SUM($S$6:Y$6)*$M399+SUM($S$7:Y$7)*$N399-SUM($O399:$Q399)&gt;0,SUM($S$3:Y$3)*$J399+SUM($S$4:Y$4)*$K399+SUM($S$5:Y$5)*$L399+SUM($S$6:Y$6)*$M399+SUM($S$7:Y$7)*$N399-SUM($O399:$Q399),0)</f>
        <v>0</v>
      </c>
      <c r="W399" s="4">
        <f t="shared" si="1292"/>
        <v>0</v>
      </c>
      <c r="X399" s="72">
        <f>IF(SUM($S$3:AA$3)*$J399+SUM($S$4:AA$4)*$K399+SUM($S$5:AA$5)*$L399+SUM($S$6:AA$6)*$M399+SUM($S$7:AA$7)*$N399-SUM($O399:$Q399)&gt;0,SUM($S$3:AA$3)*$J399+SUM($S$4:AA$4)*$K399+SUM($S$5:AA$5)*$L399+SUM($S$6:AA$6)*$M399+SUM($S$7:AA$7)*$N399-SUM($O399:$Q399),0)</f>
        <v>0</v>
      </c>
      <c r="Y399" s="4">
        <f t="shared" si="1293"/>
        <v>0</v>
      </c>
      <c r="Z399" s="72">
        <f>IF(SUM($S$3:AC$3)*$J399+SUM($S$4:AC$4)*$K399+SUM($S$5:AC$5)*$L399+SUM($S$6:AC$6)*$M399+SUM($S$7:AC$7)*$N399-SUM($O399:$Q399)&gt;0,SUM($S$3:AC$3)*$J399+SUM($S$4:AC$4)*$K399+SUM($S$5:AC$5)*$L399+SUM($S$6:AC$6)*$M399+SUM($S$7:AC$7)*$N399-SUM($O399:$Q399),0)</f>
        <v>0</v>
      </c>
      <c r="AA399" s="4">
        <f t="shared" si="1294"/>
        <v>0</v>
      </c>
      <c r="AB399" s="72">
        <f>IF(SUM($S$3:AE$3)*$J399+SUM($S$4:AE$4)*$K399+SUM($S$5:AE$5)*$L399+SUM($S$6:AE$6)*$M399+SUM($S$7:AE$7)*$N399-SUM($O399:$Q399)&gt;0,SUM($S$3:AE$3)*$J399+SUM($S$4:AE$4)*$K399+SUM($S$5:AE$5)*$L399+SUM($S$6:AE$6)*$M399+SUM($S$7:AE$7)*$N399-SUM($O399:$Q399),0)</f>
        <v>0</v>
      </c>
      <c r="AC399" s="4">
        <f t="shared" si="1295"/>
        <v>0</v>
      </c>
      <c r="AD399" s="72">
        <f>IF(SUM($S$3:AG$3)*$J399+SUM($S$4:AG$4)*$K399+SUM($S$5:AG$5)*$L399+SUM($S$6:AG$6)*$M399+SUM($S$7:AG$7)*$N399-SUM($O399:$Q399)&gt;0,SUM($S$3:AG$3)*$J399+SUM($S$4:AG$4)*$K399+SUM($S$5:AG$5)*$L399+SUM($S$6:AG$6)*$M399+SUM($S$7:AG$7)*$N399-SUM($O399:$Q399),0)</f>
        <v>0</v>
      </c>
      <c r="AE399" s="4">
        <f t="shared" si="1296"/>
        <v>0</v>
      </c>
      <c r="AF399" s="72">
        <f>IF(SUM($S$3:AI$3)*$J399+SUM($S$4:AI$4)*$K399+SUM($S$5:AI$5)*$L399+SUM($S$6:AI$6)*$M399+SUM($S$7:AI$7)*$N399-SUM($O399:$Q399)&gt;0,SUM($S$3:AI$3)*$J399+SUM($S$4:AI$4)*$K399+SUM($S$5:AI$5)*$L399+SUM($S$6:AI$6)*$M399+SUM($S$7:AI$7)*$N399-SUM($O399:$Q399),0)</f>
        <v>0</v>
      </c>
      <c r="AG399" s="4">
        <f t="shared" si="1297"/>
        <v>0</v>
      </c>
      <c r="AH399" s="72">
        <f>IF(SUM($S$3:AK$3)*$J399+SUM($S$4:AK$4)*$K399+SUM($S$5:AK$5)*$L399+SUM($S$6:AK$6)*$M399+SUM($S$7:AK$7)*$N399-SUM($O399:$Q399)&gt;0,SUM($S$3:AK$3)*$J399+SUM($S$4:AK$4)*$K399+SUM($S$5:AK$5)*$L399+SUM($S$6:AK$6)*$M399+SUM($S$7:AK$7)*$N399-SUM($O399:$Q399),0)</f>
        <v>0</v>
      </c>
      <c r="AI399" s="4">
        <f t="shared" si="1298"/>
        <v>0</v>
      </c>
      <c r="AJ399" s="72">
        <f>IF(SUM($S$3:AM$3)*$J399+SUM($S$4:AQ$4)*$K399+SUM($S$5:AM$5)*$L399+SUM($S$6:AM$6)*$M399+SUM($S$7:AM$7)*$N399-SUM($O399:$Q399)&gt;0,SUM($S$3:AM$3)*$J399+SUM($S$4:AQ$4)*$K399+SUM($S$5:AM$5)*$L399+SUM($S$6:AM$6)*$M399+SUM($S$7:AM$7)*$N399-SUM($O399:$Q399),0)</f>
        <v>0</v>
      </c>
      <c r="AK399" s="4">
        <f t="shared" si="1299"/>
        <v>0</v>
      </c>
      <c r="AL399" s="72">
        <f>IF(SUM($S$3:AO$3)*$J399+SUM($S$4:AS$4)*$K399+SUM($S$5:AO$5)*$L399+SUM($S$6:AO$6)*$M399+SUM($S$7:AO$7)*$N399-SUM($O399:$Q399)&gt;0,SUM($S$3:AO$3)*$J399+SUM($S$4:AS$4)*$K399+SUM($S$5:AO$5)*$L399+SUM($S$6:AO$6)*$M399+SUM($S$7:AO$7)*$N399-SUM($O399:$Q399),0)</f>
        <v>0</v>
      </c>
      <c r="AM399" s="4">
        <f t="shared" si="1300"/>
        <v>0</v>
      </c>
      <c r="AN399" s="72">
        <f>IF(SUM($S$3:AQ$3)*$J399+SUM($S$4:AU$4)*$K399+SUM($S$5:AQ$5)*$L399+SUM($S$6:AQ$6)*$M399+SUM($S$7:AQ$7)*$N399-SUM($O399:$Q399)&gt;0,SUM($S$3:AQ$3)*$J399+SUM($S$4:AU$4)*$K399+SUM($S$5:AQ$5)*$L399+SUM($S$6:AQ$6)*$M399+SUM($S$7:AQ$7)*$N399-SUM($O399:$Q399),0)</f>
        <v>0</v>
      </c>
      <c r="AO399" s="4">
        <f t="shared" si="1301"/>
        <v>0</v>
      </c>
      <c r="AP399" s="72">
        <f>IF(SUM($S$3:AS$3)*$J399+SUM($S$4:AW$4)*$K399+SUM($S$5:AS$5)*$L399+SUM($S$6:AS$6)*$M399+SUM($S$7:AS$7)*$N399-SUM($O399:$Q399)&gt;0,SUM($S$3:AS$3)*$J399+SUM($S$4:AW$4)*$K399+SUM($S$5:AS$5)*$L399+SUM($S$6:AS$6)*$M399+SUM($S$7:AS$7)*$N399-SUM($O399:$Q399),0)</f>
        <v>0</v>
      </c>
      <c r="AQ399" s="4">
        <f t="shared" si="1302"/>
        <v>0</v>
      </c>
      <c r="AR399" s="72">
        <f>IF(SUM($S$3:AU$3)*$J399+SUM($S$4:AP$4)*$K399+SUM($S$5:AU$5)*$L399+SUM($S$6:AU$6)*$M399+SUM($S$7:AU$7)*$N399-SUM($O399:$Q399)&gt;0,SUM($S$3:AU$3)*$J399+SUM($S$4:AP$4)*$K399+SUM($S$5:AU$5)*$L399+SUM($S$6:AU$6)*$M399+SUM($S$7:AU$7)*$N399-SUM($O399:$Q399),0)</f>
        <v>0</v>
      </c>
      <c r="AS399" s="4">
        <f t="shared" si="1303"/>
        <v>0</v>
      </c>
      <c r="AT399" s="72">
        <f>IF(SUM($S$3:AW$3)*$J399+SUM($S$4:AW$4)*$K399+SUM($S$5:AW$5)*$L399+SUM($S$6:AW$6)*$M399+SUM($S$7:AW$7)*$N399-SUM($O399:$Q399)&gt;0,SUM($S$3:AW$3)*$J399+SUM($S$4:AW$4)*$K399+SUM($S$5:AW$5)*$L399+SUM($S$6:AW$6)*$M399+SUM($S$7:AW$7)*$N399-SUM($O399:$Q399),0)</f>
        <v>0</v>
      </c>
      <c r="AU399" s="4">
        <f t="shared" si="1304"/>
        <v>0</v>
      </c>
      <c r="AV399" s="72">
        <f>IF(SUM($S$3:AY$3)*$J399+SUM($S$4:AY$4)*$K399+SUM($S$5:AY$5)*$L399+SUM($S$6:AY$6)*$M399+SUM($S$7:AY$7)*$N399-SUM($O399:$Q399)&gt;0,SUM($S$3:AY$3)*$J399+SUM($S$4:AY$4)*$K399+SUM($S$5:AY$5)*$L399+SUM($S$6:AY$6)*$M399+SUM($S$7:AY$7)*$N399-SUM($O399:$Q399),0)</f>
        <v>0</v>
      </c>
      <c r="AW399" s="4">
        <f t="shared" si="1305"/>
        <v>0</v>
      </c>
      <c r="AX399" s="72">
        <f>IF(SUM($S$3:BA$3)*$J399+SUM($S$4:BA$4)*$K399+SUM($S$5:BA$5)*$L399+SUM($S$6:BA$6)*$M399+SUM($S$7:BA$7)*$N399-SUM($O399:$Q399)&gt;0,SUM($S$3:BA$3)*$J399+SUM($S$4:BA$4)*$K399+SUM($S$5:BA$5)*$L399+SUM($S$6:BA$6)*$M399+SUM($S$7:BA$7)*$N399-SUM($O399:$Q399),0)</f>
        <v>0</v>
      </c>
      <c r="AY399" s="7">
        <f t="shared" si="1306"/>
        <v>0</v>
      </c>
      <c r="AZ399" s="401">
        <f>IF(SUM($S$3:BC$3)*$J399+SUM($S$4:BC$4)*$K399+SUM($S$5:BC$5)*$L399+SUM($S$6:BC$6)*$M399+SUM($S$7:BC$7)*$N399-SUM($O399:$Q399)&gt;0,SUM($S$3:BC$3)*$J399+SUM($S$4:BC$4)*$K399+SUM($S$5:BC$5)*$L399+SUM($S$6:BC$6)*$M399+SUM($S$7:BC$7)*$N399-SUM($O399:$Q399),0)</f>
        <v>0</v>
      </c>
      <c r="BA399" s="87">
        <f t="shared" si="1307"/>
        <v>0</v>
      </c>
      <c r="BB399" s="402">
        <f>IF(SUM($S$3:BD$3)*$J399+SUM($S$4:BD$4)*$K399+SUM($S$5:BD$5)*$L399+SUM($S$6:BD$6)*$M399+SUM($S$7:BD$7)*$N399-SUM($O399:$Q399)&gt;0,SUM($S$3:BD$3)*$J399+SUM($S$4:BD$4)*$K399+SUM($S$5:BD$5)*$L399+SUM($S$6:BD$6)*$M399+SUM($S$7:BD$7)*$N399-SUM($O399:$Q399),0)</f>
        <v>0</v>
      </c>
      <c r="BC399" s="87">
        <f t="shared" si="1308"/>
        <v>0</v>
      </c>
      <c r="BG399" s="91"/>
      <c r="BH399" s="91"/>
      <c r="BI399" s="91"/>
      <c r="BJ399" s="91"/>
      <c r="BK399" s="91"/>
      <c r="BL399" s="91"/>
      <c r="BM399" s="91"/>
      <c r="BN399" s="91"/>
      <c r="BO399" s="91"/>
      <c r="BP399" s="91"/>
      <c r="BQ399" s="250"/>
      <c r="BR399" s="157"/>
      <c r="BS399" s="91"/>
      <c r="BT399" s="91"/>
      <c r="BU399" s="91"/>
      <c r="BV399" s="91"/>
      <c r="BW399" s="158"/>
      <c r="BX399" s="153"/>
    </row>
    <row r="400" spans="1:76" s="86" customFormat="1" ht="25.5" x14ac:dyDescent="0.25">
      <c r="A400" s="51" t="s">
        <v>704</v>
      </c>
      <c r="B400" s="51" t="s">
        <v>705</v>
      </c>
      <c r="C400" s="244" t="s">
        <v>105</v>
      </c>
      <c r="D400" s="274"/>
      <c r="E400" s="328"/>
      <c r="F400" s="350" t="s">
        <v>1051</v>
      </c>
      <c r="G400" s="369">
        <v>1</v>
      </c>
      <c r="H400" s="370">
        <v>141.12</v>
      </c>
      <c r="I400" s="372" t="s">
        <v>1051</v>
      </c>
      <c r="J400" s="208"/>
      <c r="K400" s="208"/>
      <c r="L400" s="217"/>
      <c r="M400" s="234">
        <v>6.47</v>
      </c>
      <c r="N400" s="120"/>
      <c r="O400" s="87"/>
      <c r="P400" s="91"/>
      <c r="Q400" s="292">
        <v>0</v>
      </c>
      <c r="R400" s="72">
        <f>IF(SUM($S$3:U$3)*$J400+SUM($S$4:U$4)*$K400+SUM($S$5:U$5)*$L400+SUM($S$6:U$6)*$M400+SUM($S$7:U$7)*$N400-SUM($O400:$Q400)&gt;0,SUM($S$3:U$3)*$J400+SUM($S$4:U$4)*$K400+SUM($S$5:U$5)*$L400+SUM($S$6:U$6)*$M400+SUM($S$7:U$7)*$N400-SUM($O400:$Q400),0)</f>
        <v>0</v>
      </c>
      <c r="S400" s="73">
        <f t="shared" si="1290"/>
        <v>0</v>
      </c>
      <c r="T400" s="72">
        <f>IF(SUM($S$3:W$3)*$J400+SUM($S$4:W$4)*$K400+SUM($S$5:W$5)*$L400+SUM($S$6:W$6)*$M400+SUM($S$7:W$7)*$N400-SUM($O400:$Q400)&gt;0,SUM($S$3:W$3)*$J400+SUM($S$4:W$4)*$K400+SUM($S$5:W$5)*$L400+SUM($S$6:W$6)*$M400+SUM($S$7:W$7)*$N400-SUM($O400:$Q400),0)</f>
        <v>0</v>
      </c>
      <c r="U400" s="4">
        <f t="shared" si="1291"/>
        <v>0</v>
      </c>
      <c r="V400" s="72">
        <f>IF(SUM($S$3:Y$3)*$J400+SUM($S$4:Y$4)*$K400+SUM($S$5:Y$5)*$L400+SUM($S$6:Y$6)*$M400+SUM($S$7:Y$7)*$N400-SUM($O400:$Q400)&gt;0,SUM($S$3:Y$3)*$J400+SUM($S$4:Y$4)*$K400+SUM($S$5:Y$5)*$L400+SUM($S$6:Y$6)*$M400+SUM($S$7:Y$7)*$N400-SUM($O400:$Q400),0)</f>
        <v>0</v>
      </c>
      <c r="W400" s="4">
        <f t="shared" si="1292"/>
        <v>0</v>
      </c>
      <c r="X400" s="72">
        <f>IF(SUM($S$3:AA$3)*$J400+SUM($S$4:AA$4)*$K400+SUM($S$5:AA$5)*$L400+SUM($S$6:AA$6)*$M400+SUM($S$7:AA$7)*$N400-SUM($O400:$Q400)&gt;0,SUM($S$3:AA$3)*$J400+SUM($S$4:AA$4)*$K400+SUM($S$5:AA$5)*$L400+SUM($S$6:AA$6)*$M400+SUM($S$7:AA$7)*$N400-SUM($O400:$Q400),0)</f>
        <v>0</v>
      </c>
      <c r="Y400" s="4">
        <f t="shared" si="1293"/>
        <v>0</v>
      </c>
      <c r="Z400" s="72">
        <f>IF(SUM($S$3:AC$3)*$J400+SUM($S$4:AC$4)*$K400+SUM($S$5:AC$5)*$L400+SUM($S$6:AC$6)*$M400+SUM($S$7:AC$7)*$N400-SUM($O400:$Q400)&gt;0,SUM($S$3:AC$3)*$J400+SUM($S$4:AC$4)*$K400+SUM($S$5:AC$5)*$L400+SUM($S$6:AC$6)*$M400+SUM($S$7:AC$7)*$N400-SUM($O400:$Q400),0)</f>
        <v>0</v>
      </c>
      <c r="AA400" s="4">
        <f t="shared" si="1294"/>
        <v>0</v>
      </c>
      <c r="AB400" s="72">
        <f>IF(SUM($S$3:AE$3)*$J400+SUM($S$4:AE$4)*$K400+SUM($S$5:AE$5)*$L400+SUM($S$6:AE$6)*$M400+SUM($S$7:AE$7)*$N400-SUM($O400:$Q400)&gt;0,SUM($S$3:AE$3)*$J400+SUM($S$4:AE$4)*$K400+SUM($S$5:AE$5)*$L400+SUM($S$6:AE$6)*$M400+SUM($S$7:AE$7)*$N400-SUM($O400:$Q400),0)</f>
        <v>0</v>
      </c>
      <c r="AC400" s="4">
        <f t="shared" si="1295"/>
        <v>0</v>
      </c>
      <c r="AD400" s="72">
        <f>IF(SUM($S$3:AG$3)*$J400+SUM($S$4:AG$4)*$K400+SUM($S$5:AG$5)*$L400+SUM($S$6:AG$6)*$M400+SUM($S$7:AG$7)*$N400-SUM($O400:$Q400)&gt;0,SUM($S$3:AG$3)*$J400+SUM($S$4:AG$4)*$K400+SUM($S$5:AG$5)*$L400+SUM($S$6:AG$6)*$M400+SUM($S$7:AG$7)*$N400-SUM($O400:$Q400),0)</f>
        <v>0</v>
      </c>
      <c r="AE400" s="4">
        <f t="shared" si="1296"/>
        <v>0</v>
      </c>
      <c r="AF400" s="72">
        <f>IF(SUM($S$3:AI$3)*$J400+SUM($S$4:AI$4)*$K400+SUM($S$5:AI$5)*$L400+SUM($S$6:AI$6)*$M400+SUM($S$7:AI$7)*$N400-SUM($O400:$Q400)&gt;0,SUM($S$3:AI$3)*$J400+SUM($S$4:AI$4)*$K400+SUM($S$5:AI$5)*$L400+SUM($S$6:AI$6)*$M400+SUM($S$7:AI$7)*$N400-SUM($O400:$Q400),0)</f>
        <v>64.7</v>
      </c>
      <c r="AG400" s="4">
        <f t="shared" si="1297"/>
        <v>64.7</v>
      </c>
      <c r="AH400" s="72">
        <f>IF(SUM($S$3:AK$3)*$J400+SUM($S$4:AK$4)*$K400+SUM($S$5:AK$5)*$L400+SUM($S$6:AK$6)*$M400+SUM($S$7:AK$7)*$N400-SUM($O400:$Q400)&gt;0,SUM($S$3:AK$3)*$J400+SUM($S$4:AK$4)*$K400+SUM($S$5:AK$5)*$L400+SUM($S$6:AK$6)*$M400+SUM($S$7:AK$7)*$N400-SUM($O400:$Q400),0)</f>
        <v>155.28</v>
      </c>
      <c r="AI400" s="4">
        <f t="shared" si="1298"/>
        <v>90.58</v>
      </c>
      <c r="AJ400" s="72">
        <f>IF(SUM($S$3:AM$3)*$J400+SUM($S$4:AQ$4)*$K400+SUM($S$5:AM$5)*$L400+SUM($S$6:AM$6)*$M400+SUM($S$7:AM$7)*$N400-SUM($O400:$Q400)&gt;0,SUM($S$3:AM$3)*$J400+SUM($S$4:AQ$4)*$K400+SUM($S$5:AM$5)*$L400+SUM($S$6:AM$6)*$M400+SUM($S$7:AM$7)*$N400-SUM($O400:$Q400),0)</f>
        <v>155.28</v>
      </c>
      <c r="AK400" s="4">
        <f t="shared" si="1299"/>
        <v>0</v>
      </c>
      <c r="AL400" s="72">
        <f>IF(SUM($S$3:AO$3)*$J400+SUM($S$4:AS$4)*$K400+SUM($S$5:AO$5)*$L400+SUM($S$6:AO$6)*$M400+SUM($S$7:AO$7)*$N400-SUM($O400:$Q400)&gt;0,SUM($S$3:AO$3)*$J400+SUM($S$4:AS$4)*$K400+SUM($S$5:AO$5)*$L400+SUM($S$6:AO$6)*$M400+SUM($S$7:AO$7)*$N400-SUM($O400:$Q400),0)</f>
        <v>155.28</v>
      </c>
      <c r="AM400" s="4">
        <f t="shared" si="1300"/>
        <v>0</v>
      </c>
      <c r="AN400" s="72">
        <f>IF(SUM($S$3:AQ$3)*$J400+SUM($S$4:AU$4)*$K400+SUM($S$5:AQ$5)*$L400+SUM($S$6:AQ$6)*$M400+SUM($S$7:AQ$7)*$N400-SUM($O400:$Q400)&gt;0,SUM($S$3:AQ$3)*$J400+SUM($S$4:AU$4)*$K400+SUM($S$5:AQ$5)*$L400+SUM($S$6:AQ$6)*$M400+SUM($S$7:AQ$7)*$N400-SUM($O400:$Q400),0)</f>
        <v>381.72999999999996</v>
      </c>
      <c r="AO400" s="4">
        <f t="shared" si="1301"/>
        <v>226.44999999999996</v>
      </c>
      <c r="AP400" s="72">
        <f>IF(SUM($S$3:AS$3)*$J400+SUM($S$4:AW$4)*$K400+SUM($S$5:AS$5)*$L400+SUM($S$6:AS$6)*$M400+SUM($S$7:AS$7)*$N400-SUM($O400:$Q400)&gt;0,SUM($S$3:AS$3)*$J400+SUM($S$4:AW$4)*$K400+SUM($S$5:AS$5)*$L400+SUM($S$6:AS$6)*$M400+SUM($S$7:AS$7)*$N400-SUM($O400:$Q400),0)</f>
        <v>608.17999999999995</v>
      </c>
      <c r="AQ400" s="4">
        <f t="shared" si="1302"/>
        <v>226.45</v>
      </c>
      <c r="AR400" s="72">
        <f>IF(SUM($S$3:AU$3)*$J400+SUM($S$4:AP$4)*$K400+SUM($S$5:AU$5)*$L400+SUM($S$6:AU$6)*$M400+SUM($S$7:AU$7)*$N400-SUM($O400:$Q400)&gt;0,SUM($S$3:AU$3)*$J400+SUM($S$4:AP$4)*$K400+SUM($S$5:AU$5)*$L400+SUM($S$6:AU$6)*$M400+SUM($S$7:AU$7)*$N400-SUM($O400:$Q400),0)</f>
        <v>834.63</v>
      </c>
      <c r="AS400" s="4">
        <f t="shared" si="1303"/>
        <v>226.45000000000005</v>
      </c>
      <c r="AT400" s="72">
        <f>IF(SUM($S$3:AW$3)*$J400+SUM($S$4:AW$4)*$K400+SUM($S$5:AW$5)*$L400+SUM($S$6:AW$6)*$M400+SUM($S$7:AW$7)*$N400-SUM($O400:$Q400)&gt;0,SUM($S$3:AW$3)*$J400+SUM($S$4:AW$4)*$K400+SUM($S$5:AW$5)*$L400+SUM($S$6:AW$6)*$M400+SUM($S$7:AW$7)*$N400-SUM($O400:$Q400),0)</f>
        <v>1061.08</v>
      </c>
      <c r="AU400" s="4">
        <f t="shared" si="1304"/>
        <v>226.44999999999993</v>
      </c>
      <c r="AV400" s="72">
        <f>IF(SUM($S$3:AY$3)*$J400+SUM($S$4:AY$4)*$K400+SUM($S$5:AY$5)*$L400+SUM($S$6:AY$6)*$M400+SUM($S$7:AY$7)*$N400-SUM($O400:$Q400)&gt;0,SUM($S$3:AY$3)*$J400+SUM($S$4:AY$4)*$K400+SUM($S$5:AY$5)*$L400+SUM($S$6:AY$6)*$M400+SUM($S$7:AY$7)*$N400-SUM($O400:$Q400),0)</f>
        <v>1287.53</v>
      </c>
      <c r="AW400" s="4">
        <f t="shared" si="1305"/>
        <v>226.45000000000005</v>
      </c>
      <c r="AX400" s="72">
        <f>IF(SUM($S$3:BA$3)*$J400+SUM($S$4:BA$4)*$K400+SUM($S$5:BA$5)*$L400+SUM($S$6:BA$6)*$M400+SUM($S$7:BA$7)*$N400-SUM($O400:$Q400)&gt;0,SUM($S$3:BA$3)*$J400+SUM($S$4:BA$4)*$K400+SUM($S$5:BA$5)*$L400+SUM($S$6:BA$6)*$M400+SUM($S$7:BA$7)*$N400-SUM($O400:$Q400),0)</f>
        <v>1513.98</v>
      </c>
      <c r="AY400" s="7">
        <f t="shared" si="1306"/>
        <v>226.45000000000005</v>
      </c>
      <c r="AZ400" s="401">
        <f>IF(SUM($S$3:BC$3)*$J400+SUM($S$4:BC$4)*$K400+SUM($S$5:BC$5)*$L400+SUM($S$6:BC$6)*$M400+SUM($S$7:BC$7)*$N400-SUM($O400:$Q400)&gt;0,SUM($S$3:BC$3)*$J400+SUM($S$4:BC$4)*$K400+SUM($S$5:BC$5)*$L400+SUM($S$6:BC$6)*$M400+SUM($S$7:BC$7)*$N400-SUM($O400:$Q400),0)</f>
        <v>1513.98</v>
      </c>
      <c r="BA400" s="87">
        <f t="shared" si="1307"/>
        <v>0</v>
      </c>
      <c r="BB400" s="402">
        <f>IF(SUM($S$3:BD$3)*$J400+SUM($S$4:BD$4)*$K400+SUM($S$5:BD$5)*$L400+SUM($S$6:BD$6)*$M400+SUM($S$7:BD$7)*$N400-SUM($O400:$Q400)&gt;0,SUM($S$3:BD$3)*$J400+SUM($S$4:BD$4)*$K400+SUM($S$5:BD$5)*$L400+SUM($S$6:BD$6)*$M400+SUM($S$7:BD$7)*$N400-SUM($O400:$Q400),0)</f>
        <v>1513.98</v>
      </c>
      <c r="BC400" s="87">
        <f t="shared" si="1308"/>
        <v>0</v>
      </c>
      <c r="BG400" s="91"/>
      <c r="BH400" s="91"/>
      <c r="BI400" s="91"/>
      <c r="BJ400" s="91"/>
      <c r="BK400" s="91"/>
      <c r="BL400" s="91"/>
      <c r="BM400" s="91"/>
      <c r="BN400" s="91"/>
      <c r="BO400" s="91">
        <f>213483.09/1.12</f>
        <v>190609.90178571426</v>
      </c>
      <c r="BP400" s="91"/>
      <c r="BQ400" s="250"/>
      <c r="BR400" s="157"/>
      <c r="BS400" s="91"/>
      <c r="BT400" s="91"/>
      <c r="BU400" s="91"/>
      <c r="BV400" s="91"/>
      <c r="BW400" s="158"/>
      <c r="BX400" s="153" t="s">
        <v>1071</v>
      </c>
    </row>
    <row r="401" spans="1:76" s="86" customFormat="1" ht="12.75" customHeight="1" x14ac:dyDescent="0.25">
      <c r="A401" s="15" t="s">
        <v>706</v>
      </c>
      <c r="B401" s="15" t="s">
        <v>698</v>
      </c>
      <c r="C401" s="244" t="s">
        <v>105</v>
      </c>
      <c r="D401" s="274">
        <v>2</v>
      </c>
      <c r="E401" s="328">
        <v>53</v>
      </c>
      <c r="F401" s="341" t="s">
        <v>912</v>
      </c>
      <c r="G401" s="369">
        <v>2</v>
      </c>
      <c r="H401" s="370">
        <v>58.3</v>
      </c>
      <c r="I401" s="378" t="s">
        <v>912</v>
      </c>
      <c r="J401" s="208"/>
      <c r="K401" s="225">
        <v>0.7</v>
      </c>
      <c r="L401" s="217"/>
      <c r="M401" s="109"/>
      <c r="N401" s="120"/>
      <c r="O401" s="87">
        <v>0</v>
      </c>
      <c r="P401" s="91"/>
      <c r="Q401" s="292">
        <v>2000</v>
      </c>
      <c r="R401" s="72">
        <f>IF(SUM($S$3:U$3)*$J401+SUM($S$4:U$4)*$K401+SUM($S$5:U$5)*$L401+SUM($S$6:U$6)*$M401+SUM($S$7:U$7)*$N401-SUM($O401:$Q401)&gt;0,SUM($S$3:U$3)*$J401+SUM($S$4:U$4)*$K401+SUM($S$5:U$5)*$L401+SUM($S$6:U$6)*$M401+SUM($S$7:U$7)*$N401-SUM($O401:$Q401),0)</f>
        <v>0</v>
      </c>
      <c r="S401" s="73">
        <f t="shared" si="1290"/>
        <v>0</v>
      </c>
      <c r="T401" s="72">
        <f>IF(SUM($S$3:W$3)*$J401+SUM($S$4:W$4)*$K401+SUM($S$5:W$5)*$L401+SUM($S$6:W$6)*$M401+SUM($S$7:W$7)*$N401-SUM($O401:$Q401)&gt;0,SUM($S$3:W$3)*$J401+SUM($S$4:W$4)*$K401+SUM($S$5:W$5)*$L401+SUM($S$6:W$6)*$M401+SUM($S$7:W$7)*$N401-SUM($O401:$Q401),0)</f>
        <v>0</v>
      </c>
      <c r="U401" s="4">
        <f t="shared" si="1291"/>
        <v>0</v>
      </c>
      <c r="V401" s="72">
        <f>IF(SUM($S$3:Y$3)*$J401+SUM($S$4:Y$4)*$K401+SUM($S$5:Y$5)*$L401+SUM($S$6:Y$6)*$M401+SUM($S$7:Y$7)*$N401-SUM($O401:$Q401)&gt;0,SUM($S$3:Y$3)*$J401+SUM($S$4:Y$4)*$K401+SUM($S$5:Y$5)*$L401+SUM($S$6:Y$6)*$M401+SUM($S$7:Y$7)*$N401-SUM($O401:$Q401),0)</f>
        <v>0</v>
      </c>
      <c r="W401" s="4">
        <f t="shared" si="1292"/>
        <v>0</v>
      </c>
      <c r="X401" s="72">
        <f>IF(SUM($S$3:AA$3)*$J401+SUM($S$4:AA$4)*$K401+SUM($S$5:AA$5)*$L401+SUM($S$6:AA$6)*$M401+SUM($S$7:AA$7)*$N401-SUM($O401:$Q401)&gt;0,SUM($S$3:AA$3)*$J401+SUM($S$4:AA$4)*$K401+SUM($S$5:AA$5)*$L401+SUM($S$6:AA$6)*$M401+SUM($S$7:AA$7)*$N401-SUM($O401:$Q401),0)</f>
        <v>0</v>
      </c>
      <c r="Y401" s="4">
        <f t="shared" si="1293"/>
        <v>0</v>
      </c>
      <c r="Z401" s="72">
        <f>IF(SUM($S$3:AC$3)*$J401+SUM($S$4:AC$4)*$K401+SUM($S$5:AC$5)*$L401+SUM($S$6:AC$6)*$M401+SUM($S$7:AC$7)*$N401-SUM($O401:$Q401)&gt;0,SUM($S$3:AC$3)*$J401+SUM($S$4:AC$4)*$K401+SUM($S$5:AC$5)*$L401+SUM($S$6:AC$6)*$M401+SUM($S$7:AC$7)*$N401-SUM($O401:$Q401),0)</f>
        <v>0</v>
      </c>
      <c r="AA401" s="4">
        <f t="shared" si="1294"/>
        <v>0</v>
      </c>
      <c r="AB401" s="72">
        <f>IF(SUM($S$3:AE$3)*$J401+SUM($S$4:AE$4)*$K401+SUM($S$5:AE$5)*$L401+SUM($S$6:AE$6)*$M401+SUM($S$7:AE$7)*$N401-SUM($O401:$Q401)&gt;0,SUM($S$3:AE$3)*$J401+SUM($S$4:AE$4)*$K401+SUM($S$5:AE$5)*$L401+SUM($S$6:AE$6)*$M401+SUM($S$7:AE$7)*$N401-SUM($O401:$Q401),0)</f>
        <v>0</v>
      </c>
      <c r="AC401" s="4">
        <f t="shared" si="1295"/>
        <v>0</v>
      </c>
      <c r="AD401" s="72">
        <f>IF(SUM($S$3:AG$3)*$J401+SUM($S$4:AG$4)*$K401+SUM($S$5:AG$5)*$L401+SUM($S$6:AG$6)*$M401+SUM($S$7:AG$7)*$N401-SUM($O401:$Q401)&gt;0,SUM($S$3:AG$3)*$J401+SUM($S$4:AG$4)*$K401+SUM($S$5:AG$5)*$L401+SUM($S$6:AG$6)*$M401+SUM($S$7:AG$7)*$N401-SUM($O401:$Q401),0)</f>
        <v>0</v>
      </c>
      <c r="AE401" s="4">
        <f t="shared" si="1296"/>
        <v>0</v>
      </c>
      <c r="AF401" s="72">
        <f>IF(SUM($S$3:AI$3)*$J401+SUM($S$4:AI$4)*$K401+SUM($S$5:AI$5)*$L401+SUM($S$6:AI$6)*$M401+SUM($S$7:AI$7)*$N401-SUM($O401:$Q401)&gt;0,SUM($S$3:AI$3)*$J401+SUM($S$4:AI$4)*$K401+SUM($S$5:AI$5)*$L401+SUM($S$6:AI$6)*$M401+SUM($S$7:AI$7)*$N401-SUM($O401:$Q401),0)</f>
        <v>0</v>
      </c>
      <c r="AG401" s="4">
        <f t="shared" si="1297"/>
        <v>0</v>
      </c>
      <c r="AH401" s="72">
        <f>IF(SUM($S$3:AK$3)*$J401+SUM($S$4:AK$4)*$K401+SUM($S$5:AK$5)*$L401+SUM($S$6:AK$6)*$M401+SUM($S$7:AK$7)*$N401-SUM($O401:$Q401)&gt;0,SUM($S$3:AK$3)*$J401+SUM($S$4:AK$4)*$K401+SUM($S$5:AK$5)*$L401+SUM($S$6:AK$6)*$M401+SUM($S$7:AK$7)*$N401-SUM($O401:$Q401),0)</f>
        <v>0</v>
      </c>
      <c r="AI401" s="4">
        <f t="shared" si="1298"/>
        <v>0</v>
      </c>
      <c r="AJ401" s="72">
        <f>IF(SUM($S$3:AM$3)*$J401+SUM($S$4:AQ$4)*$K401+SUM($S$5:AM$5)*$L401+SUM($S$6:AM$6)*$M401+SUM($S$7:AM$7)*$N401-SUM($O401:$Q401)&gt;0,SUM($S$3:AM$3)*$J401+SUM($S$4:AQ$4)*$K401+SUM($S$5:AM$5)*$L401+SUM($S$6:AM$6)*$M401+SUM($S$7:AM$7)*$N401-SUM($O401:$Q401),0)</f>
        <v>0</v>
      </c>
      <c r="AK401" s="4">
        <f t="shared" si="1299"/>
        <v>0</v>
      </c>
      <c r="AL401" s="72">
        <f>IF(SUM($S$3:AO$3)*$J401+SUM($S$4:AS$4)*$K401+SUM($S$5:AO$5)*$L401+SUM($S$6:AO$6)*$M401+SUM($S$7:AO$7)*$N401-SUM($O401:$Q401)&gt;0,SUM($S$3:AO$3)*$J401+SUM($S$4:AS$4)*$K401+SUM($S$5:AO$5)*$L401+SUM($S$6:AO$6)*$M401+SUM($S$7:AO$7)*$N401-SUM($O401:$Q401),0)</f>
        <v>0</v>
      </c>
      <c r="AM401" s="4">
        <f t="shared" si="1300"/>
        <v>0</v>
      </c>
      <c r="AN401" s="72">
        <f>IF(SUM($S$3:AQ$3)*$J401+SUM($S$4:AU$4)*$K401+SUM($S$5:AQ$5)*$L401+SUM($S$6:AQ$6)*$M401+SUM($S$7:AQ$7)*$N401-SUM($O401:$Q401)&gt;0,SUM($S$3:AQ$3)*$J401+SUM($S$4:AU$4)*$K401+SUM($S$5:AQ$5)*$L401+SUM($S$6:AQ$6)*$M401+SUM($S$7:AQ$7)*$N401-SUM($O401:$Q401),0)</f>
        <v>0</v>
      </c>
      <c r="AO401" s="4">
        <f t="shared" si="1301"/>
        <v>0</v>
      </c>
      <c r="AP401" s="72">
        <f>IF(SUM($S$3:AS$3)*$J401+SUM($S$4:AW$4)*$K401+SUM($S$5:AS$5)*$L401+SUM($S$6:AS$6)*$M401+SUM($S$7:AS$7)*$N401-SUM($O401:$Q401)&gt;0,SUM($S$3:AS$3)*$J401+SUM($S$4:AW$4)*$K401+SUM($S$5:AS$5)*$L401+SUM($S$6:AS$6)*$M401+SUM($S$7:AS$7)*$N401-SUM($O401:$Q401),0)</f>
        <v>0</v>
      </c>
      <c r="AQ401" s="4">
        <f t="shared" si="1302"/>
        <v>0</v>
      </c>
      <c r="AR401" s="72">
        <f>IF(SUM($S$3:AU$3)*$J401+SUM($S$4:AP$4)*$K401+SUM($S$5:AU$5)*$L401+SUM($S$6:AU$6)*$M401+SUM($S$7:AU$7)*$N401-SUM($O401:$Q401)&gt;0,SUM($S$3:AU$3)*$J401+SUM($S$4:AP$4)*$K401+SUM($S$5:AU$5)*$L401+SUM($S$6:AU$6)*$M401+SUM($S$7:AU$7)*$N401-SUM($O401:$Q401),0)</f>
        <v>0</v>
      </c>
      <c r="AS401" s="4">
        <f t="shared" si="1303"/>
        <v>0</v>
      </c>
      <c r="AT401" s="72">
        <f>IF(SUM($S$3:AW$3)*$J401+SUM($S$4:AW$4)*$K401+SUM($S$5:AW$5)*$L401+SUM($S$6:AW$6)*$M401+SUM($S$7:AW$7)*$N401-SUM($O401:$Q401)&gt;0,SUM($S$3:AW$3)*$J401+SUM($S$4:AW$4)*$K401+SUM($S$5:AW$5)*$L401+SUM($S$6:AW$6)*$M401+SUM($S$7:AW$7)*$N401-SUM($O401:$Q401),0)</f>
        <v>0</v>
      </c>
      <c r="AU401" s="4">
        <f t="shared" si="1304"/>
        <v>0</v>
      </c>
      <c r="AV401" s="72">
        <f>IF(SUM($S$3:AY$3)*$J401+SUM($S$4:AY$4)*$K401+SUM($S$5:AY$5)*$L401+SUM($S$6:AY$6)*$M401+SUM($S$7:AY$7)*$N401-SUM($O401:$Q401)&gt;0,SUM($S$3:AY$3)*$J401+SUM($S$4:AY$4)*$K401+SUM($S$5:AY$5)*$L401+SUM($S$6:AY$6)*$M401+SUM($S$7:AY$7)*$N401-SUM($O401:$Q401),0)</f>
        <v>0</v>
      </c>
      <c r="AW401" s="4">
        <f t="shared" si="1305"/>
        <v>0</v>
      </c>
      <c r="AX401" s="72">
        <f>IF(SUM($S$3:BA$3)*$J401+SUM($S$4:BA$4)*$K401+SUM($S$5:BA$5)*$L401+SUM($S$6:BA$6)*$M401+SUM($S$7:BA$7)*$N401-SUM($O401:$Q401)&gt;0,SUM($S$3:BA$3)*$J401+SUM($S$4:BA$4)*$K401+SUM($S$5:BA$5)*$L401+SUM($S$6:BA$6)*$M401+SUM($S$7:BA$7)*$N401-SUM($O401:$Q401),0)</f>
        <v>0</v>
      </c>
      <c r="AY401" s="7">
        <f t="shared" si="1306"/>
        <v>0</v>
      </c>
      <c r="AZ401" s="401">
        <f>IF(SUM($S$3:BC$3)*$J401+SUM($S$4:BC$4)*$K401+SUM($S$5:BC$5)*$L401+SUM($S$6:BC$6)*$M401+SUM($S$7:BC$7)*$N401-SUM($O401:$Q401)&gt;0,SUM($S$3:BC$3)*$J401+SUM($S$4:BC$4)*$K401+SUM($S$5:BC$5)*$L401+SUM($S$6:BC$6)*$M401+SUM($S$7:BC$7)*$N401-SUM($O401:$Q401),0)</f>
        <v>0</v>
      </c>
      <c r="BA401" s="87">
        <f t="shared" si="1307"/>
        <v>0</v>
      </c>
      <c r="BB401" s="402">
        <f>IF(SUM($S$3:BD$3)*$J401+SUM($S$4:BD$4)*$K401+SUM($S$5:BD$5)*$L401+SUM($S$6:BD$6)*$M401+SUM($S$7:BD$7)*$N401-SUM($O401:$Q401)&gt;0,SUM($S$3:BD$3)*$J401+SUM($S$4:BD$4)*$K401+SUM($S$5:BD$5)*$L401+SUM($S$6:BD$6)*$M401+SUM($S$7:BD$7)*$N401-SUM($O401:$Q401),0)</f>
        <v>0</v>
      </c>
      <c r="BC401" s="87">
        <f t="shared" si="1308"/>
        <v>0</v>
      </c>
      <c r="BG401" s="91">
        <f t="shared" ref="BG401:BG402" si="1321">IF($G401=2,$H401*AC401*$I$2,$H401*AC401)</f>
        <v>0</v>
      </c>
      <c r="BH401" s="91">
        <f t="shared" ref="BH401:BH402" si="1322">IF($G401=2,$H401*AE401*$I$2,$H401*AE401)</f>
        <v>0</v>
      </c>
      <c r="BI401" s="91">
        <f t="shared" ref="BI401:BI402" si="1323">IF($G401=2,$H401*AG401*$I$2,$H401*AG401)</f>
        <v>0</v>
      </c>
      <c r="BJ401" s="91">
        <f t="shared" ref="BJ401:BJ402" si="1324">IF($G401=2,$H401*AI401*$I$2,$H401*AI401)</f>
        <v>0</v>
      </c>
      <c r="BK401" s="91">
        <f t="shared" ref="BK401:BK402" si="1325">IF($G401=2,$H401*AK401*$I$2,$H401*AK401)</f>
        <v>0</v>
      </c>
      <c r="BL401" s="91">
        <f t="shared" ref="BL401:BL402" si="1326">IF($G401=2,$H401*AM401*$I$2,$H401*AM401)</f>
        <v>0</v>
      </c>
      <c r="BM401" s="91">
        <f t="shared" ref="BM401:BM402" si="1327">IF($G401=2,$H401*AO401*$I$2,$H401*AO401)</f>
        <v>0</v>
      </c>
      <c r="BN401" s="91">
        <f t="shared" ref="BN401:BN402" si="1328">IF($G401=2,$H401*AQ401*$I$2,$H401*AQ401)</f>
        <v>0</v>
      </c>
      <c r="BO401" s="91">
        <f t="shared" ref="BO401:BO402" si="1329">IF($G401=2,$H401*AS401*$I$2,$H401*AS401)</f>
        <v>0</v>
      </c>
      <c r="BP401" s="91">
        <f t="shared" ref="BP401:BP402" si="1330">IF($G401=2,$H401*AU401*$I$2,$H401*AU401)</f>
        <v>0</v>
      </c>
      <c r="BQ401" s="250">
        <f t="shared" ref="BQ401:BQ402" si="1331">IF($G401=2,$H401*AW401*$I$2,$H401*AW401)</f>
        <v>0</v>
      </c>
      <c r="BR401" s="157">
        <f t="shared" ref="BR401:BR402" si="1332">IF($G401=2,$H401*AY401*$I$2,$H401*AY401)</f>
        <v>0</v>
      </c>
      <c r="BS401" s="91">
        <f t="shared" ref="BS401:BS402" si="1333">IF($G401=2,$H401*BA401*$I$2,$H401*BA401)</f>
        <v>0</v>
      </c>
      <c r="BT401" s="91">
        <f t="shared" ref="BT401:BT402" si="1334">IF($G401=2,$H401*BC401*$I$2,$H401*BC401)</f>
        <v>0</v>
      </c>
      <c r="BU401" s="91"/>
      <c r="BV401" s="91"/>
      <c r="BW401" s="158"/>
      <c r="BX401" s="153" t="s">
        <v>607</v>
      </c>
    </row>
    <row r="402" spans="1:76" s="86" customFormat="1" ht="12.75" customHeight="1" x14ac:dyDescent="0.25">
      <c r="A402" s="15" t="s">
        <v>707</v>
      </c>
      <c r="B402" s="15" t="s">
        <v>708</v>
      </c>
      <c r="C402" s="244" t="s">
        <v>105</v>
      </c>
      <c r="D402" s="274">
        <v>2</v>
      </c>
      <c r="E402" s="328">
        <v>55</v>
      </c>
      <c r="F402" s="341" t="s">
        <v>912</v>
      </c>
      <c r="G402" s="369">
        <v>2</v>
      </c>
      <c r="H402" s="370">
        <v>60.5</v>
      </c>
      <c r="I402" s="378" t="s">
        <v>912</v>
      </c>
      <c r="J402" s="208"/>
      <c r="K402" s="225">
        <v>3.4</v>
      </c>
      <c r="L402" s="217"/>
      <c r="M402" s="109">
        <v>3.16</v>
      </c>
      <c r="N402" s="120"/>
      <c r="O402" s="87">
        <v>0</v>
      </c>
      <c r="P402" s="91"/>
      <c r="Q402" s="292">
        <v>4602</v>
      </c>
      <c r="R402" s="72">
        <f>IF(SUM($S$3:U$3)*$J402+SUM($S$4:U$4)*$K402+SUM($S$5:U$5)*$L402+SUM($S$6:U$6)*$M402+SUM($S$7:U$7)*$N402-SUM($O402:$Q402)&gt;0,SUM($S$3:U$3)*$J402+SUM($S$4:U$4)*$K402+SUM($S$5:U$5)*$L402+SUM($S$6:U$6)*$M402+SUM($S$7:U$7)*$N402-SUM($O402:$Q402),0)</f>
        <v>0</v>
      </c>
      <c r="S402" s="73">
        <f t="shared" si="1290"/>
        <v>0</v>
      </c>
      <c r="T402" s="72">
        <f>IF(SUM($S$3:W$3)*$J402+SUM($S$4:W$4)*$K402+SUM($S$5:W$5)*$L402+SUM($S$6:W$6)*$M402+SUM($S$7:W$7)*$N402-SUM($O402:$Q402)&gt;0,SUM($S$3:W$3)*$J402+SUM($S$4:W$4)*$K402+SUM($S$5:W$5)*$L402+SUM($S$6:W$6)*$M402+SUM($S$7:W$7)*$N402-SUM($O402:$Q402),0)</f>
        <v>0</v>
      </c>
      <c r="U402" s="4">
        <f t="shared" si="1291"/>
        <v>0</v>
      </c>
      <c r="V402" s="72">
        <f>IF(SUM($S$3:Y$3)*$J402+SUM($S$4:Y$4)*$K402+SUM($S$5:Y$5)*$L402+SUM($S$6:Y$6)*$M402+SUM($S$7:Y$7)*$N402-SUM($O402:$Q402)&gt;0,SUM($S$3:Y$3)*$J402+SUM($S$4:Y$4)*$K402+SUM($S$5:Y$5)*$L402+SUM($S$6:Y$6)*$M402+SUM($S$7:Y$7)*$N402-SUM($O402:$Q402),0)</f>
        <v>0</v>
      </c>
      <c r="W402" s="4">
        <f t="shared" si="1292"/>
        <v>0</v>
      </c>
      <c r="X402" s="72">
        <f>IF(SUM($S$3:AA$3)*$J402+SUM($S$4:AA$4)*$K402+SUM($S$5:AA$5)*$L402+SUM($S$6:AA$6)*$M402+SUM($S$7:AA$7)*$N402-SUM($O402:$Q402)&gt;0,SUM($S$3:AA$3)*$J402+SUM($S$4:AA$4)*$K402+SUM($S$5:AA$5)*$L402+SUM($S$6:AA$6)*$M402+SUM($S$7:AA$7)*$N402-SUM($O402:$Q402),0)</f>
        <v>0</v>
      </c>
      <c r="Y402" s="4">
        <f t="shared" si="1293"/>
        <v>0</v>
      </c>
      <c r="Z402" s="72">
        <f>IF(SUM($S$3:AC$3)*$J402+SUM($S$4:AC$4)*$K402+SUM($S$5:AC$5)*$L402+SUM($S$6:AC$6)*$M402+SUM($S$7:AC$7)*$N402-SUM($O402:$Q402)&gt;0,SUM($S$3:AC$3)*$J402+SUM($S$4:AC$4)*$K402+SUM($S$5:AC$5)*$L402+SUM($S$6:AC$6)*$M402+SUM($S$7:AC$7)*$N402-SUM($O402:$Q402),0)</f>
        <v>0</v>
      </c>
      <c r="AA402" s="4">
        <f t="shared" si="1294"/>
        <v>0</v>
      </c>
      <c r="AB402" s="72">
        <f>IF(SUM($S$3:AE$3)*$J402+SUM($S$4:AE$4)*$K402+SUM($S$5:AE$5)*$L402+SUM($S$6:AE$6)*$M402+SUM($S$7:AE$7)*$N402-SUM($O402:$Q402)&gt;0,SUM($S$3:AE$3)*$J402+SUM($S$4:AE$4)*$K402+SUM($S$5:AE$5)*$L402+SUM($S$6:AE$6)*$M402+SUM($S$7:AE$7)*$N402-SUM($O402:$Q402),0)</f>
        <v>0</v>
      </c>
      <c r="AC402" s="4">
        <f t="shared" si="1295"/>
        <v>0</v>
      </c>
      <c r="AD402" s="72">
        <f>IF(SUM($S$3:AG$3)*$J402+SUM($S$4:AG$4)*$K402+SUM($S$5:AG$5)*$L402+SUM($S$6:AG$6)*$M402+SUM($S$7:AG$7)*$N402-SUM($O402:$Q402)&gt;0,SUM($S$3:AG$3)*$J402+SUM($S$4:AG$4)*$K402+SUM($S$5:AG$5)*$L402+SUM($S$6:AG$6)*$M402+SUM($S$7:AG$7)*$N402-SUM($O402:$Q402),0)</f>
        <v>0</v>
      </c>
      <c r="AE402" s="4">
        <f t="shared" si="1296"/>
        <v>0</v>
      </c>
      <c r="AF402" s="72">
        <f>IF(SUM($S$3:AI$3)*$J402+SUM($S$4:AI$4)*$K402+SUM($S$5:AI$5)*$L402+SUM($S$6:AI$6)*$M402+SUM($S$7:AI$7)*$N402-SUM($O402:$Q402)&gt;0,SUM($S$3:AI$3)*$J402+SUM($S$4:AI$4)*$K402+SUM($S$5:AI$5)*$L402+SUM($S$6:AI$6)*$M402+SUM($S$7:AI$7)*$N402-SUM($O402:$Q402),0)</f>
        <v>0</v>
      </c>
      <c r="AG402" s="4">
        <f t="shared" si="1297"/>
        <v>0</v>
      </c>
      <c r="AH402" s="72">
        <f>IF(SUM($S$3:AK$3)*$J402+SUM($S$4:AK$4)*$K402+SUM($S$5:AK$5)*$L402+SUM($S$6:AK$6)*$M402+SUM($S$7:AK$7)*$N402-SUM($O402:$Q402)&gt;0,SUM($S$3:AK$3)*$J402+SUM($S$4:AK$4)*$K402+SUM($S$5:AK$5)*$L402+SUM($S$6:AK$6)*$M402+SUM($S$7:AK$7)*$N402-SUM($O402:$Q402),0)</f>
        <v>0</v>
      </c>
      <c r="AI402" s="4">
        <f t="shared" si="1298"/>
        <v>0</v>
      </c>
      <c r="AJ402" s="72">
        <f>IF(SUM($S$3:AM$3)*$J402+SUM($S$4:AQ$4)*$K402+SUM($S$5:AM$5)*$L402+SUM($S$6:AM$6)*$M402+SUM($S$7:AM$7)*$N402-SUM($O402:$Q402)&gt;0,SUM($S$3:AM$3)*$J402+SUM($S$4:AQ$4)*$K402+SUM($S$5:AM$5)*$L402+SUM($S$6:AM$6)*$M402+SUM($S$7:AM$7)*$N402-SUM($O402:$Q402),0)</f>
        <v>0</v>
      </c>
      <c r="AK402" s="4">
        <f t="shared" si="1299"/>
        <v>0</v>
      </c>
      <c r="AL402" s="72">
        <f>IF(SUM($S$3:AO$3)*$J402+SUM($S$4:AS$4)*$K402+SUM($S$5:AO$5)*$L402+SUM($S$6:AO$6)*$M402+SUM($S$7:AO$7)*$N402-SUM($O402:$Q402)&gt;0,SUM($S$3:AO$3)*$J402+SUM($S$4:AS$4)*$K402+SUM($S$5:AO$5)*$L402+SUM($S$6:AO$6)*$M402+SUM($S$7:AO$7)*$N402-SUM($O402:$Q402),0)</f>
        <v>0</v>
      </c>
      <c r="AM402" s="4">
        <f t="shared" si="1300"/>
        <v>0</v>
      </c>
      <c r="AN402" s="72">
        <f>IF(SUM($S$3:AQ$3)*$J402+SUM($S$4:AU$4)*$K402+SUM($S$5:AQ$5)*$L402+SUM($S$6:AQ$6)*$M402+SUM($S$7:AQ$7)*$N402-SUM($O402:$Q402)&gt;0,SUM($S$3:AQ$3)*$J402+SUM($S$4:AU$4)*$K402+SUM($S$5:AQ$5)*$L402+SUM($S$6:AQ$6)*$M402+SUM($S$7:AQ$7)*$N402-SUM($O402:$Q402),0)</f>
        <v>0</v>
      </c>
      <c r="AO402" s="4">
        <f t="shared" si="1301"/>
        <v>0</v>
      </c>
      <c r="AP402" s="72">
        <f>IF(SUM($S$3:AS$3)*$J402+SUM($S$4:AW$4)*$K402+SUM($S$5:AS$5)*$L402+SUM($S$6:AS$6)*$M402+SUM($S$7:AS$7)*$N402-SUM($O402:$Q402)&gt;0,SUM($S$3:AS$3)*$J402+SUM($S$4:AW$4)*$K402+SUM($S$5:AS$5)*$L402+SUM($S$6:AS$6)*$M402+SUM($S$7:AS$7)*$N402-SUM($O402:$Q402),0)</f>
        <v>0</v>
      </c>
      <c r="AQ402" s="4">
        <f t="shared" si="1302"/>
        <v>0</v>
      </c>
      <c r="AR402" s="72">
        <f>IF(SUM($S$3:AU$3)*$J402+SUM($S$4:AP$4)*$K402+SUM($S$5:AU$5)*$L402+SUM($S$6:AU$6)*$M402+SUM($S$7:AU$7)*$N402-SUM($O402:$Q402)&gt;0,SUM($S$3:AU$3)*$J402+SUM($S$4:AP$4)*$K402+SUM($S$5:AU$5)*$L402+SUM($S$6:AU$6)*$M402+SUM($S$7:AU$7)*$N402-SUM($O402:$Q402),0)</f>
        <v>0</v>
      </c>
      <c r="AS402" s="4">
        <f t="shared" si="1303"/>
        <v>0</v>
      </c>
      <c r="AT402" s="72">
        <f>IF(SUM($S$3:AW$3)*$J402+SUM($S$4:AW$4)*$K402+SUM($S$5:AW$5)*$L402+SUM($S$6:AW$6)*$M402+SUM($S$7:AW$7)*$N402-SUM($O402:$Q402)&gt;0,SUM($S$3:AW$3)*$J402+SUM($S$4:AW$4)*$K402+SUM($S$5:AW$5)*$L402+SUM($S$6:AW$6)*$M402+SUM($S$7:AW$7)*$N402-SUM($O402:$Q402),0)</f>
        <v>50.639999999999418</v>
      </c>
      <c r="AU402" s="4">
        <f t="shared" si="1304"/>
        <v>50.639999999999418</v>
      </c>
      <c r="AV402" s="72">
        <f>IF(SUM($S$3:AY$3)*$J402+SUM($S$4:AY$4)*$K402+SUM($S$5:AY$5)*$L402+SUM($S$6:AY$6)*$M402+SUM($S$7:AY$7)*$N402-SUM($O402:$Q402)&gt;0,SUM($S$3:AY$3)*$J402+SUM($S$4:AY$4)*$K402+SUM($S$5:AY$5)*$L402+SUM($S$6:AY$6)*$M402+SUM($S$7:AY$7)*$N402-SUM($O402:$Q402),0)</f>
        <v>671.23999999999978</v>
      </c>
      <c r="AW402" s="4">
        <f t="shared" si="1305"/>
        <v>620.60000000000036</v>
      </c>
      <c r="AX402" s="72">
        <f>IF(SUM($S$3:BA$3)*$J402+SUM($S$4:BA$4)*$K402+SUM($S$5:BA$5)*$L402+SUM($S$6:BA$6)*$M402+SUM($S$7:BA$7)*$N402-SUM($O402:$Q402)&gt;0,SUM($S$3:BA$3)*$J402+SUM($S$4:BA$4)*$K402+SUM($S$5:BA$5)*$L402+SUM($S$6:BA$6)*$M402+SUM($S$7:BA$7)*$N402-SUM($O402:$Q402),0)</f>
        <v>1291.8400000000001</v>
      </c>
      <c r="AY402" s="7">
        <f t="shared" si="1306"/>
        <v>620.60000000000036</v>
      </c>
      <c r="AZ402" s="401">
        <f>IF(SUM($S$3:BC$3)*$J402+SUM($S$4:BC$4)*$K402+SUM($S$5:BC$5)*$L402+SUM($S$6:BC$6)*$M402+SUM($S$7:BC$7)*$N402-SUM($O402:$Q402)&gt;0,SUM($S$3:BC$3)*$J402+SUM($S$4:BC$4)*$K402+SUM($S$5:BC$5)*$L402+SUM($S$6:BC$6)*$M402+SUM($S$7:BC$7)*$N402-SUM($O402:$Q402),0)</f>
        <v>1801.8400000000001</v>
      </c>
      <c r="BA402" s="87">
        <f t="shared" si="1307"/>
        <v>510</v>
      </c>
      <c r="BB402" s="402">
        <f>IF(SUM($S$3:BD$3)*$J402+SUM($S$4:BD$4)*$K402+SUM($S$5:BD$5)*$L402+SUM($S$6:BD$6)*$M402+SUM($S$7:BD$7)*$N402-SUM($O402:$Q402)&gt;0,SUM($S$3:BD$3)*$J402+SUM($S$4:BD$4)*$K402+SUM($S$5:BD$5)*$L402+SUM($S$6:BD$6)*$M402+SUM($S$7:BD$7)*$N402-SUM($O402:$Q402),0)</f>
        <v>2301.6399999999994</v>
      </c>
      <c r="BC402" s="87">
        <f t="shared" si="1308"/>
        <v>499.79999999999927</v>
      </c>
      <c r="BG402" s="91">
        <f t="shared" si="1321"/>
        <v>0</v>
      </c>
      <c r="BH402" s="91">
        <f t="shared" si="1322"/>
        <v>0</v>
      </c>
      <c r="BI402" s="91">
        <f t="shared" si="1323"/>
        <v>0</v>
      </c>
      <c r="BJ402" s="91">
        <f t="shared" si="1324"/>
        <v>0</v>
      </c>
      <c r="BK402" s="91">
        <f t="shared" si="1325"/>
        <v>0</v>
      </c>
      <c r="BL402" s="91">
        <f t="shared" si="1326"/>
        <v>0</v>
      </c>
      <c r="BM402" s="91">
        <f t="shared" si="1327"/>
        <v>0</v>
      </c>
      <c r="BN402" s="91">
        <f t="shared" si="1328"/>
        <v>0</v>
      </c>
      <c r="BO402" s="91">
        <f t="shared" si="1329"/>
        <v>0</v>
      </c>
      <c r="BP402" s="91">
        <f t="shared" si="1330"/>
        <v>17463.203999999801</v>
      </c>
      <c r="BQ402" s="250">
        <f t="shared" si="1331"/>
        <v>214013.91000000015</v>
      </c>
      <c r="BR402" s="157">
        <f t="shared" si="1332"/>
        <v>214013.91000000015</v>
      </c>
      <c r="BS402" s="91">
        <f t="shared" si="1333"/>
        <v>175873.5</v>
      </c>
      <c r="BT402" s="91">
        <f t="shared" si="1334"/>
        <v>172356.02999999977</v>
      </c>
      <c r="BU402" s="91"/>
      <c r="BV402" s="91"/>
      <c r="BW402" s="158"/>
      <c r="BX402" s="153" t="s">
        <v>607</v>
      </c>
    </row>
    <row r="403" spans="1:76" s="88" customFormat="1" ht="18.75" customHeight="1" x14ac:dyDescent="0.25">
      <c r="A403" s="189" t="s">
        <v>579</v>
      </c>
      <c r="B403" s="51"/>
      <c r="C403" s="245"/>
      <c r="D403" s="274"/>
      <c r="E403" s="328"/>
      <c r="F403" s="350"/>
      <c r="G403" s="369"/>
      <c r="H403" s="370"/>
      <c r="I403" s="372"/>
      <c r="J403" s="208"/>
      <c r="K403" s="208"/>
      <c r="L403" s="217"/>
      <c r="M403" s="109"/>
      <c r="N403" s="120"/>
      <c r="O403" s="87"/>
      <c r="P403" s="87"/>
      <c r="Q403" s="292">
        <v>0</v>
      </c>
      <c r="R403" s="72">
        <f>IF(SUM($S$3:U$3)*$J403+SUM($S$4:U$4)*$K403+SUM($S$5:U$5)*$L403+SUM($S$6:U$6)*$M403+SUM($S$7:U$7)*$N403-SUM($O403:$Q403)&gt;0,SUM($S$3:U$3)*$J403+SUM($S$4:U$4)*$K403+SUM($S$5:U$5)*$L403+SUM($S$6:U$6)*$M403+SUM($S$7:U$7)*$N403-SUM($O403:$Q403),0)</f>
        <v>0</v>
      </c>
      <c r="S403" s="73">
        <f t="shared" si="1290"/>
        <v>0</v>
      </c>
      <c r="T403" s="72">
        <f>IF(SUM($S$3:W$3)*$J403+SUM($S$4:W$4)*$K403+SUM($S$5:W$5)*$L403+SUM($S$6:W$6)*$M403+SUM($S$7:W$7)*$N403-SUM($O403:$Q403)&gt;0,SUM($S$3:W$3)*$J403+SUM($S$4:W$4)*$K403+SUM($S$5:W$5)*$L403+SUM($S$6:W$6)*$M403+SUM($S$7:W$7)*$N403-SUM($O403:$Q403),0)</f>
        <v>0</v>
      </c>
      <c r="U403" s="4">
        <f t="shared" si="1291"/>
        <v>0</v>
      </c>
      <c r="V403" s="72">
        <f>IF(SUM($S$3:Y$3)*$J403+SUM($S$4:Y$4)*$K403+SUM($S$5:Y$5)*$L403+SUM($S$6:Y$6)*$M403+SUM($S$7:Y$7)*$N403-SUM($O403:$Q403)&gt;0,SUM($S$3:Y$3)*$J403+SUM($S$4:Y$4)*$K403+SUM($S$5:Y$5)*$L403+SUM($S$6:Y$6)*$M403+SUM($S$7:Y$7)*$N403-SUM($O403:$Q403),0)</f>
        <v>0</v>
      </c>
      <c r="W403" s="4">
        <f t="shared" si="1292"/>
        <v>0</v>
      </c>
      <c r="X403" s="72">
        <f>IF(SUM($S$3:AA$3)*$J403+SUM($S$4:AA$4)*$K403+SUM($S$5:AA$5)*$L403+SUM($S$6:AA$6)*$M403+SUM($S$7:AA$7)*$N403-SUM($O403:$Q403)&gt;0,SUM($S$3:AA$3)*$J403+SUM($S$4:AA$4)*$K403+SUM($S$5:AA$5)*$L403+SUM($S$6:AA$6)*$M403+SUM($S$7:AA$7)*$N403-SUM($O403:$Q403),0)</f>
        <v>0</v>
      </c>
      <c r="Y403" s="4">
        <f t="shared" si="1293"/>
        <v>0</v>
      </c>
      <c r="Z403" s="72">
        <f>IF(SUM($S$3:AC$3)*$J403+SUM($S$4:AC$4)*$K403+SUM($S$5:AC$5)*$L403+SUM($S$6:AC$6)*$M403+SUM($S$7:AC$7)*$N403-SUM($O403:$Q403)&gt;0,SUM($S$3:AC$3)*$J403+SUM($S$4:AC$4)*$K403+SUM($S$5:AC$5)*$L403+SUM($S$6:AC$6)*$M403+SUM($S$7:AC$7)*$N403-SUM($O403:$Q403),0)</f>
        <v>0</v>
      </c>
      <c r="AA403" s="4">
        <f t="shared" si="1294"/>
        <v>0</v>
      </c>
      <c r="AB403" s="72">
        <f>IF(SUM($S$3:AE$3)*$J403+SUM($S$4:AE$4)*$K403+SUM($S$5:AE$5)*$L403+SUM($S$6:AE$6)*$M403+SUM($S$7:AE$7)*$N403-SUM($O403:$Q403)&gt;0,SUM($S$3:AE$3)*$J403+SUM($S$4:AE$4)*$K403+SUM($S$5:AE$5)*$L403+SUM($S$6:AE$6)*$M403+SUM($S$7:AE$7)*$N403-SUM($O403:$Q403),0)</f>
        <v>0</v>
      </c>
      <c r="AC403" s="4">
        <f t="shared" si="1295"/>
        <v>0</v>
      </c>
      <c r="AD403" s="72">
        <f>IF(SUM($S$3:AG$3)*$J403+SUM($S$4:AG$4)*$K403+SUM($S$5:AG$5)*$L403+SUM($S$6:AG$6)*$M403+SUM($S$7:AG$7)*$N403-SUM($O403:$Q403)&gt;0,SUM($S$3:AG$3)*$J403+SUM($S$4:AG$4)*$K403+SUM($S$5:AG$5)*$L403+SUM($S$6:AG$6)*$M403+SUM($S$7:AG$7)*$N403-SUM($O403:$Q403),0)</f>
        <v>0</v>
      </c>
      <c r="AE403" s="4">
        <f t="shared" si="1296"/>
        <v>0</v>
      </c>
      <c r="AF403" s="72">
        <f>IF(SUM($S$3:AI$3)*$J403+SUM($S$4:AI$4)*$K403+SUM($S$5:AI$5)*$L403+SUM($S$6:AI$6)*$M403+SUM($S$7:AI$7)*$N403-SUM($O403:$Q403)&gt;0,SUM($S$3:AI$3)*$J403+SUM($S$4:AI$4)*$K403+SUM($S$5:AI$5)*$L403+SUM($S$6:AI$6)*$M403+SUM($S$7:AI$7)*$N403-SUM($O403:$Q403),0)</f>
        <v>0</v>
      </c>
      <c r="AG403" s="4">
        <f t="shared" si="1297"/>
        <v>0</v>
      </c>
      <c r="AH403" s="72">
        <f>IF(SUM($S$3:AK$3)*$J403+SUM($S$4:AK$4)*$K403+SUM($S$5:AK$5)*$L403+SUM($S$6:AK$6)*$M403+SUM($S$7:AK$7)*$N403-SUM($O403:$Q403)&gt;0,SUM($S$3:AK$3)*$J403+SUM($S$4:AK$4)*$K403+SUM($S$5:AK$5)*$L403+SUM($S$6:AK$6)*$M403+SUM($S$7:AK$7)*$N403-SUM($O403:$Q403),0)</f>
        <v>0</v>
      </c>
      <c r="AI403" s="4">
        <f t="shared" si="1298"/>
        <v>0</v>
      </c>
      <c r="AJ403" s="72">
        <f>IF(SUM($S$3:AM$3)*$J403+SUM($S$4:AQ$4)*$K403+SUM($S$5:AM$5)*$L403+SUM($S$6:AM$6)*$M403+SUM($S$7:AM$7)*$N403-SUM($O403:$Q403)&gt;0,SUM($S$3:AM$3)*$J403+SUM($S$4:AQ$4)*$K403+SUM($S$5:AM$5)*$L403+SUM($S$6:AM$6)*$M403+SUM($S$7:AM$7)*$N403-SUM($O403:$Q403),0)</f>
        <v>0</v>
      </c>
      <c r="AK403" s="4">
        <f t="shared" si="1299"/>
        <v>0</v>
      </c>
      <c r="AL403" s="72">
        <f>IF(SUM($S$3:AO$3)*$J403+SUM($S$4:AS$4)*$K403+SUM($S$5:AO$5)*$L403+SUM($S$6:AO$6)*$M403+SUM($S$7:AO$7)*$N403-SUM($O403:$Q403)&gt;0,SUM($S$3:AO$3)*$J403+SUM($S$4:AS$4)*$K403+SUM($S$5:AO$5)*$L403+SUM($S$6:AO$6)*$M403+SUM($S$7:AO$7)*$N403-SUM($O403:$Q403),0)</f>
        <v>0</v>
      </c>
      <c r="AM403" s="4">
        <f t="shared" si="1300"/>
        <v>0</v>
      </c>
      <c r="AN403" s="72">
        <f>IF(SUM($S$3:AQ$3)*$J403+SUM($S$4:AU$4)*$K403+SUM($S$5:AQ$5)*$L403+SUM($S$6:AQ$6)*$M403+SUM($S$7:AQ$7)*$N403-SUM($O403:$Q403)&gt;0,SUM($S$3:AQ$3)*$J403+SUM($S$4:AU$4)*$K403+SUM($S$5:AQ$5)*$L403+SUM($S$6:AQ$6)*$M403+SUM($S$7:AQ$7)*$N403-SUM($O403:$Q403),0)</f>
        <v>0</v>
      </c>
      <c r="AO403" s="4">
        <f t="shared" si="1301"/>
        <v>0</v>
      </c>
      <c r="AP403" s="72">
        <f>IF(SUM($S$3:AS$3)*$J403+SUM($S$4:AW$4)*$K403+SUM($S$5:AS$5)*$L403+SUM($S$6:AS$6)*$M403+SUM($S$7:AS$7)*$N403-SUM($O403:$Q403)&gt;0,SUM($S$3:AS$3)*$J403+SUM($S$4:AW$4)*$K403+SUM($S$5:AS$5)*$L403+SUM($S$6:AS$6)*$M403+SUM($S$7:AS$7)*$N403-SUM($O403:$Q403),0)</f>
        <v>0</v>
      </c>
      <c r="AQ403" s="4">
        <f t="shared" si="1302"/>
        <v>0</v>
      </c>
      <c r="AR403" s="72">
        <f>IF(SUM($S$3:AU$3)*$J403+SUM($S$4:AP$4)*$K403+SUM($S$5:AU$5)*$L403+SUM($S$6:AU$6)*$M403+SUM($S$7:AU$7)*$N403-SUM($O403:$Q403)&gt;0,SUM($S$3:AU$3)*$J403+SUM($S$4:AP$4)*$K403+SUM($S$5:AU$5)*$L403+SUM($S$6:AU$6)*$M403+SUM($S$7:AU$7)*$N403-SUM($O403:$Q403),0)</f>
        <v>0</v>
      </c>
      <c r="AS403" s="4">
        <f t="shared" si="1303"/>
        <v>0</v>
      </c>
      <c r="AT403" s="72">
        <f>IF(SUM($S$3:AW$3)*$J403+SUM($S$4:AW$4)*$K403+SUM($S$5:AW$5)*$L403+SUM($S$6:AW$6)*$M403+SUM($S$7:AW$7)*$N403-SUM($O403:$Q403)&gt;0,SUM($S$3:AW$3)*$J403+SUM($S$4:AW$4)*$K403+SUM($S$5:AW$5)*$L403+SUM($S$6:AW$6)*$M403+SUM($S$7:AW$7)*$N403-SUM($O403:$Q403),0)</f>
        <v>0</v>
      </c>
      <c r="AU403" s="4">
        <f t="shared" si="1304"/>
        <v>0</v>
      </c>
      <c r="AV403" s="72">
        <f>IF(SUM($S$3:AY$3)*$J403+SUM($S$4:AY$4)*$K403+SUM($S$5:AY$5)*$L403+SUM($S$6:AY$6)*$M403+SUM($S$7:AY$7)*$N403-SUM($O403:$Q403)&gt;0,SUM($S$3:AY$3)*$J403+SUM($S$4:AY$4)*$K403+SUM($S$5:AY$5)*$L403+SUM($S$6:AY$6)*$M403+SUM($S$7:AY$7)*$N403-SUM($O403:$Q403),0)</f>
        <v>0</v>
      </c>
      <c r="AW403" s="4">
        <f t="shared" si="1305"/>
        <v>0</v>
      </c>
      <c r="AX403" s="72">
        <f>IF(SUM($S$3:BA$3)*$J403+SUM($S$4:BA$4)*$K403+SUM($S$5:BA$5)*$L403+SUM($S$6:BA$6)*$M403+SUM($S$7:BA$7)*$N403-SUM($O403:$Q403)&gt;0,SUM($S$3:BA$3)*$J403+SUM($S$4:BA$4)*$K403+SUM($S$5:BA$5)*$L403+SUM($S$6:BA$6)*$M403+SUM($S$7:BA$7)*$N403-SUM($O403:$Q403),0)</f>
        <v>0</v>
      </c>
      <c r="AY403" s="7">
        <f t="shared" si="1306"/>
        <v>0</v>
      </c>
      <c r="AZ403" s="401">
        <f>IF(SUM($S$3:BC$3)*$J403+SUM($S$4:BC$4)*$K403+SUM($S$5:BC$5)*$L403+SUM($S$6:BC$6)*$M403+SUM($S$7:BC$7)*$N403-SUM($O403:$Q403)&gt;0,SUM($S$3:BC$3)*$J403+SUM($S$4:BC$4)*$K403+SUM($S$5:BC$5)*$L403+SUM($S$6:BC$6)*$M403+SUM($S$7:BC$7)*$N403-SUM($O403:$Q403),0)</f>
        <v>0</v>
      </c>
      <c r="BA403" s="87">
        <f t="shared" si="1307"/>
        <v>0</v>
      </c>
      <c r="BB403" s="402">
        <f>IF(SUM($S$3:BD$3)*$J403+SUM($S$4:BD$4)*$K403+SUM($S$5:BD$5)*$L403+SUM($S$6:BD$6)*$M403+SUM($S$7:BD$7)*$N403-SUM($O403:$Q403)&gt;0,SUM($S$3:BD$3)*$J403+SUM($S$4:BD$4)*$K403+SUM($S$5:BD$5)*$L403+SUM($S$6:BD$6)*$M403+SUM($S$7:BD$7)*$N403-SUM($O403:$Q403),0)</f>
        <v>0</v>
      </c>
      <c r="BC403" s="87">
        <f t="shared" si="1308"/>
        <v>0</v>
      </c>
      <c r="BG403" s="87"/>
      <c r="BH403" s="87"/>
      <c r="BI403" s="87"/>
      <c r="BJ403" s="87"/>
      <c r="BK403" s="87"/>
      <c r="BL403" s="87"/>
      <c r="BM403" s="87"/>
      <c r="BN403" s="87"/>
      <c r="BO403" s="87"/>
      <c r="BP403" s="87"/>
      <c r="BQ403" s="244"/>
      <c r="BR403" s="151"/>
      <c r="BS403" s="87"/>
      <c r="BT403" s="87"/>
      <c r="BU403" s="87"/>
      <c r="BV403" s="87"/>
      <c r="BW403" s="159"/>
      <c r="BX403" s="154"/>
    </row>
    <row r="404" spans="1:76" s="86" customFormat="1" ht="12.75" customHeight="1" x14ac:dyDescent="0.25">
      <c r="A404" s="51" t="s">
        <v>709</v>
      </c>
      <c r="B404" s="63" t="s">
        <v>590</v>
      </c>
      <c r="C404" s="244" t="s">
        <v>105</v>
      </c>
      <c r="D404" s="274">
        <v>2</v>
      </c>
      <c r="E404" s="328">
        <v>45</v>
      </c>
      <c r="F404" s="342" t="s">
        <v>580</v>
      </c>
      <c r="G404" s="369">
        <v>2</v>
      </c>
      <c r="H404" s="370">
        <v>49.5</v>
      </c>
      <c r="I404" s="372" t="s">
        <v>580</v>
      </c>
      <c r="J404" s="208"/>
      <c r="K404" s="208"/>
      <c r="L404" s="222">
        <v>0.06</v>
      </c>
      <c r="M404" s="240"/>
      <c r="N404" s="141"/>
      <c r="O404" s="87"/>
      <c r="P404" s="91"/>
      <c r="Q404" s="292">
        <v>150</v>
      </c>
      <c r="R404" s="72">
        <f>IF(SUM($S$3:U$3)*$J404+SUM($S$4:U$4)*$K404+SUM($S$5:U$5)*$L404+SUM($S$6:U$6)*$M404+SUM($S$7:U$7)*$N404-SUM($O404:$Q404)&gt;0,SUM($S$3:U$3)*$J404+SUM($S$4:U$4)*$K404+SUM($S$5:U$5)*$L404+SUM($S$6:U$6)*$M404+SUM($S$7:U$7)*$N404-SUM($O404:$Q404),0)</f>
        <v>0</v>
      </c>
      <c r="S404" s="73">
        <f t="shared" si="1290"/>
        <v>0</v>
      </c>
      <c r="T404" s="72">
        <f>IF(SUM($S$3:W$3)*$J404+SUM($S$4:W$4)*$K404+SUM($S$5:W$5)*$L404+SUM($S$6:W$6)*$M404+SUM($S$7:W$7)*$N404-SUM($O404:$Q404)&gt;0,SUM($S$3:W$3)*$J404+SUM($S$4:W$4)*$K404+SUM($S$5:W$5)*$L404+SUM($S$6:W$6)*$M404+SUM($S$7:W$7)*$N404-SUM($O404:$Q404),0)</f>
        <v>0</v>
      </c>
      <c r="U404" s="4">
        <f t="shared" si="1291"/>
        <v>0</v>
      </c>
      <c r="V404" s="72">
        <f>IF(SUM($S$3:Y$3)*$J404+SUM($S$4:Y$4)*$K404+SUM($S$5:Y$5)*$L404+SUM($S$6:Y$6)*$M404+SUM($S$7:Y$7)*$N404-SUM($O404:$Q404)&gt;0,SUM($S$3:Y$3)*$J404+SUM($S$4:Y$4)*$K404+SUM($S$5:Y$5)*$L404+SUM($S$6:Y$6)*$M404+SUM($S$7:Y$7)*$N404-SUM($O404:$Q404),0)</f>
        <v>0</v>
      </c>
      <c r="W404" s="4">
        <f t="shared" si="1292"/>
        <v>0</v>
      </c>
      <c r="X404" s="72">
        <f>IF(SUM($S$3:AA$3)*$J404+SUM($S$4:AA$4)*$K404+SUM($S$5:AA$5)*$L404+SUM($S$6:AA$6)*$M404+SUM($S$7:AA$7)*$N404-SUM($O404:$Q404)&gt;0,SUM($S$3:AA$3)*$J404+SUM($S$4:AA$4)*$K404+SUM($S$5:AA$5)*$L404+SUM($S$6:AA$6)*$M404+SUM($S$7:AA$7)*$N404-SUM($O404:$Q404),0)</f>
        <v>0</v>
      </c>
      <c r="Y404" s="4">
        <f t="shared" si="1293"/>
        <v>0</v>
      </c>
      <c r="Z404" s="72">
        <f>IF(SUM($S$3:AC$3)*$J404+SUM($S$4:AC$4)*$K404+SUM($S$5:AC$5)*$L404+SUM($S$6:AC$6)*$M404+SUM($S$7:AC$7)*$N404-SUM($O404:$Q404)&gt;0,SUM($S$3:AC$3)*$J404+SUM($S$4:AC$4)*$K404+SUM($S$5:AC$5)*$L404+SUM($S$6:AC$6)*$M404+SUM($S$7:AC$7)*$N404-SUM($O404:$Q404),0)</f>
        <v>0</v>
      </c>
      <c r="AA404" s="4">
        <f t="shared" si="1294"/>
        <v>0</v>
      </c>
      <c r="AB404" s="72">
        <f>IF(SUM($S$3:AE$3)*$J404+SUM($S$4:AE$4)*$K404+SUM($S$5:AE$5)*$L404+SUM($S$6:AE$6)*$M404+SUM($S$7:AE$7)*$N404-SUM($O404:$Q404)&gt;0,SUM($S$3:AE$3)*$J404+SUM($S$4:AE$4)*$K404+SUM($S$5:AE$5)*$L404+SUM($S$6:AE$6)*$M404+SUM($S$7:AE$7)*$N404-SUM($O404:$Q404),0)</f>
        <v>0</v>
      </c>
      <c r="AC404" s="4">
        <f t="shared" si="1295"/>
        <v>0</v>
      </c>
      <c r="AD404" s="72">
        <f>IF(SUM($S$3:AG$3)*$J404+SUM($S$4:AG$4)*$K404+SUM($S$5:AG$5)*$L404+SUM($S$6:AG$6)*$M404+SUM($S$7:AG$7)*$N404-SUM($O404:$Q404)&gt;0,SUM($S$3:AG$3)*$J404+SUM($S$4:AG$4)*$K404+SUM($S$5:AG$5)*$L404+SUM($S$6:AG$6)*$M404+SUM($S$7:AG$7)*$N404-SUM($O404:$Q404),0)</f>
        <v>0</v>
      </c>
      <c r="AE404" s="4">
        <f t="shared" si="1296"/>
        <v>0</v>
      </c>
      <c r="AF404" s="72">
        <f>IF(SUM($S$3:AI$3)*$J404+SUM($S$4:AI$4)*$K404+SUM($S$5:AI$5)*$L404+SUM($S$6:AI$6)*$M404+SUM($S$7:AI$7)*$N404-SUM($O404:$Q404)&gt;0,SUM($S$3:AI$3)*$J404+SUM($S$4:AI$4)*$K404+SUM($S$5:AI$5)*$L404+SUM($S$6:AI$6)*$M404+SUM($S$7:AI$7)*$N404-SUM($O404:$Q404),0)</f>
        <v>0</v>
      </c>
      <c r="AG404" s="4">
        <f t="shared" si="1297"/>
        <v>0</v>
      </c>
      <c r="AH404" s="72">
        <f>IF(SUM($S$3:AK$3)*$J404+SUM($S$4:AK$4)*$K404+SUM($S$5:AK$5)*$L404+SUM($S$6:AK$6)*$M404+SUM($S$7:AK$7)*$N404-SUM($O404:$Q404)&gt;0,SUM($S$3:AK$3)*$J404+SUM($S$4:AK$4)*$K404+SUM($S$5:AK$5)*$L404+SUM($S$6:AK$6)*$M404+SUM($S$7:AK$7)*$N404-SUM($O404:$Q404),0)</f>
        <v>0</v>
      </c>
      <c r="AI404" s="4">
        <f t="shared" si="1298"/>
        <v>0</v>
      </c>
      <c r="AJ404" s="72">
        <f>IF(SUM($S$3:AM$3)*$J404+SUM($S$4:AQ$4)*$K404+SUM($S$5:AM$5)*$L404+SUM($S$6:AM$6)*$M404+SUM($S$7:AM$7)*$N404-SUM($O404:$Q404)&gt;0,SUM($S$3:AM$3)*$J404+SUM($S$4:AQ$4)*$K404+SUM($S$5:AM$5)*$L404+SUM($S$6:AM$6)*$M404+SUM($S$7:AM$7)*$N404-SUM($O404:$Q404),0)</f>
        <v>0</v>
      </c>
      <c r="AK404" s="4">
        <f t="shared" si="1299"/>
        <v>0</v>
      </c>
      <c r="AL404" s="72">
        <f>IF(SUM($S$3:AO$3)*$J404+SUM($S$4:AS$4)*$K404+SUM($S$5:AO$5)*$L404+SUM($S$6:AO$6)*$M404+SUM($S$7:AO$7)*$N404-SUM($O404:$Q404)&gt;0,SUM($S$3:AO$3)*$J404+SUM($S$4:AS$4)*$K404+SUM($S$5:AO$5)*$L404+SUM($S$6:AO$6)*$M404+SUM($S$7:AO$7)*$N404-SUM($O404:$Q404),0)</f>
        <v>0</v>
      </c>
      <c r="AM404" s="4">
        <f t="shared" si="1300"/>
        <v>0</v>
      </c>
      <c r="AN404" s="72">
        <f>IF(SUM($S$3:AQ$3)*$J404+SUM($S$4:AU$4)*$K404+SUM($S$5:AQ$5)*$L404+SUM($S$6:AQ$6)*$M404+SUM($S$7:AQ$7)*$N404-SUM($O404:$Q404)&gt;0,SUM($S$3:AQ$3)*$J404+SUM($S$4:AU$4)*$K404+SUM($S$5:AQ$5)*$L404+SUM($S$6:AQ$6)*$M404+SUM($S$7:AQ$7)*$N404-SUM($O404:$Q404),0)</f>
        <v>0</v>
      </c>
      <c r="AO404" s="4">
        <f t="shared" si="1301"/>
        <v>0</v>
      </c>
      <c r="AP404" s="72">
        <f>IF(SUM($S$3:AS$3)*$J404+SUM($S$4:AW$4)*$K404+SUM($S$5:AS$5)*$L404+SUM($S$6:AS$6)*$M404+SUM($S$7:AS$7)*$N404-SUM($O404:$Q404)&gt;0,SUM($S$3:AS$3)*$J404+SUM($S$4:AW$4)*$K404+SUM($S$5:AS$5)*$L404+SUM($S$6:AS$6)*$M404+SUM($S$7:AS$7)*$N404-SUM($O404:$Q404),0)</f>
        <v>0</v>
      </c>
      <c r="AQ404" s="4">
        <f t="shared" si="1302"/>
        <v>0</v>
      </c>
      <c r="AR404" s="72">
        <f>IF(SUM($S$3:AU$3)*$J404+SUM($S$4:AP$4)*$K404+SUM($S$5:AU$5)*$L404+SUM($S$6:AU$6)*$M404+SUM($S$7:AU$7)*$N404-SUM($O404:$Q404)&gt;0,SUM($S$3:AU$3)*$J404+SUM($S$4:AP$4)*$K404+SUM($S$5:AU$5)*$L404+SUM($S$6:AU$6)*$M404+SUM($S$7:AU$7)*$N404-SUM($O404:$Q404),0)</f>
        <v>0</v>
      </c>
      <c r="AS404" s="4">
        <f t="shared" si="1303"/>
        <v>0</v>
      </c>
      <c r="AT404" s="72">
        <f>IF(SUM($S$3:AW$3)*$J404+SUM($S$4:AW$4)*$K404+SUM($S$5:AW$5)*$L404+SUM($S$6:AW$6)*$M404+SUM($S$7:AW$7)*$N404-SUM($O404:$Q404)&gt;0,SUM($S$3:AW$3)*$J404+SUM($S$4:AW$4)*$K404+SUM($S$5:AW$5)*$L404+SUM($S$6:AW$6)*$M404+SUM($S$7:AW$7)*$N404-SUM($O404:$Q404),0)</f>
        <v>0</v>
      </c>
      <c r="AU404" s="4">
        <f t="shared" si="1304"/>
        <v>0</v>
      </c>
      <c r="AV404" s="72">
        <f>IF(SUM($S$3:AY$3)*$J404+SUM($S$4:AY$4)*$K404+SUM($S$5:AY$5)*$L404+SUM($S$6:AY$6)*$M404+SUM($S$7:AY$7)*$N404-SUM($O404:$Q404)&gt;0,SUM($S$3:AY$3)*$J404+SUM($S$4:AY$4)*$K404+SUM($S$5:AY$5)*$L404+SUM($S$6:AY$6)*$M404+SUM($S$7:AY$7)*$N404-SUM($O404:$Q404),0)</f>
        <v>0</v>
      </c>
      <c r="AW404" s="4">
        <f t="shared" si="1305"/>
        <v>0</v>
      </c>
      <c r="AX404" s="72">
        <f>IF(SUM($S$3:BA$3)*$J404+SUM($S$4:BA$4)*$K404+SUM($S$5:BA$5)*$L404+SUM($S$6:BA$6)*$M404+SUM($S$7:BA$7)*$N404-SUM($O404:$Q404)&gt;0,SUM($S$3:BA$3)*$J404+SUM($S$4:BA$4)*$K404+SUM($S$5:BA$5)*$L404+SUM($S$6:BA$6)*$M404+SUM($S$7:BA$7)*$N404-SUM($O404:$Q404),0)</f>
        <v>0</v>
      </c>
      <c r="AY404" s="7">
        <f t="shared" si="1306"/>
        <v>0</v>
      </c>
      <c r="AZ404" s="401">
        <f>IF(SUM($S$3:BC$3)*$J404+SUM($S$4:BC$4)*$K404+SUM($S$5:BC$5)*$L404+SUM($S$6:BC$6)*$M404+SUM($S$7:BC$7)*$N404-SUM($O404:$Q404)&gt;0,SUM($S$3:BC$3)*$J404+SUM($S$4:BC$4)*$K404+SUM($S$5:BC$5)*$L404+SUM($S$6:BC$6)*$M404+SUM($S$7:BC$7)*$N404-SUM($O404:$Q404),0)</f>
        <v>0</v>
      </c>
      <c r="BA404" s="87">
        <f t="shared" si="1307"/>
        <v>0</v>
      </c>
      <c r="BB404" s="402">
        <f>IF(SUM($S$3:BD$3)*$J404+SUM($S$4:BD$4)*$K404+SUM($S$5:BD$5)*$L404+SUM($S$6:BD$6)*$M404+SUM($S$7:BD$7)*$N404-SUM($O404:$Q404)&gt;0,SUM($S$3:BD$3)*$J404+SUM($S$4:BD$4)*$K404+SUM($S$5:BD$5)*$L404+SUM($S$6:BD$6)*$M404+SUM($S$7:BD$7)*$N404-SUM($O404:$Q404),0)</f>
        <v>0</v>
      </c>
      <c r="BC404" s="87">
        <f t="shared" si="1308"/>
        <v>0</v>
      </c>
      <c r="BG404" s="91">
        <f t="shared" ref="BG404" si="1335">IF($G404=2,AC404*$I$2*$H404,AC404*$H404)</f>
        <v>0</v>
      </c>
      <c r="BH404" s="91">
        <f t="shared" ref="BH404" si="1336">IF($G404=2,AE404*$I$2*$H404,AE404*$H404)</f>
        <v>0</v>
      </c>
      <c r="BI404" s="91">
        <f t="shared" ref="BI404" si="1337">IF($G404=2,AG404*$I$2*$H404,AG404*$H404)</f>
        <v>0</v>
      </c>
      <c r="BJ404" s="91">
        <f t="shared" ref="BJ404" si="1338">IF($G404=2,AI404*$I$2*$H404,AI404*$H404)</f>
        <v>0</v>
      </c>
      <c r="BK404" s="91">
        <f t="shared" ref="BK404" si="1339">IF($G404=2,AK404*$I$2*$H404,AK404*$H404)</f>
        <v>0</v>
      </c>
      <c r="BL404" s="91">
        <f t="shared" ref="BL404" si="1340">IF($G404=2,AM404*$I$2*$H404,AM404*$H404)</f>
        <v>0</v>
      </c>
      <c r="BM404" s="91">
        <f t="shared" ref="BM404" si="1341">IF($G404=2,AO404*$I$2*$H404,AO404*$H404)</f>
        <v>0</v>
      </c>
      <c r="BN404" s="91">
        <f t="shared" ref="BN404" si="1342">IF($G404=2,AQ404*$I$2*$H404,AQ404*$H404)</f>
        <v>0</v>
      </c>
      <c r="BO404" s="91">
        <f t="shared" ref="BO404" si="1343">IF($G404=2,AS404*$I$2*$H404,AS404*$H404)</f>
        <v>0</v>
      </c>
      <c r="BP404" s="91">
        <f t="shared" ref="BP404" si="1344">IF($G404=2,AU404*$I$2*$H404,AU404*$H404)</f>
        <v>0</v>
      </c>
      <c r="BQ404" s="250">
        <f t="shared" ref="BQ404" si="1345">IF($G404=2,AW404*$I$2*$H404,AW404*$H404)</f>
        <v>0</v>
      </c>
      <c r="BR404" s="157">
        <f t="shared" ref="BR404" si="1346">IF($G404=2,AY404*$I$2*$H404,AY404*$H404)</f>
        <v>0</v>
      </c>
      <c r="BS404" s="91">
        <f t="shared" ref="BS404" si="1347">IF($G404=2,$H404*BA404*$I$2,$H404*BA404)</f>
        <v>0</v>
      </c>
      <c r="BT404" s="91">
        <f t="shared" ref="BT404" si="1348">IF($G404=2,$H404*BC404*$I$2,$H404*BC404)</f>
        <v>0</v>
      </c>
      <c r="BU404" s="91"/>
      <c r="BV404" s="91"/>
      <c r="BW404" s="158"/>
      <c r="BX404" s="153" t="s">
        <v>607</v>
      </c>
    </row>
    <row r="405" spans="1:76" s="86" customFormat="1" ht="12.75" customHeight="1" x14ac:dyDescent="0.25">
      <c r="A405" s="15" t="s">
        <v>710</v>
      </c>
      <c r="B405" s="15" t="s">
        <v>711</v>
      </c>
      <c r="C405" s="244" t="s">
        <v>105</v>
      </c>
      <c r="D405" s="274">
        <v>1</v>
      </c>
      <c r="E405" s="328">
        <v>169.6</v>
      </c>
      <c r="F405" s="341" t="s">
        <v>1061</v>
      </c>
      <c r="G405" s="369">
        <v>2</v>
      </c>
      <c r="H405" s="370">
        <v>53.35</v>
      </c>
      <c r="I405" s="378" t="s">
        <v>1072</v>
      </c>
      <c r="J405" s="208"/>
      <c r="K405" s="225">
        <v>0.25</v>
      </c>
      <c r="L405" s="217"/>
      <c r="M405" s="109"/>
      <c r="N405" s="120"/>
      <c r="O405" s="87">
        <v>0</v>
      </c>
      <c r="P405" s="91"/>
      <c r="Q405" s="292">
        <v>250</v>
      </c>
      <c r="R405" s="72">
        <f>IF(SUM($S$3:U$3)*$J405+SUM($S$4:U$4)*$K405+SUM($S$5:U$5)*$L405+SUM($S$6:U$6)*$M405+SUM($S$7:U$7)*$N405-SUM($O405:$Q405)&gt;0,SUM($S$3:U$3)*$J405+SUM($S$4:U$4)*$K405+SUM($S$5:U$5)*$L405+SUM($S$6:U$6)*$M405+SUM($S$7:U$7)*$N405-SUM($O405:$Q405),0)</f>
        <v>0</v>
      </c>
      <c r="S405" s="73">
        <f t="shared" si="1290"/>
        <v>0</v>
      </c>
      <c r="T405" s="72">
        <f>IF(SUM($S$3:W$3)*$J405+SUM($S$4:W$4)*$K405+SUM($S$5:W$5)*$L405+SUM($S$6:W$6)*$M405+SUM($S$7:W$7)*$N405-SUM($O405:$Q405)&gt;0,SUM($S$3:W$3)*$J405+SUM($S$4:W$4)*$K405+SUM($S$5:W$5)*$L405+SUM($S$6:W$6)*$M405+SUM($S$7:W$7)*$N405-SUM($O405:$Q405),0)</f>
        <v>0</v>
      </c>
      <c r="U405" s="4">
        <f t="shared" si="1291"/>
        <v>0</v>
      </c>
      <c r="V405" s="72">
        <f>IF(SUM($S$3:Y$3)*$J405+SUM($S$4:Y$4)*$K405+SUM($S$5:Y$5)*$L405+SUM($S$6:Y$6)*$M405+SUM($S$7:Y$7)*$N405-SUM($O405:$Q405)&gt;0,SUM($S$3:Y$3)*$J405+SUM($S$4:Y$4)*$K405+SUM($S$5:Y$5)*$L405+SUM($S$6:Y$6)*$M405+SUM($S$7:Y$7)*$N405-SUM($O405:$Q405),0)</f>
        <v>0</v>
      </c>
      <c r="W405" s="4">
        <f t="shared" si="1292"/>
        <v>0</v>
      </c>
      <c r="X405" s="72">
        <f>IF(SUM($S$3:AA$3)*$J405+SUM($S$4:AA$4)*$K405+SUM($S$5:AA$5)*$L405+SUM($S$6:AA$6)*$M405+SUM($S$7:AA$7)*$N405-SUM($O405:$Q405)&gt;0,SUM($S$3:AA$3)*$J405+SUM($S$4:AA$4)*$K405+SUM($S$5:AA$5)*$L405+SUM($S$6:AA$6)*$M405+SUM($S$7:AA$7)*$N405-SUM($O405:$Q405),0)</f>
        <v>0</v>
      </c>
      <c r="Y405" s="4">
        <f t="shared" si="1293"/>
        <v>0</v>
      </c>
      <c r="Z405" s="72">
        <f>IF(SUM($S$3:AC$3)*$J405+SUM($S$4:AC$4)*$K405+SUM($S$5:AC$5)*$L405+SUM($S$6:AC$6)*$M405+SUM($S$7:AC$7)*$N405-SUM($O405:$Q405)&gt;0,SUM($S$3:AC$3)*$J405+SUM($S$4:AC$4)*$K405+SUM($S$5:AC$5)*$L405+SUM($S$6:AC$6)*$M405+SUM($S$7:AC$7)*$N405-SUM($O405:$Q405),0)</f>
        <v>0</v>
      </c>
      <c r="AA405" s="4">
        <f t="shared" si="1294"/>
        <v>0</v>
      </c>
      <c r="AB405" s="72">
        <f>IF(SUM($S$3:AE$3)*$J405+SUM($S$4:AE$4)*$K405+SUM($S$5:AE$5)*$L405+SUM($S$6:AE$6)*$M405+SUM($S$7:AE$7)*$N405-SUM($O405:$Q405)&gt;0,SUM($S$3:AE$3)*$J405+SUM($S$4:AE$4)*$K405+SUM($S$5:AE$5)*$L405+SUM($S$6:AE$6)*$M405+SUM($S$7:AE$7)*$N405-SUM($O405:$Q405),0)</f>
        <v>0</v>
      </c>
      <c r="AC405" s="4">
        <f t="shared" si="1295"/>
        <v>0</v>
      </c>
      <c r="AD405" s="72">
        <f>IF(SUM($S$3:AG$3)*$J405+SUM($S$4:AG$4)*$K405+SUM($S$5:AG$5)*$L405+SUM($S$6:AG$6)*$M405+SUM($S$7:AG$7)*$N405-SUM($O405:$Q405)&gt;0,SUM($S$3:AG$3)*$J405+SUM($S$4:AG$4)*$K405+SUM($S$5:AG$5)*$L405+SUM($S$6:AG$6)*$M405+SUM($S$7:AG$7)*$N405-SUM($O405:$Q405),0)</f>
        <v>0</v>
      </c>
      <c r="AE405" s="4">
        <f t="shared" si="1296"/>
        <v>0</v>
      </c>
      <c r="AF405" s="72">
        <f>IF(SUM($S$3:AI$3)*$J405+SUM($S$4:AI$4)*$K405+SUM($S$5:AI$5)*$L405+SUM($S$6:AI$6)*$M405+SUM($S$7:AI$7)*$N405-SUM($O405:$Q405)&gt;0,SUM($S$3:AI$3)*$J405+SUM($S$4:AI$4)*$K405+SUM($S$5:AI$5)*$L405+SUM($S$6:AI$6)*$M405+SUM($S$7:AI$7)*$N405-SUM($O405:$Q405),0)</f>
        <v>0</v>
      </c>
      <c r="AG405" s="4">
        <f t="shared" si="1297"/>
        <v>0</v>
      </c>
      <c r="AH405" s="72">
        <f>IF(SUM($S$3:AK$3)*$J405+SUM($S$4:AK$4)*$K405+SUM($S$5:AK$5)*$L405+SUM($S$6:AK$6)*$M405+SUM($S$7:AK$7)*$N405-SUM($O405:$Q405)&gt;0,SUM($S$3:AK$3)*$J405+SUM($S$4:AK$4)*$K405+SUM($S$5:AK$5)*$L405+SUM($S$6:AK$6)*$M405+SUM($S$7:AK$7)*$N405-SUM($O405:$Q405),0)</f>
        <v>0</v>
      </c>
      <c r="AI405" s="4">
        <f t="shared" si="1298"/>
        <v>0</v>
      </c>
      <c r="AJ405" s="72">
        <f>IF(SUM($S$3:AM$3)*$J405+SUM($S$4:AQ$4)*$K405+SUM($S$5:AM$5)*$L405+SUM($S$6:AM$6)*$M405+SUM($S$7:AM$7)*$N405-SUM($O405:$Q405)&gt;0,SUM($S$3:AM$3)*$J405+SUM($S$4:AQ$4)*$K405+SUM($S$5:AM$5)*$L405+SUM($S$6:AM$6)*$M405+SUM($S$7:AM$7)*$N405-SUM($O405:$Q405),0)</f>
        <v>0</v>
      </c>
      <c r="AK405" s="4">
        <f t="shared" si="1299"/>
        <v>0</v>
      </c>
      <c r="AL405" s="72">
        <f>IF(SUM($S$3:AO$3)*$J405+SUM($S$4:AS$4)*$K405+SUM($S$5:AO$5)*$L405+SUM($S$6:AO$6)*$M405+SUM($S$7:AO$7)*$N405-SUM($O405:$Q405)&gt;0,SUM($S$3:AO$3)*$J405+SUM($S$4:AS$4)*$K405+SUM($S$5:AO$5)*$L405+SUM($S$6:AO$6)*$M405+SUM($S$7:AO$7)*$N405-SUM($O405:$Q405),0)</f>
        <v>0</v>
      </c>
      <c r="AM405" s="4">
        <f t="shared" si="1300"/>
        <v>0</v>
      </c>
      <c r="AN405" s="72">
        <f>IF(SUM($S$3:AQ$3)*$J405+SUM($S$4:AU$4)*$K405+SUM($S$5:AQ$5)*$L405+SUM($S$6:AQ$6)*$M405+SUM($S$7:AQ$7)*$N405-SUM($O405:$Q405)&gt;0,SUM($S$3:AQ$3)*$J405+SUM($S$4:AU$4)*$K405+SUM($S$5:AQ$5)*$L405+SUM($S$6:AQ$6)*$M405+SUM($S$7:AQ$7)*$N405-SUM($O405:$Q405),0)</f>
        <v>16.5</v>
      </c>
      <c r="AO405" s="4">
        <f t="shared" si="1301"/>
        <v>16.5</v>
      </c>
      <c r="AP405" s="72">
        <f>IF(SUM($S$3:AS$3)*$J405+SUM($S$4:AW$4)*$K405+SUM($S$5:AS$5)*$L405+SUM($S$6:AS$6)*$M405+SUM($S$7:AS$7)*$N405-SUM($O405:$Q405)&gt;0,SUM($S$3:AS$3)*$J405+SUM($S$4:AW$4)*$K405+SUM($S$5:AS$5)*$L405+SUM($S$6:AS$6)*$M405+SUM($S$7:AS$7)*$N405-SUM($O405:$Q405),0)</f>
        <v>54</v>
      </c>
      <c r="AQ405" s="4">
        <f t="shared" si="1302"/>
        <v>37.5</v>
      </c>
      <c r="AR405" s="72">
        <f>IF(SUM($S$3:AU$3)*$J405+SUM($S$4:AP$4)*$K405+SUM($S$5:AU$5)*$L405+SUM($S$6:AU$6)*$M405+SUM($S$7:AU$7)*$N405-SUM($O405:$Q405)&gt;0,SUM($S$3:AU$3)*$J405+SUM($S$4:AP$4)*$K405+SUM($S$5:AU$5)*$L405+SUM($S$6:AU$6)*$M405+SUM($S$7:AU$7)*$N405-SUM($O405:$Q405),0)</f>
        <v>0</v>
      </c>
      <c r="AS405" s="4">
        <f t="shared" si="1303"/>
        <v>0</v>
      </c>
      <c r="AT405" s="72">
        <f>IF(SUM($S$3:AW$3)*$J405+SUM($S$4:AW$4)*$K405+SUM($S$5:AW$5)*$L405+SUM($S$6:AW$6)*$M405+SUM($S$7:AW$7)*$N405-SUM($O405:$Q405)&gt;0,SUM($S$3:AW$3)*$J405+SUM($S$4:AW$4)*$K405+SUM($S$5:AW$5)*$L405+SUM($S$6:AW$6)*$M405+SUM($S$7:AW$7)*$N405-SUM($O405:$Q405),0)</f>
        <v>54</v>
      </c>
      <c r="AU405" s="4">
        <f t="shared" si="1304"/>
        <v>54</v>
      </c>
      <c r="AV405" s="72">
        <f>IF(SUM($S$3:AY$3)*$J405+SUM($S$4:AY$4)*$K405+SUM($S$5:AY$5)*$L405+SUM($S$6:AY$6)*$M405+SUM($S$7:AY$7)*$N405-SUM($O405:$Q405)&gt;0,SUM($S$3:AY$3)*$J405+SUM($S$4:AY$4)*$K405+SUM($S$5:AY$5)*$L405+SUM($S$6:AY$6)*$M405+SUM($S$7:AY$7)*$N405-SUM($O405:$Q405),0)</f>
        <v>91.5</v>
      </c>
      <c r="AW405" s="4">
        <f t="shared" si="1305"/>
        <v>37.5</v>
      </c>
      <c r="AX405" s="72">
        <f>IF(SUM($S$3:BA$3)*$J405+SUM($S$4:BA$4)*$K405+SUM($S$5:BA$5)*$L405+SUM($S$6:BA$6)*$M405+SUM($S$7:BA$7)*$N405-SUM($O405:$Q405)&gt;0,SUM($S$3:BA$3)*$J405+SUM($S$4:BA$4)*$K405+SUM($S$5:BA$5)*$L405+SUM($S$6:BA$6)*$M405+SUM($S$7:BA$7)*$N405-SUM($O405:$Q405),0)</f>
        <v>129</v>
      </c>
      <c r="AY405" s="7">
        <f t="shared" si="1306"/>
        <v>37.5</v>
      </c>
      <c r="AZ405" s="401">
        <f>IF(SUM($S$3:BC$3)*$J405+SUM($S$4:BC$4)*$K405+SUM($S$5:BC$5)*$L405+SUM($S$6:BC$6)*$M405+SUM($S$7:BC$7)*$N405-SUM($O405:$Q405)&gt;0,SUM($S$3:BC$3)*$J405+SUM($S$4:BC$4)*$K405+SUM($S$5:BC$5)*$L405+SUM($S$6:BC$6)*$M405+SUM($S$7:BC$7)*$N405-SUM($O405:$Q405),0)</f>
        <v>166.5</v>
      </c>
      <c r="BA405" s="87">
        <f t="shared" si="1307"/>
        <v>37.5</v>
      </c>
      <c r="BB405" s="402">
        <f>IF(SUM($S$3:BD$3)*$J405+SUM($S$4:BD$4)*$K405+SUM($S$5:BD$5)*$L405+SUM($S$6:BD$6)*$M405+SUM($S$7:BD$7)*$N405-SUM($O405:$Q405)&gt;0,SUM($S$3:BD$3)*$J405+SUM($S$4:BD$4)*$K405+SUM($S$5:BD$5)*$L405+SUM($S$6:BD$6)*$M405+SUM($S$7:BD$7)*$N405-SUM($O405:$Q405),0)</f>
        <v>203.25</v>
      </c>
      <c r="BC405" s="87">
        <f t="shared" si="1308"/>
        <v>36.75</v>
      </c>
      <c r="BG405" s="91">
        <f>IF($G405=2,$H405*AC405*$I$2,$H405*AC405)</f>
        <v>0</v>
      </c>
      <c r="BH405" s="91">
        <f>IF($G405=2,$H405*AE405*$I$2,$H405*AE405)</f>
        <v>0</v>
      </c>
      <c r="BI405" s="91">
        <f>IF($G405=2,$H405*AG405*$I$2,$H405*AG405)</f>
        <v>0</v>
      </c>
      <c r="BJ405" s="91">
        <f>IF($G405=2,$H405*AI405*$I$2,$H405*AI405)</f>
        <v>0</v>
      </c>
      <c r="BK405" s="91">
        <f>IF($G405=2,$H405*AK405*$I$2,$H405*AK405)</f>
        <v>0</v>
      </c>
      <c r="BL405" s="91">
        <f>IF($G405=2,$H405*AM405*$I$2,$H405*AM405)</f>
        <v>0</v>
      </c>
      <c r="BM405" s="91">
        <f>IF($G405=2,$H405*AO405*$I$2,$H405*AO405)</f>
        <v>5017.5675000000001</v>
      </c>
      <c r="BN405" s="91">
        <f>IF($G405=2,$H405*AQ405*$I$2,$H405*AQ405)</f>
        <v>11403.5625</v>
      </c>
      <c r="BO405" s="91">
        <f>IF($G405=2,$H405*AS405*$I$2,$H405*AS405)</f>
        <v>0</v>
      </c>
      <c r="BP405" s="91">
        <f>IF($G405=2,$H405*AU405*$I$2,$H405*AU405)</f>
        <v>16421.13</v>
      </c>
      <c r="BQ405" s="250">
        <f>IF($G405=2,$H405*AW405*$I$2,$H405*AW405)</f>
        <v>11403.5625</v>
      </c>
      <c r="BR405" s="157">
        <f>IF($G405=2,$H405*AY405*$I$2,$H405*AY405)</f>
        <v>11403.5625</v>
      </c>
      <c r="BS405" s="91">
        <f>IF($G405=2,$H405*BA405*$I$2,$H405*BA405)</f>
        <v>11403.5625</v>
      </c>
      <c r="BT405" s="91">
        <f>IF($G405=2,$H405*BC405*$I$2,$H405*BC405)</f>
        <v>11175.491250000001</v>
      </c>
      <c r="BU405" s="91"/>
      <c r="BV405" s="91"/>
      <c r="BW405" s="158"/>
      <c r="BX405" s="153" t="s">
        <v>607</v>
      </c>
    </row>
    <row r="406" spans="1:76" s="86" customFormat="1" ht="12.75" customHeight="1" x14ac:dyDescent="0.25">
      <c r="A406" s="15" t="s">
        <v>943</v>
      </c>
      <c r="B406" s="15" t="s">
        <v>944</v>
      </c>
      <c r="C406" s="244" t="s">
        <v>105</v>
      </c>
      <c r="D406" s="274">
        <v>2</v>
      </c>
      <c r="E406" s="328">
        <v>40.200000000000003</v>
      </c>
      <c r="F406" s="342" t="s">
        <v>580</v>
      </c>
      <c r="G406" s="369">
        <v>2</v>
      </c>
      <c r="H406" s="370">
        <v>44.3</v>
      </c>
      <c r="I406" s="372" t="s">
        <v>580</v>
      </c>
      <c r="J406" s="208"/>
      <c r="K406" s="225">
        <v>3.68</v>
      </c>
      <c r="L406" s="217"/>
      <c r="M406" s="109"/>
      <c r="N406" s="120"/>
      <c r="O406" s="87">
        <v>114</v>
      </c>
      <c r="P406" s="91">
        <v>600</v>
      </c>
      <c r="Q406" s="292">
        <v>2600</v>
      </c>
      <c r="R406" s="72">
        <f>IF(SUM($S$3:U$3)*$J406+SUM($S$4:U$4)*$K406+SUM($S$5:U$5)*$L406+SUM($S$6:U$6)*$M406+SUM($S$7:U$7)*$N406-SUM($O406:$Q406)&gt;0,SUM($S$3:U$3)*$J406+SUM($S$4:U$4)*$K406+SUM($S$5:U$5)*$L406+SUM($S$6:U$6)*$M406+SUM($S$7:U$7)*$N406-SUM($O406:$Q406),0)</f>
        <v>0</v>
      </c>
      <c r="S406" s="73">
        <f t="shared" si="1290"/>
        <v>0</v>
      </c>
      <c r="T406" s="72">
        <f>IF(SUM($S$3:W$3)*$J406+SUM($S$4:W$4)*$K406+SUM($S$5:W$5)*$L406+SUM($S$6:W$6)*$M406+SUM($S$7:W$7)*$N406-SUM($O406:$Q406)&gt;0,SUM($S$3:W$3)*$J406+SUM($S$4:W$4)*$K406+SUM($S$5:W$5)*$L406+SUM($S$6:W$6)*$M406+SUM($S$7:W$7)*$N406-SUM($O406:$Q406),0)</f>
        <v>0</v>
      </c>
      <c r="U406" s="4">
        <f t="shared" si="1291"/>
        <v>0</v>
      </c>
      <c r="V406" s="72">
        <f>IF(SUM($S$3:Y$3)*$J406+SUM($S$4:Y$4)*$K406+SUM($S$5:Y$5)*$L406+SUM($S$6:Y$6)*$M406+SUM($S$7:Y$7)*$N406-SUM($O406:$Q406)&gt;0,SUM($S$3:Y$3)*$J406+SUM($S$4:Y$4)*$K406+SUM($S$5:Y$5)*$L406+SUM($S$6:Y$6)*$M406+SUM($S$7:Y$7)*$N406-SUM($O406:$Q406),0)</f>
        <v>0</v>
      </c>
      <c r="W406" s="4">
        <f t="shared" si="1292"/>
        <v>0</v>
      </c>
      <c r="X406" s="72">
        <f>IF(SUM($S$3:AA$3)*$J406+SUM($S$4:AA$4)*$K406+SUM($S$5:AA$5)*$L406+SUM($S$6:AA$6)*$M406+SUM($S$7:AA$7)*$N406-SUM($O406:$Q406)&gt;0,SUM($S$3:AA$3)*$J406+SUM($S$4:AA$4)*$K406+SUM($S$5:AA$5)*$L406+SUM($S$6:AA$6)*$M406+SUM($S$7:AA$7)*$N406-SUM($O406:$Q406),0)</f>
        <v>0</v>
      </c>
      <c r="Y406" s="4">
        <f t="shared" si="1293"/>
        <v>0</v>
      </c>
      <c r="Z406" s="72">
        <f>IF(SUM($S$3:AC$3)*$J406+SUM($S$4:AC$4)*$K406+SUM($S$5:AC$5)*$L406+SUM($S$6:AC$6)*$M406+SUM($S$7:AC$7)*$N406-SUM($O406:$Q406)&gt;0,SUM($S$3:AC$3)*$J406+SUM($S$4:AC$4)*$K406+SUM($S$5:AC$5)*$L406+SUM($S$6:AC$6)*$M406+SUM($S$7:AC$7)*$N406-SUM($O406:$Q406),0)</f>
        <v>0</v>
      </c>
      <c r="AA406" s="4">
        <f t="shared" si="1294"/>
        <v>0</v>
      </c>
      <c r="AB406" s="72">
        <f>IF(SUM($S$3:AE$3)*$J406+SUM($S$4:AE$4)*$K406+SUM($S$5:AE$5)*$L406+SUM($S$6:AE$6)*$M406+SUM($S$7:AE$7)*$N406-SUM($O406:$Q406)&gt;0,SUM($S$3:AE$3)*$J406+SUM($S$4:AE$4)*$K406+SUM($S$5:AE$5)*$L406+SUM($S$6:AE$6)*$M406+SUM($S$7:AE$7)*$N406-SUM($O406:$Q406),0)</f>
        <v>0</v>
      </c>
      <c r="AC406" s="4">
        <f t="shared" si="1295"/>
        <v>0</v>
      </c>
      <c r="AD406" s="72">
        <f>IF(SUM($S$3:AG$3)*$J406+SUM($S$4:AG$4)*$K406+SUM($S$5:AG$5)*$L406+SUM($S$6:AG$6)*$M406+SUM($S$7:AG$7)*$N406-SUM($O406:$Q406)&gt;0,SUM($S$3:AG$3)*$J406+SUM($S$4:AG$4)*$K406+SUM($S$5:AG$5)*$L406+SUM($S$6:AG$6)*$M406+SUM($S$7:AG$7)*$N406-SUM($O406:$Q406),0)</f>
        <v>0</v>
      </c>
      <c r="AE406" s="4">
        <f t="shared" si="1296"/>
        <v>0</v>
      </c>
      <c r="AF406" s="72">
        <f>IF(SUM($S$3:AI$3)*$J406+SUM($S$4:AI$4)*$K406+SUM($S$5:AI$5)*$L406+SUM($S$6:AI$6)*$M406+SUM($S$7:AI$7)*$N406-SUM($O406:$Q406)&gt;0,SUM($S$3:AI$3)*$J406+SUM($S$4:AI$4)*$K406+SUM($S$5:AI$5)*$L406+SUM($S$6:AI$6)*$M406+SUM($S$7:AI$7)*$N406-SUM($O406:$Q406),0)</f>
        <v>0</v>
      </c>
      <c r="AG406" s="4">
        <f t="shared" si="1297"/>
        <v>0</v>
      </c>
      <c r="AH406" s="72">
        <f>IF(SUM($S$3:AK$3)*$J406+SUM($S$4:AK$4)*$K406+SUM($S$5:AK$5)*$L406+SUM($S$6:AK$6)*$M406+SUM($S$7:AK$7)*$N406-SUM($O406:$Q406)&gt;0,SUM($S$3:AK$3)*$J406+SUM($S$4:AK$4)*$K406+SUM($S$5:AK$5)*$L406+SUM($S$6:AK$6)*$M406+SUM($S$7:AK$7)*$N406-SUM($O406:$Q406),0)</f>
        <v>0</v>
      </c>
      <c r="AI406" s="4">
        <f t="shared" si="1298"/>
        <v>0</v>
      </c>
      <c r="AJ406" s="72">
        <f>IF(SUM($S$3:AM$3)*$J406+SUM($S$4:AQ$4)*$K406+SUM($S$5:AM$5)*$L406+SUM($S$6:AM$6)*$M406+SUM($S$7:AM$7)*$N406-SUM($O406:$Q406)&gt;0,SUM($S$3:AM$3)*$J406+SUM($S$4:AQ$4)*$K406+SUM($S$5:AM$5)*$L406+SUM($S$6:AM$6)*$M406+SUM($S$7:AM$7)*$N406-SUM($O406:$Q406),0)</f>
        <v>0</v>
      </c>
      <c r="AK406" s="4">
        <f t="shared" si="1299"/>
        <v>0</v>
      </c>
      <c r="AL406" s="72">
        <f>IF(SUM($S$3:AO$3)*$J406+SUM($S$4:AS$4)*$K406+SUM($S$5:AO$5)*$L406+SUM($S$6:AO$6)*$M406+SUM($S$7:AO$7)*$N406-SUM($O406:$Q406)&gt;0,SUM($S$3:AO$3)*$J406+SUM($S$4:AS$4)*$K406+SUM($S$5:AO$5)*$L406+SUM($S$6:AO$6)*$M406+SUM($S$7:AO$7)*$N406-SUM($O406:$Q406),0)</f>
        <v>56.880000000000109</v>
      </c>
      <c r="AM406" s="4">
        <f t="shared" si="1300"/>
        <v>56.880000000000109</v>
      </c>
      <c r="AN406" s="72">
        <f>IF(SUM($S$3:AQ$3)*$J406+SUM($S$4:AU$4)*$K406+SUM($S$5:AQ$5)*$L406+SUM($S$6:AQ$6)*$M406+SUM($S$7:AQ$7)*$N406-SUM($O406:$Q406)&gt;0,SUM($S$3:AQ$3)*$J406+SUM($S$4:AU$4)*$K406+SUM($S$5:AQ$5)*$L406+SUM($S$6:AQ$6)*$M406+SUM($S$7:AQ$7)*$N406-SUM($O406:$Q406),0)</f>
        <v>608.88000000000011</v>
      </c>
      <c r="AO406" s="4">
        <f t="shared" si="1301"/>
        <v>552</v>
      </c>
      <c r="AP406" s="72">
        <f>IF(SUM($S$3:AS$3)*$J406+SUM($S$4:AW$4)*$K406+SUM($S$5:AS$5)*$L406+SUM($S$6:AS$6)*$M406+SUM($S$7:AS$7)*$N406-SUM($O406:$Q406)&gt;0,SUM($S$3:AS$3)*$J406+SUM($S$4:AW$4)*$K406+SUM($S$5:AS$5)*$L406+SUM($S$6:AS$6)*$M406+SUM($S$7:AS$7)*$N406-SUM($O406:$Q406),0)</f>
        <v>1160.8800000000001</v>
      </c>
      <c r="AQ406" s="4">
        <f t="shared" si="1302"/>
        <v>552</v>
      </c>
      <c r="AR406" s="72">
        <f>IF(SUM($S$3:AU$3)*$J406+SUM($S$4:AP$4)*$K406+SUM($S$5:AU$5)*$L406+SUM($S$6:AU$6)*$M406+SUM($S$7:AU$7)*$N406-SUM($O406:$Q406)&gt;0,SUM($S$3:AU$3)*$J406+SUM($S$4:AP$4)*$K406+SUM($S$5:AU$5)*$L406+SUM($S$6:AU$6)*$M406+SUM($S$7:AU$7)*$N406-SUM($O406:$Q406),0)</f>
        <v>0</v>
      </c>
      <c r="AS406" s="4">
        <f t="shared" si="1303"/>
        <v>0</v>
      </c>
      <c r="AT406" s="72">
        <f>IF(SUM($S$3:AW$3)*$J406+SUM($S$4:AW$4)*$K406+SUM($S$5:AW$5)*$L406+SUM($S$6:AW$6)*$M406+SUM($S$7:AW$7)*$N406-SUM($O406:$Q406)&gt;0,SUM($S$3:AW$3)*$J406+SUM($S$4:AW$4)*$K406+SUM($S$5:AW$5)*$L406+SUM($S$6:AW$6)*$M406+SUM($S$7:AW$7)*$N406-SUM($O406:$Q406),0)</f>
        <v>1160.8800000000001</v>
      </c>
      <c r="AU406" s="4">
        <f t="shared" si="1304"/>
        <v>1160.8800000000001</v>
      </c>
      <c r="AV406" s="72">
        <f>IF(SUM($S$3:AY$3)*$J406+SUM($S$4:AY$4)*$K406+SUM($S$5:AY$5)*$L406+SUM($S$6:AY$6)*$M406+SUM($S$7:AY$7)*$N406-SUM($O406:$Q406)&gt;0,SUM($S$3:AY$3)*$J406+SUM($S$4:AY$4)*$K406+SUM($S$5:AY$5)*$L406+SUM($S$6:AY$6)*$M406+SUM($S$7:AY$7)*$N406-SUM($O406:$Q406),0)</f>
        <v>1712.88</v>
      </c>
      <c r="AW406" s="4">
        <f t="shared" si="1305"/>
        <v>552</v>
      </c>
      <c r="AX406" s="72">
        <f>IF(SUM($S$3:BA$3)*$J406+SUM($S$4:BA$4)*$K406+SUM($S$5:BA$5)*$L406+SUM($S$6:BA$6)*$M406+SUM($S$7:BA$7)*$N406-SUM($O406:$Q406)&gt;0,SUM($S$3:BA$3)*$J406+SUM($S$4:BA$4)*$K406+SUM($S$5:BA$5)*$L406+SUM($S$6:BA$6)*$M406+SUM($S$7:BA$7)*$N406-SUM($O406:$Q406),0)</f>
        <v>2264.88</v>
      </c>
      <c r="AY406" s="7">
        <f t="shared" si="1306"/>
        <v>552</v>
      </c>
      <c r="AZ406" s="401">
        <f>IF(SUM($S$3:BC$3)*$J406+SUM($S$4:BC$4)*$K406+SUM($S$5:BC$5)*$L406+SUM($S$6:BC$6)*$M406+SUM($S$7:BC$7)*$N406-SUM($O406:$Q406)&gt;0,SUM($S$3:BC$3)*$J406+SUM($S$4:BC$4)*$K406+SUM($S$5:BC$5)*$L406+SUM($S$6:BC$6)*$M406+SUM($S$7:BC$7)*$N406-SUM($O406:$Q406),0)</f>
        <v>2816.88</v>
      </c>
      <c r="BA406" s="87">
        <f t="shared" si="1307"/>
        <v>552</v>
      </c>
      <c r="BB406" s="402">
        <f>IF(SUM($S$3:BD$3)*$J406+SUM($S$4:BD$4)*$K406+SUM($S$5:BD$5)*$L406+SUM($S$6:BD$6)*$M406+SUM($S$7:BD$7)*$N406-SUM($O406:$Q406)&gt;0,SUM($S$3:BD$3)*$J406+SUM($S$4:BD$4)*$K406+SUM($S$5:BD$5)*$L406+SUM($S$6:BD$6)*$M406+SUM($S$7:BD$7)*$N406-SUM($O406:$Q406),0)</f>
        <v>3357.84</v>
      </c>
      <c r="BC406" s="87">
        <f t="shared" si="1308"/>
        <v>540.96</v>
      </c>
      <c r="BG406" s="23">
        <f t="shared" ref="BG406:BG407" si="1349">IF($G406=2,AC406*$H406*$I$2,AC406*$H406)</f>
        <v>0</v>
      </c>
      <c r="BH406" s="23">
        <f t="shared" ref="BH406:BH407" si="1350">IF($G406=2,AE406*$H406*$I$2,AE406*$H406)</f>
        <v>0</v>
      </c>
      <c r="BI406" s="23">
        <f t="shared" ref="BI406:BI407" si="1351">IF($G406=2,AG406*$H406*$I$2,AG406*$H406)</f>
        <v>0</v>
      </c>
      <c r="BJ406" s="23">
        <f t="shared" ref="BJ406:BJ407" si="1352">IF($G406=2,AI406*$H406*$I$2,AI406*$H406)</f>
        <v>0</v>
      </c>
      <c r="BK406" s="23">
        <f t="shared" ref="BK406:BK407" si="1353">IF($G406=2,AK406*$H406*$I$2,AK406*$H406)</f>
        <v>0</v>
      </c>
      <c r="BL406" s="23">
        <f t="shared" ref="BL406:BL407" si="1354">IF($G406=2,AM406*$H406*$I$2,AM406*$H406)</f>
        <v>14362.768800000027</v>
      </c>
      <c r="BM406" s="23">
        <f t="shared" ref="BM406:BM407" si="1355">IF($G406=2,AO406*$H406*$I$2,AO406*$H406)</f>
        <v>139385.51999999999</v>
      </c>
      <c r="BN406" s="23">
        <f t="shared" ref="BN406:BN407" si="1356">IF($G406=2,AQ406*$H406*$I$2,AQ406*$H406)</f>
        <v>139385.51999999999</v>
      </c>
      <c r="BO406" s="23">
        <f t="shared" ref="BO406:BO407" si="1357">IF($G406=2,AS406*$H406*$I$2,AS406*$H406)</f>
        <v>0</v>
      </c>
      <c r="BP406" s="23">
        <f t="shared" ref="BP406:BP407" si="1358">IF($G406=2,AU406*$H406*$I$2,AU406*$H406)</f>
        <v>293133.80880000006</v>
      </c>
      <c r="BQ406" s="407">
        <f t="shared" ref="BQ406:BQ407" si="1359">IF($G406=2,AW406*$H406*$I$2,AW406*$H406)</f>
        <v>139385.51999999999</v>
      </c>
      <c r="BR406" s="22">
        <f t="shared" ref="BR406:BR407" si="1360">IF($G406=2,AY406*$H406*$I$2,AY406*$H406)</f>
        <v>139385.51999999999</v>
      </c>
      <c r="BS406" s="91">
        <f t="shared" ref="BS406:BS422" si="1361">IF($G406=2,$H406*BA406*$I$2,$H406*BA406)</f>
        <v>139385.51999999999</v>
      </c>
      <c r="BT406" s="91">
        <f t="shared" ref="BT406:BT422" si="1362">IF($G406=2,$H406*BC406*$I$2,$H406*BC406)</f>
        <v>136597.80960000001</v>
      </c>
      <c r="BU406" s="23"/>
      <c r="BV406" s="23"/>
      <c r="BW406" s="24"/>
      <c r="BX406" s="164" t="s">
        <v>749</v>
      </c>
    </row>
    <row r="407" spans="1:76" s="86" customFormat="1" ht="12.75" customHeight="1" x14ac:dyDescent="0.25">
      <c r="A407" s="51" t="s">
        <v>945</v>
      </c>
      <c r="B407" s="63" t="s">
        <v>590</v>
      </c>
      <c r="C407" s="244" t="s">
        <v>105</v>
      </c>
      <c r="D407" s="274">
        <v>2</v>
      </c>
      <c r="E407" s="328">
        <v>40.200000000000003</v>
      </c>
      <c r="F407" s="342" t="s">
        <v>580</v>
      </c>
      <c r="G407" s="369">
        <v>2</v>
      </c>
      <c r="H407" s="370">
        <v>44.3</v>
      </c>
      <c r="I407" s="372" t="s">
        <v>580</v>
      </c>
      <c r="J407" s="208"/>
      <c r="K407" s="208"/>
      <c r="L407" s="222">
        <v>4.1500000000000004</v>
      </c>
      <c r="M407" s="240"/>
      <c r="N407" s="141"/>
      <c r="O407" s="87"/>
      <c r="P407" s="91"/>
      <c r="Q407" s="292">
        <v>4540</v>
      </c>
      <c r="R407" s="72">
        <f>IF(SUM($S$3:U$3)*$J407+SUM($S$4:U$4)*$K407+SUM($S$5:U$5)*$L407+SUM($S$6:U$6)*$M407+SUM($S$7:U$7)*$N407-SUM($O407:$Q407)&gt;0,SUM($S$3:U$3)*$J407+SUM($S$4:U$4)*$K407+SUM($S$5:U$5)*$L407+SUM($S$6:U$6)*$M407+SUM($S$7:U$7)*$N407-SUM($O407:$Q407),0)</f>
        <v>0</v>
      </c>
      <c r="S407" s="73">
        <f t="shared" si="1290"/>
        <v>0</v>
      </c>
      <c r="T407" s="72">
        <f>IF(SUM($S$3:W$3)*$J407+SUM($S$4:W$4)*$K407+SUM($S$5:W$5)*$L407+SUM($S$6:W$6)*$M407+SUM($S$7:W$7)*$N407-SUM($O407:$Q407)&gt;0,SUM($S$3:W$3)*$J407+SUM($S$4:W$4)*$K407+SUM($S$5:W$5)*$L407+SUM($S$6:W$6)*$M407+SUM($S$7:W$7)*$N407-SUM($O407:$Q407),0)</f>
        <v>0</v>
      </c>
      <c r="U407" s="4">
        <f t="shared" si="1291"/>
        <v>0</v>
      </c>
      <c r="V407" s="72">
        <f>IF(SUM($S$3:Y$3)*$J407+SUM($S$4:Y$4)*$K407+SUM($S$5:Y$5)*$L407+SUM($S$6:Y$6)*$M407+SUM($S$7:Y$7)*$N407-SUM($O407:$Q407)&gt;0,SUM($S$3:Y$3)*$J407+SUM($S$4:Y$4)*$K407+SUM($S$5:Y$5)*$L407+SUM($S$6:Y$6)*$M407+SUM($S$7:Y$7)*$N407-SUM($O407:$Q407),0)</f>
        <v>0</v>
      </c>
      <c r="W407" s="4">
        <f t="shared" si="1292"/>
        <v>0</v>
      </c>
      <c r="X407" s="72">
        <f>IF(SUM($S$3:AA$3)*$J407+SUM($S$4:AA$4)*$K407+SUM($S$5:AA$5)*$L407+SUM($S$6:AA$6)*$M407+SUM($S$7:AA$7)*$N407-SUM($O407:$Q407)&gt;0,SUM($S$3:AA$3)*$J407+SUM($S$4:AA$4)*$K407+SUM($S$5:AA$5)*$L407+SUM($S$6:AA$6)*$M407+SUM($S$7:AA$7)*$N407-SUM($O407:$Q407),0)</f>
        <v>0</v>
      </c>
      <c r="Y407" s="4">
        <f t="shared" si="1293"/>
        <v>0</v>
      </c>
      <c r="Z407" s="72">
        <f>IF(SUM($S$3:AC$3)*$J407+SUM($S$4:AC$4)*$K407+SUM($S$5:AC$5)*$L407+SUM($S$6:AC$6)*$M407+SUM($S$7:AC$7)*$N407-SUM($O407:$Q407)&gt;0,SUM($S$3:AC$3)*$J407+SUM($S$4:AC$4)*$K407+SUM($S$5:AC$5)*$L407+SUM($S$6:AC$6)*$M407+SUM($S$7:AC$7)*$N407-SUM($O407:$Q407),0)</f>
        <v>0</v>
      </c>
      <c r="AA407" s="4">
        <f t="shared" si="1294"/>
        <v>0</v>
      </c>
      <c r="AB407" s="72">
        <f>IF(SUM($S$3:AE$3)*$J407+SUM($S$4:AE$4)*$K407+SUM($S$5:AE$5)*$L407+SUM($S$6:AE$6)*$M407+SUM($S$7:AE$7)*$N407-SUM($O407:$Q407)&gt;0,SUM($S$3:AE$3)*$J407+SUM($S$4:AE$4)*$K407+SUM($S$5:AE$5)*$L407+SUM($S$6:AE$6)*$M407+SUM($S$7:AE$7)*$N407-SUM($O407:$Q407),0)</f>
        <v>0</v>
      </c>
      <c r="AC407" s="4">
        <f t="shared" si="1295"/>
        <v>0</v>
      </c>
      <c r="AD407" s="72">
        <f>IF(SUM($S$3:AG$3)*$J407+SUM($S$4:AG$4)*$K407+SUM($S$5:AG$5)*$L407+SUM($S$6:AG$6)*$M407+SUM($S$7:AG$7)*$N407-SUM($O407:$Q407)&gt;0,SUM($S$3:AG$3)*$J407+SUM($S$4:AG$4)*$K407+SUM($S$5:AG$5)*$L407+SUM($S$6:AG$6)*$M407+SUM($S$7:AG$7)*$N407-SUM($O407:$Q407),0)</f>
        <v>0</v>
      </c>
      <c r="AE407" s="4">
        <f t="shared" si="1296"/>
        <v>0</v>
      </c>
      <c r="AF407" s="72">
        <f>IF(SUM($S$3:AI$3)*$J407+SUM($S$4:AI$4)*$K407+SUM($S$5:AI$5)*$L407+SUM($S$6:AI$6)*$M407+SUM($S$7:AI$7)*$N407-SUM($O407:$Q407)&gt;0,SUM($S$3:AI$3)*$J407+SUM($S$4:AI$4)*$K407+SUM($S$5:AI$5)*$L407+SUM($S$6:AI$6)*$M407+SUM($S$7:AI$7)*$N407-SUM($O407:$Q407),0)</f>
        <v>0</v>
      </c>
      <c r="AG407" s="4">
        <f t="shared" si="1297"/>
        <v>0</v>
      </c>
      <c r="AH407" s="72">
        <f>IF(SUM($S$3:AK$3)*$J407+SUM($S$4:AK$4)*$K407+SUM($S$5:AK$5)*$L407+SUM($S$6:AK$6)*$M407+SUM($S$7:AK$7)*$N407-SUM($O407:$Q407)&gt;0,SUM($S$3:AK$3)*$J407+SUM($S$4:AK$4)*$K407+SUM($S$5:AK$5)*$L407+SUM($S$6:AK$6)*$M407+SUM($S$7:AK$7)*$N407-SUM($O407:$Q407),0)</f>
        <v>0</v>
      </c>
      <c r="AI407" s="4">
        <f t="shared" si="1298"/>
        <v>0</v>
      </c>
      <c r="AJ407" s="72">
        <f>IF(SUM($S$3:AM$3)*$J407+SUM($S$4:AQ$4)*$K407+SUM($S$5:AM$5)*$L407+SUM($S$6:AM$6)*$M407+SUM($S$7:AM$7)*$N407-SUM($O407:$Q407)&gt;0,SUM($S$3:AM$3)*$J407+SUM($S$4:AQ$4)*$K407+SUM($S$5:AM$5)*$L407+SUM($S$6:AM$6)*$M407+SUM($S$7:AM$7)*$N407-SUM($O407:$Q407),0)</f>
        <v>0</v>
      </c>
      <c r="AK407" s="4">
        <f t="shared" si="1299"/>
        <v>0</v>
      </c>
      <c r="AL407" s="72">
        <f>IF(SUM($S$3:AO$3)*$J407+SUM($S$4:AS$4)*$K407+SUM($S$5:AO$5)*$L407+SUM($S$6:AO$6)*$M407+SUM($S$7:AO$7)*$N407-SUM($O407:$Q407)&gt;0,SUM($S$3:AO$3)*$J407+SUM($S$4:AS$4)*$K407+SUM($S$5:AO$5)*$L407+SUM($S$6:AO$6)*$M407+SUM($S$7:AO$7)*$N407-SUM($O407:$Q407),0)</f>
        <v>0</v>
      </c>
      <c r="AM407" s="4">
        <f t="shared" si="1300"/>
        <v>0</v>
      </c>
      <c r="AN407" s="72">
        <f>IF(SUM($S$3:AQ$3)*$J407+SUM($S$4:AU$4)*$K407+SUM($S$5:AQ$5)*$L407+SUM($S$6:AQ$6)*$M407+SUM($S$7:AQ$7)*$N407-SUM($O407:$Q407)&gt;0,SUM($S$3:AQ$3)*$J407+SUM($S$4:AU$4)*$K407+SUM($S$5:AQ$5)*$L407+SUM($S$6:AQ$6)*$M407+SUM($S$7:AQ$7)*$N407-SUM($O407:$Q407),0)</f>
        <v>0</v>
      </c>
      <c r="AO407" s="4">
        <f t="shared" si="1301"/>
        <v>0</v>
      </c>
      <c r="AP407" s="72">
        <f>IF(SUM($S$3:AS$3)*$J407+SUM($S$4:AW$4)*$K407+SUM($S$5:AS$5)*$L407+SUM($S$6:AS$6)*$M407+SUM($S$7:AS$7)*$N407-SUM($O407:$Q407)&gt;0,SUM($S$3:AS$3)*$J407+SUM($S$4:AW$4)*$K407+SUM($S$5:AS$5)*$L407+SUM($S$6:AS$6)*$M407+SUM($S$7:AS$7)*$N407-SUM($O407:$Q407),0)</f>
        <v>0</v>
      </c>
      <c r="AQ407" s="4">
        <f t="shared" si="1302"/>
        <v>0</v>
      </c>
      <c r="AR407" s="72">
        <f>IF(SUM($S$3:AU$3)*$J407+SUM($S$4:AP$4)*$K407+SUM($S$5:AU$5)*$L407+SUM($S$6:AU$6)*$M407+SUM($S$7:AU$7)*$N407-SUM($O407:$Q407)&gt;0,SUM($S$3:AU$3)*$J407+SUM($S$4:AP$4)*$K407+SUM($S$5:AU$5)*$L407+SUM($S$6:AU$6)*$M407+SUM($S$7:AU$7)*$N407-SUM($O407:$Q407),0)</f>
        <v>0</v>
      </c>
      <c r="AS407" s="4">
        <f t="shared" si="1303"/>
        <v>0</v>
      </c>
      <c r="AT407" s="72">
        <f>IF(SUM($S$3:AW$3)*$J407+SUM($S$4:AW$4)*$K407+SUM($S$5:AW$5)*$L407+SUM($S$6:AW$6)*$M407+SUM($S$7:AW$7)*$N407-SUM($O407:$Q407)&gt;0,SUM($S$3:AW$3)*$J407+SUM($S$4:AW$4)*$K407+SUM($S$5:AW$5)*$L407+SUM($S$6:AW$6)*$M407+SUM($S$7:AW$7)*$N407-SUM($O407:$Q407),0)</f>
        <v>0</v>
      </c>
      <c r="AU407" s="4">
        <f t="shared" si="1304"/>
        <v>0</v>
      </c>
      <c r="AV407" s="72">
        <f>IF(SUM($S$3:AY$3)*$J407+SUM($S$4:AY$4)*$K407+SUM($S$5:AY$5)*$L407+SUM($S$6:AY$6)*$M407+SUM($S$7:AY$7)*$N407-SUM($O407:$Q407)&gt;0,SUM($S$3:AY$3)*$J407+SUM($S$4:AY$4)*$K407+SUM($S$5:AY$5)*$L407+SUM($S$6:AY$6)*$M407+SUM($S$7:AY$7)*$N407-SUM($O407:$Q407),0)</f>
        <v>0</v>
      </c>
      <c r="AW407" s="4">
        <f t="shared" si="1305"/>
        <v>0</v>
      </c>
      <c r="AX407" s="72">
        <f>IF(SUM($S$3:BA$3)*$J407+SUM($S$4:BA$4)*$K407+SUM($S$5:BA$5)*$L407+SUM($S$6:BA$6)*$M407+SUM($S$7:BA$7)*$N407-SUM($O407:$Q407)&gt;0,SUM($S$3:BA$3)*$J407+SUM($S$4:BA$4)*$K407+SUM($S$5:BA$5)*$L407+SUM($S$6:BA$6)*$M407+SUM($S$7:BA$7)*$N407-SUM($O407:$Q407),0)</f>
        <v>340.40000000000055</v>
      </c>
      <c r="AY407" s="7">
        <f t="shared" si="1306"/>
        <v>340.40000000000055</v>
      </c>
      <c r="AZ407" s="401">
        <f>IF(SUM($S$3:BC$3)*$J407+SUM($S$4:BC$4)*$K407+SUM($S$5:BC$5)*$L407+SUM($S$6:BC$6)*$M407+SUM($S$7:BC$7)*$N407-SUM($O407:$Q407)&gt;0,SUM($S$3:BC$3)*$J407+SUM($S$4:BC$4)*$K407+SUM($S$5:BC$5)*$L407+SUM($S$6:BC$6)*$M407+SUM($S$7:BC$7)*$N407-SUM($O407:$Q407),0)</f>
        <v>1087.4000000000005</v>
      </c>
      <c r="BA407" s="87">
        <f t="shared" si="1307"/>
        <v>747</v>
      </c>
      <c r="BB407" s="402">
        <f>IF(SUM($S$3:BD$3)*$J407+SUM($S$4:BD$4)*$K407+SUM($S$5:BD$5)*$L407+SUM($S$6:BD$6)*$M407+SUM($S$7:BD$7)*$N407-SUM($O407:$Q407)&gt;0,SUM($S$3:BD$3)*$J407+SUM($S$4:BD$4)*$K407+SUM($S$5:BD$5)*$L407+SUM($S$6:BD$6)*$M407+SUM($S$7:BD$7)*$N407-SUM($O407:$Q407),0)</f>
        <v>1651.8000000000002</v>
      </c>
      <c r="BC407" s="87">
        <f t="shared" si="1308"/>
        <v>564.39999999999964</v>
      </c>
      <c r="BG407" s="23">
        <f t="shared" si="1349"/>
        <v>0</v>
      </c>
      <c r="BH407" s="23">
        <f t="shared" si="1350"/>
        <v>0</v>
      </c>
      <c r="BI407" s="23">
        <f t="shared" si="1351"/>
        <v>0</v>
      </c>
      <c r="BJ407" s="23">
        <f t="shared" si="1352"/>
        <v>0</v>
      </c>
      <c r="BK407" s="23">
        <f t="shared" si="1353"/>
        <v>0</v>
      </c>
      <c r="BL407" s="23">
        <f t="shared" si="1354"/>
        <v>0</v>
      </c>
      <c r="BM407" s="23">
        <f t="shared" si="1355"/>
        <v>0</v>
      </c>
      <c r="BN407" s="23">
        <f t="shared" si="1356"/>
        <v>0</v>
      </c>
      <c r="BO407" s="23">
        <f t="shared" si="1357"/>
        <v>0</v>
      </c>
      <c r="BP407" s="23">
        <f t="shared" si="1358"/>
        <v>0</v>
      </c>
      <c r="BQ407" s="407">
        <f t="shared" si="1359"/>
        <v>0</v>
      </c>
      <c r="BR407" s="22">
        <f t="shared" si="1360"/>
        <v>85954.404000000141</v>
      </c>
      <c r="BS407" s="91">
        <f t="shared" si="1361"/>
        <v>188624.97</v>
      </c>
      <c r="BT407" s="91">
        <f t="shared" si="1362"/>
        <v>142516.64399999991</v>
      </c>
      <c r="BU407" s="23"/>
      <c r="BV407" s="23"/>
      <c r="BW407" s="24"/>
      <c r="BX407" s="164" t="s">
        <v>749</v>
      </c>
    </row>
    <row r="408" spans="1:76" s="86" customFormat="1" ht="12.75" customHeight="1" x14ac:dyDescent="0.25">
      <c r="A408" s="194" t="s">
        <v>946</v>
      </c>
      <c r="B408" s="195" t="s">
        <v>947</v>
      </c>
      <c r="C408" s="263" t="s">
        <v>105</v>
      </c>
      <c r="D408" s="274">
        <v>2</v>
      </c>
      <c r="E408" s="328">
        <v>40.200000000000003</v>
      </c>
      <c r="F408" s="342" t="s">
        <v>580</v>
      </c>
      <c r="G408" s="369">
        <v>2</v>
      </c>
      <c r="H408" s="370">
        <v>51.7</v>
      </c>
      <c r="I408" s="372" t="s">
        <v>580</v>
      </c>
      <c r="J408" s="320">
        <v>0.504</v>
      </c>
      <c r="K408" s="232"/>
      <c r="L408" s="223"/>
      <c r="M408" s="113"/>
      <c r="N408" s="128"/>
      <c r="O408" s="87"/>
      <c r="P408" s="91"/>
      <c r="Q408" s="292">
        <v>1410</v>
      </c>
      <c r="R408" s="72">
        <f>IF(SUM($S$3:U$3)*$J408+SUM($S$4:U$4)*$K408+SUM($S$5:U$5)*$L408+SUM($S$6:U$6)*$M408+SUM($S$7:U$7)*$N408-SUM($O408:$Q408)&gt;0,SUM($S$3:U$3)*$J408+SUM($S$4:U$4)*$K408+SUM($S$5:U$5)*$L408+SUM($S$6:U$6)*$M408+SUM($S$7:U$7)*$N408-SUM($O408:$Q408),0)</f>
        <v>0</v>
      </c>
      <c r="S408" s="73">
        <f t="shared" si="1290"/>
        <v>0</v>
      </c>
      <c r="T408" s="72">
        <f>IF(SUM($S$3:W$3)*$J408+SUM($S$4:W$4)*$K408+SUM($S$5:W$5)*$L408+SUM($S$6:W$6)*$M408+SUM($S$7:W$7)*$N408-SUM($O408:$Q408)&gt;0,SUM($S$3:W$3)*$J408+SUM($S$4:W$4)*$K408+SUM($S$5:W$5)*$L408+SUM($S$6:W$6)*$M408+SUM($S$7:W$7)*$N408-SUM($O408:$Q408),0)</f>
        <v>0</v>
      </c>
      <c r="U408" s="4">
        <f t="shared" si="1291"/>
        <v>0</v>
      </c>
      <c r="V408" s="72">
        <f>IF(SUM($S$3:Y$3)*$J408+SUM($S$4:Y$4)*$K408+SUM($S$5:Y$5)*$L408+SUM($S$6:Y$6)*$M408+SUM($S$7:Y$7)*$N408-SUM($O408:$Q408)&gt;0,SUM($S$3:Y$3)*$J408+SUM($S$4:Y$4)*$K408+SUM($S$5:Y$5)*$L408+SUM($S$6:Y$6)*$M408+SUM($S$7:Y$7)*$N408-SUM($O408:$Q408),0)</f>
        <v>0</v>
      </c>
      <c r="W408" s="4">
        <f t="shared" si="1292"/>
        <v>0</v>
      </c>
      <c r="X408" s="72">
        <f>IF(SUM($S$3:AA$3)*$J408+SUM($S$4:AA$4)*$K408+SUM($S$5:AA$5)*$L408+SUM($S$6:AA$6)*$M408+SUM($S$7:AA$7)*$N408-SUM($O408:$Q408)&gt;0,SUM($S$3:AA$3)*$J408+SUM($S$4:AA$4)*$K408+SUM($S$5:AA$5)*$L408+SUM($S$6:AA$6)*$M408+SUM($S$7:AA$7)*$N408-SUM($O408:$Q408),0)</f>
        <v>0</v>
      </c>
      <c r="Y408" s="4">
        <f t="shared" si="1293"/>
        <v>0</v>
      </c>
      <c r="Z408" s="72">
        <f>IF(SUM($S$3:AC$3)*$J408+SUM($S$4:AC$4)*$K408+SUM($S$5:AC$5)*$L408+SUM($S$6:AC$6)*$M408+SUM($S$7:AC$7)*$N408-SUM($O408:$Q408)&gt;0,SUM($S$3:AC$3)*$J408+SUM($S$4:AC$4)*$K408+SUM($S$5:AC$5)*$L408+SUM($S$6:AC$6)*$M408+SUM($S$7:AC$7)*$N408-SUM($O408:$Q408),0)</f>
        <v>0</v>
      </c>
      <c r="AA408" s="4">
        <f t="shared" si="1294"/>
        <v>0</v>
      </c>
      <c r="AB408" s="72">
        <f>IF(SUM($S$3:AE$3)*$J408+SUM($S$4:AE$4)*$K408+SUM($S$5:AE$5)*$L408+SUM($S$6:AE$6)*$M408+SUM($S$7:AE$7)*$N408-SUM($O408:$Q408)&gt;0,SUM($S$3:AE$3)*$J408+SUM($S$4:AE$4)*$K408+SUM($S$5:AE$5)*$L408+SUM($S$6:AE$6)*$M408+SUM($S$7:AE$7)*$N408-SUM($O408:$Q408),0)</f>
        <v>0</v>
      </c>
      <c r="AC408" s="4">
        <f t="shared" si="1295"/>
        <v>0</v>
      </c>
      <c r="AD408" s="72">
        <f>IF(SUM($S$3:AG$3)*$J408+SUM($S$4:AG$4)*$K408+SUM($S$5:AG$5)*$L408+SUM($S$6:AG$6)*$M408+SUM($S$7:AG$7)*$N408-SUM($O408:$Q408)&gt;0,SUM($S$3:AG$3)*$J408+SUM($S$4:AG$4)*$K408+SUM($S$5:AG$5)*$L408+SUM($S$6:AG$6)*$M408+SUM($S$7:AG$7)*$N408-SUM($O408:$Q408),0)</f>
        <v>0</v>
      </c>
      <c r="AE408" s="4">
        <f t="shared" si="1296"/>
        <v>0</v>
      </c>
      <c r="AF408" s="72">
        <f>IF(SUM($S$3:AI$3)*$J408+SUM($S$4:AI$4)*$K408+SUM($S$5:AI$5)*$L408+SUM($S$6:AI$6)*$M408+SUM($S$7:AI$7)*$N408-SUM($O408:$Q408)&gt;0,SUM($S$3:AI$3)*$J408+SUM($S$4:AI$4)*$K408+SUM($S$5:AI$5)*$L408+SUM($S$6:AI$6)*$M408+SUM($S$7:AI$7)*$N408-SUM($O408:$Q408),0)</f>
        <v>0</v>
      </c>
      <c r="AG408" s="4">
        <f t="shared" si="1297"/>
        <v>0</v>
      </c>
      <c r="AH408" s="72">
        <f>IF(SUM($S$3:AK$3)*$J408+SUM($S$4:AK$4)*$K408+SUM($S$5:AK$5)*$L408+SUM($S$6:AK$6)*$M408+SUM($S$7:AK$7)*$N408-SUM($O408:$Q408)&gt;0,SUM($S$3:AK$3)*$J408+SUM($S$4:AK$4)*$K408+SUM($S$5:AK$5)*$L408+SUM($S$6:AK$6)*$M408+SUM($S$7:AK$7)*$N408-SUM($O408:$Q408),0)</f>
        <v>0</v>
      </c>
      <c r="AI408" s="4">
        <f t="shared" si="1298"/>
        <v>0</v>
      </c>
      <c r="AJ408" s="72">
        <f>IF(SUM($S$3:AM$3)*$J408+SUM($S$4:AQ$4)*$K408+SUM($S$5:AM$5)*$L408+SUM($S$6:AM$6)*$M408+SUM($S$7:AM$7)*$N408-SUM($O408:$Q408)&gt;0,SUM($S$3:AM$3)*$J408+SUM($S$4:AQ$4)*$K408+SUM($S$5:AM$5)*$L408+SUM($S$6:AM$6)*$M408+SUM($S$7:AM$7)*$N408-SUM($O408:$Q408),0)</f>
        <v>0</v>
      </c>
      <c r="AK408" s="4">
        <f t="shared" si="1299"/>
        <v>0</v>
      </c>
      <c r="AL408" s="72">
        <f>IF(SUM($S$3:AO$3)*$J408+SUM($S$4:AS$4)*$K408+SUM($S$5:AO$5)*$L408+SUM($S$6:AO$6)*$M408+SUM($S$7:AO$7)*$N408-SUM($O408:$Q408)&gt;0,SUM($S$3:AO$3)*$J408+SUM($S$4:AS$4)*$K408+SUM($S$5:AO$5)*$L408+SUM($S$6:AO$6)*$M408+SUM($S$7:AO$7)*$N408-SUM($O408:$Q408),0)</f>
        <v>0</v>
      </c>
      <c r="AM408" s="4">
        <f t="shared" si="1300"/>
        <v>0</v>
      </c>
      <c r="AN408" s="72">
        <f>IF(SUM($S$3:AQ$3)*$J408+SUM($S$4:AU$4)*$K408+SUM($S$5:AQ$5)*$L408+SUM($S$6:AQ$6)*$M408+SUM($S$7:AQ$7)*$N408-SUM($O408:$Q408)&gt;0,SUM($S$3:AQ$3)*$J408+SUM($S$4:AU$4)*$K408+SUM($S$5:AQ$5)*$L408+SUM($S$6:AQ$6)*$M408+SUM($S$7:AQ$7)*$N408-SUM($O408:$Q408),0)</f>
        <v>0</v>
      </c>
      <c r="AO408" s="4">
        <f t="shared" si="1301"/>
        <v>0</v>
      </c>
      <c r="AP408" s="72">
        <f>IF(SUM($S$3:AS$3)*$J408+SUM($S$4:AW$4)*$K408+SUM($S$5:AS$5)*$L408+SUM($S$6:AS$6)*$M408+SUM($S$7:AS$7)*$N408-SUM($O408:$Q408)&gt;0,SUM($S$3:AS$3)*$J408+SUM($S$4:AW$4)*$K408+SUM($S$5:AS$5)*$L408+SUM($S$6:AS$6)*$M408+SUM($S$7:AS$7)*$N408-SUM($O408:$Q408),0)</f>
        <v>0</v>
      </c>
      <c r="AQ408" s="4">
        <f t="shared" si="1302"/>
        <v>0</v>
      </c>
      <c r="AR408" s="72">
        <f>IF(SUM($S$3:AU$3)*$J408+SUM($S$4:AP$4)*$K408+SUM($S$5:AU$5)*$L408+SUM($S$6:AU$6)*$M408+SUM($S$7:AU$7)*$N408-SUM($O408:$Q408)&gt;0,SUM($S$3:AU$3)*$J408+SUM($S$4:AP$4)*$K408+SUM($S$5:AU$5)*$L408+SUM($S$6:AU$6)*$M408+SUM($S$7:AU$7)*$N408-SUM($O408:$Q408),0)</f>
        <v>0</v>
      </c>
      <c r="AS408" s="4">
        <f t="shared" si="1303"/>
        <v>0</v>
      </c>
      <c r="AT408" s="72">
        <f>IF(SUM($S$3:AW$3)*$J408+SUM($S$4:AW$4)*$K408+SUM($S$5:AW$5)*$L408+SUM($S$6:AW$6)*$M408+SUM($S$7:AW$7)*$N408-SUM($O408:$Q408)&gt;0,SUM($S$3:AW$3)*$J408+SUM($S$4:AW$4)*$K408+SUM($S$5:AW$5)*$L408+SUM($S$6:AW$6)*$M408+SUM($S$7:AW$7)*$N408-SUM($O408:$Q408),0)</f>
        <v>0</v>
      </c>
      <c r="AU408" s="4">
        <f t="shared" si="1304"/>
        <v>0</v>
      </c>
      <c r="AV408" s="72">
        <f>IF(SUM($S$3:AY$3)*$J408+SUM($S$4:AY$4)*$K408+SUM($S$5:AY$5)*$L408+SUM($S$6:AY$6)*$M408+SUM($S$7:AY$7)*$N408-SUM($O408:$Q408)&gt;0,SUM($S$3:AY$3)*$J408+SUM($S$4:AY$4)*$K408+SUM($S$5:AY$5)*$L408+SUM($S$6:AY$6)*$M408+SUM($S$7:AY$7)*$N408-SUM($O408:$Q408),0)</f>
        <v>0</v>
      </c>
      <c r="AW408" s="4">
        <f t="shared" si="1305"/>
        <v>0</v>
      </c>
      <c r="AX408" s="72">
        <f>IF(SUM($S$3:BA$3)*$J408+SUM($S$4:BA$4)*$K408+SUM($S$5:BA$5)*$L408+SUM($S$6:BA$6)*$M408+SUM($S$7:BA$7)*$N408-SUM($O408:$Q408)&gt;0,SUM($S$3:BA$3)*$J408+SUM($S$4:BA$4)*$K408+SUM($S$5:BA$5)*$L408+SUM($S$6:BA$6)*$M408+SUM($S$7:BA$7)*$N408-SUM($O408:$Q408),0)</f>
        <v>0</v>
      </c>
      <c r="AY408" s="7">
        <f t="shared" si="1306"/>
        <v>0</v>
      </c>
      <c r="AZ408" s="401">
        <f>IF(SUM($S$3:BC$3)*$J408+SUM($S$4:BC$4)*$K408+SUM($S$5:BC$5)*$L408+SUM($S$6:BC$6)*$M408+SUM($S$7:BC$7)*$N408-SUM($O408:$Q408)&gt;0,SUM($S$3:BC$3)*$J408+SUM($S$4:BC$4)*$K408+SUM($S$5:BC$5)*$L408+SUM($S$6:BC$6)*$M408+SUM($S$7:BC$7)*$N408-SUM($O408:$Q408),0)</f>
        <v>0</v>
      </c>
      <c r="BA408" s="87">
        <f t="shared" si="1307"/>
        <v>0</v>
      </c>
      <c r="BB408" s="402">
        <f>IF(SUM($S$3:BD$3)*$J408+SUM($S$4:BD$4)*$K408+SUM($S$5:BD$5)*$L408+SUM($S$6:BD$6)*$M408+SUM($S$7:BD$7)*$N408-SUM($O408:$Q408)&gt;0,SUM($S$3:BD$3)*$J408+SUM($S$4:BD$4)*$K408+SUM($S$5:BD$5)*$L408+SUM($S$6:BD$6)*$M408+SUM($S$7:BD$7)*$N408-SUM($O408:$Q408),0)</f>
        <v>0</v>
      </c>
      <c r="BC408" s="87">
        <f t="shared" si="1308"/>
        <v>0</v>
      </c>
      <c r="BG408" s="91">
        <f t="shared" ref="BG408:BG409" si="1363">IF($G408=2,AC408*$I$2*$H408,AC408*$H408)</f>
        <v>0</v>
      </c>
      <c r="BH408" s="91">
        <f t="shared" ref="BH408:BH409" si="1364">IF($G408=2,AE408*$I$2*$H408,AE408*$H408)</f>
        <v>0</v>
      </c>
      <c r="BI408" s="91">
        <f t="shared" ref="BI408:BI409" si="1365">IF($G408=2,AG408*$I$2*$H408,AG408*$H408)</f>
        <v>0</v>
      </c>
      <c r="BJ408" s="91">
        <f t="shared" ref="BJ408:BJ409" si="1366">IF($G408=2,AI408*$I$2*$H408,AI408*$H408)</f>
        <v>0</v>
      </c>
      <c r="BK408" s="91">
        <f t="shared" ref="BK408:BK409" si="1367">IF($G408=2,AK408*$I$2*$H408,AK408*$H408)</f>
        <v>0</v>
      </c>
      <c r="BL408" s="91">
        <f t="shared" ref="BL408:BL409" si="1368">IF($G408=2,AM408*$I$2*$H408,AM408*$H408)</f>
        <v>0</v>
      </c>
      <c r="BM408" s="91">
        <f t="shared" ref="BM408:BM409" si="1369">IF($G408=2,AO408*$I$2*$H408,AO408*$H408)</f>
        <v>0</v>
      </c>
      <c r="BN408" s="91">
        <f t="shared" ref="BN408:BN409" si="1370">IF($G408=2,AQ408*$I$2*$H408,AQ408*$H408)</f>
        <v>0</v>
      </c>
      <c r="BO408" s="91">
        <f t="shared" ref="BO408:BO409" si="1371">IF($G408=2,AS408*$I$2*$H408,AS408*$H408)</f>
        <v>0</v>
      </c>
      <c r="BP408" s="91">
        <f t="shared" ref="BP408:BP409" si="1372">IF($G408=2,AU408*$I$2*$H408,AU408*$H408)</f>
        <v>0</v>
      </c>
      <c r="BQ408" s="250">
        <f t="shared" ref="BQ408:BQ409" si="1373">IF($G408=2,AW408*$I$2*$H408,AW408*$H408)</f>
        <v>0</v>
      </c>
      <c r="BR408" s="157">
        <f t="shared" ref="BR408:BR409" si="1374">IF($G408=2,AY408*$I$2*$H408,AY408*$H408)</f>
        <v>0</v>
      </c>
      <c r="BS408" s="91">
        <f t="shared" si="1361"/>
        <v>0</v>
      </c>
      <c r="BT408" s="91">
        <f t="shared" si="1362"/>
        <v>0</v>
      </c>
      <c r="BU408" s="91"/>
      <c r="BV408" s="91"/>
      <c r="BW408" s="158"/>
      <c r="BX408" s="153" t="s">
        <v>607</v>
      </c>
    </row>
    <row r="409" spans="1:76" s="101" customFormat="1" ht="12.75" customHeight="1" x14ac:dyDescent="0.25">
      <c r="A409" s="13" t="s">
        <v>948</v>
      </c>
      <c r="B409" s="63" t="s">
        <v>452</v>
      </c>
      <c r="C409" s="244" t="s">
        <v>105</v>
      </c>
      <c r="D409" s="274">
        <v>2</v>
      </c>
      <c r="E409" s="328">
        <v>40.200000000000003</v>
      </c>
      <c r="F409" s="342" t="s">
        <v>580</v>
      </c>
      <c r="G409" s="369">
        <v>2</v>
      </c>
      <c r="H409" s="370">
        <v>51.7</v>
      </c>
      <c r="I409" s="372" t="s">
        <v>580</v>
      </c>
      <c r="J409" s="307">
        <v>1.98</v>
      </c>
      <c r="K409" s="208"/>
      <c r="L409" s="224"/>
      <c r="M409" s="110"/>
      <c r="N409" s="128"/>
      <c r="O409" s="87"/>
      <c r="P409" s="91">
        <v>2600</v>
      </c>
      <c r="Q409" s="292">
        <v>4420</v>
      </c>
      <c r="R409" s="72">
        <f>IF(SUM($S$3:U$3)*$J409+SUM($S$4:U$4)*$K409+SUM($S$5:U$5)*$L409+SUM($S$6:U$6)*$M409+SUM($S$7:U$7)*$N409-SUM($O409:$Q409)&gt;0,SUM($S$3:U$3)*$J409+SUM($S$4:U$4)*$K409+SUM($S$5:U$5)*$L409+SUM($S$6:U$6)*$M409+SUM($S$7:U$7)*$N409-SUM($O409:$Q409),0)</f>
        <v>0</v>
      </c>
      <c r="S409" s="73">
        <f t="shared" si="1290"/>
        <v>0</v>
      </c>
      <c r="T409" s="72">
        <f>IF(SUM($S$3:W$3)*$J409+SUM($S$4:W$4)*$K409+SUM($S$5:W$5)*$L409+SUM($S$6:W$6)*$M409+SUM($S$7:W$7)*$N409-SUM($O409:$Q409)&gt;0,SUM($S$3:W$3)*$J409+SUM($S$4:W$4)*$K409+SUM($S$5:W$5)*$L409+SUM($S$6:W$6)*$M409+SUM($S$7:W$7)*$N409-SUM($O409:$Q409),0)</f>
        <v>0</v>
      </c>
      <c r="U409" s="4">
        <f t="shared" si="1291"/>
        <v>0</v>
      </c>
      <c r="V409" s="72">
        <f>IF(SUM($S$3:Y$3)*$J409+SUM($S$4:Y$4)*$K409+SUM($S$5:Y$5)*$L409+SUM($S$6:Y$6)*$M409+SUM($S$7:Y$7)*$N409-SUM($O409:$Q409)&gt;0,SUM($S$3:Y$3)*$J409+SUM($S$4:Y$4)*$K409+SUM($S$5:Y$5)*$L409+SUM($S$6:Y$6)*$M409+SUM($S$7:Y$7)*$N409-SUM($O409:$Q409),0)</f>
        <v>0</v>
      </c>
      <c r="W409" s="4">
        <f t="shared" si="1292"/>
        <v>0</v>
      </c>
      <c r="X409" s="72">
        <f>IF(SUM($S$3:AA$3)*$J409+SUM($S$4:AA$4)*$K409+SUM($S$5:AA$5)*$L409+SUM($S$6:AA$6)*$M409+SUM($S$7:AA$7)*$N409-SUM($O409:$Q409)&gt;0,SUM($S$3:AA$3)*$J409+SUM($S$4:AA$4)*$K409+SUM($S$5:AA$5)*$L409+SUM($S$6:AA$6)*$M409+SUM($S$7:AA$7)*$N409-SUM($O409:$Q409),0)</f>
        <v>0</v>
      </c>
      <c r="Y409" s="4">
        <f t="shared" si="1293"/>
        <v>0</v>
      </c>
      <c r="Z409" s="72">
        <f>IF(SUM($S$3:AC$3)*$J409+SUM($S$4:AC$4)*$K409+SUM($S$5:AC$5)*$L409+SUM($S$6:AC$6)*$M409+SUM($S$7:AC$7)*$N409-SUM($O409:$Q409)&gt;0,SUM($S$3:AC$3)*$J409+SUM($S$4:AC$4)*$K409+SUM($S$5:AC$5)*$L409+SUM($S$6:AC$6)*$M409+SUM($S$7:AC$7)*$N409-SUM($O409:$Q409),0)</f>
        <v>0</v>
      </c>
      <c r="AA409" s="4">
        <f t="shared" si="1294"/>
        <v>0</v>
      </c>
      <c r="AB409" s="72">
        <f>IF(SUM($S$3:AE$3)*$J409+SUM($S$4:AE$4)*$K409+SUM($S$5:AE$5)*$L409+SUM($S$6:AE$6)*$M409+SUM($S$7:AE$7)*$N409-SUM($O409:$Q409)&gt;0,SUM($S$3:AE$3)*$J409+SUM($S$4:AE$4)*$K409+SUM($S$5:AE$5)*$L409+SUM($S$6:AE$6)*$M409+SUM($S$7:AE$7)*$N409-SUM($O409:$Q409),0)</f>
        <v>0</v>
      </c>
      <c r="AC409" s="4">
        <f t="shared" si="1295"/>
        <v>0</v>
      </c>
      <c r="AD409" s="72">
        <f>IF(SUM($S$3:AG$3)*$J409+SUM($S$4:AG$4)*$K409+SUM($S$5:AG$5)*$L409+SUM($S$6:AG$6)*$M409+SUM($S$7:AG$7)*$N409-SUM($O409:$Q409)&gt;0,SUM($S$3:AG$3)*$J409+SUM($S$4:AG$4)*$K409+SUM($S$5:AG$5)*$L409+SUM($S$6:AG$6)*$M409+SUM($S$7:AG$7)*$N409-SUM($O409:$Q409),0)</f>
        <v>0</v>
      </c>
      <c r="AE409" s="4">
        <f t="shared" si="1296"/>
        <v>0</v>
      </c>
      <c r="AF409" s="72">
        <f>IF(SUM($S$3:AI$3)*$J409+SUM($S$4:AI$4)*$K409+SUM($S$5:AI$5)*$L409+SUM($S$6:AI$6)*$M409+SUM($S$7:AI$7)*$N409-SUM($O409:$Q409)&gt;0,SUM($S$3:AI$3)*$J409+SUM($S$4:AI$4)*$K409+SUM($S$5:AI$5)*$L409+SUM($S$6:AI$6)*$M409+SUM($S$7:AI$7)*$N409-SUM($O409:$Q409),0)</f>
        <v>0</v>
      </c>
      <c r="AG409" s="4">
        <f t="shared" si="1297"/>
        <v>0</v>
      </c>
      <c r="AH409" s="72">
        <f>IF(SUM($S$3:AK$3)*$J409+SUM($S$4:AK$4)*$K409+SUM($S$5:AK$5)*$L409+SUM($S$6:AK$6)*$M409+SUM($S$7:AK$7)*$N409-SUM($O409:$Q409)&gt;0,SUM($S$3:AK$3)*$J409+SUM($S$4:AK$4)*$K409+SUM($S$5:AK$5)*$L409+SUM($S$6:AK$6)*$M409+SUM($S$7:AK$7)*$N409-SUM($O409:$Q409),0)</f>
        <v>0</v>
      </c>
      <c r="AI409" s="4">
        <f t="shared" si="1298"/>
        <v>0</v>
      </c>
      <c r="AJ409" s="72">
        <f>IF(SUM($S$3:AM$3)*$J409+SUM($S$4:AQ$4)*$K409+SUM($S$5:AM$5)*$L409+SUM($S$6:AM$6)*$M409+SUM($S$7:AM$7)*$N409-SUM($O409:$Q409)&gt;0,SUM($S$3:AM$3)*$J409+SUM($S$4:AQ$4)*$K409+SUM($S$5:AM$5)*$L409+SUM($S$6:AM$6)*$M409+SUM($S$7:AM$7)*$N409-SUM($O409:$Q409),0)</f>
        <v>0</v>
      </c>
      <c r="AK409" s="4">
        <f t="shared" si="1299"/>
        <v>0</v>
      </c>
      <c r="AL409" s="72">
        <f>IF(SUM($S$3:AO$3)*$J409+SUM($S$4:AS$4)*$K409+SUM($S$5:AO$5)*$L409+SUM($S$6:AO$6)*$M409+SUM($S$7:AO$7)*$N409-SUM($O409:$Q409)&gt;0,SUM($S$3:AO$3)*$J409+SUM($S$4:AS$4)*$K409+SUM($S$5:AO$5)*$L409+SUM($S$6:AO$6)*$M409+SUM($S$7:AO$7)*$N409-SUM($O409:$Q409),0)</f>
        <v>0</v>
      </c>
      <c r="AM409" s="4">
        <f t="shared" si="1300"/>
        <v>0</v>
      </c>
      <c r="AN409" s="72">
        <f>IF(SUM($S$3:AQ$3)*$J409+SUM($S$4:AU$4)*$K409+SUM($S$5:AQ$5)*$L409+SUM($S$6:AQ$6)*$M409+SUM($S$7:AQ$7)*$N409-SUM($O409:$Q409)&gt;0,SUM($S$3:AQ$3)*$J409+SUM($S$4:AU$4)*$K409+SUM($S$5:AQ$5)*$L409+SUM($S$6:AQ$6)*$M409+SUM($S$7:AQ$7)*$N409-SUM($O409:$Q409),0)</f>
        <v>0</v>
      </c>
      <c r="AO409" s="4">
        <f t="shared" si="1301"/>
        <v>0</v>
      </c>
      <c r="AP409" s="72">
        <f>IF(SUM($S$3:AS$3)*$J409+SUM($S$4:AW$4)*$K409+SUM($S$5:AS$5)*$L409+SUM($S$6:AS$6)*$M409+SUM($S$7:AS$7)*$N409-SUM($O409:$Q409)&gt;0,SUM($S$3:AS$3)*$J409+SUM($S$4:AW$4)*$K409+SUM($S$5:AS$5)*$L409+SUM($S$6:AS$6)*$M409+SUM($S$7:AS$7)*$N409-SUM($O409:$Q409),0)</f>
        <v>0</v>
      </c>
      <c r="AQ409" s="4">
        <f t="shared" si="1302"/>
        <v>0</v>
      </c>
      <c r="AR409" s="72">
        <f>IF(SUM($S$3:AU$3)*$J409+SUM($S$4:AP$4)*$K409+SUM($S$5:AU$5)*$L409+SUM($S$6:AU$6)*$M409+SUM($S$7:AU$7)*$N409-SUM($O409:$Q409)&gt;0,SUM($S$3:AU$3)*$J409+SUM($S$4:AP$4)*$K409+SUM($S$5:AU$5)*$L409+SUM($S$6:AU$6)*$M409+SUM($S$7:AU$7)*$N409-SUM($O409:$Q409),0)</f>
        <v>0</v>
      </c>
      <c r="AS409" s="4">
        <f t="shared" si="1303"/>
        <v>0</v>
      </c>
      <c r="AT409" s="72">
        <f>IF(SUM($S$3:AW$3)*$J409+SUM($S$4:AW$4)*$K409+SUM($S$5:AW$5)*$L409+SUM($S$6:AW$6)*$M409+SUM($S$7:AW$7)*$N409-SUM($O409:$Q409)&gt;0,SUM($S$3:AW$3)*$J409+SUM($S$4:AW$4)*$K409+SUM($S$5:AW$5)*$L409+SUM($S$6:AW$6)*$M409+SUM($S$7:AW$7)*$N409-SUM($O409:$Q409),0)</f>
        <v>0</v>
      </c>
      <c r="AU409" s="4">
        <f t="shared" si="1304"/>
        <v>0</v>
      </c>
      <c r="AV409" s="72">
        <f>IF(SUM($S$3:AY$3)*$J409+SUM($S$4:AY$4)*$K409+SUM($S$5:AY$5)*$L409+SUM($S$6:AY$6)*$M409+SUM($S$7:AY$7)*$N409-SUM($O409:$Q409)&gt;0,SUM($S$3:AY$3)*$J409+SUM($S$4:AY$4)*$K409+SUM($S$5:AY$5)*$L409+SUM($S$6:AY$6)*$M409+SUM($S$7:AY$7)*$N409-SUM($O409:$Q409),0)</f>
        <v>0</v>
      </c>
      <c r="AW409" s="4">
        <f t="shared" si="1305"/>
        <v>0</v>
      </c>
      <c r="AX409" s="72">
        <f>IF(SUM($S$3:BA$3)*$J409+SUM($S$4:BA$4)*$K409+SUM($S$5:BA$5)*$L409+SUM($S$6:BA$6)*$M409+SUM($S$7:BA$7)*$N409-SUM($O409:$Q409)&gt;0,SUM($S$3:BA$3)*$J409+SUM($S$4:BA$4)*$K409+SUM($S$5:BA$5)*$L409+SUM($S$6:BA$6)*$M409+SUM($S$7:BA$7)*$N409-SUM($O409:$Q409),0)</f>
        <v>0</v>
      </c>
      <c r="AY409" s="7">
        <f t="shared" si="1306"/>
        <v>0</v>
      </c>
      <c r="AZ409" s="401">
        <f>IF(SUM($S$3:BC$3)*$J409+SUM($S$4:BC$4)*$K409+SUM($S$5:BC$5)*$L409+SUM($S$6:BC$6)*$M409+SUM($S$7:BC$7)*$N409-SUM($O409:$Q409)&gt;0,SUM($S$3:BC$3)*$J409+SUM($S$4:BC$4)*$K409+SUM($S$5:BC$5)*$L409+SUM($S$6:BC$6)*$M409+SUM($S$7:BC$7)*$N409-SUM($O409:$Q409),0)</f>
        <v>0</v>
      </c>
      <c r="BA409" s="87">
        <f t="shared" si="1307"/>
        <v>0</v>
      </c>
      <c r="BB409" s="402">
        <f>IF(SUM($S$3:BD$3)*$J409+SUM($S$4:BD$4)*$K409+SUM($S$5:BD$5)*$L409+SUM($S$6:BD$6)*$M409+SUM($S$7:BD$7)*$N409-SUM($O409:$Q409)&gt;0,SUM($S$3:BD$3)*$J409+SUM($S$4:BD$4)*$K409+SUM($S$5:BD$5)*$L409+SUM($S$6:BD$6)*$M409+SUM($S$7:BD$7)*$N409-SUM($O409:$Q409),0)</f>
        <v>0</v>
      </c>
      <c r="BC409" s="87">
        <f t="shared" si="1308"/>
        <v>0</v>
      </c>
      <c r="BG409" s="91">
        <f t="shared" si="1363"/>
        <v>0</v>
      </c>
      <c r="BH409" s="91">
        <f t="shared" si="1364"/>
        <v>0</v>
      </c>
      <c r="BI409" s="91">
        <f t="shared" si="1365"/>
        <v>0</v>
      </c>
      <c r="BJ409" s="91">
        <f t="shared" si="1366"/>
        <v>0</v>
      </c>
      <c r="BK409" s="91">
        <f t="shared" si="1367"/>
        <v>0</v>
      </c>
      <c r="BL409" s="91">
        <f t="shared" si="1368"/>
        <v>0</v>
      </c>
      <c r="BM409" s="91">
        <f t="shared" si="1369"/>
        <v>0</v>
      </c>
      <c r="BN409" s="91">
        <f t="shared" si="1370"/>
        <v>0</v>
      </c>
      <c r="BO409" s="91">
        <f t="shared" si="1371"/>
        <v>0</v>
      </c>
      <c r="BP409" s="91">
        <f t="shared" si="1372"/>
        <v>0</v>
      </c>
      <c r="BQ409" s="250">
        <f t="shared" si="1373"/>
        <v>0</v>
      </c>
      <c r="BR409" s="157">
        <f t="shared" si="1374"/>
        <v>0</v>
      </c>
      <c r="BS409" s="91">
        <f t="shared" si="1361"/>
        <v>0</v>
      </c>
      <c r="BT409" s="91">
        <f t="shared" si="1362"/>
        <v>0</v>
      </c>
      <c r="BU409" s="91"/>
      <c r="BV409" s="91"/>
      <c r="BW409" s="158"/>
      <c r="BX409" s="153" t="s">
        <v>607</v>
      </c>
    </row>
    <row r="410" spans="1:76" s="101" customFormat="1" ht="12.75" customHeight="1" x14ac:dyDescent="0.25">
      <c r="A410" s="51" t="s">
        <v>949</v>
      </c>
      <c r="B410" s="51" t="s">
        <v>950</v>
      </c>
      <c r="C410" s="244" t="s">
        <v>105</v>
      </c>
      <c r="D410" s="274">
        <v>2</v>
      </c>
      <c r="E410" s="328">
        <v>37.799999999999997</v>
      </c>
      <c r="F410" s="342" t="s">
        <v>580</v>
      </c>
      <c r="G410" s="369">
        <v>2</v>
      </c>
      <c r="H410" s="370">
        <v>51.7</v>
      </c>
      <c r="I410" s="372" t="s">
        <v>580</v>
      </c>
      <c r="J410" s="208"/>
      <c r="K410" s="208"/>
      <c r="L410" s="217"/>
      <c r="M410" s="234">
        <v>5.53</v>
      </c>
      <c r="N410" s="120"/>
      <c r="O410" s="87">
        <v>161.52000000000001</v>
      </c>
      <c r="P410" s="91"/>
      <c r="Q410" s="292">
        <v>2000</v>
      </c>
      <c r="R410" s="72">
        <f>IF(SUM($S$3:U$3)*$J410+SUM($S$4:U$4)*$K410+SUM($S$5:U$5)*$L410+SUM($S$6:U$6)*$M410+SUM($S$7:U$7)*$N410-SUM($O410:$Q410)&gt;0,SUM($S$3:U$3)*$J410+SUM($S$4:U$4)*$K410+SUM($S$5:U$5)*$L410+SUM($S$6:U$6)*$M410+SUM($S$7:U$7)*$N410-SUM($O410:$Q410),0)</f>
        <v>0</v>
      </c>
      <c r="S410" s="73">
        <f t="shared" si="1290"/>
        <v>0</v>
      </c>
      <c r="T410" s="72">
        <f>IF(SUM($S$3:W$3)*$J410+SUM($S$4:W$4)*$K410+SUM($S$5:W$5)*$L410+SUM($S$6:W$6)*$M410+SUM($S$7:W$7)*$N410-SUM($O410:$Q410)&gt;0,SUM($S$3:W$3)*$J410+SUM($S$4:W$4)*$K410+SUM($S$5:W$5)*$L410+SUM($S$6:W$6)*$M410+SUM($S$7:W$7)*$N410-SUM($O410:$Q410),0)</f>
        <v>0</v>
      </c>
      <c r="U410" s="4">
        <f t="shared" si="1291"/>
        <v>0</v>
      </c>
      <c r="V410" s="72">
        <f>IF(SUM($S$3:Y$3)*$J410+SUM($S$4:Y$4)*$K410+SUM($S$5:Y$5)*$L410+SUM($S$6:Y$6)*$M410+SUM($S$7:Y$7)*$N410-SUM($O410:$Q410)&gt;0,SUM($S$3:Y$3)*$J410+SUM($S$4:Y$4)*$K410+SUM($S$5:Y$5)*$L410+SUM($S$6:Y$6)*$M410+SUM($S$7:Y$7)*$N410-SUM($O410:$Q410),0)</f>
        <v>0</v>
      </c>
      <c r="W410" s="4">
        <f t="shared" si="1292"/>
        <v>0</v>
      </c>
      <c r="X410" s="72">
        <f>IF(SUM($S$3:AA$3)*$J410+SUM($S$4:AA$4)*$K410+SUM($S$5:AA$5)*$L410+SUM($S$6:AA$6)*$M410+SUM($S$7:AA$7)*$N410-SUM($O410:$Q410)&gt;0,SUM($S$3:AA$3)*$J410+SUM($S$4:AA$4)*$K410+SUM($S$5:AA$5)*$L410+SUM($S$6:AA$6)*$M410+SUM($S$7:AA$7)*$N410-SUM($O410:$Q410),0)</f>
        <v>0</v>
      </c>
      <c r="Y410" s="4">
        <f t="shared" si="1293"/>
        <v>0</v>
      </c>
      <c r="Z410" s="72">
        <f>IF(SUM($S$3:AC$3)*$J410+SUM($S$4:AC$4)*$K410+SUM($S$5:AC$5)*$L410+SUM($S$6:AC$6)*$M410+SUM($S$7:AC$7)*$N410-SUM($O410:$Q410)&gt;0,SUM($S$3:AC$3)*$J410+SUM($S$4:AC$4)*$K410+SUM($S$5:AC$5)*$L410+SUM($S$6:AC$6)*$M410+SUM($S$7:AC$7)*$N410-SUM($O410:$Q410),0)</f>
        <v>0</v>
      </c>
      <c r="AA410" s="4">
        <f t="shared" si="1294"/>
        <v>0</v>
      </c>
      <c r="AB410" s="72">
        <f>IF(SUM($S$3:AE$3)*$J410+SUM($S$4:AE$4)*$K410+SUM($S$5:AE$5)*$L410+SUM($S$6:AE$6)*$M410+SUM($S$7:AE$7)*$N410-SUM($O410:$Q410)&gt;0,SUM($S$3:AE$3)*$J410+SUM($S$4:AE$4)*$K410+SUM($S$5:AE$5)*$L410+SUM($S$6:AE$6)*$M410+SUM($S$7:AE$7)*$N410-SUM($O410:$Q410),0)</f>
        <v>0</v>
      </c>
      <c r="AC410" s="4">
        <f t="shared" si="1295"/>
        <v>0</v>
      </c>
      <c r="AD410" s="72">
        <f>IF(SUM($S$3:AG$3)*$J410+SUM($S$4:AG$4)*$K410+SUM($S$5:AG$5)*$L410+SUM($S$6:AG$6)*$M410+SUM($S$7:AG$7)*$N410-SUM($O410:$Q410)&gt;0,SUM($S$3:AG$3)*$J410+SUM($S$4:AG$4)*$K410+SUM($S$5:AG$5)*$L410+SUM($S$6:AG$6)*$M410+SUM($S$7:AG$7)*$N410-SUM($O410:$Q410),0)</f>
        <v>0</v>
      </c>
      <c r="AE410" s="4">
        <f t="shared" si="1296"/>
        <v>0</v>
      </c>
      <c r="AF410" s="72">
        <f>IF(SUM($S$3:AI$3)*$J410+SUM($S$4:AI$4)*$K410+SUM($S$5:AI$5)*$L410+SUM($S$6:AI$6)*$M410+SUM($S$7:AI$7)*$N410-SUM($O410:$Q410)&gt;0,SUM($S$3:AI$3)*$J410+SUM($S$4:AI$4)*$K410+SUM($S$5:AI$5)*$L410+SUM($S$6:AI$6)*$M410+SUM($S$7:AI$7)*$N410-SUM($O410:$Q410),0)</f>
        <v>0</v>
      </c>
      <c r="AG410" s="4">
        <f t="shared" si="1297"/>
        <v>0</v>
      </c>
      <c r="AH410" s="72">
        <f>IF(SUM($S$3:AK$3)*$J410+SUM($S$4:AK$4)*$K410+SUM($S$5:AK$5)*$L410+SUM($S$6:AK$6)*$M410+SUM($S$7:AK$7)*$N410-SUM($O410:$Q410)&gt;0,SUM($S$3:AK$3)*$J410+SUM($S$4:AK$4)*$K410+SUM($S$5:AK$5)*$L410+SUM($S$6:AK$6)*$M410+SUM($S$7:AK$7)*$N410-SUM($O410:$Q410),0)</f>
        <v>0</v>
      </c>
      <c r="AI410" s="4">
        <f t="shared" si="1298"/>
        <v>0</v>
      </c>
      <c r="AJ410" s="72">
        <f>IF(SUM($S$3:AM$3)*$J410+SUM($S$4:AQ$4)*$K410+SUM($S$5:AM$5)*$L410+SUM($S$6:AM$6)*$M410+SUM($S$7:AM$7)*$N410-SUM($O410:$Q410)&gt;0,SUM($S$3:AM$3)*$J410+SUM($S$4:AQ$4)*$K410+SUM($S$5:AM$5)*$L410+SUM($S$6:AM$6)*$M410+SUM($S$7:AM$7)*$N410-SUM($O410:$Q410),0)</f>
        <v>0</v>
      </c>
      <c r="AK410" s="4">
        <f t="shared" si="1299"/>
        <v>0</v>
      </c>
      <c r="AL410" s="72">
        <f>IF(SUM($S$3:AO$3)*$J410+SUM($S$4:AS$4)*$K410+SUM($S$5:AO$5)*$L410+SUM($S$6:AO$6)*$M410+SUM($S$7:AO$7)*$N410-SUM($O410:$Q410)&gt;0,SUM($S$3:AO$3)*$J410+SUM($S$4:AS$4)*$K410+SUM($S$5:AO$5)*$L410+SUM($S$6:AO$6)*$M410+SUM($S$7:AO$7)*$N410-SUM($O410:$Q410),0)</f>
        <v>0</v>
      </c>
      <c r="AM410" s="4">
        <f t="shared" si="1300"/>
        <v>0</v>
      </c>
      <c r="AN410" s="72">
        <f>IF(SUM($S$3:AQ$3)*$J410+SUM($S$4:AU$4)*$K410+SUM($S$5:AQ$5)*$L410+SUM($S$6:AQ$6)*$M410+SUM($S$7:AQ$7)*$N410-SUM($O410:$Q410)&gt;0,SUM($S$3:AQ$3)*$J410+SUM($S$4:AU$4)*$K410+SUM($S$5:AQ$5)*$L410+SUM($S$6:AQ$6)*$M410+SUM($S$7:AQ$7)*$N410-SUM($O410:$Q410),0)</f>
        <v>0</v>
      </c>
      <c r="AO410" s="4">
        <f t="shared" si="1301"/>
        <v>0</v>
      </c>
      <c r="AP410" s="72">
        <f>IF(SUM($S$3:AS$3)*$J410+SUM($S$4:AW$4)*$K410+SUM($S$5:AS$5)*$L410+SUM($S$6:AS$6)*$M410+SUM($S$7:AS$7)*$N410-SUM($O410:$Q410)&gt;0,SUM($S$3:AS$3)*$J410+SUM($S$4:AW$4)*$K410+SUM($S$5:AS$5)*$L410+SUM($S$6:AS$6)*$M410+SUM($S$7:AS$7)*$N410-SUM($O410:$Q410),0)</f>
        <v>0</v>
      </c>
      <c r="AQ410" s="4">
        <f t="shared" si="1302"/>
        <v>0</v>
      </c>
      <c r="AR410" s="72">
        <f>IF(SUM($S$3:AU$3)*$J410+SUM($S$4:AP$4)*$K410+SUM($S$5:AU$5)*$L410+SUM($S$6:AU$6)*$M410+SUM($S$7:AU$7)*$N410-SUM($O410:$Q410)&gt;0,SUM($S$3:AU$3)*$J410+SUM($S$4:AP$4)*$K410+SUM($S$5:AU$5)*$L410+SUM($S$6:AU$6)*$M410+SUM($S$7:AU$7)*$N410-SUM($O410:$Q410),0)</f>
        <v>0</v>
      </c>
      <c r="AS410" s="4">
        <f t="shared" si="1303"/>
        <v>0</v>
      </c>
      <c r="AT410" s="72">
        <f>IF(SUM($S$3:AW$3)*$J410+SUM($S$4:AW$4)*$K410+SUM($S$5:AW$5)*$L410+SUM($S$6:AW$6)*$M410+SUM($S$7:AW$7)*$N410-SUM($O410:$Q410)&gt;0,SUM($S$3:AW$3)*$J410+SUM($S$4:AW$4)*$K410+SUM($S$5:AW$5)*$L410+SUM($S$6:AW$6)*$M410+SUM($S$7:AW$7)*$N410-SUM($O410:$Q410),0)</f>
        <v>0</v>
      </c>
      <c r="AU410" s="4">
        <f t="shared" si="1304"/>
        <v>0</v>
      </c>
      <c r="AV410" s="72">
        <f>IF(SUM($S$3:AY$3)*$J410+SUM($S$4:AY$4)*$K410+SUM($S$5:AY$5)*$L410+SUM($S$6:AY$6)*$M410+SUM($S$7:AY$7)*$N410-SUM($O410:$Q410)&gt;0,SUM($S$3:AY$3)*$J410+SUM($S$4:AY$4)*$K410+SUM($S$5:AY$5)*$L410+SUM($S$6:AY$6)*$M410+SUM($S$7:AY$7)*$N410-SUM($O410:$Q410),0)</f>
        <v>0</v>
      </c>
      <c r="AW410" s="4">
        <f t="shared" si="1305"/>
        <v>0</v>
      </c>
      <c r="AX410" s="72">
        <f>IF(SUM($S$3:BA$3)*$J410+SUM($S$4:BA$4)*$K410+SUM($S$5:BA$5)*$L410+SUM($S$6:BA$6)*$M410+SUM($S$7:BA$7)*$N410-SUM($O410:$Q410)&gt;0,SUM($S$3:BA$3)*$J410+SUM($S$4:BA$4)*$K410+SUM($S$5:BA$5)*$L410+SUM($S$6:BA$6)*$M410+SUM($S$7:BA$7)*$N410-SUM($O410:$Q410),0)</f>
        <v>0</v>
      </c>
      <c r="AY410" s="7">
        <f t="shared" si="1306"/>
        <v>0</v>
      </c>
      <c r="AZ410" s="401">
        <f>IF(SUM($S$3:BC$3)*$J410+SUM($S$4:BC$4)*$K410+SUM($S$5:BC$5)*$L410+SUM($S$6:BC$6)*$M410+SUM($S$7:BC$7)*$N410-SUM($O410:$Q410)&gt;0,SUM($S$3:BC$3)*$J410+SUM($S$4:BC$4)*$K410+SUM($S$5:BC$5)*$L410+SUM($S$6:BC$6)*$M410+SUM($S$7:BC$7)*$N410-SUM($O410:$Q410),0)</f>
        <v>0</v>
      </c>
      <c r="BA410" s="87">
        <f t="shared" si="1307"/>
        <v>0</v>
      </c>
      <c r="BB410" s="402">
        <f>IF(SUM($S$3:BD$3)*$J410+SUM($S$4:BD$4)*$K410+SUM($S$5:BD$5)*$L410+SUM($S$6:BD$6)*$M410+SUM($S$7:BD$7)*$N410-SUM($O410:$Q410)&gt;0,SUM($S$3:BD$3)*$J410+SUM($S$4:BD$4)*$K410+SUM($S$5:BD$5)*$L410+SUM($S$6:BD$6)*$M410+SUM($S$7:BD$7)*$N410-SUM($O410:$Q410),0)</f>
        <v>0</v>
      </c>
      <c r="BC410" s="87">
        <f t="shared" si="1308"/>
        <v>0</v>
      </c>
      <c r="BG410" s="23">
        <f>IF($G410=2,AC410*$H410*$I$2,AC410*$H410)</f>
        <v>0</v>
      </c>
      <c r="BH410" s="23">
        <f>IF($G410=2,AE410*$H410*$I$2,AE410*$H410)</f>
        <v>0</v>
      </c>
      <c r="BI410" s="23">
        <f>IF($G410=2,AG410*$H410*$I$2,AG410*$H410)</f>
        <v>0</v>
      </c>
      <c r="BJ410" s="23">
        <f>IF($G410=2,AI410*$H410*$I$2,AI410*$H410)</f>
        <v>0</v>
      </c>
      <c r="BK410" s="23">
        <f>IF($G410=2,AK410*$H410*$I$2,AK410*$H410)</f>
        <v>0</v>
      </c>
      <c r="BL410" s="23">
        <f>IF($G410=2,AM410*$H410*$I$2,AM410*$H410)</f>
        <v>0</v>
      </c>
      <c r="BM410" s="23">
        <f>IF($G410=2,AO410*$H410*$I$2,AO410*$H410)</f>
        <v>0</v>
      </c>
      <c r="BN410" s="23">
        <f>IF($G410=2,AQ410*$H410*$I$2,AQ410*$H410)</f>
        <v>0</v>
      </c>
      <c r="BO410" s="23">
        <f>IF($G410=2,AS410*$H410*$I$2,AS410*$H410)</f>
        <v>0</v>
      </c>
      <c r="BP410" s="23">
        <f>IF($G410=2,AU410*$H410*$I$2,AU410*$H410)</f>
        <v>0</v>
      </c>
      <c r="BQ410" s="407">
        <f>IF($G410=2,AW410*$H410*$I$2,AW410*$H410)</f>
        <v>0</v>
      </c>
      <c r="BR410" s="22">
        <f>IF($G410=2,AY410*$H410*$I$2,AY410*$H410)</f>
        <v>0</v>
      </c>
      <c r="BS410" s="91">
        <f t="shared" si="1361"/>
        <v>0</v>
      </c>
      <c r="BT410" s="91">
        <f t="shared" si="1362"/>
        <v>0</v>
      </c>
      <c r="BU410" s="23"/>
      <c r="BV410" s="23"/>
      <c r="BW410" s="24"/>
      <c r="BX410" s="164" t="s">
        <v>749</v>
      </c>
    </row>
    <row r="411" spans="1:76" s="102" customFormat="1" ht="12.75" customHeight="1" x14ac:dyDescent="0.25">
      <c r="A411" s="51" t="s">
        <v>951</v>
      </c>
      <c r="B411" s="47" t="s">
        <v>590</v>
      </c>
      <c r="C411" s="244" t="s">
        <v>105</v>
      </c>
      <c r="D411" s="274">
        <v>2</v>
      </c>
      <c r="E411" s="328">
        <v>40.200000000000003</v>
      </c>
      <c r="F411" s="342" t="s">
        <v>580</v>
      </c>
      <c r="G411" s="369">
        <v>2</v>
      </c>
      <c r="H411" s="370">
        <v>51.7</v>
      </c>
      <c r="I411" s="372" t="s">
        <v>580</v>
      </c>
      <c r="J411" s="208">
        <v>1.52</v>
      </c>
      <c r="K411" s="208"/>
      <c r="L411" s="217">
        <v>1.52</v>
      </c>
      <c r="M411" s="109"/>
      <c r="N411" s="120"/>
      <c r="O411" s="87"/>
      <c r="P411" s="87"/>
      <c r="Q411" s="292">
        <v>5486</v>
      </c>
      <c r="R411" s="72">
        <f>IF(SUM($S$3:U$3)*$J411+SUM($S$4:U$4)*$K411+SUM($S$5:U$5)*$L411+SUM($S$6:U$6)*$M411+SUM($S$7:U$7)*$N411-SUM($O411:$Q411)&gt;0,SUM($S$3:U$3)*$J411+SUM($S$4:U$4)*$K411+SUM($S$5:U$5)*$L411+SUM($S$6:U$6)*$M411+SUM($S$7:U$7)*$N411-SUM($O411:$Q411),0)</f>
        <v>0</v>
      </c>
      <c r="S411" s="73">
        <f t="shared" si="1290"/>
        <v>0</v>
      </c>
      <c r="T411" s="72">
        <f>IF(SUM($S$3:W$3)*$J411+SUM($S$4:W$4)*$K411+SUM($S$5:W$5)*$L411+SUM($S$6:W$6)*$M411+SUM($S$7:W$7)*$N411-SUM($O411:$Q411)&gt;0,SUM($S$3:W$3)*$J411+SUM($S$4:W$4)*$K411+SUM($S$5:W$5)*$L411+SUM($S$6:W$6)*$M411+SUM($S$7:W$7)*$N411-SUM($O411:$Q411),0)</f>
        <v>0</v>
      </c>
      <c r="U411" s="4">
        <f t="shared" si="1291"/>
        <v>0</v>
      </c>
      <c r="V411" s="72">
        <f>IF(SUM($S$3:Y$3)*$J411+SUM($S$4:Y$4)*$K411+SUM($S$5:Y$5)*$L411+SUM($S$6:Y$6)*$M411+SUM($S$7:Y$7)*$N411-SUM($O411:$Q411)&gt;0,SUM($S$3:Y$3)*$J411+SUM($S$4:Y$4)*$K411+SUM($S$5:Y$5)*$L411+SUM($S$6:Y$6)*$M411+SUM($S$7:Y$7)*$N411-SUM($O411:$Q411),0)</f>
        <v>0</v>
      </c>
      <c r="W411" s="4">
        <f t="shared" si="1292"/>
        <v>0</v>
      </c>
      <c r="X411" s="72">
        <f>IF(SUM($S$3:AA$3)*$J411+SUM($S$4:AA$4)*$K411+SUM($S$5:AA$5)*$L411+SUM($S$6:AA$6)*$M411+SUM($S$7:AA$7)*$N411-SUM($O411:$Q411)&gt;0,SUM($S$3:AA$3)*$J411+SUM($S$4:AA$4)*$K411+SUM($S$5:AA$5)*$L411+SUM($S$6:AA$6)*$M411+SUM($S$7:AA$7)*$N411-SUM($O411:$Q411),0)</f>
        <v>0</v>
      </c>
      <c r="Y411" s="4">
        <f t="shared" si="1293"/>
        <v>0</v>
      </c>
      <c r="Z411" s="72">
        <f>IF(SUM($S$3:AC$3)*$J411+SUM($S$4:AC$4)*$K411+SUM($S$5:AC$5)*$L411+SUM($S$6:AC$6)*$M411+SUM($S$7:AC$7)*$N411-SUM($O411:$Q411)&gt;0,SUM($S$3:AC$3)*$J411+SUM($S$4:AC$4)*$K411+SUM($S$5:AC$5)*$L411+SUM($S$6:AC$6)*$M411+SUM($S$7:AC$7)*$N411-SUM($O411:$Q411),0)</f>
        <v>0</v>
      </c>
      <c r="AA411" s="4">
        <f t="shared" si="1294"/>
        <v>0</v>
      </c>
      <c r="AB411" s="72">
        <f>IF(SUM($S$3:AE$3)*$J411+SUM($S$4:AE$4)*$K411+SUM($S$5:AE$5)*$L411+SUM($S$6:AE$6)*$M411+SUM($S$7:AE$7)*$N411-SUM($O411:$Q411)&gt;0,SUM($S$3:AE$3)*$J411+SUM($S$4:AE$4)*$K411+SUM($S$5:AE$5)*$L411+SUM($S$6:AE$6)*$M411+SUM($S$7:AE$7)*$N411-SUM($O411:$Q411),0)</f>
        <v>0</v>
      </c>
      <c r="AC411" s="4">
        <f t="shared" si="1295"/>
        <v>0</v>
      </c>
      <c r="AD411" s="72">
        <f>IF(SUM($S$3:AG$3)*$J411+SUM($S$4:AG$4)*$K411+SUM($S$5:AG$5)*$L411+SUM($S$6:AG$6)*$M411+SUM($S$7:AG$7)*$N411-SUM($O411:$Q411)&gt;0,SUM($S$3:AG$3)*$J411+SUM($S$4:AG$4)*$K411+SUM($S$5:AG$5)*$L411+SUM($S$6:AG$6)*$M411+SUM($S$7:AG$7)*$N411-SUM($O411:$Q411),0)</f>
        <v>0</v>
      </c>
      <c r="AE411" s="4">
        <f t="shared" si="1296"/>
        <v>0</v>
      </c>
      <c r="AF411" s="72">
        <f>IF(SUM($S$3:AI$3)*$J411+SUM($S$4:AI$4)*$K411+SUM($S$5:AI$5)*$L411+SUM($S$6:AI$6)*$M411+SUM($S$7:AI$7)*$N411-SUM($O411:$Q411)&gt;0,SUM($S$3:AI$3)*$J411+SUM($S$4:AI$4)*$K411+SUM($S$5:AI$5)*$L411+SUM($S$6:AI$6)*$M411+SUM($S$7:AI$7)*$N411-SUM($O411:$Q411),0)</f>
        <v>0</v>
      </c>
      <c r="AG411" s="4">
        <f t="shared" si="1297"/>
        <v>0</v>
      </c>
      <c r="AH411" s="72">
        <f>IF(SUM($S$3:AK$3)*$J411+SUM($S$4:AK$4)*$K411+SUM($S$5:AK$5)*$L411+SUM($S$6:AK$6)*$M411+SUM($S$7:AK$7)*$N411-SUM($O411:$Q411)&gt;0,SUM($S$3:AK$3)*$J411+SUM($S$4:AK$4)*$K411+SUM($S$5:AK$5)*$L411+SUM($S$6:AK$6)*$M411+SUM($S$7:AK$7)*$N411-SUM($O411:$Q411),0)</f>
        <v>0</v>
      </c>
      <c r="AI411" s="4">
        <f t="shared" si="1298"/>
        <v>0</v>
      </c>
      <c r="AJ411" s="72">
        <f>IF(SUM($S$3:AM$3)*$J411+SUM($S$4:AQ$4)*$K411+SUM($S$5:AM$5)*$L411+SUM($S$6:AM$6)*$M411+SUM($S$7:AM$7)*$N411-SUM($O411:$Q411)&gt;0,SUM($S$3:AM$3)*$J411+SUM($S$4:AQ$4)*$K411+SUM($S$5:AM$5)*$L411+SUM($S$6:AM$6)*$M411+SUM($S$7:AM$7)*$N411-SUM($O411:$Q411),0)</f>
        <v>0</v>
      </c>
      <c r="AK411" s="4">
        <f t="shared" si="1299"/>
        <v>0</v>
      </c>
      <c r="AL411" s="72">
        <f>IF(SUM($S$3:AO$3)*$J411+SUM($S$4:AS$4)*$K411+SUM($S$5:AO$5)*$L411+SUM($S$6:AO$6)*$M411+SUM($S$7:AO$7)*$N411-SUM($O411:$Q411)&gt;0,SUM($S$3:AO$3)*$J411+SUM($S$4:AS$4)*$K411+SUM($S$5:AO$5)*$L411+SUM($S$6:AO$6)*$M411+SUM($S$7:AO$7)*$N411-SUM($O411:$Q411),0)</f>
        <v>0</v>
      </c>
      <c r="AM411" s="4">
        <f t="shared" si="1300"/>
        <v>0</v>
      </c>
      <c r="AN411" s="72">
        <f>IF(SUM($S$3:AQ$3)*$J411+SUM($S$4:AU$4)*$K411+SUM($S$5:AQ$5)*$L411+SUM($S$6:AQ$6)*$M411+SUM($S$7:AQ$7)*$N411-SUM($O411:$Q411)&gt;0,SUM($S$3:AQ$3)*$J411+SUM($S$4:AU$4)*$K411+SUM($S$5:AQ$5)*$L411+SUM($S$6:AQ$6)*$M411+SUM($S$7:AQ$7)*$N411-SUM($O411:$Q411),0)</f>
        <v>0</v>
      </c>
      <c r="AO411" s="4">
        <f t="shared" si="1301"/>
        <v>0</v>
      </c>
      <c r="AP411" s="72">
        <f>IF(SUM($S$3:AS$3)*$J411+SUM($S$4:AW$4)*$K411+SUM($S$5:AS$5)*$L411+SUM($S$6:AS$6)*$M411+SUM($S$7:AS$7)*$N411-SUM($O411:$Q411)&gt;0,SUM($S$3:AS$3)*$J411+SUM($S$4:AW$4)*$K411+SUM($S$5:AS$5)*$L411+SUM($S$6:AS$6)*$M411+SUM($S$7:AS$7)*$N411-SUM($O411:$Q411),0)</f>
        <v>0</v>
      </c>
      <c r="AQ411" s="4">
        <f t="shared" si="1302"/>
        <v>0</v>
      </c>
      <c r="AR411" s="72">
        <f>IF(SUM($S$3:AU$3)*$J411+SUM($S$4:AP$4)*$K411+SUM($S$5:AU$5)*$L411+SUM($S$6:AU$6)*$M411+SUM($S$7:AU$7)*$N411-SUM($O411:$Q411)&gt;0,SUM($S$3:AU$3)*$J411+SUM($S$4:AP$4)*$K411+SUM($S$5:AU$5)*$L411+SUM($S$6:AU$6)*$M411+SUM($S$7:AU$7)*$N411-SUM($O411:$Q411),0)</f>
        <v>0</v>
      </c>
      <c r="AS411" s="4">
        <f t="shared" si="1303"/>
        <v>0</v>
      </c>
      <c r="AT411" s="72">
        <f>IF(SUM($S$3:AW$3)*$J411+SUM($S$4:AW$4)*$K411+SUM($S$5:AW$5)*$L411+SUM($S$6:AW$6)*$M411+SUM($S$7:AW$7)*$N411-SUM($O411:$Q411)&gt;0,SUM($S$3:AW$3)*$J411+SUM($S$4:AW$4)*$K411+SUM($S$5:AW$5)*$L411+SUM($S$6:AW$6)*$M411+SUM($S$7:AW$7)*$N411-SUM($O411:$Q411),0)</f>
        <v>0</v>
      </c>
      <c r="AU411" s="4">
        <f t="shared" si="1304"/>
        <v>0</v>
      </c>
      <c r="AV411" s="72">
        <f>IF(SUM($S$3:AY$3)*$J411+SUM($S$4:AY$4)*$K411+SUM($S$5:AY$5)*$L411+SUM($S$6:AY$6)*$M411+SUM($S$7:AY$7)*$N411-SUM($O411:$Q411)&gt;0,SUM($S$3:AY$3)*$J411+SUM($S$4:AY$4)*$K411+SUM($S$5:AY$5)*$L411+SUM($S$6:AY$6)*$M411+SUM($S$7:AY$7)*$N411-SUM($O411:$Q411),0)</f>
        <v>0</v>
      </c>
      <c r="AW411" s="4">
        <f t="shared" si="1305"/>
        <v>0</v>
      </c>
      <c r="AX411" s="72">
        <f>IF(SUM($S$3:BA$3)*$J411+SUM($S$4:BA$4)*$K411+SUM($S$5:BA$5)*$L411+SUM($S$6:BA$6)*$M411+SUM($S$7:BA$7)*$N411-SUM($O411:$Q411)&gt;0,SUM($S$3:BA$3)*$J411+SUM($S$4:BA$4)*$K411+SUM($S$5:BA$5)*$L411+SUM($S$6:BA$6)*$M411+SUM($S$7:BA$7)*$N411-SUM($O411:$Q411),0)</f>
        <v>0</v>
      </c>
      <c r="AY411" s="7">
        <f t="shared" si="1306"/>
        <v>0</v>
      </c>
      <c r="AZ411" s="401">
        <f>IF(SUM($S$3:BC$3)*$J411+SUM($S$4:BC$4)*$K411+SUM($S$5:BC$5)*$L411+SUM($S$6:BC$6)*$M411+SUM($S$7:BC$7)*$N411-SUM($O411:$Q411)&gt;0,SUM($S$3:BC$3)*$J411+SUM($S$4:BC$4)*$K411+SUM($S$5:BC$5)*$L411+SUM($S$6:BC$6)*$M411+SUM($S$7:BC$7)*$N411-SUM($O411:$Q411),0)</f>
        <v>0</v>
      </c>
      <c r="BA411" s="87">
        <f t="shared" si="1307"/>
        <v>0</v>
      </c>
      <c r="BB411" s="402">
        <f>IF(SUM($S$3:BD$3)*$J411+SUM($S$4:BD$4)*$K411+SUM($S$5:BD$5)*$L411+SUM($S$6:BD$6)*$M411+SUM($S$7:BD$7)*$N411-SUM($O411:$Q411)&gt;0,SUM($S$3:BD$3)*$J411+SUM($S$4:BD$4)*$K411+SUM($S$5:BD$5)*$L411+SUM($S$6:BD$6)*$M411+SUM($S$7:BD$7)*$N411-SUM($O411:$Q411),0)</f>
        <v>0</v>
      </c>
      <c r="BC411" s="87">
        <f t="shared" si="1308"/>
        <v>0</v>
      </c>
      <c r="BG411" s="87"/>
      <c r="BH411" s="87"/>
      <c r="BI411" s="87"/>
      <c r="BJ411" s="87"/>
      <c r="BK411" s="87"/>
      <c r="BL411" s="87"/>
      <c r="BM411" s="87"/>
      <c r="BN411" s="87"/>
      <c r="BO411" s="87"/>
      <c r="BP411" s="87"/>
      <c r="BQ411" s="244"/>
      <c r="BR411" s="151"/>
      <c r="BS411" s="91">
        <f t="shared" si="1361"/>
        <v>0</v>
      </c>
      <c r="BT411" s="91">
        <f t="shared" si="1362"/>
        <v>0</v>
      </c>
      <c r="BU411" s="87"/>
      <c r="BV411" s="87"/>
      <c r="BW411" s="159"/>
      <c r="BX411" s="154"/>
    </row>
    <row r="412" spans="1:76" s="101" customFormat="1" ht="12.75" customHeight="1" x14ac:dyDescent="0.25">
      <c r="A412" s="13" t="s">
        <v>952</v>
      </c>
      <c r="B412" s="63" t="s">
        <v>452</v>
      </c>
      <c r="C412" s="244" t="s">
        <v>105</v>
      </c>
      <c r="D412" s="274">
        <v>2</v>
      </c>
      <c r="E412" s="328">
        <v>40.200000000000003</v>
      </c>
      <c r="F412" s="342" t="s">
        <v>580</v>
      </c>
      <c r="G412" s="369">
        <v>2</v>
      </c>
      <c r="H412" s="370">
        <v>51.7</v>
      </c>
      <c r="I412" s="372" t="s">
        <v>580</v>
      </c>
      <c r="J412" s="307">
        <v>0.63</v>
      </c>
      <c r="K412" s="208"/>
      <c r="L412" s="224"/>
      <c r="M412" s="240"/>
      <c r="N412" s="141"/>
      <c r="O412" s="87"/>
      <c r="P412" s="91"/>
      <c r="Q412" s="292">
        <v>902</v>
      </c>
      <c r="R412" s="72">
        <f>IF(SUM($S$3:U$3)*$J412+SUM($S$4:U$4)*$K412+SUM($S$5:U$5)*$L412+SUM($S$6:U$6)*$M412+SUM($S$7:U$7)*$N412-SUM($O412:$Q412)&gt;0,SUM($S$3:U$3)*$J412+SUM($S$4:U$4)*$K412+SUM($S$5:U$5)*$L412+SUM($S$6:U$6)*$M412+SUM($S$7:U$7)*$N412-SUM($O412:$Q412),0)</f>
        <v>0</v>
      </c>
      <c r="S412" s="73">
        <f t="shared" si="1290"/>
        <v>0</v>
      </c>
      <c r="T412" s="72">
        <f>IF(SUM($S$3:W$3)*$J412+SUM($S$4:W$4)*$K412+SUM($S$5:W$5)*$L412+SUM($S$6:W$6)*$M412+SUM($S$7:W$7)*$N412-SUM($O412:$Q412)&gt;0,SUM($S$3:W$3)*$J412+SUM($S$4:W$4)*$K412+SUM($S$5:W$5)*$L412+SUM($S$6:W$6)*$M412+SUM($S$7:W$7)*$N412-SUM($O412:$Q412),0)</f>
        <v>0</v>
      </c>
      <c r="U412" s="4">
        <f t="shared" si="1291"/>
        <v>0</v>
      </c>
      <c r="V412" s="72">
        <f>IF(SUM($S$3:Y$3)*$J412+SUM($S$4:Y$4)*$K412+SUM($S$5:Y$5)*$L412+SUM($S$6:Y$6)*$M412+SUM($S$7:Y$7)*$N412-SUM($O412:$Q412)&gt;0,SUM($S$3:Y$3)*$J412+SUM($S$4:Y$4)*$K412+SUM($S$5:Y$5)*$L412+SUM($S$6:Y$6)*$M412+SUM($S$7:Y$7)*$N412-SUM($O412:$Q412),0)</f>
        <v>0</v>
      </c>
      <c r="W412" s="4">
        <f t="shared" si="1292"/>
        <v>0</v>
      </c>
      <c r="X412" s="72">
        <f>IF(SUM($S$3:AA$3)*$J412+SUM($S$4:AA$4)*$K412+SUM($S$5:AA$5)*$L412+SUM($S$6:AA$6)*$M412+SUM($S$7:AA$7)*$N412-SUM($O412:$Q412)&gt;0,SUM($S$3:AA$3)*$J412+SUM($S$4:AA$4)*$K412+SUM($S$5:AA$5)*$L412+SUM($S$6:AA$6)*$M412+SUM($S$7:AA$7)*$N412-SUM($O412:$Q412),0)</f>
        <v>0</v>
      </c>
      <c r="Y412" s="4">
        <f t="shared" si="1293"/>
        <v>0</v>
      </c>
      <c r="Z412" s="72">
        <f>IF(SUM($S$3:AC$3)*$J412+SUM($S$4:AC$4)*$K412+SUM($S$5:AC$5)*$L412+SUM($S$6:AC$6)*$M412+SUM($S$7:AC$7)*$N412-SUM($O412:$Q412)&gt;0,SUM($S$3:AC$3)*$J412+SUM($S$4:AC$4)*$K412+SUM($S$5:AC$5)*$L412+SUM($S$6:AC$6)*$M412+SUM($S$7:AC$7)*$N412-SUM($O412:$Q412),0)</f>
        <v>0</v>
      </c>
      <c r="AA412" s="4">
        <f t="shared" si="1294"/>
        <v>0</v>
      </c>
      <c r="AB412" s="72">
        <f>IF(SUM($S$3:AE$3)*$J412+SUM($S$4:AE$4)*$K412+SUM($S$5:AE$5)*$L412+SUM($S$6:AE$6)*$M412+SUM($S$7:AE$7)*$N412-SUM($O412:$Q412)&gt;0,SUM($S$3:AE$3)*$J412+SUM($S$4:AE$4)*$K412+SUM($S$5:AE$5)*$L412+SUM($S$6:AE$6)*$M412+SUM($S$7:AE$7)*$N412-SUM($O412:$Q412),0)</f>
        <v>0</v>
      </c>
      <c r="AC412" s="4">
        <f t="shared" si="1295"/>
        <v>0</v>
      </c>
      <c r="AD412" s="72">
        <f>IF(SUM($S$3:AG$3)*$J412+SUM($S$4:AG$4)*$K412+SUM($S$5:AG$5)*$L412+SUM($S$6:AG$6)*$M412+SUM($S$7:AG$7)*$N412-SUM($O412:$Q412)&gt;0,SUM($S$3:AG$3)*$J412+SUM($S$4:AG$4)*$K412+SUM($S$5:AG$5)*$L412+SUM($S$6:AG$6)*$M412+SUM($S$7:AG$7)*$N412-SUM($O412:$Q412),0)</f>
        <v>0</v>
      </c>
      <c r="AE412" s="4">
        <f t="shared" si="1296"/>
        <v>0</v>
      </c>
      <c r="AF412" s="72">
        <f>IF(SUM($S$3:AI$3)*$J412+SUM($S$4:AI$4)*$K412+SUM($S$5:AI$5)*$L412+SUM($S$6:AI$6)*$M412+SUM($S$7:AI$7)*$N412-SUM($O412:$Q412)&gt;0,SUM($S$3:AI$3)*$J412+SUM($S$4:AI$4)*$K412+SUM($S$5:AI$5)*$L412+SUM($S$6:AI$6)*$M412+SUM($S$7:AI$7)*$N412-SUM($O412:$Q412),0)</f>
        <v>0</v>
      </c>
      <c r="AG412" s="4">
        <f t="shared" si="1297"/>
        <v>0</v>
      </c>
      <c r="AH412" s="72">
        <f>IF(SUM($S$3:AK$3)*$J412+SUM($S$4:AK$4)*$K412+SUM($S$5:AK$5)*$L412+SUM($S$6:AK$6)*$M412+SUM($S$7:AK$7)*$N412-SUM($O412:$Q412)&gt;0,SUM($S$3:AK$3)*$J412+SUM($S$4:AK$4)*$K412+SUM($S$5:AK$5)*$L412+SUM($S$6:AK$6)*$M412+SUM($S$7:AK$7)*$N412-SUM($O412:$Q412),0)</f>
        <v>0</v>
      </c>
      <c r="AI412" s="4">
        <f t="shared" si="1298"/>
        <v>0</v>
      </c>
      <c r="AJ412" s="72">
        <f>IF(SUM($S$3:AM$3)*$J412+SUM($S$4:AQ$4)*$K412+SUM($S$5:AM$5)*$L412+SUM($S$6:AM$6)*$M412+SUM($S$7:AM$7)*$N412-SUM($O412:$Q412)&gt;0,SUM($S$3:AM$3)*$J412+SUM($S$4:AQ$4)*$K412+SUM($S$5:AM$5)*$L412+SUM($S$6:AM$6)*$M412+SUM($S$7:AM$7)*$N412-SUM($O412:$Q412),0)</f>
        <v>0</v>
      </c>
      <c r="AK412" s="4">
        <f t="shared" si="1299"/>
        <v>0</v>
      </c>
      <c r="AL412" s="72">
        <f>IF(SUM($S$3:AO$3)*$J412+SUM($S$4:AS$4)*$K412+SUM($S$5:AO$5)*$L412+SUM($S$6:AO$6)*$M412+SUM($S$7:AO$7)*$N412-SUM($O412:$Q412)&gt;0,SUM($S$3:AO$3)*$J412+SUM($S$4:AS$4)*$K412+SUM($S$5:AO$5)*$L412+SUM($S$6:AO$6)*$M412+SUM($S$7:AO$7)*$N412-SUM($O412:$Q412),0)</f>
        <v>0</v>
      </c>
      <c r="AM412" s="4">
        <f t="shared" si="1300"/>
        <v>0</v>
      </c>
      <c r="AN412" s="72">
        <f>IF(SUM($S$3:AQ$3)*$J412+SUM($S$4:AU$4)*$K412+SUM($S$5:AQ$5)*$L412+SUM($S$6:AQ$6)*$M412+SUM($S$7:AQ$7)*$N412-SUM($O412:$Q412)&gt;0,SUM($S$3:AQ$3)*$J412+SUM($S$4:AU$4)*$K412+SUM($S$5:AQ$5)*$L412+SUM($S$6:AQ$6)*$M412+SUM($S$7:AQ$7)*$N412-SUM($O412:$Q412),0)</f>
        <v>0</v>
      </c>
      <c r="AO412" s="4">
        <f t="shared" si="1301"/>
        <v>0</v>
      </c>
      <c r="AP412" s="72">
        <f>IF(SUM($S$3:AS$3)*$J412+SUM($S$4:AW$4)*$K412+SUM($S$5:AS$5)*$L412+SUM($S$6:AS$6)*$M412+SUM($S$7:AS$7)*$N412-SUM($O412:$Q412)&gt;0,SUM($S$3:AS$3)*$J412+SUM($S$4:AW$4)*$K412+SUM($S$5:AS$5)*$L412+SUM($S$6:AS$6)*$M412+SUM($S$7:AS$7)*$N412-SUM($O412:$Q412),0)</f>
        <v>0</v>
      </c>
      <c r="AQ412" s="4">
        <f t="shared" si="1302"/>
        <v>0</v>
      </c>
      <c r="AR412" s="72">
        <f>IF(SUM($S$3:AU$3)*$J412+SUM($S$4:AP$4)*$K412+SUM($S$5:AU$5)*$L412+SUM($S$6:AU$6)*$M412+SUM($S$7:AU$7)*$N412-SUM($O412:$Q412)&gt;0,SUM($S$3:AU$3)*$J412+SUM($S$4:AP$4)*$K412+SUM($S$5:AU$5)*$L412+SUM($S$6:AU$6)*$M412+SUM($S$7:AU$7)*$N412-SUM($O412:$Q412),0)</f>
        <v>0</v>
      </c>
      <c r="AS412" s="4">
        <f t="shared" si="1303"/>
        <v>0</v>
      </c>
      <c r="AT412" s="72">
        <f>IF(SUM($S$3:AW$3)*$J412+SUM($S$4:AW$4)*$K412+SUM($S$5:AW$5)*$L412+SUM($S$6:AW$6)*$M412+SUM($S$7:AW$7)*$N412-SUM($O412:$Q412)&gt;0,SUM($S$3:AW$3)*$J412+SUM($S$4:AW$4)*$K412+SUM($S$5:AW$5)*$L412+SUM($S$6:AW$6)*$M412+SUM($S$7:AW$7)*$N412-SUM($O412:$Q412),0)</f>
        <v>0</v>
      </c>
      <c r="AU412" s="4">
        <f t="shared" si="1304"/>
        <v>0</v>
      </c>
      <c r="AV412" s="72">
        <f>IF(SUM($S$3:AY$3)*$J412+SUM($S$4:AY$4)*$K412+SUM($S$5:AY$5)*$L412+SUM($S$6:AY$6)*$M412+SUM($S$7:AY$7)*$N412-SUM($O412:$Q412)&gt;0,SUM($S$3:AY$3)*$J412+SUM($S$4:AY$4)*$K412+SUM($S$5:AY$5)*$L412+SUM($S$6:AY$6)*$M412+SUM($S$7:AY$7)*$N412-SUM($O412:$Q412),0)</f>
        <v>0</v>
      </c>
      <c r="AW412" s="4">
        <f t="shared" si="1305"/>
        <v>0</v>
      </c>
      <c r="AX412" s="72">
        <f>IF(SUM($S$3:BA$3)*$J412+SUM($S$4:BA$4)*$K412+SUM($S$5:BA$5)*$L412+SUM($S$6:BA$6)*$M412+SUM($S$7:BA$7)*$N412-SUM($O412:$Q412)&gt;0,SUM($S$3:BA$3)*$J412+SUM($S$4:BA$4)*$K412+SUM($S$5:BA$5)*$L412+SUM($S$6:BA$6)*$M412+SUM($S$7:BA$7)*$N412-SUM($O412:$Q412),0)</f>
        <v>0</v>
      </c>
      <c r="AY412" s="7">
        <f t="shared" si="1306"/>
        <v>0</v>
      </c>
      <c r="AZ412" s="401">
        <f>IF(SUM($S$3:BC$3)*$J412+SUM($S$4:BC$4)*$K412+SUM($S$5:BC$5)*$L412+SUM($S$6:BC$6)*$M412+SUM($S$7:BC$7)*$N412-SUM($O412:$Q412)&gt;0,SUM($S$3:BC$3)*$J412+SUM($S$4:BC$4)*$K412+SUM($S$5:BC$5)*$L412+SUM($S$6:BC$6)*$M412+SUM($S$7:BC$7)*$N412-SUM($O412:$Q412),0)</f>
        <v>0</v>
      </c>
      <c r="BA412" s="87">
        <f t="shared" si="1307"/>
        <v>0</v>
      </c>
      <c r="BB412" s="402">
        <f>IF(SUM($S$3:BD$3)*$J412+SUM($S$4:BD$4)*$K412+SUM($S$5:BD$5)*$L412+SUM($S$6:BD$6)*$M412+SUM($S$7:BD$7)*$N412-SUM($O412:$Q412)&gt;0,SUM($S$3:BD$3)*$J412+SUM($S$4:BD$4)*$K412+SUM($S$5:BD$5)*$L412+SUM($S$6:BD$6)*$M412+SUM($S$7:BD$7)*$N412-SUM($O412:$Q412),0)</f>
        <v>0</v>
      </c>
      <c r="BC412" s="87">
        <f t="shared" si="1308"/>
        <v>0</v>
      </c>
      <c r="BG412" s="91">
        <f t="shared" ref="BG412:BG413" si="1375">IF($G412=2,AC412*$I$2*$H412,AC412*$H412)</f>
        <v>0</v>
      </c>
      <c r="BH412" s="91">
        <f t="shared" ref="BH412:BH413" si="1376">IF($G412=2,AE412*$I$2*$H412,AE412*$H412)</f>
        <v>0</v>
      </c>
      <c r="BI412" s="91">
        <f t="shared" ref="BI412:BI413" si="1377">IF($G412=2,AG412*$I$2*$H412,AG412*$H412)</f>
        <v>0</v>
      </c>
      <c r="BJ412" s="91">
        <f t="shared" ref="BJ412:BJ413" si="1378">IF($G412=2,AI412*$I$2*$H412,AI412*$H412)</f>
        <v>0</v>
      </c>
      <c r="BK412" s="91">
        <f t="shared" ref="BK412:BK413" si="1379">IF($G412=2,AK412*$I$2*$H412,AK412*$H412)</f>
        <v>0</v>
      </c>
      <c r="BL412" s="91">
        <f t="shared" ref="BL412:BL413" si="1380">IF($G412=2,AM412*$I$2*$H412,AM412*$H412)</f>
        <v>0</v>
      </c>
      <c r="BM412" s="91">
        <f t="shared" ref="BM412:BM413" si="1381">IF($G412=2,AO412*$I$2*$H412,AO412*$H412)</f>
        <v>0</v>
      </c>
      <c r="BN412" s="91">
        <f t="shared" ref="BN412:BN413" si="1382">IF($G412=2,AQ412*$I$2*$H412,AQ412*$H412)</f>
        <v>0</v>
      </c>
      <c r="BO412" s="91">
        <f t="shared" ref="BO412:BO413" si="1383">IF($G412=2,AS412*$I$2*$H412,AS412*$H412)</f>
        <v>0</v>
      </c>
      <c r="BP412" s="91">
        <f t="shared" ref="BP412:BP413" si="1384">IF($G412=2,AU412*$I$2*$H412,AU412*$H412)</f>
        <v>0</v>
      </c>
      <c r="BQ412" s="250">
        <f t="shared" ref="BQ412:BQ413" si="1385">IF($G412=2,AW412*$I$2*$H412,AW412*$H412)</f>
        <v>0</v>
      </c>
      <c r="BR412" s="157">
        <f t="shared" ref="BR412:BR413" si="1386">IF($G412=2,AY412*$I$2*$H412,AY412*$H412)</f>
        <v>0</v>
      </c>
      <c r="BS412" s="91">
        <f t="shared" si="1361"/>
        <v>0</v>
      </c>
      <c r="BT412" s="91">
        <f t="shared" si="1362"/>
        <v>0</v>
      </c>
      <c r="BU412" s="91"/>
      <c r="BV412" s="91"/>
      <c r="BW412" s="158"/>
      <c r="BX412" s="153" t="s">
        <v>607</v>
      </c>
    </row>
    <row r="413" spans="1:76" s="86" customFormat="1" ht="12.75" customHeight="1" x14ac:dyDescent="0.25">
      <c r="A413" s="51" t="s">
        <v>953</v>
      </c>
      <c r="B413" s="51" t="s">
        <v>950</v>
      </c>
      <c r="C413" s="244" t="s">
        <v>105</v>
      </c>
      <c r="D413" s="274">
        <v>2</v>
      </c>
      <c r="E413" s="328">
        <v>40.200000000000003</v>
      </c>
      <c r="F413" s="342" t="s">
        <v>580</v>
      </c>
      <c r="G413" s="369">
        <v>2</v>
      </c>
      <c r="H413" s="370">
        <v>51.7</v>
      </c>
      <c r="I413" s="372" t="s">
        <v>580</v>
      </c>
      <c r="J413" s="208"/>
      <c r="K413" s="208"/>
      <c r="L413" s="217"/>
      <c r="M413" s="234">
        <v>3</v>
      </c>
      <c r="N413" s="120"/>
      <c r="O413" s="87"/>
      <c r="P413" s="91"/>
      <c r="Q413" s="292">
        <v>902</v>
      </c>
      <c r="R413" s="72">
        <f>IF(SUM($S$3:U$3)*$J413+SUM($S$4:U$4)*$K413+SUM($S$5:U$5)*$L413+SUM($S$6:U$6)*$M413+SUM($S$7:U$7)*$N413-SUM($O413:$Q413)&gt;0,SUM($S$3:U$3)*$J413+SUM($S$4:U$4)*$K413+SUM($S$5:U$5)*$L413+SUM($S$6:U$6)*$M413+SUM($S$7:U$7)*$N413-SUM($O413:$Q413),0)</f>
        <v>0</v>
      </c>
      <c r="S413" s="73">
        <f t="shared" si="1290"/>
        <v>0</v>
      </c>
      <c r="T413" s="72">
        <f>IF(SUM($S$3:W$3)*$J413+SUM($S$4:W$4)*$K413+SUM($S$5:W$5)*$L413+SUM($S$6:W$6)*$M413+SUM($S$7:W$7)*$N413-SUM($O413:$Q413)&gt;0,SUM($S$3:W$3)*$J413+SUM($S$4:W$4)*$K413+SUM($S$5:W$5)*$L413+SUM($S$6:W$6)*$M413+SUM($S$7:W$7)*$N413-SUM($O413:$Q413),0)</f>
        <v>0</v>
      </c>
      <c r="U413" s="4">
        <f t="shared" si="1291"/>
        <v>0</v>
      </c>
      <c r="V413" s="72">
        <f>IF(SUM($S$3:Y$3)*$J413+SUM($S$4:Y$4)*$K413+SUM($S$5:Y$5)*$L413+SUM($S$6:Y$6)*$M413+SUM($S$7:Y$7)*$N413-SUM($O413:$Q413)&gt;0,SUM($S$3:Y$3)*$J413+SUM($S$4:Y$4)*$K413+SUM($S$5:Y$5)*$L413+SUM($S$6:Y$6)*$M413+SUM($S$7:Y$7)*$N413-SUM($O413:$Q413),0)</f>
        <v>0</v>
      </c>
      <c r="W413" s="4">
        <f t="shared" si="1292"/>
        <v>0</v>
      </c>
      <c r="X413" s="72">
        <f>IF(SUM($S$3:AA$3)*$J413+SUM($S$4:AA$4)*$K413+SUM($S$5:AA$5)*$L413+SUM($S$6:AA$6)*$M413+SUM($S$7:AA$7)*$N413-SUM($O413:$Q413)&gt;0,SUM($S$3:AA$3)*$J413+SUM($S$4:AA$4)*$K413+SUM($S$5:AA$5)*$L413+SUM($S$6:AA$6)*$M413+SUM($S$7:AA$7)*$N413-SUM($O413:$Q413),0)</f>
        <v>0</v>
      </c>
      <c r="Y413" s="4">
        <f t="shared" si="1293"/>
        <v>0</v>
      </c>
      <c r="Z413" s="72">
        <f>IF(SUM($S$3:AC$3)*$J413+SUM($S$4:AC$4)*$K413+SUM($S$5:AC$5)*$L413+SUM($S$6:AC$6)*$M413+SUM($S$7:AC$7)*$N413-SUM($O413:$Q413)&gt;0,SUM($S$3:AC$3)*$J413+SUM($S$4:AC$4)*$K413+SUM($S$5:AC$5)*$L413+SUM($S$6:AC$6)*$M413+SUM($S$7:AC$7)*$N413-SUM($O413:$Q413),0)</f>
        <v>0</v>
      </c>
      <c r="AA413" s="4">
        <f t="shared" si="1294"/>
        <v>0</v>
      </c>
      <c r="AB413" s="72">
        <f>IF(SUM($S$3:AE$3)*$J413+SUM($S$4:AE$4)*$K413+SUM($S$5:AE$5)*$L413+SUM($S$6:AE$6)*$M413+SUM($S$7:AE$7)*$N413-SUM($O413:$Q413)&gt;0,SUM($S$3:AE$3)*$J413+SUM($S$4:AE$4)*$K413+SUM($S$5:AE$5)*$L413+SUM($S$6:AE$6)*$M413+SUM($S$7:AE$7)*$N413-SUM($O413:$Q413),0)</f>
        <v>0</v>
      </c>
      <c r="AC413" s="4">
        <f t="shared" si="1295"/>
        <v>0</v>
      </c>
      <c r="AD413" s="72">
        <f>IF(SUM($S$3:AG$3)*$J413+SUM($S$4:AG$4)*$K413+SUM($S$5:AG$5)*$L413+SUM($S$6:AG$6)*$M413+SUM($S$7:AG$7)*$N413-SUM($O413:$Q413)&gt;0,SUM($S$3:AG$3)*$J413+SUM($S$4:AG$4)*$K413+SUM($S$5:AG$5)*$L413+SUM($S$6:AG$6)*$M413+SUM($S$7:AG$7)*$N413-SUM($O413:$Q413),0)</f>
        <v>0</v>
      </c>
      <c r="AE413" s="4">
        <f t="shared" si="1296"/>
        <v>0</v>
      </c>
      <c r="AF413" s="72">
        <f>IF(SUM($S$3:AI$3)*$J413+SUM($S$4:AI$4)*$K413+SUM($S$5:AI$5)*$L413+SUM($S$6:AI$6)*$M413+SUM($S$7:AI$7)*$N413-SUM($O413:$Q413)&gt;0,SUM($S$3:AI$3)*$J413+SUM($S$4:AI$4)*$K413+SUM($S$5:AI$5)*$L413+SUM($S$6:AI$6)*$M413+SUM($S$7:AI$7)*$N413-SUM($O413:$Q413),0)</f>
        <v>0</v>
      </c>
      <c r="AG413" s="4">
        <f t="shared" si="1297"/>
        <v>0</v>
      </c>
      <c r="AH413" s="72">
        <f>IF(SUM($S$3:AK$3)*$J413+SUM($S$4:AK$4)*$K413+SUM($S$5:AK$5)*$L413+SUM($S$6:AK$6)*$M413+SUM($S$7:AK$7)*$N413-SUM($O413:$Q413)&gt;0,SUM($S$3:AK$3)*$J413+SUM($S$4:AK$4)*$K413+SUM($S$5:AK$5)*$L413+SUM($S$6:AK$6)*$M413+SUM($S$7:AK$7)*$N413-SUM($O413:$Q413),0)</f>
        <v>0</v>
      </c>
      <c r="AI413" s="4">
        <f t="shared" si="1298"/>
        <v>0</v>
      </c>
      <c r="AJ413" s="72">
        <f>IF(SUM($S$3:AM$3)*$J413+SUM($S$4:AQ$4)*$K413+SUM($S$5:AM$5)*$L413+SUM($S$6:AM$6)*$M413+SUM($S$7:AM$7)*$N413-SUM($O413:$Q413)&gt;0,SUM($S$3:AM$3)*$J413+SUM($S$4:AQ$4)*$K413+SUM($S$5:AM$5)*$L413+SUM($S$6:AM$6)*$M413+SUM($S$7:AM$7)*$N413-SUM($O413:$Q413),0)</f>
        <v>0</v>
      </c>
      <c r="AK413" s="4">
        <f t="shared" si="1299"/>
        <v>0</v>
      </c>
      <c r="AL413" s="72">
        <f>IF(SUM($S$3:AO$3)*$J413+SUM($S$4:AS$4)*$K413+SUM($S$5:AO$5)*$L413+SUM($S$6:AO$6)*$M413+SUM($S$7:AO$7)*$N413-SUM($O413:$Q413)&gt;0,SUM($S$3:AO$3)*$J413+SUM($S$4:AS$4)*$K413+SUM($S$5:AO$5)*$L413+SUM($S$6:AO$6)*$M413+SUM($S$7:AO$7)*$N413-SUM($O413:$Q413),0)</f>
        <v>0</v>
      </c>
      <c r="AM413" s="4">
        <f t="shared" si="1300"/>
        <v>0</v>
      </c>
      <c r="AN413" s="72">
        <f>IF(SUM($S$3:AQ$3)*$J413+SUM($S$4:AU$4)*$K413+SUM($S$5:AQ$5)*$L413+SUM($S$6:AQ$6)*$M413+SUM($S$7:AQ$7)*$N413-SUM($O413:$Q413)&gt;0,SUM($S$3:AQ$3)*$J413+SUM($S$4:AU$4)*$K413+SUM($S$5:AQ$5)*$L413+SUM($S$6:AQ$6)*$M413+SUM($S$7:AQ$7)*$N413-SUM($O413:$Q413),0)</f>
        <v>0</v>
      </c>
      <c r="AO413" s="4">
        <f t="shared" si="1301"/>
        <v>0</v>
      </c>
      <c r="AP413" s="72">
        <f>IF(SUM($S$3:AS$3)*$J413+SUM($S$4:AW$4)*$K413+SUM($S$5:AS$5)*$L413+SUM($S$6:AS$6)*$M413+SUM($S$7:AS$7)*$N413-SUM($O413:$Q413)&gt;0,SUM($S$3:AS$3)*$J413+SUM($S$4:AW$4)*$K413+SUM($S$5:AS$5)*$L413+SUM($S$6:AS$6)*$M413+SUM($S$7:AS$7)*$N413-SUM($O413:$Q413),0)</f>
        <v>0</v>
      </c>
      <c r="AQ413" s="4">
        <f t="shared" si="1302"/>
        <v>0</v>
      </c>
      <c r="AR413" s="72">
        <f>IF(SUM($S$3:AU$3)*$J413+SUM($S$4:AP$4)*$K413+SUM($S$5:AU$5)*$L413+SUM($S$6:AU$6)*$M413+SUM($S$7:AU$7)*$N413-SUM($O413:$Q413)&gt;0,SUM($S$3:AU$3)*$J413+SUM($S$4:AP$4)*$K413+SUM($S$5:AU$5)*$L413+SUM($S$6:AU$6)*$M413+SUM($S$7:AU$7)*$N413-SUM($O413:$Q413),0)</f>
        <v>0</v>
      </c>
      <c r="AS413" s="4">
        <f t="shared" si="1303"/>
        <v>0</v>
      </c>
      <c r="AT413" s="72">
        <f>IF(SUM($S$3:AW$3)*$J413+SUM($S$4:AW$4)*$K413+SUM($S$5:AW$5)*$L413+SUM($S$6:AW$6)*$M413+SUM($S$7:AW$7)*$N413-SUM($O413:$Q413)&gt;0,SUM($S$3:AW$3)*$J413+SUM($S$4:AW$4)*$K413+SUM($S$5:AW$5)*$L413+SUM($S$6:AW$6)*$M413+SUM($S$7:AW$7)*$N413-SUM($O413:$Q413),0)</f>
        <v>0</v>
      </c>
      <c r="AU413" s="4">
        <f t="shared" si="1304"/>
        <v>0</v>
      </c>
      <c r="AV413" s="72">
        <f>IF(SUM($S$3:AY$3)*$J413+SUM($S$4:AY$4)*$K413+SUM($S$5:AY$5)*$L413+SUM($S$6:AY$6)*$M413+SUM($S$7:AY$7)*$N413-SUM($O413:$Q413)&gt;0,SUM($S$3:AY$3)*$J413+SUM($S$4:AY$4)*$K413+SUM($S$5:AY$5)*$L413+SUM($S$6:AY$6)*$M413+SUM($S$7:AY$7)*$N413-SUM($O413:$Q413),0)</f>
        <v>0</v>
      </c>
      <c r="AW413" s="4">
        <f t="shared" si="1305"/>
        <v>0</v>
      </c>
      <c r="AX413" s="72">
        <f>IF(SUM($S$3:BA$3)*$J413+SUM($S$4:BA$4)*$K413+SUM($S$5:BA$5)*$L413+SUM($S$6:BA$6)*$M413+SUM($S$7:BA$7)*$N413-SUM($O413:$Q413)&gt;0,SUM($S$3:BA$3)*$J413+SUM($S$4:BA$4)*$K413+SUM($S$5:BA$5)*$L413+SUM($S$6:BA$6)*$M413+SUM($S$7:BA$7)*$N413-SUM($O413:$Q413),0)</f>
        <v>0</v>
      </c>
      <c r="AY413" s="7">
        <f t="shared" si="1306"/>
        <v>0</v>
      </c>
      <c r="AZ413" s="401">
        <f>IF(SUM($S$3:BC$3)*$J413+SUM($S$4:BC$4)*$K413+SUM($S$5:BC$5)*$L413+SUM($S$6:BC$6)*$M413+SUM($S$7:BC$7)*$N413-SUM($O413:$Q413)&gt;0,SUM($S$3:BC$3)*$J413+SUM($S$4:BC$4)*$K413+SUM($S$5:BC$5)*$L413+SUM($S$6:BC$6)*$M413+SUM($S$7:BC$7)*$N413-SUM($O413:$Q413),0)</f>
        <v>0</v>
      </c>
      <c r="BA413" s="87">
        <f t="shared" si="1307"/>
        <v>0</v>
      </c>
      <c r="BB413" s="402">
        <f>IF(SUM($S$3:BD$3)*$J413+SUM($S$4:BD$4)*$K413+SUM($S$5:BD$5)*$L413+SUM($S$6:BD$6)*$M413+SUM($S$7:BD$7)*$N413-SUM($O413:$Q413)&gt;0,SUM($S$3:BD$3)*$J413+SUM($S$4:BD$4)*$K413+SUM($S$5:BD$5)*$L413+SUM($S$6:BD$6)*$M413+SUM($S$7:BD$7)*$N413-SUM($O413:$Q413),0)</f>
        <v>0</v>
      </c>
      <c r="BC413" s="87">
        <f t="shared" si="1308"/>
        <v>0</v>
      </c>
      <c r="BG413" s="91">
        <f t="shared" si="1375"/>
        <v>0</v>
      </c>
      <c r="BH413" s="91">
        <f t="shared" si="1376"/>
        <v>0</v>
      </c>
      <c r="BI413" s="91">
        <f t="shared" si="1377"/>
        <v>0</v>
      </c>
      <c r="BJ413" s="91">
        <f t="shared" si="1378"/>
        <v>0</v>
      </c>
      <c r="BK413" s="91">
        <f t="shared" si="1379"/>
        <v>0</v>
      </c>
      <c r="BL413" s="91">
        <f t="shared" si="1380"/>
        <v>0</v>
      </c>
      <c r="BM413" s="91">
        <f t="shared" si="1381"/>
        <v>0</v>
      </c>
      <c r="BN413" s="91">
        <f t="shared" si="1382"/>
        <v>0</v>
      </c>
      <c r="BO413" s="91">
        <f t="shared" si="1383"/>
        <v>0</v>
      </c>
      <c r="BP413" s="91">
        <f t="shared" si="1384"/>
        <v>0</v>
      </c>
      <c r="BQ413" s="250">
        <f t="shared" si="1385"/>
        <v>0</v>
      </c>
      <c r="BR413" s="157">
        <f t="shared" si="1386"/>
        <v>0</v>
      </c>
      <c r="BS413" s="91">
        <f t="shared" si="1361"/>
        <v>0</v>
      </c>
      <c r="BT413" s="91">
        <f t="shared" si="1362"/>
        <v>0</v>
      </c>
      <c r="BU413" s="91"/>
      <c r="BV413" s="91"/>
      <c r="BW413" s="158"/>
      <c r="BX413" s="153" t="s">
        <v>607</v>
      </c>
    </row>
    <row r="414" spans="1:76" s="86" customFormat="1" ht="12.75" customHeight="1" x14ac:dyDescent="0.25">
      <c r="A414" s="15" t="s">
        <v>954</v>
      </c>
      <c r="B414" s="15" t="s">
        <v>712</v>
      </c>
      <c r="C414" s="244" t="s">
        <v>105</v>
      </c>
      <c r="D414" s="274">
        <v>2</v>
      </c>
      <c r="E414" s="328">
        <v>43.1</v>
      </c>
      <c r="F414" s="342" t="s">
        <v>580</v>
      </c>
      <c r="G414" s="369">
        <v>2</v>
      </c>
      <c r="H414" s="370">
        <v>55.5</v>
      </c>
      <c r="I414" s="372" t="s">
        <v>580</v>
      </c>
      <c r="J414" s="208"/>
      <c r="K414" s="225">
        <v>29.31</v>
      </c>
      <c r="L414" s="217"/>
      <c r="M414" s="109"/>
      <c r="N414" s="120"/>
      <c r="O414" s="87"/>
      <c r="P414" s="91"/>
      <c r="Q414" s="292">
        <v>42110</v>
      </c>
      <c r="R414" s="72">
        <f>IF(SUM($S$3:U$3)*$J414+SUM($S$4:U$4)*$K414+SUM($S$5:U$5)*$L414+SUM($S$6:U$6)*$M414+SUM($S$7:U$7)*$N414-SUM($O414:$Q414)&gt;0,SUM($S$3:U$3)*$J414+SUM($S$4:U$4)*$K414+SUM($S$5:U$5)*$L414+SUM($S$6:U$6)*$M414+SUM($S$7:U$7)*$N414-SUM($O414:$Q414),0)</f>
        <v>0</v>
      </c>
      <c r="S414" s="73">
        <f t="shared" si="1290"/>
        <v>0</v>
      </c>
      <c r="T414" s="72">
        <f>IF(SUM($S$3:W$3)*$J414+SUM($S$4:W$4)*$K414+SUM($S$5:W$5)*$L414+SUM($S$6:W$6)*$M414+SUM($S$7:W$7)*$N414-SUM($O414:$Q414)&gt;0,SUM($S$3:W$3)*$J414+SUM($S$4:W$4)*$K414+SUM($S$5:W$5)*$L414+SUM($S$6:W$6)*$M414+SUM($S$7:W$7)*$N414-SUM($O414:$Q414),0)</f>
        <v>0</v>
      </c>
      <c r="U414" s="4">
        <f t="shared" si="1291"/>
        <v>0</v>
      </c>
      <c r="V414" s="72">
        <f>IF(SUM($S$3:Y$3)*$J414+SUM($S$4:Y$4)*$K414+SUM($S$5:Y$5)*$L414+SUM($S$6:Y$6)*$M414+SUM($S$7:Y$7)*$N414-SUM($O414:$Q414)&gt;0,SUM($S$3:Y$3)*$J414+SUM($S$4:Y$4)*$K414+SUM($S$5:Y$5)*$L414+SUM($S$6:Y$6)*$M414+SUM($S$7:Y$7)*$N414-SUM($O414:$Q414),0)</f>
        <v>0</v>
      </c>
      <c r="W414" s="4">
        <f t="shared" si="1292"/>
        <v>0</v>
      </c>
      <c r="X414" s="72">
        <f>IF(SUM($S$3:AA$3)*$J414+SUM($S$4:AA$4)*$K414+SUM($S$5:AA$5)*$L414+SUM($S$6:AA$6)*$M414+SUM($S$7:AA$7)*$N414-SUM($O414:$Q414)&gt;0,SUM($S$3:AA$3)*$J414+SUM($S$4:AA$4)*$K414+SUM($S$5:AA$5)*$L414+SUM($S$6:AA$6)*$M414+SUM($S$7:AA$7)*$N414-SUM($O414:$Q414),0)</f>
        <v>0</v>
      </c>
      <c r="Y414" s="4">
        <f t="shared" si="1293"/>
        <v>0</v>
      </c>
      <c r="Z414" s="72">
        <f>IF(SUM($S$3:AC$3)*$J414+SUM($S$4:AC$4)*$K414+SUM($S$5:AC$5)*$L414+SUM($S$6:AC$6)*$M414+SUM($S$7:AC$7)*$N414-SUM($O414:$Q414)&gt;0,SUM($S$3:AC$3)*$J414+SUM($S$4:AC$4)*$K414+SUM($S$5:AC$5)*$L414+SUM($S$6:AC$6)*$M414+SUM($S$7:AC$7)*$N414-SUM($O414:$Q414),0)</f>
        <v>0</v>
      </c>
      <c r="AA414" s="4">
        <f t="shared" si="1294"/>
        <v>0</v>
      </c>
      <c r="AB414" s="72">
        <f>IF(SUM($S$3:AE$3)*$J414+SUM($S$4:AE$4)*$K414+SUM($S$5:AE$5)*$L414+SUM($S$6:AE$6)*$M414+SUM($S$7:AE$7)*$N414-SUM($O414:$Q414)&gt;0,SUM($S$3:AE$3)*$J414+SUM($S$4:AE$4)*$K414+SUM($S$5:AE$5)*$L414+SUM($S$6:AE$6)*$M414+SUM($S$7:AE$7)*$N414-SUM($O414:$Q414),0)</f>
        <v>0</v>
      </c>
      <c r="AC414" s="4">
        <f t="shared" si="1295"/>
        <v>0</v>
      </c>
      <c r="AD414" s="72">
        <f>IF(SUM($S$3:AG$3)*$J414+SUM($S$4:AG$4)*$K414+SUM($S$5:AG$5)*$L414+SUM($S$6:AG$6)*$M414+SUM($S$7:AG$7)*$N414-SUM($O414:$Q414)&gt;0,SUM($S$3:AG$3)*$J414+SUM($S$4:AG$4)*$K414+SUM($S$5:AG$5)*$L414+SUM($S$6:AG$6)*$M414+SUM($S$7:AG$7)*$N414-SUM($O414:$Q414),0)</f>
        <v>0</v>
      </c>
      <c r="AE414" s="4">
        <f t="shared" si="1296"/>
        <v>0</v>
      </c>
      <c r="AF414" s="72">
        <f>IF(SUM($S$3:AI$3)*$J414+SUM($S$4:AI$4)*$K414+SUM($S$5:AI$5)*$L414+SUM($S$6:AI$6)*$M414+SUM($S$7:AI$7)*$N414-SUM($O414:$Q414)&gt;0,SUM($S$3:AI$3)*$J414+SUM($S$4:AI$4)*$K414+SUM($S$5:AI$5)*$L414+SUM($S$6:AI$6)*$M414+SUM($S$7:AI$7)*$N414-SUM($O414:$Q414),0)</f>
        <v>0</v>
      </c>
      <c r="AG414" s="4">
        <f t="shared" si="1297"/>
        <v>0</v>
      </c>
      <c r="AH414" s="72">
        <f>IF(SUM($S$3:AK$3)*$J414+SUM($S$4:AK$4)*$K414+SUM($S$5:AK$5)*$L414+SUM($S$6:AK$6)*$M414+SUM($S$7:AK$7)*$N414-SUM($O414:$Q414)&gt;0,SUM($S$3:AK$3)*$J414+SUM($S$4:AK$4)*$K414+SUM($S$5:AK$5)*$L414+SUM($S$6:AK$6)*$M414+SUM($S$7:AK$7)*$N414-SUM($O414:$Q414),0)</f>
        <v>0</v>
      </c>
      <c r="AI414" s="4">
        <f t="shared" si="1298"/>
        <v>0</v>
      </c>
      <c r="AJ414" s="72">
        <f>IF(SUM($S$3:AM$3)*$J414+SUM($S$4:AQ$4)*$K414+SUM($S$5:AM$5)*$L414+SUM($S$6:AM$6)*$M414+SUM($S$7:AM$7)*$N414-SUM($O414:$Q414)&gt;0,SUM($S$3:AM$3)*$J414+SUM($S$4:AQ$4)*$K414+SUM($S$5:AM$5)*$L414+SUM($S$6:AM$6)*$M414+SUM($S$7:AM$7)*$N414-SUM($O414:$Q414),0)</f>
        <v>0</v>
      </c>
      <c r="AK414" s="4">
        <f t="shared" si="1299"/>
        <v>0</v>
      </c>
      <c r="AL414" s="72">
        <f>IF(SUM($S$3:AO$3)*$J414+SUM($S$4:AS$4)*$K414+SUM($S$5:AO$5)*$L414+SUM($S$6:AO$6)*$M414+SUM($S$7:AO$7)*$N414-SUM($O414:$Q414)&gt;0,SUM($S$3:AO$3)*$J414+SUM($S$4:AS$4)*$K414+SUM($S$5:AO$5)*$L414+SUM($S$6:AO$6)*$M414+SUM($S$7:AO$7)*$N414-SUM($O414:$Q414),0)</f>
        <v>0</v>
      </c>
      <c r="AM414" s="4">
        <f t="shared" si="1300"/>
        <v>0</v>
      </c>
      <c r="AN414" s="72">
        <f>IF(SUM($S$3:AQ$3)*$J414+SUM($S$4:AU$4)*$K414+SUM($S$5:AQ$5)*$L414+SUM($S$6:AQ$6)*$M414+SUM($S$7:AQ$7)*$N414-SUM($O414:$Q414)&gt;0,SUM($S$3:AQ$3)*$J414+SUM($S$4:AU$4)*$K414+SUM($S$5:AQ$5)*$L414+SUM($S$6:AQ$6)*$M414+SUM($S$7:AQ$7)*$N414-SUM($O414:$Q414),0)</f>
        <v>0</v>
      </c>
      <c r="AO414" s="4">
        <f t="shared" si="1301"/>
        <v>0</v>
      </c>
      <c r="AP414" s="72">
        <f>IF(SUM($S$3:AS$3)*$J414+SUM($S$4:AW$4)*$K414+SUM($S$5:AS$5)*$L414+SUM($S$6:AS$6)*$M414+SUM($S$7:AS$7)*$N414-SUM($O414:$Q414)&gt;0,SUM($S$3:AS$3)*$J414+SUM($S$4:AW$4)*$K414+SUM($S$5:AS$5)*$L414+SUM($S$6:AS$6)*$M414+SUM($S$7:AS$7)*$N414-SUM($O414:$Q414),0)</f>
        <v>0</v>
      </c>
      <c r="AQ414" s="4">
        <f t="shared" si="1302"/>
        <v>0</v>
      </c>
      <c r="AR414" s="72">
        <f>IF(SUM($S$3:AU$3)*$J414+SUM($S$4:AP$4)*$K414+SUM($S$5:AU$5)*$L414+SUM($S$6:AU$6)*$M414+SUM($S$7:AU$7)*$N414-SUM($O414:$Q414)&gt;0,SUM($S$3:AU$3)*$J414+SUM($S$4:AP$4)*$K414+SUM($S$5:AU$5)*$L414+SUM($S$6:AU$6)*$M414+SUM($S$7:AU$7)*$N414-SUM($O414:$Q414),0)</f>
        <v>0</v>
      </c>
      <c r="AS414" s="4">
        <f t="shared" si="1303"/>
        <v>0</v>
      </c>
      <c r="AT414" s="72">
        <f>IF(SUM($S$3:AW$3)*$J414+SUM($S$4:AW$4)*$K414+SUM($S$5:AW$5)*$L414+SUM($S$6:AW$6)*$M414+SUM($S$7:AW$7)*$N414-SUM($O414:$Q414)&gt;0,SUM($S$3:AW$3)*$J414+SUM($S$4:AW$4)*$K414+SUM($S$5:AW$5)*$L414+SUM($S$6:AW$6)*$M414+SUM($S$7:AW$7)*$N414-SUM($O414:$Q414),0)</f>
        <v>0</v>
      </c>
      <c r="AU414" s="4">
        <f t="shared" si="1304"/>
        <v>0</v>
      </c>
      <c r="AV414" s="72">
        <f>IF(SUM($S$3:AY$3)*$J414+SUM($S$4:AY$4)*$K414+SUM($S$5:AY$5)*$L414+SUM($S$6:AY$6)*$M414+SUM($S$7:AY$7)*$N414-SUM($O414:$Q414)&gt;0,SUM($S$3:AY$3)*$J414+SUM($S$4:AY$4)*$K414+SUM($S$5:AY$5)*$L414+SUM($S$6:AY$6)*$M414+SUM($S$7:AY$7)*$N414-SUM($O414:$Q414),0)</f>
        <v>0</v>
      </c>
      <c r="AW414" s="4">
        <f t="shared" si="1305"/>
        <v>0</v>
      </c>
      <c r="AX414" s="72">
        <f>IF(SUM($S$3:BA$3)*$J414+SUM($S$4:BA$4)*$K414+SUM($S$5:BA$5)*$L414+SUM($S$6:BA$6)*$M414+SUM($S$7:BA$7)*$N414-SUM($O414:$Q414)&gt;0,SUM($S$3:BA$3)*$J414+SUM($S$4:BA$4)*$K414+SUM($S$5:BA$5)*$L414+SUM($S$6:BA$6)*$M414+SUM($S$7:BA$7)*$N414-SUM($O414:$Q414),0)</f>
        <v>2323.9599999999991</v>
      </c>
      <c r="AY414" s="7">
        <f t="shared" si="1306"/>
        <v>2323.9599999999991</v>
      </c>
      <c r="AZ414" s="401">
        <f>IF(SUM($S$3:BC$3)*$J414+SUM($S$4:BC$4)*$K414+SUM($S$5:BC$5)*$L414+SUM($S$6:BC$6)*$M414+SUM($S$7:BC$7)*$N414-SUM($O414:$Q414)&gt;0,SUM($S$3:BC$3)*$J414+SUM($S$4:BC$4)*$K414+SUM($S$5:BC$5)*$L414+SUM($S$6:BC$6)*$M414+SUM($S$7:BC$7)*$N414-SUM($O414:$Q414),0)</f>
        <v>6720.4599999999991</v>
      </c>
      <c r="BA414" s="87">
        <f t="shared" si="1307"/>
        <v>4396.5</v>
      </c>
      <c r="BB414" s="402">
        <f>IF(SUM($S$3:BD$3)*$J414+SUM($S$4:BD$4)*$K414+SUM($S$5:BD$5)*$L414+SUM($S$6:BD$6)*$M414+SUM($S$7:BD$7)*$N414-SUM($O414:$Q414)&gt;0,SUM($S$3:BD$3)*$J414+SUM($S$4:BD$4)*$K414+SUM($S$5:BD$5)*$L414+SUM($S$6:BD$6)*$M414+SUM($S$7:BD$7)*$N414-SUM($O414:$Q414),0)</f>
        <v>11029.029999999999</v>
      </c>
      <c r="BC414" s="87">
        <f t="shared" si="1308"/>
        <v>4308.57</v>
      </c>
      <c r="BG414" s="23">
        <f t="shared" ref="BG414:BG422" si="1387">IF($G414=2,AC414*$H414*$I$2,AC414*$H414)</f>
        <v>0</v>
      </c>
      <c r="BH414" s="23">
        <f t="shared" ref="BH414:BH422" si="1388">IF($G414=2,AE414*$H414*$I$2,AE414*$H414)</f>
        <v>0</v>
      </c>
      <c r="BI414" s="23">
        <f t="shared" ref="BI414:BI422" si="1389">IF($G414=2,AG414*$H414*$I$2,AG414*$H414)</f>
        <v>0</v>
      </c>
      <c r="BJ414" s="23">
        <f t="shared" ref="BJ414:BJ422" si="1390">IF($G414=2,AI414*$H414*$I$2,AI414*$H414)</f>
        <v>0</v>
      </c>
      <c r="BK414" s="23">
        <f t="shared" ref="BK414:BK422" si="1391">IF($G414=2,AK414*$H414*$I$2,AK414*$H414)</f>
        <v>0</v>
      </c>
      <c r="BL414" s="23">
        <f t="shared" ref="BL414:BL422" si="1392">IF($G414=2,AM414*$H414*$I$2,AM414*$H414)</f>
        <v>0</v>
      </c>
      <c r="BM414" s="23">
        <f t="shared" ref="BM414:BM422" si="1393">IF($G414=2,AO414*$H414*$I$2,AO414*$H414)</f>
        <v>0</v>
      </c>
      <c r="BN414" s="23">
        <f t="shared" ref="BN414:BN422" si="1394">IF($G414=2,AQ414*$H414*$I$2,AQ414*$H414)</f>
        <v>0</v>
      </c>
      <c r="BO414" s="23">
        <f t="shared" ref="BO414:BO422" si="1395">IF($G414=2,AS414*$H414*$I$2,AS414*$H414)</f>
        <v>0</v>
      </c>
      <c r="BP414" s="23">
        <f t="shared" ref="BP414:BP422" si="1396">IF($G414=2,AU414*$H414*$I$2,AU414*$H414)</f>
        <v>0</v>
      </c>
      <c r="BQ414" s="407">
        <f t="shared" ref="BQ414:BQ422" si="1397">IF($G414=2,AW414*$H414*$I$2,AW414*$H414)</f>
        <v>0</v>
      </c>
      <c r="BR414" s="22">
        <f t="shared" ref="BR414:BR422" si="1398">IF($G414=2,AY414*$H414*$I$2,AY414*$H414)</f>
        <v>735184.74599999981</v>
      </c>
      <c r="BS414" s="91">
        <f t="shared" si="1361"/>
        <v>1390832.7750000001</v>
      </c>
      <c r="BT414" s="91">
        <f t="shared" si="1362"/>
        <v>1363016.1195</v>
      </c>
      <c r="BU414" s="23"/>
      <c r="BV414" s="23"/>
      <c r="BW414" s="24"/>
      <c r="BX414" s="164" t="s">
        <v>749</v>
      </c>
    </row>
    <row r="415" spans="1:76" s="86" customFormat="1" ht="12.75" customHeight="1" x14ac:dyDescent="0.25">
      <c r="A415" s="51" t="s">
        <v>713</v>
      </c>
      <c r="B415" s="63" t="s">
        <v>452</v>
      </c>
      <c r="C415" s="244" t="s">
        <v>105</v>
      </c>
      <c r="D415" s="274">
        <v>2</v>
      </c>
      <c r="E415" s="328">
        <v>40</v>
      </c>
      <c r="F415" s="342" t="s">
        <v>580</v>
      </c>
      <c r="G415" s="369">
        <v>2</v>
      </c>
      <c r="H415" s="370">
        <v>44.3</v>
      </c>
      <c r="I415" s="372" t="s">
        <v>580</v>
      </c>
      <c r="J415" s="307">
        <v>45.14</v>
      </c>
      <c r="K415" s="208"/>
      <c r="L415" s="222">
        <v>7.9</v>
      </c>
      <c r="M415" s="240"/>
      <c r="N415" s="141"/>
      <c r="O415" s="87"/>
      <c r="P415" s="91"/>
      <c r="Q415" s="292">
        <v>27000</v>
      </c>
      <c r="R415" s="72">
        <f>IF(SUM($S$3:U$3)*$J415+SUM($S$4:U$4)*$K415+SUM($S$5:U$5)*$L415+SUM($S$6:U$6)*$M415+SUM($S$7:U$7)*$N415-SUM($O415:$Q415)&gt;0,SUM($S$3:U$3)*$J415+SUM($S$4:U$4)*$K415+SUM($S$5:U$5)*$L415+SUM($S$6:U$6)*$M415+SUM($S$7:U$7)*$N415-SUM($O415:$Q415),0)</f>
        <v>0</v>
      </c>
      <c r="S415" s="73">
        <f t="shared" si="1290"/>
        <v>0</v>
      </c>
      <c r="T415" s="72">
        <f>IF(SUM($S$3:W$3)*$J415+SUM($S$4:W$4)*$K415+SUM($S$5:W$5)*$L415+SUM($S$6:W$6)*$M415+SUM($S$7:W$7)*$N415-SUM($O415:$Q415)&gt;0,SUM($S$3:W$3)*$J415+SUM($S$4:W$4)*$K415+SUM($S$5:W$5)*$L415+SUM($S$6:W$6)*$M415+SUM($S$7:W$7)*$N415-SUM($O415:$Q415),0)</f>
        <v>0</v>
      </c>
      <c r="U415" s="4">
        <f t="shared" si="1291"/>
        <v>0</v>
      </c>
      <c r="V415" s="72">
        <f>IF(SUM($S$3:Y$3)*$J415+SUM($S$4:Y$4)*$K415+SUM($S$5:Y$5)*$L415+SUM($S$6:Y$6)*$M415+SUM($S$7:Y$7)*$N415-SUM($O415:$Q415)&gt;0,SUM($S$3:Y$3)*$J415+SUM($S$4:Y$4)*$K415+SUM($S$5:Y$5)*$L415+SUM($S$6:Y$6)*$M415+SUM($S$7:Y$7)*$N415-SUM($O415:$Q415),0)</f>
        <v>0</v>
      </c>
      <c r="W415" s="4">
        <f t="shared" si="1292"/>
        <v>0</v>
      </c>
      <c r="X415" s="72">
        <f>IF(SUM($S$3:AA$3)*$J415+SUM($S$4:AA$4)*$K415+SUM($S$5:AA$5)*$L415+SUM($S$6:AA$6)*$M415+SUM($S$7:AA$7)*$N415-SUM($O415:$Q415)&gt;0,SUM($S$3:AA$3)*$J415+SUM($S$4:AA$4)*$K415+SUM($S$5:AA$5)*$L415+SUM($S$6:AA$6)*$M415+SUM($S$7:AA$7)*$N415-SUM($O415:$Q415),0)</f>
        <v>0</v>
      </c>
      <c r="Y415" s="4">
        <f t="shared" si="1293"/>
        <v>0</v>
      </c>
      <c r="Z415" s="72">
        <f>IF(SUM($S$3:AC$3)*$J415+SUM($S$4:AC$4)*$K415+SUM($S$5:AC$5)*$L415+SUM($S$6:AC$6)*$M415+SUM($S$7:AC$7)*$N415-SUM($O415:$Q415)&gt;0,SUM($S$3:AC$3)*$J415+SUM($S$4:AC$4)*$K415+SUM($S$5:AC$5)*$L415+SUM($S$6:AC$6)*$M415+SUM($S$7:AC$7)*$N415-SUM($O415:$Q415),0)</f>
        <v>0</v>
      </c>
      <c r="AA415" s="4">
        <f t="shared" si="1294"/>
        <v>0</v>
      </c>
      <c r="AB415" s="72">
        <f>IF(SUM($S$3:AE$3)*$J415+SUM($S$4:AE$4)*$K415+SUM($S$5:AE$5)*$L415+SUM($S$6:AE$6)*$M415+SUM($S$7:AE$7)*$N415-SUM($O415:$Q415)&gt;0,SUM($S$3:AE$3)*$J415+SUM($S$4:AE$4)*$K415+SUM($S$5:AE$5)*$L415+SUM($S$6:AE$6)*$M415+SUM($S$7:AE$7)*$N415-SUM($O415:$Q415),0)</f>
        <v>0</v>
      </c>
      <c r="AC415" s="4">
        <f t="shared" si="1295"/>
        <v>0</v>
      </c>
      <c r="AD415" s="72">
        <f>IF(SUM($S$3:AG$3)*$J415+SUM($S$4:AG$4)*$K415+SUM($S$5:AG$5)*$L415+SUM($S$6:AG$6)*$M415+SUM($S$7:AG$7)*$N415-SUM($O415:$Q415)&gt;0,SUM($S$3:AG$3)*$J415+SUM($S$4:AG$4)*$K415+SUM($S$5:AG$5)*$L415+SUM($S$6:AG$6)*$M415+SUM($S$7:AG$7)*$N415-SUM($O415:$Q415),0)</f>
        <v>0</v>
      </c>
      <c r="AE415" s="4">
        <f t="shared" si="1296"/>
        <v>0</v>
      </c>
      <c r="AF415" s="72">
        <f>IF(SUM($S$3:AI$3)*$J415+SUM($S$4:AI$4)*$K415+SUM($S$5:AI$5)*$L415+SUM($S$6:AI$6)*$M415+SUM($S$7:AI$7)*$N415-SUM($O415:$Q415)&gt;0,SUM($S$3:AI$3)*$J415+SUM($S$4:AI$4)*$K415+SUM($S$5:AI$5)*$L415+SUM($S$6:AI$6)*$M415+SUM($S$7:AI$7)*$N415-SUM($O415:$Q415),0)</f>
        <v>0</v>
      </c>
      <c r="AG415" s="4">
        <f t="shared" si="1297"/>
        <v>0</v>
      </c>
      <c r="AH415" s="72">
        <f>IF(SUM($S$3:AK$3)*$J415+SUM($S$4:AK$4)*$K415+SUM($S$5:AK$5)*$L415+SUM($S$6:AK$6)*$M415+SUM($S$7:AK$7)*$N415-SUM($O415:$Q415)&gt;0,SUM($S$3:AK$3)*$J415+SUM($S$4:AK$4)*$K415+SUM($S$5:AK$5)*$L415+SUM($S$6:AK$6)*$M415+SUM($S$7:AK$7)*$N415-SUM($O415:$Q415),0)</f>
        <v>0</v>
      </c>
      <c r="AI415" s="4">
        <f t="shared" si="1298"/>
        <v>0</v>
      </c>
      <c r="AJ415" s="72">
        <f>IF(SUM($S$3:AM$3)*$J415+SUM($S$4:AQ$4)*$K415+SUM($S$5:AM$5)*$L415+SUM($S$6:AM$6)*$M415+SUM($S$7:AM$7)*$N415-SUM($O415:$Q415)&gt;0,SUM($S$3:AM$3)*$J415+SUM($S$4:AQ$4)*$K415+SUM($S$5:AM$5)*$L415+SUM($S$6:AM$6)*$M415+SUM($S$7:AM$7)*$N415-SUM($O415:$Q415),0)</f>
        <v>0</v>
      </c>
      <c r="AK415" s="4">
        <f t="shared" si="1299"/>
        <v>0</v>
      </c>
      <c r="AL415" s="72">
        <f>IF(SUM($S$3:AO$3)*$J415+SUM($S$4:AS$4)*$K415+SUM($S$5:AO$5)*$L415+SUM($S$6:AO$6)*$M415+SUM($S$7:AO$7)*$N415-SUM($O415:$Q415)&gt;0,SUM($S$3:AO$3)*$J415+SUM($S$4:AS$4)*$K415+SUM($S$5:AO$5)*$L415+SUM($S$6:AO$6)*$M415+SUM($S$7:AO$7)*$N415-SUM($O415:$Q415),0)</f>
        <v>0</v>
      </c>
      <c r="AM415" s="4">
        <f t="shared" si="1300"/>
        <v>0</v>
      </c>
      <c r="AN415" s="72">
        <f>IF(SUM($S$3:AQ$3)*$J415+SUM($S$4:AU$4)*$K415+SUM($S$5:AQ$5)*$L415+SUM($S$6:AQ$6)*$M415+SUM($S$7:AQ$7)*$N415-SUM($O415:$Q415)&gt;0,SUM($S$3:AQ$3)*$J415+SUM($S$4:AU$4)*$K415+SUM($S$5:AQ$5)*$L415+SUM($S$6:AQ$6)*$M415+SUM($S$7:AQ$7)*$N415-SUM($O415:$Q415),0)</f>
        <v>0</v>
      </c>
      <c r="AO415" s="4">
        <f t="shared" si="1301"/>
        <v>0</v>
      </c>
      <c r="AP415" s="72">
        <f>IF(SUM($S$3:AS$3)*$J415+SUM($S$4:AW$4)*$K415+SUM($S$5:AS$5)*$L415+SUM($S$6:AS$6)*$M415+SUM($S$7:AS$7)*$N415-SUM($O415:$Q415)&gt;0,SUM($S$3:AS$3)*$J415+SUM($S$4:AW$4)*$K415+SUM($S$5:AS$5)*$L415+SUM($S$6:AS$6)*$M415+SUM($S$7:AS$7)*$N415-SUM($O415:$Q415),0)</f>
        <v>0</v>
      </c>
      <c r="AQ415" s="4">
        <f t="shared" si="1302"/>
        <v>0</v>
      </c>
      <c r="AR415" s="72">
        <f>IF(SUM($S$3:AU$3)*$J415+SUM($S$4:AP$4)*$K415+SUM($S$5:AU$5)*$L415+SUM($S$6:AU$6)*$M415+SUM($S$7:AU$7)*$N415-SUM($O415:$Q415)&gt;0,SUM($S$3:AU$3)*$J415+SUM($S$4:AP$4)*$K415+SUM($S$5:AU$5)*$L415+SUM($S$6:AU$6)*$M415+SUM($S$7:AU$7)*$N415-SUM($O415:$Q415),0)</f>
        <v>0</v>
      </c>
      <c r="AS415" s="4">
        <f t="shared" si="1303"/>
        <v>0</v>
      </c>
      <c r="AT415" s="72">
        <f>IF(SUM($S$3:AW$3)*$J415+SUM($S$4:AW$4)*$K415+SUM($S$5:AW$5)*$L415+SUM($S$6:AW$6)*$M415+SUM($S$7:AW$7)*$N415-SUM($O415:$Q415)&gt;0,SUM($S$3:AW$3)*$J415+SUM($S$4:AW$4)*$K415+SUM($S$5:AW$5)*$L415+SUM($S$6:AW$6)*$M415+SUM($S$7:AW$7)*$N415-SUM($O415:$Q415),0)</f>
        <v>0</v>
      </c>
      <c r="AU415" s="4">
        <f t="shared" si="1304"/>
        <v>0</v>
      </c>
      <c r="AV415" s="72">
        <f>IF(SUM($S$3:AY$3)*$J415+SUM($S$4:AY$4)*$K415+SUM($S$5:AY$5)*$L415+SUM($S$6:AY$6)*$M415+SUM($S$7:AY$7)*$N415-SUM($O415:$Q415)&gt;0,SUM($S$3:AY$3)*$J415+SUM($S$4:AY$4)*$K415+SUM($S$5:AY$5)*$L415+SUM($S$6:AY$6)*$M415+SUM($S$7:AY$7)*$N415-SUM($O415:$Q415),0)</f>
        <v>0</v>
      </c>
      <c r="AW415" s="4">
        <f t="shared" si="1305"/>
        <v>0</v>
      </c>
      <c r="AX415" s="72">
        <f>IF(SUM($S$3:BA$3)*$J415+SUM($S$4:BA$4)*$K415+SUM($S$5:BA$5)*$L415+SUM($S$6:BA$6)*$M415+SUM($S$7:BA$7)*$N415-SUM($O415:$Q415)&gt;0,SUM($S$3:BA$3)*$J415+SUM($S$4:BA$4)*$K415+SUM($S$5:BA$5)*$L415+SUM($S$6:BA$6)*$M415+SUM($S$7:BA$7)*$N415-SUM($O415:$Q415),0)</f>
        <v>0</v>
      </c>
      <c r="AY415" s="7">
        <f t="shared" si="1306"/>
        <v>0</v>
      </c>
      <c r="AZ415" s="401">
        <f>IF(SUM($S$3:BC$3)*$J415+SUM($S$4:BC$4)*$K415+SUM($S$5:BC$5)*$L415+SUM($S$6:BC$6)*$M415+SUM($S$7:BC$7)*$N415-SUM($O415:$Q415)&gt;0,SUM($S$3:BC$3)*$J415+SUM($S$4:BC$4)*$K415+SUM($S$5:BC$5)*$L415+SUM($S$6:BC$6)*$M415+SUM($S$7:BC$7)*$N415-SUM($O415:$Q415),0)</f>
        <v>0</v>
      </c>
      <c r="BA415" s="87">
        <f t="shared" si="1307"/>
        <v>0</v>
      </c>
      <c r="BB415" s="402">
        <f>IF(SUM($S$3:BD$3)*$J415+SUM($S$4:BD$4)*$K415+SUM($S$5:BD$5)*$L415+SUM($S$6:BD$6)*$M415+SUM($S$7:BD$7)*$N415-SUM($O415:$Q415)&gt;0,SUM($S$3:BD$3)*$J415+SUM($S$4:BD$4)*$K415+SUM($S$5:BD$5)*$L415+SUM($S$6:BD$6)*$M415+SUM($S$7:BD$7)*$N415-SUM($O415:$Q415),0)</f>
        <v>0</v>
      </c>
      <c r="BC415" s="87">
        <f t="shared" si="1308"/>
        <v>0</v>
      </c>
      <c r="BG415" s="23">
        <f t="shared" si="1387"/>
        <v>0</v>
      </c>
      <c r="BH415" s="23">
        <f t="shared" si="1388"/>
        <v>0</v>
      </c>
      <c r="BI415" s="23">
        <f t="shared" si="1389"/>
        <v>0</v>
      </c>
      <c r="BJ415" s="23">
        <f t="shared" si="1390"/>
        <v>0</v>
      </c>
      <c r="BK415" s="23">
        <f t="shared" si="1391"/>
        <v>0</v>
      </c>
      <c r="BL415" s="23">
        <f t="shared" si="1392"/>
        <v>0</v>
      </c>
      <c r="BM415" s="23">
        <f t="shared" si="1393"/>
        <v>0</v>
      </c>
      <c r="BN415" s="23">
        <f t="shared" si="1394"/>
        <v>0</v>
      </c>
      <c r="BO415" s="23">
        <f t="shared" si="1395"/>
        <v>0</v>
      </c>
      <c r="BP415" s="23">
        <f t="shared" si="1396"/>
        <v>0</v>
      </c>
      <c r="BQ415" s="407">
        <f t="shared" si="1397"/>
        <v>0</v>
      </c>
      <c r="BR415" s="22">
        <f t="shared" si="1398"/>
        <v>0</v>
      </c>
      <c r="BS415" s="91">
        <f t="shared" si="1361"/>
        <v>0</v>
      </c>
      <c r="BT415" s="91">
        <f t="shared" si="1362"/>
        <v>0</v>
      </c>
      <c r="BU415" s="23"/>
      <c r="BV415" s="23"/>
      <c r="BW415" s="24"/>
      <c r="BX415" s="164" t="s">
        <v>749</v>
      </c>
    </row>
    <row r="416" spans="1:76" s="86" customFormat="1" ht="12.75" customHeight="1" x14ac:dyDescent="0.25">
      <c r="A416" s="13" t="s">
        <v>453</v>
      </c>
      <c r="B416" s="63" t="s">
        <v>454</v>
      </c>
      <c r="C416" s="244" t="s">
        <v>105</v>
      </c>
      <c r="D416" s="274">
        <v>2</v>
      </c>
      <c r="E416" s="328">
        <v>45</v>
      </c>
      <c r="F416" s="342" t="s">
        <v>580</v>
      </c>
      <c r="G416" s="369">
        <v>2</v>
      </c>
      <c r="H416" s="370">
        <v>55</v>
      </c>
      <c r="I416" s="372" t="s">
        <v>580</v>
      </c>
      <c r="J416" s="307">
        <v>44.24</v>
      </c>
      <c r="K416" s="208"/>
      <c r="L416" s="224"/>
      <c r="M416" s="240"/>
      <c r="N416" s="141"/>
      <c r="O416" s="87"/>
      <c r="P416" s="91">
        <v>8082</v>
      </c>
      <c r="Q416" s="292">
        <v>10432</v>
      </c>
      <c r="R416" s="72">
        <f>IF(SUM($S$3:U$3)*$J416+SUM($S$4:U$4)*$K416+SUM($S$5:U$5)*$L416+SUM($S$6:U$6)*$M416+SUM($S$7:U$7)*$N416-SUM($O416:$Q416)&gt;0,SUM($S$3:U$3)*$J416+SUM($S$4:U$4)*$K416+SUM($S$5:U$5)*$L416+SUM($S$6:U$6)*$M416+SUM($S$7:U$7)*$N416-SUM($O416:$Q416),0)</f>
        <v>0</v>
      </c>
      <c r="S416" s="73">
        <f t="shared" si="1290"/>
        <v>0</v>
      </c>
      <c r="T416" s="72">
        <f>IF(SUM($S$3:W$3)*$J416+SUM($S$4:W$4)*$K416+SUM($S$5:W$5)*$L416+SUM($S$6:W$6)*$M416+SUM($S$7:W$7)*$N416-SUM($O416:$Q416)&gt;0,SUM($S$3:W$3)*$J416+SUM($S$4:W$4)*$K416+SUM($S$5:W$5)*$L416+SUM($S$6:W$6)*$M416+SUM($S$7:W$7)*$N416-SUM($O416:$Q416),0)</f>
        <v>0</v>
      </c>
      <c r="U416" s="4">
        <f t="shared" si="1291"/>
        <v>0</v>
      </c>
      <c r="V416" s="72">
        <f>IF(SUM($S$3:Y$3)*$J416+SUM($S$4:Y$4)*$K416+SUM($S$5:Y$5)*$L416+SUM($S$6:Y$6)*$M416+SUM($S$7:Y$7)*$N416-SUM($O416:$Q416)&gt;0,SUM($S$3:Y$3)*$J416+SUM($S$4:Y$4)*$K416+SUM($S$5:Y$5)*$L416+SUM($S$6:Y$6)*$M416+SUM($S$7:Y$7)*$N416-SUM($O416:$Q416),0)</f>
        <v>0</v>
      </c>
      <c r="W416" s="4">
        <f t="shared" si="1292"/>
        <v>0</v>
      </c>
      <c r="X416" s="72">
        <f>IF(SUM($S$3:AA$3)*$J416+SUM($S$4:AA$4)*$K416+SUM($S$5:AA$5)*$L416+SUM($S$6:AA$6)*$M416+SUM($S$7:AA$7)*$N416-SUM($O416:$Q416)&gt;0,SUM($S$3:AA$3)*$J416+SUM($S$4:AA$4)*$K416+SUM($S$5:AA$5)*$L416+SUM($S$6:AA$6)*$M416+SUM($S$7:AA$7)*$N416-SUM($O416:$Q416),0)</f>
        <v>0</v>
      </c>
      <c r="Y416" s="4">
        <f t="shared" si="1293"/>
        <v>0</v>
      </c>
      <c r="Z416" s="72">
        <f>IF(SUM($S$3:AC$3)*$J416+SUM($S$4:AC$4)*$K416+SUM($S$5:AC$5)*$L416+SUM($S$6:AC$6)*$M416+SUM($S$7:AC$7)*$N416-SUM($O416:$Q416)&gt;0,SUM($S$3:AC$3)*$J416+SUM($S$4:AC$4)*$K416+SUM($S$5:AC$5)*$L416+SUM($S$6:AC$6)*$M416+SUM($S$7:AC$7)*$N416-SUM($O416:$Q416),0)</f>
        <v>0</v>
      </c>
      <c r="AA416" s="4">
        <f t="shared" si="1294"/>
        <v>0</v>
      </c>
      <c r="AB416" s="72">
        <f>IF(SUM($S$3:AE$3)*$J416+SUM($S$4:AE$4)*$K416+SUM($S$5:AE$5)*$L416+SUM($S$6:AE$6)*$M416+SUM($S$7:AE$7)*$N416-SUM($O416:$Q416)&gt;0,SUM($S$3:AE$3)*$J416+SUM($S$4:AE$4)*$K416+SUM($S$5:AE$5)*$L416+SUM($S$6:AE$6)*$M416+SUM($S$7:AE$7)*$N416-SUM($O416:$Q416),0)</f>
        <v>0</v>
      </c>
      <c r="AC416" s="4">
        <f t="shared" si="1295"/>
        <v>0</v>
      </c>
      <c r="AD416" s="72">
        <f>IF(SUM($S$3:AG$3)*$J416+SUM($S$4:AG$4)*$K416+SUM($S$5:AG$5)*$L416+SUM($S$6:AG$6)*$M416+SUM($S$7:AG$7)*$N416-SUM($O416:$Q416)&gt;0,SUM($S$3:AG$3)*$J416+SUM($S$4:AG$4)*$K416+SUM($S$5:AG$5)*$L416+SUM($S$6:AG$6)*$M416+SUM($S$7:AG$7)*$N416-SUM($O416:$Q416),0)</f>
        <v>0</v>
      </c>
      <c r="AE416" s="4">
        <f t="shared" si="1296"/>
        <v>0</v>
      </c>
      <c r="AF416" s="72">
        <f>IF(SUM($S$3:AI$3)*$J416+SUM($S$4:AI$4)*$K416+SUM($S$5:AI$5)*$L416+SUM($S$6:AI$6)*$M416+SUM($S$7:AI$7)*$N416-SUM($O416:$Q416)&gt;0,SUM($S$3:AI$3)*$J416+SUM($S$4:AI$4)*$K416+SUM($S$5:AI$5)*$L416+SUM($S$6:AI$6)*$M416+SUM($S$7:AI$7)*$N416-SUM($O416:$Q416),0)</f>
        <v>0</v>
      </c>
      <c r="AG416" s="4">
        <f t="shared" si="1297"/>
        <v>0</v>
      </c>
      <c r="AH416" s="72">
        <f>IF(SUM($S$3:AK$3)*$J416+SUM($S$4:AK$4)*$K416+SUM($S$5:AK$5)*$L416+SUM($S$6:AK$6)*$M416+SUM($S$7:AK$7)*$N416-SUM($O416:$Q416)&gt;0,SUM($S$3:AK$3)*$J416+SUM($S$4:AK$4)*$K416+SUM($S$5:AK$5)*$L416+SUM($S$6:AK$6)*$M416+SUM($S$7:AK$7)*$N416-SUM($O416:$Q416),0)</f>
        <v>0</v>
      </c>
      <c r="AI416" s="4">
        <f t="shared" si="1298"/>
        <v>0</v>
      </c>
      <c r="AJ416" s="72">
        <f>IF(SUM($S$3:AM$3)*$J416+SUM($S$4:AQ$4)*$K416+SUM($S$5:AM$5)*$L416+SUM($S$6:AM$6)*$M416+SUM($S$7:AM$7)*$N416-SUM($O416:$Q416)&gt;0,SUM($S$3:AM$3)*$J416+SUM($S$4:AQ$4)*$K416+SUM($S$5:AM$5)*$L416+SUM($S$6:AM$6)*$M416+SUM($S$7:AM$7)*$N416-SUM($O416:$Q416),0)</f>
        <v>0</v>
      </c>
      <c r="AK416" s="4">
        <f t="shared" si="1299"/>
        <v>0</v>
      </c>
      <c r="AL416" s="72">
        <f>IF(SUM($S$3:AO$3)*$J416+SUM($S$4:AS$4)*$K416+SUM($S$5:AO$5)*$L416+SUM($S$6:AO$6)*$M416+SUM($S$7:AO$7)*$N416-SUM($O416:$Q416)&gt;0,SUM($S$3:AO$3)*$J416+SUM($S$4:AS$4)*$K416+SUM($S$5:AO$5)*$L416+SUM($S$6:AO$6)*$M416+SUM($S$7:AO$7)*$N416-SUM($O416:$Q416),0)</f>
        <v>0</v>
      </c>
      <c r="AM416" s="4">
        <f t="shared" si="1300"/>
        <v>0</v>
      </c>
      <c r="AN416" s="72">
        <f>IF(SUM($S$3:AQ$3)*$J416+SUM($S$4:AU$4)*$K416+SUM($S$5:AQ$5)*$L416+SUM($S$6:AQ$6)*$M416+SUM($S$7:AQ$7)*$N416-SUM($O416:$Q416)&gt;0,SUM($S$3:AQ$3)*$J416+SUM($S$4:AU$4)*$K416+SUM($S$5:AQ$5)*$L416+SUM($S$6:AQ$6)*$M416+SUM($S$7:AQ$7)*$N416-SUM($O416:$Q416),0)</f>
        <v>0</v>
      </c>
      <c r="AO416" s="4">
        <f t="shared" si="1301"/>
        <v>0</v>
      </c>
      <c r="AP416" s="72">
        <f>IF(SUM($S$3:AS$3)*$J416+SUM($S$4:AW$4)*$K416+SUM($S$5:AS$5)*$L416+SUM($S$6:AS$6)*$M416+SUM($S$7:AS$7)*$N416-SUM($O416:$Q416)&gt;0,SUM($S$3:AS$3)*$J416+SUM($S$4:AW$4)*$K416+SUM($S$5:AS$5)*$L416+SUM($S$6:AS$6)*$M416+SUM($S$7:AS$7)*$N416-SUM($O416:$Q416),0)</f>
        <v>0</v>
      </c>
      <c r="AQ416" s="4">
        <f t="shared" si="1302"/>
        <v>0</v>
      </c>
      <c r="AR416" s="72">
        <f>IF(SUM($S$3:AU$3)*$J416+SUM($S$4:AP$4)*$K416+SUM($S$5:AU$5)*$L416+SUM($S$6:AU$6)*$M416+SUM($S$7:AU$7)*$N416-SUM($O416:$Q416)&gt;0,SUM($S$3:AU$3)*$J416+SUM($S$4:AP$4)*$K416+SUM($S$5:AU$5)*$L416+SUM($S$6:AU$6)*$M416+SUM($S$7:AU$7)*$N416-SUM($O416:$Q416),0)</f>
        <v>0</v>
      </c>
      <c r="AS416" s="4">
        <f t="shared" si="1303"/>
        <v>0</v>
      </c>
      <c r="AT416" s="72">
        <f>IF(SUM($S$3:AW$3)*$J416+SUM($S$4:AW$4)*$K416+SUM($S$5:AW$5)*$L416+SUM($S$6:AW$6)*$M416+SUM($S$7:AW$7)*$N416-SUM($O416:$Q416)&gt;0,SUM($S$3:AW$3)*$J416+SUM($S$4:AW$4)*$K416+SUM($S$5:AW$5)*$L416+SUM($S$6:AW$6)*$M416+SUM($S$7:AW$7)*$N416-SUM($O416:$Q416),0)</f>
        <v>0</v>
      </c>
      <c r="AU416" s="4">
        <f t="shared" si="1304"/>
        <v>0</v>
      </c>
      <c r="AV416" s="72">
        <f>IF(SUM($S$3:AY$3)*$J416+SUM($S$4:AY$4)*$K416+SUM($S$5:AY$5)*$L416+SUM($S$6:AY$6)*$M416+SUM($S$7:AY$7)*$N416-SUM($O416:$Q416)&gt;0,SUM($S$3:AY$3)*$J416+SUM($S$4:AY$4)*$K416+SUM($S$5:AY$5)*$L416+SUM($S$6:AY$6)*$M416+SUM($S$7:AY$7)*$N416-SUM($O416:$Q416),0)</f>
        <v>0</v>
      </c>
      <c r="AW416" s="4">
        <f t="shared" si="1305"/>
        <v>0</v>
      </c>
      <c r="AX416" s="72">
        <f>IF(SUM($S$3:BA$3)*$J416+SUM($S$4:BA$4)*$K416+SUM($S$5:BA$5)*$L416+SUM($S$6:BA$6)*$M416+SUM($S$7:BA$7)*$N416-SUM($O416:$Q416)&gt;0,SUM($S$3:BA$3)*$J416+SUM($S$4:BA$4)*$K416+SUM($S$5:BA$5)*$L416+SUM($S$6:BA$6)*$M416+SUM($S$7:BA$7)*$N416-SUM($O416:$Q416),0)</f>
        <v>0</v>
      </c>
      <c r="AY416" s="7">
        <f t="shared" si="1306"/>
        <v>0</v>
      </c>
      <c r="AZ416" s="401">
        <f>IF(SUM($S$3:BC$3)*$J416+SUM($S$4:BC$4)*$K416+SUM($S$5:BC$5)*$L416+SUM($S$6:BC$6)*$M416+SUM($S$7:BC$7)*$N416-SUM($O416:$Q416)&gt;0,SUM($S$3:BC$3)*$J416+SUM($S$4:BC$4)*$K416+SUM($S$5:BC$5)*$L416+SUM($S$6:BC$6)*$M416+SUM($S$7:BC$7)*$N416-SUM($O416:$Q416),0)</f>
        <v>0</v>
      </c>
      <c r="BA416" s="87">
        <f t="shared" si="1307"/>
        <v>0</v>
      </c>
      <c r="BB416" s="402">
        <f>IF(SUM($S$3:BD$3)*$J416+SUM($S$4:BD$4)*$K416+SUM($S$5:BD$5)*$L416+SUM($S$6:BD$6)*$M416+SUM($S$7:BD$7)*$N416-SUM($O416:$Q416)&gt;0,SUM($S$3:BD$3)*$J416+SUM($S$4:BD$4)*$K416+SUM($S$5:BD$5)*$L416+SUM($S$6:BD$6)*$M416+SUM($S$7:BD$7)*$N416-SUM($O416:$Q416),0)</f>
        <v>0</v>
      </c>
      <c r="BC416" s="87">
        <f t="shared" si="1308"/>
        <v>0</v>
      </c>
      <c r="BG416" s="23">
        <f t="shared" si="1387"/>
        <v>0</v>
      </c>
      <c r="BH416" s="23">
        <f t="shared" si="1388"/>
        <v>0</v>
      </c>
      <c r="BI416" s="23">
        <f t="shared" si="1389"/>
        <v>0</v>
      </c>
      <c r="BJ416" s="23">
        <f t="shared" si="1390"/>
        <v>0</v>
      </c>
      <c r="BK416" s="23">
        <f t="shared" si="1391"/>
        <v>0</v>
      </c>
      <c r="BL416" s="23">
        <f t="shared" si="1392"/>
        <v>0</v>
      </c>
      <c r="BM416" s="23">
        <f t="shared" si="1393"/>
        <v>0</v>
      </c>
      <c r="BN416" s="23">
        <f t="shared" si="1394"/>
        <v>0</v>
      </c>
      <c r="BO416" s="23">
        <f t="shared" si="1395"/>
        <v>0</v>
      </c>
      <c r="BP416" s="23">
        <f t="shared" si="1396"/>
        <v>0</v>
      </c>
      <c r="BQ416" s="407">
        <f t="shared" si="1397"/>
        <v>0</v>
      </c>
      <c r="BR416" s="22">
        <f t="shared" si="1398"/>
        <v>0</v>
      </c>
      <c r="BS416" s="91">
        <f t="shared" si="1361"/>
        <v>0</v>
      </c>
      <c r="BT416" s="91">
        <f t="shared" si="1362"/>
        <v>0</v>
      </c>
      <c r="BU416" s="23"/>
      <c r="BV416" s="23"/>
      <c r="BW416" s="24"/>
      <c r="BX416" s="164" t="s">
        <v>749</v>
      </c>
    </row>
    <row r="417" spans="1:76" s="86" customFormat="1" ht="12.75" customHeight="1" x14ac:dyDescent="0.25">
      <c r="A417" s="15" t="s">
        <v>955</v>
      </c>
      <c r="B417" s="15" t="s">
        <v>714</v>
      </c>
      <c r="C417" s="244" t="s">
        <v>105</v>
      </c>
      <c r="D417" s="274">
        <v>2</v>
      </c>
      <c r="E417" s="328">
        <v>40</v>
      </c>
      <c r="F417" s="342" t="s">
        <v>580</v>
      </c>
      <c r="G417" s="369">
        <v>2</v>
      </c>
      <c r="H417" s="370">
        <v>44.3</v>
      </c>
      <c r="I417" s="372" t="s">
        <v>580</v>
      </c>
      <c r="J417" s="208"/>
      <c r="K417" s="225">
        <v>27.52</v>
      </c>
      <c r="L417" s="217"/>
      <c r="M417" s="109"/>
      <c r="N417" s="120"/>
      <c r="O417" s="87">
        <v>366.64</v>
      </c>
      <c r="P417" s="91"/>
      <c r="Q417" s="292">
        <v>26000</v>
      </c>
      <c r="R417" s="72">
        <f>IF(SUM($S$3:U$3)*$J417+SUM($S$4:U$4)*$K417+SUM($S$5:U$5)*$L417+SUM($S$6:U$6)*$M417+SUM($S$7:U$7)*$N417-SUM($O417:$Q417)&gt;0,SUM($S$3:U$3)*$J417+SUM($S$4:U$4)*$K417+SUM($S$5:U$5)*$L417+SUM($S$6:U$6)*$M417+SUM($S$7:U$7)*$N417-SUM($O417:$Q417),0)</f>
        <v>0</v>
      </c>
      <c r="S417" s="73">
        <f t="shared" si="1290"/>
        <v>0</v>
      </c>
      <c r="T417" s="72">
        <f>IF(SUM($S$3:W$3)*$J417+SUM($S$4:W$4)*$K417+SUM($S$5:W$5)*$L417+SUM($S$6:W$6)*$M417+SUM($S$7:W$7)*$N417-SUM($O417:$Q417)&gt;0,SUM($S$3:W$3)*$J417+SUM($S$4:W$4)*$K417+SUM($S$5:W$5)*$L417+SUM($S$6:W$6)*$M417+SUM($S$7:W$7)*$N417-SUM($O417:$Q417),0)</f>
        <v>0</v>
      </c>
      <c r="U417" s="4">
        <f t="shared" si="1291"/>
        <v>0</v>
      </c>
      <c r="V417" s="72">
        <f>IF(SUM($S$3:Y$3)*$J417+SUM($S$4:Y$4)*$K417+SUM($S$5:Y$5)*$L417+SUM($S$6:Y$6)*$M417+SUM($S$7:Y$7)*$N417-SUM($O417:$Q417)&gt;0,SUM($S$3:Y$3)*$J417+SUM($S$4:Y$4)*$K417+SUM($S$5:Y$5)*$L417+SUM($S$6:Y$6)*$M417+SUM($S$7:Y$7)*$N417-SUM($O417:$Q417),0)</f>
        <v>0</v>
      </c>
      <c r="W417" s="4">
        <f t="shared" si="1292"/>
        <v>0</v>
      </c>
      <c r="X417" s="72">
        <f>IF(SUM($S$3:AA$3)*$J417+SUM($S$4:AA$4)*$K417+SUM($S$5:AA$5)*$L417+SUM($S$6:AA$6)*$M417+SUM($S$7:AA$7)*$N417-SUM($O417:$Q417)&gt;0,SUM($S$3:AA$3)*$J417+SUM($S$4:AA$4)*$K417+SUM($S$5:AA$5)*$L417+SUM($S$6:AA$6)*$M417+SUM($S$7:AA$7)*$N417-SUM($O417:$Q417),0)</f>
        <v>0</v>
      </c>
      <c r="Y417" s="4">
        <f t="shared" si="1293"/>
        <v>0</v>
      </c>
      <c r="Z417" s="72">
        <f>IF(SUM($S$3:AC$3)*$J417+SUM($S$4:AC$4)*$K417+SUM($S$5:AC$5)*$L417+SUM($S$6:AC$6)*$M417+SUM($S$7:AC$7)*$N417-SUM($O417:$Q417)&gt;0,SUM($S$3:AC$3)*$J417+SUM($S$4:AC$4)*$K417+SUM($S$5:AC$5)*$L417+SUM($S$6:AC$6)*$M417+SUM($S$7:AC$7)*$N417-SUM($O417:$Q417),0)</f>
        <v>0</v>
      </c>
      <c r="AA417" s="4">
        <f t="shared" si="1294"/>
        <v>0</v>
      </c>
      <c r="AB417" s="72">
        <f>IF(SUM($S$3:AE$3)*$J417+SUM($S$4:AE$4)*$K417+SUM($S$5:AE$5)*$L417+SUM($S$6:AE$6)*$M417+SUM($S$7:AE$7)*$N417-SUM($O417:$Q417)&gt;0,SUM($S$3:AE$3)*$J417+SUM($S$4:AE$4)*$K417+SUM($S$5:AE$5)*$L417+SUM($S$6:AE$6)*$M417+SUM($S$7:AE$7)*$N417-SUM($O417:$Q417),0)</f>
        <v>0</v>
      </c>
      <c r="AC417" s="4">
        <f t="shared" si="1295"/>
        <v>0</v>
      </c>
      <c r="AD417" s="72">
        <f>IF(SUM($S$3:AG$3)*$J417+SUM($S$4:AG$4)*$K417+SUM($S$5:AG$5)*$L417+SUM($S$6:AG$6)*$M417+SUM($S$7:AG$7)*$N417-SUM($O417:$Q417)&gt;0,SUM($S$3:AG$3)*$J417+SUM($S$4:AG$4)*$K417+SUM($S$5:AG$5)*$L417+SUM($S$6:AG$6)*$M417+SUM($S$7:AG$7)*$N417-SUM($O417:$Q417),0)</f>
        <v>0</v>
      </c>
      <c r="AE417" s="4">
        <f t="shared" si="1296"/>
        <v>0</v>
      </c>
      <c r="AF417" s="72">
        <f>IF(SUM($S$3:AI$3)*$J417+SUM($S$4:AI$4)*$K417+SUM($S$5:AI$5)*$L417+SUM($S$6:AI$6)*$M417+SUM($S$7:AI$7)*$N417-SUM($O417:$Q417)&gt;0,SUM($S$3:AI$3)*$J417+SUM($S$4:AI$4)*$K417+SUM($S$5:AI$5)*$L417+SUM($S$6:AI$6)*$M417+SUM($S$7:AI$7)*$N417-SUM($O417:$Q417),0)</f>
        <v>0</v>
      </c>
      <c r="AG417" s="4">
        <f t="shared" si="1297"/>
        <v>0</v>
      </c>
      <c r="AH417" s="72">
        <f>IF(SUM($S$3:AK$3)*$J417+SUM($S$4:AK$4)*$K417+SUM($S$5:AK$5)*$L417+SUM($S$6:AK$6)*$M417+SUM($S$7:AK$7)*$N417-SUM($O417:$Q417)&gt;0,SUM($S$3:AK$3)*$J417+SUM($S$4:AK$4)*$K417+SUM($S$5:AK$5)*$L417+SUM($S$6:AK$6)*$M417+SUM($S$7:AK$7)*$N417-SUM($O417:$Q417),0)</f>
        <v>0</v>
      </c>
      <c r="AI417" s="4">
        <f t="shared" si="1298"/>
        <v>0</v>
      </c>
      <c r="AJ417" s="72">
        <f>IF(SUM($S$3:AM$3)*$J417+SUM($S$4:AQ$4)*$K417+SUM($S$5:AM$5)*$L417+SUM($S$6:AM$6)*$M417+SUM($S$7:AM$7)*$N417-SUM($O417:$Q417)&gt;0,SUM($S$3:AM$3)*$J417+SUM($S$4:AQ$4)*$K417+SUM($S$5:AM$5)*$L417+SUM($S$6:AM$6)*$M417+SUM($S$7:AM$7)*$N417-SUM($O417:$Q417),0)</f>
        <v>0</v>
      </c>
      <c r="AK417" s="4">
        <f t="shared" si="1299"/>
        <v>0</v>
      </c>
      <c r="AL417" s="72">
        <f>IF(SUM($S$3:AO$3)*$J417+SUM($S$4:AS$4)*$K417+SUM($S$5:AO$5)*$L417+SUM($S$6:AO$6)*$M417+SUM($S$7:AO$7)*$N417-SUM($O417:$Q417)&gt;0,SUM($S$3:AO$3)*$J417+SUM($S$4:AS$4)*$K417+SUM($S$5:AO$5)*$L417+SUM($S$6:AO$6)*$M417+SUM($S$7:AO$7)*$N417-SUM($O417:$Q417),0)</f>
        <v>0</v>
      </c>
      <c r="AM417" s="4">
        <f t="shared" si="1300"/>
        <v>0</v>
      </c>
      <c r="AN417" s="72">
        <f>IF(SUM($S$3:AQ$3)*$J417+SUM($S$4:AU$4)*$K417+SUM($S$5:AQ$5)*$L417+SUM($S$6:AQ$6)*$M417+SUM($S$7:AQ$7)*$N417-SUM($O417:$Q417)&gt;0,SUM($S$3:AQ$3)*$J417+SUM($S$4:AU$4)*$K417+SUM($S$5:AQ$5)*$L417+SUM($S$6:AQ$6)*$M417+SUM($S$7:AQ$7)*$N417-SUM($O417:$Q417),0)</f>
        <v>2969.6800000000003</v>
      </c>
      <c r="AO417" s="4">
        <f t="shared" si="1301"/>
        <v>2969.6800000000003</v>
      </c>
      <c r="AP417" s="72">
        <f>IF(SUM($S$3:AS$3)*$J417+SUM($S$4:AW$4)*$K417+SUM($S$5:AS$5)*$L417+SUM($S$6:AS$6)*$M417+SUM($S$7:AS$7)*$N417-SUM($O417:$Q417)&gt;0,SUM($S$3:AS$3)*$J417+SUM($S$4:AW$4)*$K417+SUM($S$5:AS$5)*$L417+SUM($S$6:AS$6)*$M417+SUM($S$7:AS$7)*$N417-SUM($O417:$Q417),0)</f>
        <v>7097.68</v>
      </c>
      <c r="AQ417" s="4">
        <f t="shared" si="1302"/>
        <v>4128</v>
      </c>
      <c r="AR417" s="72">
        <f>IF(SUM($S$3:AU$3)*$J417+SUM($S$4:AP$4)*$K417+SUM($S$5:AU$5)*$L417+SUM($S$6:AU$6)*$M417+SUM($S$7:AU$7)*$N417-SUM($O417:$Q417)&gt;0,SUM($S$3:AU$3)*$J417+SUM($S$4:AP$4)*$K417+SUM($S$5:AU$5)*$L417+SUM($S$6:AU$6)*$M417+SUM($S$7:AU$7)*$N417-SUM($O417:$Q417),0)</f>
        <v>0</v>
      </c>
      <c r="AS417" s="4">
        <f t="shared" si="1303"/>
        <v>0</v>
      </c>
      <c r="AT417" s="72">
        <f>IF(SUM($S$3:AW$3)*$J417+SUM($S$4:AW$4)*$K417+SUM($S$5:AW$5)*$L417+SUM($S$6:AW$6)*$M417+SUM($S$7:AW$7)*$N417-SUM($O417:$Q417)&gt;0,SUM($S$3:AW$3)*$J417+SUM($S$4:AW$4)*$K417+SUM($S$5:AW$5)*$L417+SUM($S$6:AW$6)*$M417+SUM($S$7:AW$7)*$N417-SUM($O417:$Q417),0)</f>
        <v>7097.68</v>
      </c>
      <c r="AU417" s="4">
        <f t="shared" si="1304"/>
        <v>7097.68</v>
      </c>
      <c r="AV417" s="72">
        <f>IF(SUM($S$3:AY$3)*$J417+SUM($S$4:AY$4)*$K417+SUM($S$5:AY$5)*$L417+SUM($S$6:AY$6)*$M417+SUM($S$7:AY$7)*$N417-SUM($O417:$Q417)&gt;0,SUM($S$3:AY$3)*$J417+SUM($S$4:AY$4)*$K417+SUM($S$5:AY$5)*$L417+SUM($S$6:AY$6)*$M417+SUM($S$7:AY$7)*$N417-SUM($O417:$Q417),0)</f>
        <v>11225.68</v>
      </c>
      <c r="AW417" s="4">
        <f t="shared" si="1305"/>
        <v>4128</v>
      </c>
      <c r="AX417" s="72">
        <f>IF(SUM($S$3:BA$3)*$J417+SUM($S$4:BA$4)*$K417+SUM($S$5:BA$5)*$L417+SUM($S$6:BA$6)*$M417+SUM($S$7:BA$7)*$N417-SUM($O417:$Q417)&gt;0,SUM($S$3:BA$3)*$J417+SUM($S$4:BA$4)*$K417+SUM($S$5:BA$5)*$L417+SUM($S$6:BA$6)*$M417+SUM($S$7:BA$7)*$N417-SUM($O417:$Q417),0)</f>
        <v>15353.68</v>
      </c>
      <c r="AY417" s="7">
        <f t="shared" si="1306"/>
        <v>4128</v>
      </c>
      <c r="AZ417" s="401">
        <f>IF(SUM($S$3:BC$3)*$J417+SUM($S$4:BC$4)*$K417+SUM($S$5:BC$5)*$L417+SUM($S$6:BC$6)*$M417+SUM($S$7:BC$7)*$N417-SUM($O417:$Q417)&gt;0,SUM($S$3:BC$3)*$J417+SUM($S$4:BC$4)*$K417+SUM($S$5:BC$5)*$L417+SUM($S$6:BC$6)*$M417+SUM($S$7:BC$7)*$N417-SUM($O417:$Q417),0)</f>
        <v>19481.68</v>
      </c>
      <c r="BA417" s="87">
        <f t="shared" si="1307"/>
        <v>4128</v>
      </c>
      <c r="BB417" s="402">
        <f>IF(SUM($S$3:BD$3)*$J417+SUM($S$4:BD$4)*$K417+SUM($S$5:BD$5)*$L417+SUM($S$6:BD$6)*$M417+SUM($S$7:BD$7)*$N417-SUM($O417:$Q417)&gt;0,SUM($S$3:BD$3)*$J417+SUM($S$4:BD$4)*$K417+SUM($S$5:BD$5)*$L417+SUM($S$6:BD$6)*$M417+SUM($S$7:BD$7)*$N417-SUM($O417:$Q417),0)</f>
        <v>23527.120000000003</v>
      </c>
      <c r="BC417" s="87">
        <f t="shared" si="1308"/>
        <v>4045.4400000000023</v>
      </c>
      <c r="BG417" s="23">
        <f t="shared" si="1387"/>
        <v>0</v>
      </c>
      <c r="BH417" s="23">
        <f t="shared" si="1388"/>
        <v>0</v>
      </c>
      <c r="BI417" s="23">
        <f t="shared" si="1389"/>
        <v>0</v>
      </c>
      <c r="BJ417" s="23">
        <f t="shared" si="1390"/>
        <v>0</v>
      </c>
      <c r="BK417" s="23">
        <f t="shared" si="1391"/>
        <v>0</v>
      </c>
      <c r="BL417" s="23">
        <f t="shared" si="1392"/>
        <v>0</v>
      </c>
      <c r="BM417" s="23">
        <f t="shared" si="1393"/>
        <v>749873.89679999999</v>
      </c>
      <c r="BN417" s="23">
        <f t="shared" si="1394"/>
        <v>1042361.28</v>
      </c>
      <c r="BO417" s="23">
        <f t="shared" si="1395"/>
        <v>0</v>
      </c>
      <c r="BP417" s="23">
        <f t="shared" si="1396"/>
        <v>1792235.1768</v>
      </c>
      <c r="BQ417" s="407">
        <f t="shared" si="1397"/>
        <v>1042361.28</v>
      </c>
      <c r="BR417" s="22">
        <f t="shared" si="1398"/>
        <v>1042361.28</v>
      </c>
      <c r="BS417" s="91">
        <f t="shared" si="1361"/>
        <v>1042361.28</v>
      </c>
      <c r="BT417" s="91">
        <f t="shared" si="1362"/>
        <v>1021514.0544000005</v>
      </c>
      <c r="BU417" s="23"/>
      <c r="BV417" s="23"/>
      <c r="BW417" s="24"/>
      <c r="BX417" s="164" t="s">
        <v>749</v>
      </c>
    </row>
    <row r="418" spans="1:76" s="86" customFormat="1" ht="12.75" customHeight="1" x14ac:dyDescent="0.25">
      <c r="A418" s="13" t="s">
        <v>956</v>
      </c>
      <c r="B418" s="63" t="s">
        <v>452</v>
      </c>
      <c r="C418" s="244" t="s">
        <v>105</v>
      </c>
      <c r="D418" s="274">
        <v>2</v>
      </c>
      <c r="E418" s="328">
        <v>40</v>
      </c>
      <c r="F418" s="342" t="s">
        <v>580</v>
      </c>
      <c r="G418" s="369">
        <v>2</v>
      </c>
      <c r="H418" s="370">
        <v>51.7</v>
      </c>
      <c r="I418" s="372" t="s">
        <v>580</v>
      </c>
      <c r="J418" s="307">
        <v>26.821999999999999</v>
      </c>
      <c r="K418" s="208"/>
      <c r="L418" s="224"/>
      <c r="M418" s="240"/>
      <c r="N418" s="141"/>
      <c r="O418" s="87"/>
      <c r="P418" s="91">
        <v>4238</v>
      </c>
      <c r="Q418" s="292">
        <v>10000</v>
      </c>
      <c r="R418" s="72">
        <f>IF(SUM($S$3:U$3)*$J418+SUM($S$4:U$4)*$K418+SUM($S$5:U$5)*$L418+SUM($S$6:U$6)*$M418+SUM($S$7:U$7)*$N418-SUM($O418:$Q418)&gt;0,SUM($S$3:U$3)*$J418+SUM($S$4:U$4)*$K418+SUM($S$5:U$5)*$L418+SUM($S$6:U$6)*$M418+SUM($S$7:U$7)*$N418-SUM($O418:$Q418),0)</f>
        <v>0</v>
      </c>
      <c r="S418" s="73">
        <f t="shared" si="1290"/>
        <v>0</v>
      </c>
      <c r="T418" s="72">
        <f>IF(SUM($S$3:W$3)*$J418+SUM($S$4:W$4)*$K418+SUM($S$5:W$5)*$L418+SUM($S$6:W$6)*$M418+SUM($S$7:W$7)*$N418-SUM($O418:$Q418)&gt;0,SUM($S$3:W$3)*$J418+SUM($S$4:W$4)*$K418+SUM($S$5:W$5)*$L418+SUM($S$6:W$6)*$M418+SUM($S$7:W$7)*$N418-SUM($O418:$Q418),0)</f>
        <v>0</v>
      </c>
      <c r="U418" s="4">
        <f t="shared" si="1291"/>
        <v>0</v>
      </c>
      <c r="V418" s="72">
        <f>IF(SUM($S$3:Y$3)*$J418+SUM($S$4:Y$4)*$K418+SUM($S$5:Y$5)*$L418+SUM($S$6:Y$6)*$M418+SUM($S$7:Y$7)*$N418-SUM($O418:$Q418)&gt;0,SUM($S$3:Y$3)*$J418+SUM($S$4:Y$4)*$K418+SUM($S$5:Y$5)*$L418+SUM($S$6:Y$6)*$M418+SUM($S$7:Y$7)*$N418-SUM($O418:$Q418),0)</f>
        <v>0</v>
      </c>
      <c r="W418" s="4">
        <f t="shared" si="1292"/>
        <v>0</v>
      </c>
      <c r="X418" s="72">
        <f>IF(SUM($S$3:AA$3)*$J418+SUM($S$4:AA$4)*$K418+SUM($S$5:AA$5)*$L418+SUM($S$6:AA$6)*$M418+SUM($S$7:AA$7)*$N418-SUM($O418:$Q418)&gt;0,SUM($S$3:AA$3)*$J418+SUM($S$4:AA$4)*$K418+SUM($S$5:AA$5)*$L418+SUM($S$6:AA$6)*$M418+SUM($S$7:AA$7)*$N418-SUM($O418:$Q418),0)</f>
        <v>0</v>
      </c>
      <c r="Y418" s="4">
        <f t="shared" si="1293"/>
        <v>0</v>
      </c>
      <c r="Z418" s="72">
        <f>IF(SUM($S$3:AC$3)*$J418+SUM($S$4:AC$4)*$K418+SUM($S$5:AC$5)*$L418+SUM($S$6:AC$6)*$M418+SUM($S$7:AC$7)*$N418-SUM($O418:$Q418)&gt;0,SUM($S$3:AC$3)*$J418+SUM($S$4:AC$4)*$K418+SUM($S$5:AC$5)*$L418+SUM($S$6:AC$6)*$M418+SUM($S$7:AC$7)*$N418-SUM($O418:$Q418),0)</f>
        <v>0</v>
      </c>
      <c r="AA418" s="4">
        <f t="shared" si="1294"/>
        <v>0</v>
      </c>
      <c r="AB418" s="72">
        <f>IF(SUM($S$3:AE$3)*$J418+SUM($S$4:AE$4)*$K418+SUM($S$5:AE$5)*$L418+SUM($S$6:AE$6)*$M418+SUM($S$7:AE$7)*$N418-SUM($O418:$Q418)&gt;0,SUM($S$3:AE$3)*$J418+SUM($S$4:AE$4)*$K418+SUM($S$5:AE$5)*$L418+SUM($S$6:AE$6)*$M418+SUM($S$7:AE$7)*$N418-SUM($O418:$Q418),0)</f>
        <v>0</v>
      </c>
      <c r="AC418" s="4">
        <f t="shared" si="1295"/>
        <v>0</v>
      </c>
      <c r="AD418" s="72">
        <f>IF(SUM($S$3:AG$3)*$J418+SUM($S$4:AG$4)*$K418+SUM($S$5:AG$5)*$L418+SUM($S$6:AG$6)*$M418+SUM($S$7:AG$7)*$N418-SUM($O418:$Q418)&gt;0,SUM($S$3:AG$3)*$J418+SUM($S$4:AG$4)*$K418+SUM($S$5:AG$5)*$L418+SUM($S$6:AG$6)*$M418+SUM($S$7:AG$7)*$N418-SUM($O418:$Q418),0)</f>
        <v>0</v>
      </c>
      <c r="AE418" s="4">
        <f t="shared" si="1296"/>
        <v>0</v>
      </c>
      <c r="AF418" s="72">
        <f>IF(SUM($S$3:AI$3)*$J418+SUM($S$4:AI$4)*$K418+SUM($S$5:AI$5)*$L418+SUM($S$6:AI$6)*$M418+SUM($S$7:AI$7)*$N418-SUM($O418:$Q418)&gt;0,SUM($S$3:AI$3)*$J418+SUM($S$4:AI$4)*$K418+SUM($S$5:AI$5)*$L418+SUM($S$6:AI$6)*$M418+SUM($S$7:AI$7)*$N418-SUM($O418:$Q418),0)</f>
        <v>0</v>
      </c>
      <c r="AG418" s="4">
        <f t="shared" si="1297"/>
        <v>0</v>
      </c>
      <c r="AH418" s="72">
        <f>IF(SUM($S$3:AK$3)*$J418+SUM($S$4:AK$4)*$K418+SUM($S$5:AK$5)*$L418+SUM($S$6:AK$6)*$M418+SUM($S$7:AK$7)*$N418-SUM($O418:$Q418)&gt;0,SUM($S$3:AK$3)*$J418+SUM($S$4:AK$4)*$K418+SUM($S$5:AK$5)*$L418+SUM($S$6:AK$6)*$M418+SUM($S$7:AK$7)*$N418-SUM($O418:$Q418),0)</f>
        <v>0</v>
      </c>
      <c r="AI418" s="4">
        <f t="shared" si="1298"/>
        <v>0</v>
      </c>
      <c r="AJ418" s="72">
        <f>IF(SUM($S$3:AM$3)*$J418+SUM($S$4:AQ$4)*$K418+SUM($S$5:AM$5)*$L418+SUM($S$6:AM$6)*$M418+SUM($S$7:AM$7)*$N418-SUM($O418:$Q418)&gt;0,SUM($S$3:AM$3)*$J418+SUM($S$4:AQ$4)*$K418+SUM($S$5:AM$5)*$L418+SUM($S$6:AM$6)*$M418+SUM($S$7:AM$7)*$N418-SUM($O418:$Q418),0)</f>
        <v>0</v>
      </c>
      <c r="AK418" s="4">
        <f t="shared" si="1299"/>
        <v>0</v>
      </c>
      <c r="AL418" s="72">
        <f>IF(SUM($S$3:AO$3)*$J418+SUM($S$4:AS$4)*$K418+SUM($S$5:AO$5)*$L418+SUM($S$6:AO$6)*$M418+SUM($S$7:AO$7)*$N418-SUM($O418:$Q418)&gt;0,SUM($S$3:AO$3)*$J418+SUM($S$4:AS$4)*$K418+SUM($S$5:AO$5)*$L418+SUM($S$6:AO$6)*$M418+SUM($S$7:AO$7)*$N418-SUM($O418:$Q418),0)</f>
        <v>0</v>
      </c>
      <c r="AM418" s="4">
        <f t="shared" si="1300"/>
        <v>0</v>
      </c>
      <c r="AN418" s="72">
        <f>IF(SUM($S$3:AQ$3)*$J418+SUM($S$4:AU$4)*$K418+SUM($S$5:AQ$5)*$L418+SUM($S$6:AQ$6)*$M418+SUM($S$7:AQ$7)*$N418-SUM($O418:$Q418)&gt;0,SUM($S$3:AQ$3)*$J418+SUM($S$4:AU$4)*$K418+SUM($S$5:AQ$5)*$L418+SUM($S$6:AQ$6)*$M418+SUM($S$7:AQ$7)*$N418-SUM($O418:$Q418),0)</f>
        <v>0</v>
      </c>
      <c r="AO418" s="4">
        <f t="shared" si="1301"/>
        <v>0</v>
      </c>
      <c r="AP418" s="72">
        <f>IF(SUM($S$3:AS$3)*$J418+SUM($S$4:AW$4)*$K418+SUM($S$5:AS$5)*$L418+SUM($S$6:AS$6)*$M418+SUM($S$7:AS$7)*$N418-SUM($O418:$Q418)&gt;0,SUM($S$3:AS$3)*$J418+SUM($S$4:AW$4)*$K418+SUM($S$5:AS$5)*$L418+SUM($S$6:AS$6)*$M418+SUM($S$7:AS$7)*$N418-SUM($O418:$Q418),0)</f>
        <v>0</v>
      </c>
      <c r="AQ418" s="4">
        <f t="shared" si="1302"/>
        <v>0</v>
      </c>
      <c r="AR418" s="72">
        <f>IF(SUM($S$3:AU$3)*$J418+SUM($S$4:AP$4)*$K418+SUM($S$5:AU$5)*$L418+SUM($S$6:AU$6)*$M418+SUM($S$7:AU$7)*$N418-SUM($O418:$Q418)&gt;0,SUM($S$3:AU$3)*$J418+SUM($S$4:AP$4)*$K418+SUM($S$5:AU$5)*$L418+SUM($S$6:AU$6)*$M418+SUM($S$7:AU$7)*$N418-SUM($O418:$Q418),0)</f>
        <v>0</v>
      </c>
      <c r="AS418" s="4">
        <f t="shared" si="1303"/>
        <v>0</v>
      </c>
      <c r="AT418" s="72">
        <f>IF(SUM($S$3:AW$3)*$J418+SUM($S$4:AW$4)*$K418+SUM($S$5:AW$5)*$L418+SUM($S$6:AW$6)*$M418+SUM($S$7:AW$7)*$N418-SUM($O418:$Q418)&gt;0,SUM($S$3:AW$3)*$J418+SUM($S$4:AW$4)*$K418+SUM($S$5:AW$5)*$L418+SUM($S$6:AW$6)*$M418+SUM($S$7:AW$7)*$N418-SUM($O418:$Q418),0)</f>
        <v>0</v>
      </c>
      <c r="AU418" s="4">
        <f t="shared" si="1304"/>
        <v>0</v>
      </c>
      <c r="AV418" s="72">
        <f>IF(SUM($S$3:AY$3)*$J418+SUM($S$4:AY$4)*$K418+SUM($S$5:AY$5)*$L418+SUM($S$6:AY$6)*$M418+SUM($S$7:AY$7)*$N418-SUM($O418:$Q418)&gt;0,SUM($S$3:AY$3)*$J418+SUM($S$4:AY$4)*$K418+SUM($S$5:AY$5)*$L418+SUM($S$6:AY$6)*$M418+SUM($S$7:AY$7)*$N418-SUM($O418:$Q418),0)</f>
        <v>0</v>
      </c>
      <c r="AW418" s="4">
        <f t="shared" si="1305"/>
        <v>0</v>
      </c>
      <c r="AX418" s="72">
        <f>IF(SUM($S$3:BA$3)*$J418+SUM($S$4:BA$4)*$K418+SUM($S$5:BA$5)*$L418+SUM($S$6:BA$6)*$M418+SUM($S$7:BA$7)*$N418-SUM($O418:$Q418)&gt;0,SUM($S$3:BA$3)*$J418+SUM($S$4:BA$4)*$K418+SUM($S$5:BA$5)*$L418+SUM($S$6:BA$6)*$M418+SUM($S$7:BA$7)*$N418-SUM($O418:$Q418),0)</f>
        <v>0</v>
      </c>
      <c r="AY418" s="7">
        <f t="shared" si="1306"/>
        <v>0</v>
      </c>
      <c r="AZ418" s="401">
        <f>IF(SUM($S$3:BC$3)*$J418+SUM($S$4:BC$4)*$K418+SUM($S$5:BC$5)*$L418+SUM($S$6:BC$6)*$M418+SUM($S$7:BC$7)*$N418-SUM($O418:$Q418)&gt;0,SUM($S$3:BC$3)*$J418+SUM($S$4:BC$4)*$K418+SUM($S$5:BC$5)*$L418+SUM($S$6:BC$6)*$M418+SUM($S$7:BC$7)*$N418-SUM($O418:$Q418),0)</f>
        <v>0</v>
      </c>
      <c r="BA418" s="87">
        <f t="shared" si="1307"/>
        <v>0</v>
      </c>
      <c r="BB418" s="402">
        <f>IF(SUM($S$3:BD$3)*$J418+SUM($S$4:BD$4)*$K418+SUM($S$5:BD$5)*$L418+SUM($S$6:BD$6)*$M418+SUM($S$7:BD$7)*$N418-SUM($O418:$Q418)&gt;0,SUM($S$3:BD$3)*$J418+SUM($S$4:BD$4)*$K418+SUM($S$5:BD$5)*$L418+SUM($S$6:BD$6)*$M418+SUM($S$7:BD$7)*$N418-SUM($O418:$Q418),0)</f>
        <v>0</v>
      </c>
      <c r="BC418" s="87">
        <f t="shared" si="1308"/>
        <v>0</v>
      </c>
      <c r="BG418" s="23">
        <f t="shared" si="1387"/>
        <v>0</v>
      </c>
      <c r="BH418" s="23">
        <f t="shared" si="1388"/>
        <v>0</v>
      </c>
      <c r="BI418" s="23">
        <f t="shared" si="1389"/>
        <v>0</v>
      </c>
      <c r="BJ418" s="23">
        <f t="shared" si="1390"/>
        <v>0</v>
      </c>
      <c r="BK418" s="23">
        <f t="shared" si="1391"/>
        <v>0</v>
      </c>
      <c r="BL418" s="23">
        <f t="shared" si="1392"/>
        <v>0</v>
      </c>
      <c r="BM418" s="23">
        <f t="shared" si="1393"/>
        <v>0</v>
      </c>
      <c r="BN418" s="23">
        <f t="shared" si="1394"/>
        <v>0</v>
      </c>
      <c r="BO418" s="23">
        <f t="shared" si="1395"/>
        <v>0</v>
      </c>
      <c r="BP418" s="23">
        <f t="shared" si="1396"/>
        <v>0</v>
      </c>
      <c r="BQ418" s="407">
        <f t="shared" si="1397"/>
        <v>0</v>
      </c>
      <c r="BR418" s="22">
        <f t="shared" si="1398"/>
        <v>0</v>
      </c>
      <c r="BS418" s="91">
        <f t="shared" si="1361"/>
        <v>0</v>
      </c>
      <c r="BT418" s="91">
        <f t="shared" si="1362"/>
        <v>0</v>
      </c>
      <c r="BU418" s="23"/>
      <c r="BV418" s="23"/>
      <c r="BW418" s="24"/>
      <c r="BX418" s="164" t="s">
        <v>749</v>
      </c>
    </row>
    <row r="419" spans="1:76" s="86" customFormat="1" ht="12.75" customHeight="1" x14ac:dyDescent="0.25">
      <c r="A419" s="51" t="s">
        <v>957</v>
      </c>
      <c r="B419" s="63" t="s">
        <v>958</v>
      </c>
      <c r="C419" s="244" t="s">
        <v>105</v>
      </c>
      <c r="D419" s="274">
        <v>2</v>
      </c>
      <c r="E419" s="328">
        <v>43.1</v>
      </c>
      <c r="F419" s="342" t="s">
        <v>580</v>
      </c>
      <c r="G419" s="369">
        <v>2</v>
      </c>
      <c r="H419" s="370">
        <v>55.5</v>
      </c>
      <c r="I419" s="372" t="s">
        <v>580</v>
      </c>
      <c r="J419" s="208"/>
      <c r="K419" s="208"/>
      <c r="L419" s="222">
        <v>14.38</v>
      </c>
      <c r="M419" s="240"/>
      <c r="N419" s="141"/>
      <c r="O419" s="87"/>
      <c r="P419" s="91"/>
      <c r="Q419" s="292">
        <v>12013</v>
      </c>
      <c r="R419" s="72">
        <f>IF(SUM($S$3:U$3)*$J419+SUM($S$4:U$4)*$K419+SUM($S$5:U$5)*$L419+SUM($S$6:U$6)*$M419+SUM($S$7:U$7)*$N419-SUM($O419:$Q419)&gt;0,SUM($S$3:U$3)*$J419+SUM($S$4:U$4)*$K419+SUM($S$5:U$5)*$L419+SUM($S$6:U$6)*$M419+SUM($S$7:U$7)*$N419-SUM($O419:$Q419),0)</f>
        <v>0</v>
      </c>
      <c r="S419" s="73">
        <f t="shared" si="1290"/>
        <v>0</v>
      </c>
      <c r="T419" s="72">
        <f>IF(SUM($S$3:W$3)*$J419+SUM($S$4:W$4)*$K419+SUM($S$5:W$5)*$L419+SUM($S$6:W$6)*$M419+SUM($S$7:W$7)*$N419-SUM($O419:$Q419)&gt;0,SUM($S$3:W$3)*$J419+SUM($S$4:W$4)*$K419+SUM($S$5:W$5)*$L419+SUM($S$6:W$6)*$M419+SUM($S$7:W$7)*$N419-SUM($O419:$Q419),0)</f>
        <v>0</v>
      </c>
      <c r="U419" s="4">
        <f t="shared" si="1291"/>
        <v>0</v>
      </c>
      <c r="V419" s="72">
        <f>IF(SUM($S$3:Y$3)*$J419+SUM($S$4:Y$4)*$K419+SUM($S$5:Y$5)*$L419+SUM($S$6:Y$6)*$M419+SUM($S$7:Y$7)*$N419-SUM($O419:$Q419)&gt;0,SUM($S$3:Y$3)*$J419+SUM($S$4:Y$4)*$K419+SUM($S$5:Y$5)*$L419+SUM($S$6:Y$6)*$M419+SUM($S$7:Y$7)*$N419-SUM($O419:$Q419),0)</f>
        <v>0</v>
      </c>
      <c r="W419" s="4">
        <f t="shared" si="1292"/>
        <v>0</v>
      </c>
      <c r="X419" s="72">
        <f>IF(SUM($S$3:AA$3)*$J419+SUM($S$4:AA$4)*$K419+SUM($S$5:AA$5)*$L419+SUM($S$6:AA$6)*$M419+SUM($S$7:AA$7)*$N419-SUM($O419:$Q419)&gt;0,SUM($S$3:AA$3)*$J419+SUM($S$4:AA$4)*$K419+SUM($S$5:AA$5)*$L419+SUM($S$6:AA$6)*$M419+SUM($S$7:AA$7)*$N419-SUM($O419:$Q419),0)</f>
        <v>0</v>
      </c>
      <c r="Y419" s="4">
        <f t="shared" si="1293"/>
        <v>0</v>
      </c>
      <c r="Z419" s="72">
        <f>IF(SUM($S$3:AC$3)*$J419+SUM($S$4:AC$4)*$K419+SUM($S$5:AC$5)*$L419+SUM($S$6:AC$6)*$M419+SUM($S$7:AC$7)*$N419-SUM($O419:$Q419)&gt;0,SUM($S$3:AC$3)*$J419+SUM($S$4:AC$4)*$K419+SUM($S$5:AC$5)*$L419+SUM($S$6:AC$6)*$M419+SUM($S$7:AC$7)*$N419-SUM($O419:$Q419),0)</f>
        <v>0</v>
      </c>
      <c r="AA419" s="4">
        <f t="shared" si="1294"/>
        <v>0</v>
      </c>
      <c r="AB419" s="72">
        <f>IF(SUM($S$3:AE$3)*$J419+SUM($S$4:AE$4)*$K419+SUM($S$5:AE$5)*$L419+SUM($S$6:AE$6)*$M419+SUM($S$7:AE$7)*$N419-SUM($O419:$Q419)&gt;0,SUM($S$3:AE$3)*$J419+SUM($S$4:AE$4)*$K419+SUM($S$5:AE$5)*$L419+SUM($S$6:AE$6)*$M419+SUM($S$7:AE$7)*$N419-SUM($O419:$Q419),0)</f>
        <v>0</v>
      </c>
      <c r="AC419" s="4">
        <f t="shared" si="1295"/>
        <v>0</v>
      </c>
      <c r="AD419" s="72">
        <f>IF(SUM($S$3:AG$3)*$J419+SUM($S$4:AG$4)*$K419+SUM($S$5:AG$5)*$L419+SUM($S$6:AG$6)*$M419+SUM($S$7:AG$7)*$N419-SUM($O419:$Q419)&gt;0,SUM($S$3:AG$3)*$J419+SUM($S$4:AG$4)*$K419+SUM($S$5:AG$5)*$L419+SUM($S$6:AG$6)*$M419+SUM($S$7:AG$7)*$N419-SUM($O419:$Q419),0)</f>
        <v>0</v>
      </c>
      <c r="AE419" s="4">
        <f t="shared" si="1296"/>
        <v>0</v>
      </c>
      <c r="AF419" s="72">
        <f>IF(SUM($S$3:AI$3)*$J419+SUM($S$4:AI$4)*$K419+SUM($S$5:AI$5)*$L419+SUM($S$6:AI$6)*$M419+SUM($S$7:AI$7)*$N419-SUM($O419:$Q419)&gt;0,SUM($S$3:AI$3)*$J419+SUM($S$4:AI$4)*$K419+SUM($S$5:AI$5)*$L419+SUM($S$6:AI$6)*$M419+SUM($S$7:AI$7)*$N419-SUM($O419:$Q419),0)</f>
        <v>0</v>
      </c>
      <c r="AG419" s="4">
        <f t="shared" si="1297"/>
        <v>0</v>
      </c>
      <c r="AH419" s="72">
        <f>IF(SUM($S$3:AK$3)*$J419+SUM($S$4:AK$4)*$K419+SUM($S$5:AK$5)*$L419+SUM($S$6:AK$6)*$M419+SUM($S$7:AK$7)*$N419-SUM($O419:$Q419)&gt;0,SUM($S$3:AK$3)*$J419+SUM($S$4:AK$4)*$K419+SUM($S$5:AK$5)*$L419+SUM($S$6:AK$6)*$M419+SUM($S$7:AK$7)*$N419-SUM($O419:$Q419),0)</f>
        <v>0</v>
      </c>
      <c r="AI419" s="4">
        <f t="shared" si="1298"/>
        <v>0</v>
      </c>
      <c r="AJ419" s="72">
        <f>IF(SUM($S$3:AM$3)*$J419+SUM($S$4:AQ$4)*$K419+SUM($S$5:AM$5)*$L419+SUM($S$6:AM$6)*$M419+SUM($S$7:AM$7)*$N419-SUM($O419:$Q419)&gt;0,SUM($S$3:AM$3)*$J419+SUM($S$4:AQ$4)*$K419+SUM($S$5:AM$5)*$L419+SUM($S$6:AM$6)*$M419+SUM($S$7:AM$7)*$N419-SUM($O419:$Q419),0)</f>
        <v>0</v>
      </c>
      <c r="AK419" s="4">
        <f t="shared" si="1299"/>
        <v>0</v>
      </c>
      <c r="AL419" s="72">
        <f>IF(SUM($S$3:AO$3)*$J419+SUM($S$4:AS$4)*$K419+SUM($S$5:AO$5)*$L419+SUM($S$6:AO$6)*$M419+SUM($S$7:AO$7)*$N419-SUM($O419:$Q419)&gt;0,SUM($S$3:AO$3)*$J419+SUM($S$4:AS$4)*$K419+SUM($S$5:AO$5)*$L419+SUM($S$6:AO$6)*$M419+SUM($S$7:AO$7)*$N419-SUM($O419:$Q419),0)</f>
        <v>0</v>
      </c>
      <c r="AM419" s="4">
        <f t="shared" si="1300"/>
        <v>0</v>
      </c>
      <c r="AN419" s="72">
        <f>IF(SUM($S$3:AQ$3)*$J419+SUM($S$4:AU$4)*$K419+SUM($S$5:AQ$5)*$L419+SUM($S$6:AQ$6)*$M419+SUM($S$7:AQ$7)*$N419-SUM($O419:$Q419)&gt;0,SUM($S$3:AQ$3)*$J419+SUM($S$4:AU$4)*$K419+SUM($S$5:AQ$5)*$L419+SUM($S$6:AQ$6)*$M419+SUM($S$7:AQ$7)*$N419-SUM($O419:$Q419),0)</f>
        <v>0</v>
      </c>
      <c r="AO419" s="4">
        <f t="shared" si="1301"/>
        <v>0</v>
      </c>
      <c r="AP419" s="72">
        <f>IF(SUM($S$3:AS$3)*$J419+SUM($S$4:AW$4)*$K419+SUM($S$5:AS$5)*$L419+SUM($S$6:AS$6)*$M419+SUM($S$7:AS$7)*$N419-SUM($O419:$Q419)&gt;0,SUM($S$3:AS$3)*$J419+SUM($S$4:AW$4)*$K419+SUM($S$5:AS$5)*$L419+SUM($S$6:AS$6)*$M419+SUM($S$7:AS$7)*$N419-SUM($O419:$Q419),0)</f>
        <v>0</v>
      </c>
      <c r="AQ419" s="4">
        <f t="shared" si="1302"/>
        <v>0</v>
      </c>
      <c r="AR419" s="72">
        <f>IF(SUM($S$3:AU$3)*$J419+SUM($S$4:AP$4)*$K419+SUM($S$5:AU$5)*$L419+SUM($S$6:AU$6)*$M419+SUM($S$7:AU$7)*$N419-SUM($O419:$Q419)&gt;0,SUM($S$3:AU$3)*$J419+SUM($S$4:AP$4)*$K419+SUM($S$5:AU$5)*$L419+SUM($S$6:AU$6)*$M419+SUM($S$7:AU$7)*$N419-SUM($O419:$Q419),0)</f>
        <v>0</v>
      </c>
      <c r="AS419" s="4">
        <f t="shared" si="1303"/>
        <v>0</v>
      </c>
      <c r="AT419" s="72">
        <f>IF(SUM($S$3:AW$3)*$J419+SUM($S$4:AW$4)*$K419+SUM($S$5:AW$5)*$L419+SUM($S$6:AW$6)*$M419+SUM($S$7:AW$7)*$N419-SUM($O419:$Q419)&gt;0,SUM($S$3:AW$3)*$J419+SUM($S$4:AW$4)*$K419+SUM($S$5:AW$5)*$L419+SUM($S$6:AW$6)*$M419+SUM($S$7:AW$7)*$N419-SUM($O419:$Q419),0)</f>
        <v>0</v>
      </c>
      <c r="AU419" s="4">
        <f t="shared" si="1304"/>
        <v>0</v>
      </c>
      <c r="AV419" s="72">
        <f>IF(SUM($S$3:AY$3)*$J419+SUM($S$4:AY$4)*$K419+SUM($S$5:AY$5)*$L419+SUM($S$6:AY$6)*$M419+SUM($S$7:AY$7)*$N419-SUM($O419:$Q419)&gt;0,SUM($S$3:AY$3)*$J419+SUM($S$4:AY$4)*$K419+SUM($S$5:AY$5)*$L419+SUM($S$6:AY$6)*$M419+SUM($S$7:AY$7)*$N419-SUM($O419:$Q419),0)</f>
        <v>2309.4800000000014</v>
      </c>
      <c r="AW419" s="4">
        <f t="shared" si="1305"/>
        <v>2309.4800000000014</v>
      </c>
      <c r="AX419" s="72">
        <f>IF(SUM($S$3:BA$3)*$J419+SUM($S$4:BA$4)*$K419+SUM($S$5:BA$5)*$L419+SUM($S$6:BA$6)*$M419+SUM($S$7:BA$7)*$N419-SUM($O419:$Q419)&gt;0,SUM($S$3:BA$3)*$J419+SUM($S$4:BA$4)*$K419+SUM($S$5:BA$5)*$L419+SUM($S$6:BA$6)*$M419+SUM($S$7:BA$7)*$N419-SUM($O419:$Q419),0)</f>
        <v>4897.880000000001</v>
      </c>
      <c r="AY419" s="7">
        <f t="shared" si="1306"/>
        <v>2588.3999999999996</v>
      </c>
      <c r="AZ419" s="401">
        <f>IF(SUM($S$3:BC$3)*$J419+SUM($S$4:BC$4)*$K419+SUM($S$5:BC$5)*$L419+SUM($S$6:BC$6)*$M419+SUM($S$7:BC$7)*$N419-SUM($O419:$Q419)&gt;0,SUM($S$3:BC$3)*$J419+SUM($S$4:BC$4)*$K419+SUM($S$5:BC$5)*$L419+SUM($S$6:BC$6)*$M419+SUM($S$7:BC$7)*$N419-SUM($O419:$Q419),0)</f>
        <v>7486.2800000000025</v>
      </c>
      <c r="BA419" s="87">
        <f t="shared" si="1307"/>
        <v>2588.4000000000015</v>
      </c>
      <c r="BB419" s="402">
        <f>IF(SUM($S$3:BD$3)*$J419+SUM($S$4:BD$4)*$K419+SUM($S$5:BD$5)*$L419+SUM($S$6:BD$6)*$M419+SUM($S$7:BD$7)*$N419-SUM($O419:$Q419)&gt;0,SUM($S$3:BD$3)*$J419+SUM($S$4:BD$4)*$K419+SUM($S$5:BD$5)*$L419+SUM($S$6:BD$6)*$M419+SUM($S$7:BD$7)*$N419-SUM($O419:$Q419),0)</f>
        <v>9441.9600000000028</v>
      </c>
      <c r="BC419" s="87">
        <f t="shared" si="1308"/>
        <v>1955.6800000000003</v>
      </c>
      <c r="BG419" s="23">
        <f t="shared" si="1387"/>
        <v>0</v>
      </c>
      <c r="BH419" s="23">
        <f t="shared" si="1388"/>
        <v>0</v>
      </c>
      <c r="BI419" s="23">
        <f t="shared" si="1389"/>
        <v>0</v>
      </c>
      <c r="BJ419" s="23">
        <f t="shared" si="1390"/>
        <v>0</v>
      </c>
      <c r="BK419" s="23">
        <f t="shared" si="1391"/>
        <v>0</v>
      </c>
      <c r="BL419" s="23">
        <f t="shared" si="1392"/>
        <v>0</v>
      </c>
      <c r="BM419" s="23">
        <f t="shared" si="1393"/>
        <v>0</v>
      </c>
      <c r="BN419" s="23">
        <f t="shared" si="1394"/>
        <v>0</v>
      </c>
      <c r="BO419" s="23">
        <f t="shared" si="1395"/>
        <v>0</v>
      </c>
      <c r="BP419" s="23">
        <f t="shared" si="1396"/>
        <v>0</v>
      </c>
      <c r="BQ419" s="407">
        <f t="shared" si="1397"/>
        <v>730603.99800000049</v>
      </c>
      <c r="BR419" s="22">
        <f t="shared" si="1398"/>
        <v>818840.34</v>
      </c>
      <c r="BS419" s="91">
        <f t="shared" si="1361"/>
        <v>818840.34000000043</v>
      </c>
      <c r="BT419" s="91">
        <f t="shared" si="1362"/>
        <v>618679.36800000013</v>
      </c>
      <c r="BU419" s="23"/>
      <c r="BV419" s="23"/>
      <c r="BW419" s="24"/>
      <c r="BX419" s="164" t="s">
        <v>749</v>
      </c>
    </row>
    <row r="420" spans="1:76" s="86" customFormat="1" ht="12.75" customHeight="1" x14ac:dyDescent="0.25">
      <c r="A420" s="51" t="s">
        <v>715</v>
      </c>
      <c r="B420" s="51" t="s">
        <v>716</v>
      </c>
      <c r="C420" s="244" t="s">
        <v>105</v>
      </c>
      <c r="D420" s="274">
        <v>2</v>
      </c>
      <c r="E420" s="328">
        <v>40.200000000000003</v>
      </c>
      <c r="F420" s="342" t="s">
        <v>580</v>
      </c>
      <c r="G420" s="369">
        <v>2</v>
      </c>
      <c r="H420" s="370">
        <v>44.3</v>
      </c>
      <c r="I420" s="372" t="s">
        <v>580</v>
      </c>
      <c r="J420" s="307">
        <v>0.186</v>
      </c>
      <c r="K420" s="208"/>
      <c r="L420" s="222">
        <v>7.77</v>
      </c>
      <c r="M420" s="240"/>
      <c r="N420" s="141"/>
      <c r="O420" s="87"/>
      <c r="P420" s="91"/>
      <c r="Q420" s="292">
        <v>10900</v>
      </c>
      <c r="R420" s="72">
        <f>IF(SUM($S$3:U$3)*$J420+SUM($S$4:U$4)*$K420+SUM($S$5:U$5)*$L420+SUM($S$6:U$6)*$M420+SUM($S$7:U$7)*$N420-SUM($O420:$Q420)&gt;0,SUM($S$3:U$3)*$J420+SUM($S$4:U$4)*$K420+SUM($S$5:U$5)*$L420+SUM($S$6:U$6)*$M420+SUM($S$7:U$7)*$N420-SUM($O420:$Q420),0)</f>
        <v>0</v>
      </c>
      <c r="S420" s="73">
        <f t="shared" si="1290"/>
        <v>0</v>
      </c>
      <c r="T420" s="72">
        <f>IF(SUM($S$3:W$3)*$J420+SUM($S$4:W$4)*$K420+SUM($S$5:W$5)*$L420+SUM($S$6:W$6)*$M420+SUM($S$7:W$7)*$N420-SUM($O420:$Q420)&gt;0,SUM($S$3:W$3)*$J420+SUM($S$4:W$4)*$K420+SUM($S$5:W$5)*$L420+SUM($S$6:W$6)*$M420+SUM($S$7:W$7)*$N420-SUM($O420:$Q420),0)</f>
        <v>0</v>
      </c>
      <c r="U420" s="4">
        <f t="shared" si="1291"/>
        <v>0</v>
      </c>
      <c r="V420" s="72">
        <f>IF(SUM($S$3:Y$3)*$J420+SUM($S$4:Y$4)*$K420+SUM($S$5:Y$5)*$L420+SUM($S$6:Y$6)*$M420+SUM($S$7:Y$7)*$N420-SUM($O420:$Q420)&gt;0,SUM($S$3:Y$3)*$J420+SUM($S$4:Y$4)*$K420+SUM($S$5:Y$5)*$L420+SUM($S$6:Y$6)*$M420+SUM($S$7:Y$7)*$N420-SUM($O420:$Q420),0)</f>
        <v>0</v>
      </c>
      <c r="W420" s="4">
        <f t="shared" si="1292"/>
        <v>0</v>
      </c>
      <c r="X420" s="72">
        <f>IF(SUM($S$3:AA$3)*$J420+SUM($S$4:AA$4)*$K420+SUM($S$5:AA$5)*$L420+SUM($S$6:AA$6)*$M420+SUM($S$7:AA$7)*$N420-SUM($O420:$Q420)&gt;0,SUM($S$3:AA$3)*$J420+SUM($S$4:AA$4)*$K420+SUM($S$5:AA$5)*$L420+SUM($S$6:AA$6)*$M420+SUM($S$7:AA$7)*$N420-SUM($O420:$Q420),0)</f>
        <v>0</v>
      </c>
      <c r="Y420" s="4">
        <f t="shared" si="1293"/>
        <v>0</v>
      </c>
      <c r="Z420" s="72">
        <f>IF(SUM($S$3:AC$3)*$J420+SUM($S$4:AC$4)*$K420+SUM($S$5:AC$5)*$L420+SUM($S$6:AC$6)*$M420+SUM($S$7:AC$7)*$N420-SUM($O420:$Q420)&gt;0,SUM($S$3:AC$3)*$J420+SUM($S$4:AC$4)*$K420+SUM($S$5:AC$5)*$L420+SUM($S$6:AC$6)*$M420+SUM($S$7:AC$7)*$N420-SUM($O420:$Q420),0)</f>
        <v>0</v>
      </c>
      <c r="AA420" s="4">
        <f t="shared" si="1294"/>
        <v>0</v>
      </c>
      <c r="AB420" s="72">
        <f>IF(SUM($S$3:AE$3)*$J420+SUM($S$4:AE$4)*$K420+SUM($S$5:AE$5)*$L420+SUM($S$6:AE$6)*$M420+SUM($S$7:AE$7)*$N420-SUM($O420:$Q420)&gt;0,SUM($S$3:AE$3)*$J420+SUM($S$4:AE$4)*$K420+SUM($S$5:AE$5)*$L420+SUM($S$6:AE$6)*$M420+SUM($S$7:AE$7)*$N420-SUM($O420:$Q420),0)</f>
        <v>0</v>
      </c>
      <c r="AC420" s="4">
        <f t="shared" si="1295"/>
        <v>0</v>
      </c>
      <c r="AD420" s="72">
        <f>IF(SUM($S$3:AG$3)*$J420+SUM($S$4:AG$4)*$K420+SUM($S$5:AG$5)*$L420+SUM($S$6:AG$6)*$M420+SUM($S$7:AG$7)*$N420-SUM($O420:$Q420)&gt;0,SUM($S$3:AG$3)*$J420+SUM($S$4:AG$4)*$K420+SUM($S$5:AG$5)*$L420+SUM($S$6:AG$6)*$M420+SUM($S$7:AG$7)*$N420-SUM($O420:$Q420),0)</f>
        <v>0</v>
      </c>
      <c r="AE420" s="4">
        <f t="shared" si="1296"/>
        <v>0</v>
      </c>
      <c r="AF420" s="72">
        <f>IF(SUM($S$3:AI$3)*$J420+SUM($S$4:AI$4)*$K420+SUM($S$5:AI$5)*$L420+SUM($S$6:AI$6)*$M420+SUM($S$7:AI$7)*$N420-SUM($O420:$Q420)&gt;0,SUM($S$3:AI$3)*$J420+SUM($S$4:AI$4)*$K420+SUM($S$5:AI$5)*$L420+SUM($S$6:AI$6)*$M420+SUM($S$7:AI$7)*$N420-SUM($O420:$Q420),0)</f>
        <v>0</v>
      </c>
      <c r="AG420" s="4">
        <f t="shared" si="1297"/>
        <v>0</v>
      </c>
      <c r="AH420" s="72">
        <f>IF(SUM($S$3:AK$3)*$J420+SUM($S$4:AK$4)*$K420+SUM($S$5:AK$5)*$L420+SUM($S$6:AK$6)*$M420+SUM($S$7:AK$7)*$N420-SUM($O420:$Q420)&gt;0,SUM($S$3:AK$3)*$J420+SUM($S$4:AK$4)*$K420+SUM($S$5:AK$5)*$L420+SUM($S$6:AK$6)*$M420+SUM($S$7:AK$7)*$N420-SUM($O420:$Q420),0)</f>
        <v>0</v>
      </c>
      <c r="AI420" s="4">
        <f t="shared" si="1298"/>
        <v>0</v>
      </c>
      <c r="AJ420" s="72">
        <f>IF(SUM($S$3:AM$3)*$J420+SUM($S$4:AQ$4)*$K420+SUM($S$5:AM$5)*$L420+SUM($S$6:AM$6)*$M420+SUM($S$7:AM$7)*$N420-SUM($O420:$Q420)&gt;0,SUM($S$3:AM$3)*$J420+SUM($S$4:AQ$4)*$K420+SUM($S$5:AM$5)*$L420+SUM($S$6:AM$6)*$M420+SUM($S$7:AM$7)*$N420-SUM($O420:$Q420),0)</f>
        <v>0</v>
      </c>
      <c r="AK420" s="4">
        <f t="shared" si="1299"/>
        <v>0</v>
      </c>
      <c r="AL420" s="72">
        <f>IF(SUM($S$3:AO$3)*$J420+SUM($S$4:AS$4)*$K420+SUM($S$5:AO$5)*$L420+SUM($S$6:AO$6)*$M420+SUM($S$7:AO$7)*$N420-SUM($O420:$Q420)&gt;0,SUM($S$3:AO$3)*$J420+SUM($S$4:AS$4)*$K420+SUM($S$5:AO$5)*$L420+SUM($S$6:AO$6)*$M420+SUM($S$7:AO$7)*$N420-SUM($O420:$Q420),0)</f>
        <v>0</v>
      </c>
      <c r="AM420" s="4">
        <f t="shared" si="1300"/>
        <v>0</v>
      </c>
      <c r="AN420" s="72">
        <f>IF(SUM($S$3:AQ$3)*$J420+SUM($S$4:AU$4)*$K420+SUM($S$5:AQ$5)*$L420+SUM($S$6:AQ$6)*$M420+SUM($S$7:AQ$7)*$N420-SUM($O420:$Q420)&gt;0,SUM($S$3:AQ$3)*$J420+SUM($S$4:AU$4)*$K420+SUM($S$5:AQ$5)*$L420+SUM($S$6:AQ$6)*$M420+SUM($S$7:AQ$7)*$N420-SUM($O420:$Q420),0)</f>
        <v>0</v>
      </c>
      <c r="AO420" s="4">
        <f t="shared" si="1301"/>
        <v>0</v>
      </c>
      <c r="AP420" s="72">
        <f>IF(SUM($S$3:AS$3)*$J420+SUM($S$4:AW$4)*$K420+SUM($S$5:AS$5)*$L420+SUM($S$6:AS$6)*$M420+SUM($S$7:AS$7)*$N420-SUM($O420:$Q420)&gt;0,SUM($S$3:AS$3)*$J420+SUM($S$4:AW$4)*$K420+SUM($S$5:AS$5)*$L420+SUM($S$6:AS$6)*$M420+SUM($S$7:AS$7)*$N420-SUM($O420:$Q420),0)</f>
        <v>0</v>
      </c>
      <c r="AQ420" s="4">
        <f t="shared" si="1302"/>
        <v>0</v>
      </c>
      <c r="AR420" s="72">
        <f>IF(SUM($S$3:AU$3)*$J420+SUM($S$4:AP$4)*$K420+SUM($S$5:AU$5)*$L420+SUM($S$6:AU$6)*$M420+SUM($S$7:AU$7)*$N420-SUM($O420:$Q420)&gt;0,SUM($S$3:AU$3)*$J420+SUM($S$4:AP$4)*$K420+SUM($S$5:AU$5)*$L420+SUM($S$6:AU$6)*$M420+SUM($S$7:AU$7)*$N420-SUM($O420:$Q420),0)</f>
        <v>0</v>
      </c>
      <c r="AS420" s="4">
        <f t="shared" si="1303"/>
        <v>0</v>
      </c>
      <c r="AT420" s="72">
        <f>IF(SUM($S$3:AW$3)*$J420+SUM($S$4:AW$4)*$K420+SUM($S$5:AW$5)*$L420+SUM($S$6:AW$6)*$M420+SUM($S$7:AW$7)*$N420-SUM($O420:$Q420)&gt;0,SUM($S$3:AW$3)*$J420+SUM($S$4:AW$4)*$K420+SUM($S$5:AW$5)*$L420+SUM($S$6:AW$6)*$M420+SUM($S$7:AW$7)*$N420-SUM($O420:$Q420),0)</f>
        <v>0</v>
      </c>
      <c r="AU420" s="4">
        <f t="shared" si="1304"/>
        <v>0</v>
      </c>
      <c r="AV420" s="72">
        <f>IF(SUM($S$3:AY$3)*$J420+SUM($S$4:AY$4)*$K420+SUM($S$5:AY$5)*$L420+SUM($S$6:AY$6)*$M420+SUM($S$7:AY$7)*$N420-SUM($O420:$Q420)&gt;0,SUM($S$3:AY$3)*$J420+SUM($S$4:AY$4)*$K420+SUM($S$5:AY$5)*$L420+SUM($S$6:AY$6)*$M420+SUM($S$7:AY$7)*$N420-SUM($O420:$Q420),0)</f>
        <v>0</v>
      </c>
      <c r="AW420" s="4">
        <f t="shared" si="1305"/>
        <v>0</v>
      </c>
      <c r="AX420" s="72">
        <f>IF(SUM($S$3:BA$3)*$J420+SUM($S$4:BA$4)*$K420+SUM($S$5:BA$5)*$L420+SUM($S$6:BA$6)*$M420+SUM($S$7:BA$7)*$N420-SUM($O420:$Q420)&gt;0,SUM($S$3:BA$3)*$J420+SUM($S$4:BA$4)*$K420+SUM($S$5:BA$5)*$L420+SUM($S$6:BA$6)*$M420+SUM($S$7:BA$7)*$N420-SUM($O420:$Q420),0)</f>
        <v>0</v>
      </c>
      <c r="AY420" s="7">
        <f t="shared" si="1306"/>
        <v>0</v>
      </c>
      <c r="AZ420" s="401">
        <f>IF(SUM($S$3:BC$3)*$J420+SUM($S$4:BC$4)*$K420+SUM($S$5:BC$5)*$L420+SUM($S$6:BC$6)*$M420+SUM($S$7:BC$7)*$N420-SUM($O420:$Q420)&gt;0,SUM($S$3:BC$3)*$J420+SUM($S$4:BC$4)*$K420+SUM($S$5:BC$5)*$L420+SUM($S$6:BC$6)*$M420+SUM($S$7:BC$7)*$N420-SUM($O420:$Q420),0)</f>
        <v>0</v>
      </c>
      <c r="BA420" s="87">
        <f t="shared" si="1307"/>
        <v>0</v>
      </c>
      <c r="BB420" s="402">
        <f>IF(SUM($S$3:BD$3)*$J420+SUM($S$4:BD$4)*$K420+SUM($S$5:BD$5)*$L420+SUM($S$6:BD$6)*$M420+SUM($S$7:BD$7)*$N420-SUM($O420:$Q420)&gt;0,SUM($S$3:BD$3)*$J420+SUM($S$4:BD$4)*$K420+SUM($S$5:BD$5)*$L420+SUM($S$6:BD$6)*$M420+SUM($S$7:BD$7)*$N420-SUM($O420:$Q420),0)</f>
        <v>724.46000000000095</v>
      </c>
      <c r="BC420" s="87">
        <f t="shared" si="1308"/>
        <v>724.46000000000095</v>
      </c>
      <c r="BG420" s="23">
        <f t="shared" si="1387"/>
        <v>0</v>
      </c>
      <c r="BH420" s="23">
        <f t="shared" si="1388"/>
        <v>0</v>
      </c>
      <c r="BI420" s="23">
        <f t="shared" si="1389"/>
        <v>0</v>
      </c>
      <c r="BJ420" s="23">
        <f t="shared" si="1390"/>
        <v>0</v>
      </c>
      <c r="BK420" s="23">
        <f t="shared" si="1391"/>
        <v>0</v>
      </c>
      <c r="BL420" s="23">
        <f t="shared" si="1392"/>
        <v>0</v>
      </c>
      <c r="BM420" s="23">
        <f t="shared" si="1393"/>
        <v>0</v>
      </c>
      <c r="BN420" s="23">
        <f t="shared" si="1394"/>
        <v>0</v>
      </c>
      <c r="BO420" s="23">
        <f t="shared" si="1395"/>
        <v>0</v>
      </c>
      <c r="BP420" s="23">
        <f t="shared" si="1396"/>
        <v>0</v>
      </c>
      <c r="BQ420" s="407">
        <f t="shared" si="1397"/>
        <v>0</v>
      </c>
      <c r="BR420" s="22">
        <f t="shared" si="1398"/>
        <v>0</v>
      </c>
      <c r="BS420" s="91">
        <f t="shared" si="1361"/>
        <v>0</v>
      </c>
      <c r="BT420" s="91">
        <f t="shared" si="1362"/>
        <v>182933.39460000023</v>
      </c>
      <c r="BU420" s="23"/>
      <c r="BV420" s="23"/>
      <c r="BW420" s="24"/>
      <c r="BX420" s="164" t="s">
        <v>749</v>
      </c>
    </row>
    <row r="421" spans="1:76" s="86" customFormat="1" ht="12.75" customHeight="1" x14ac:dyDescent="0.25">
      <c r="A421" s="51" t="s">
        <v>959</v>
      </c>
      <c r="B421" s="51" t="s">
        <v>717</v>
      </c>
      <c r="C421" s="244" t="s">
        <v>105</v>
      </c>
      <c r="D421" s="274">
        <v>2</v>
      </c>
      <c r="E421" s="328">
        <v>43.1</v>
      </c>
      <c r="F421" s="342" t="s">
        <v>580</v>
      </c>
      <c r="G421" s="369">
        <v>2</v>
      </c>
      <c r="H421" s="370">
        <v>55.5</v>
      </c>
      <c r="I421" s="372" t="s">
        <v>580</v>
      </c>
      <c r="J421" s="208"/>
      <c r="K421" s="208"/>
      <c r="L421" s="222">
        <v>10.858000000000001</v>
      </c>
      <c r="M421" s="240"/>
      <c r="N421" s="141"/>
      <c r="O421" s="87">
        <v>2727.87</v>
      </c>
      <c r="P421" s="91"/>
      <c r="Q421" s="292">
        <v>27200</v>
      </c>
      <c r="R421" s="72">
        <f>IF(SUM($S$3:U$3)*$J421+SUM($S$4:U$4)*$K421+SUM($S$5:U$5)*$L421+SUM($S$6:U$6)*$M421+SUM($S$7:U$7)*$N421-SUM($O421:$Q421)&gt;0,SUM($S$3:U$3)*$J421+SUM($S$4:U$4)*$K421+SUM($S$5:U$5)*$L421+SUM($S$6:U$6)*$M421+SUM($S$7:U$7)*$N421-SUM($O421:$Q421),0)</f>
        <v>0</v>
      </c>
      <c r="S421" s="73">
        <f t="shared" si="1290"/>
        <v>0</v>
      </c>
      <c r="T421" s="72">
        <f>IF(SUM($S$3:W$3)*$J421+SUM($S$4:W$4)*$K421+SUM($S$5:W$5)*$L421+SUM($S$6:W$6)*$M421+SUM($S$7:W$7)*$N421-SUM($O421:$Q421)&gt;0,SUM($S$3:W$3)*$J421+SUM($S$4:W$4)*$K421+SUM($S$5:W$5)*$L421+SUM($S$6:W$6)*$M421+SUM($S$7:W$7)*$N421-SUM($O421:$Q421),0)</f>
        <v>0</v>
      </c>
      <c r="U421" s="4">
        <f t="shared" si="1291"/>
        <v>0</v>
      </c>
      <c r="V421" s="72">
        <f>IF(SUM($S$3:Y$3)*$J421+SUM($S$4:Y$4)*$K421+SUM($S$5:Y$5)*$L421+SUM($S$6:Y$6)*$M421+SUM($S$7:Y$7)*$N421-SUM($O421:$Q421)&gt;0,SUM($S$3:Y$3)*$J421+SUM($S$4:Y$4)*$K421+SUM($S$5:Y$5)*$L421+SUM($S$6:Y$6)*$M421+SUM($S$7:Y$7)*$N421-SUM($O421:$Q421),0)</f>
        <v>0</v>
      </c>
      <c r="W421" s="4">
        <f t="shared" si="1292"/>
        <v>0</v>
      </c>
      <c r="X421" s="72">
        <f>IF(SUM($S$3:AA$3)*$J421+SUM($S$4:AA$4)*$K421+SUM($S$5:AA$5)*$L421+SUM($S$6:AA$6)*$M421+SUM($S$7:AA$7)*$N421-SUM($O421:$Q421)&gt;0,SUM($S$3:AA$3)*$J421+SUM($S$4:AA$4)*$K421+SUM($S$5:AA$5)*$L421+SUM($S$6:AA$6)*$M421+SUM($S$7:AA$7)*$N421-SUM($O421:$Q421),0)</f>
        <v>0</v>
      </c>
      <c r="Y421" s="4">
        <f t="shared" si="1293"/>
        <v>0</v>
      </c>
      <c r="Z421" s="72">
        <f>IF(SUM($S$3:AC$3)*$J421+SUM($S$4:AC$4)*$K421+SUM($S$5:AC$5)*$L421+SUM($S$6:AC$6)*$M421+SUM($S$7:AC$7)*$N421-SUM($O421:$Q421)&gt;0,SUM($S$3:AC$3)*$J421+SUM($S$4:AC$4)*$K421+SUM($S$5:AC$5)*$L421+SUM($S$6:AC$6)*$M421+SUM($S$7:AC$7)*$N421-SUM($O421:$Q421),0)</f>
        <v>0</v>
      </c>
      <c r="AA421" s="4">
        <f t="shared" si="1294"/>
        <v>0</v>
      </c>
      <c r="AB421" s="72">
        <f>IF(SUM($S$3:AE$3)*$J421+SUM($S$4:AE$4)*$K421+SUM($S$5:AE$5)*$L421+SUM($S$6:AE$6)*$M421+SUM($S$7:AE$7)*$N421-SUM($O421:$Q421)&gt;0,SUM($S$3:AE$3)*$J421+SUM($S$4:AE$4)*$K421+SUM($S$5:AE$5)*$L421+SUM($S$6:AE$6)*$M421+SUM($S$7:AE$7)*$N421-SUM($O421:$Q421),0)</f>
        <v>0</v>
      </c>
      <c r="AC421" s="4">
        <f t="shared" si="1295"/>
        <v>0</v>
      </c>
      <c r="AD421" s="72">
        <f>IF(SUM($S$3:AG$3)*$J421+SUM($S$4:AG$4)*$K421+SUM($S$5:AG$5)*$L421+SUM($S$6:AG$6)*$M421+SUM($S$7:AG$7)*$N421-SUM($O421:$Q421)&gt;0,SUM($S$3:AG$3)*$J421+SUM($S$4:AG$4)*$K421+SUM($S$5:AG$5)*$L421+SUM($S$6:AG$6)*$M421+SUM($S$7:AG$7)*$N421-SUM($O421:$Q421),0)</f>
        <v>0</v>
      </c>
      <c r="AE421" s="4">
        <f t="shared" si="1296"/>
        <v>0</v>
      </c>
      <c r="AF421" s="72">
        <f>IF(SUM($S$3:AI$3)*$J421+SUM($S$4:AI$4)*$K421+SUM($S$5:AI$5)*$L421+SUM($S$6:AI$6)*$M421+SUM($S$7:AI$7)*$N421-SUM($O421:$Q421)&gt;0,SUM($S$3:AI$3)*$J421+SUM($S$4:AI$4)*$K421+SUM($S$5:AI$5)*$L421+SUM($S$6:AI$6)*$M421+SUM($S$7:AI$7)*$N421-SUM($O421:$Q421),0)</f>
        <v>0</v>
      </c>
      <c r="AG421" s="4">
        <f t="shared" si="1297"/>
        <v>0</v>
      </c>
      <c r="AH421" s="72">
        <f>IF(SUM($S$3:AK$3)*$J421+SUM($S$4:AK$4)*$K421+SUM($S$5:AK$5)*$L421+SUM($S$6:AK$6)*$M421+SUM($S$7:AK$7)*$N421-SUM($O421:$Q421)&gt;0,SUM($S$3:AK$3)*$J421+SUM($S$4:AK$4)*$K421+SUM($S$5:AK$5)*$L421+SUM($S$6:AK$6)*$M421+SUM($S$7:AK$7)*$N421-SUM($O421:$Q421),0)</f>
        <v>0</v>
      </c>
      <c r="AI421" s="4">
        <f t="shared" si="1298"/>
        <v>0</v>
      </c>
      <c r="AJ421" s="72">
        <f>IF(SUM($S$3:AM$3)*$J421+SUM($S$4:AQ$4)*$K421+SUM($S$5:AM$5)*$L421+SUM($S$6:AM$6)*$M421+SUM($S$7:AM$7)*$N421-SUM($O421:$Q421)&gt;0,SUM($S$3:AM$3)*$J421+SUM($S$4:AQ$4)*$K421+SUM($S$5:AM$5)*$L421+SUM($S$6:AM$6)*$M421+SUM($S$7:AM$7)*$N421-SUM($O421:$Q421),0)</f>
        <v>0</v>
      </c>
      <c r="AK421" s="4">
        <f t="shared" si="1299"/>
        <v>0</v>
      </c>
      <c r="AL421" s="72">
        <f>IF(SUM($S$3:AO$3)*$J421+SUM($S$4:AS$4)*$K421+SUM($S$5:AO$5)*$L421+SUM($S$6:AO$6)*$M421+SUM($S$7:AO$7)*$N421-SUM($O421:$Q421)&gt;0,SUM($S$3:AO$3)*$J421+SUM($S$4:AS$4)*$K421+SUM($S$5:AO$5)*$L421+SUM($S$6:AO$6)*$M421+SUM($S$7:AO$7)*$N421-SUM($O421:$Q421),0)</f>
        <v>0</v>
      </c>
      <c r="AM421" s="4">
        <f t="shared" si="1300"/>
        <v>0</v>
      </c>
      <c r="AN421" s="72">
        <f>IF(SUM($S$3:AQ$3)*$J421+SUM($S$4:AU$4)*$K421+SUM($S$5:AQ$5)*$L421+SUM($S$6:AQ$6)*$M421+SUM($S$7:AQ$7)*$N421-SUM($O421:$Q421)&gt;0,SUM($S$3:AQ$3)*$J421+SUM($S$4:AU$4)*$K421+SUM($S$5:AQ$5)*$L421+SUM($S$6:AQ$6)*$M421+SUM($S$7:AQ$7)*$N421-SUM($O421:$Q421),0)</f>
        <v>0</v>
      </c>
      <c r="AO421" s="4">
        <f t="shared" si="1301"/>
        <v>0</v>
      </c>
      <c r="AP421" s="72">
        <f>IF(SUM($S$3:AS$3)*$J421+SUM($S$4:AW$4)*$K421+SUM($S$5:AS$5)*$L421+SUM($S$6:AS$6)*$M421+SUM($S$7:AS$7)*$N421-SUM($O421:$Q421)&gt;0,SUM($S$3:AS$3)*$J421+SUM($S$4:AW$4)*$K421+SUM($S$5:AS$5)*$L421+SUM($S$6:AS$6)*$M421+SUM($S$7:AS$7)*$N421-SUM($O421:$Q421),0)</f>
        <v>0</v>
      </c>
      <c r="AQ421" s="4">
        <f t="shared" si="1302"/>
        <v>0</v>
      </c>
      <c r="AR421" s="72">
        <f>IF(SUM($S$3:AU$3)*$J421+SUM($S$4:AP$4)*$K421+SUM($S$5:AU$5)*$L421+SUM($S$6:AU$6)*$M421+SUM($S$7:AU$7)*$N421-SUM($O421:$Q421)&gt;0,SUM($S$3:AU$3)*$J421+SUM($S$4:AP$4)*$K421+SUM($S$5:AU$5)*$L421+SUM($S$6:AU$6)*$M421+SUM($S$7:AU$7)*$N421-SUM($O421:$Q421),0)</f>
        <v>0</v>
      </c>
      <c r="AS421" s="4">
        <f t="shared" si="1303"/>
        <v>0</v>
      </c>
      <c r="AT421" s="72">
        <f>IF(SUM($S$3:AW$3)*$J421+SUM($S$4:AW$4)*$K421+SUM($S$5:AW$5)*$L421+SUM($S$6:AW$6)*$M421+SUM($S$7:AW$7)*$N421-SUM($O421:$Q421)&gt;0,SUM($S$3:AW$3)*$J421+SUM($S$4:AW$4)*$K421+SUM($S$5:AW$5)*$L421+SUM($S$6:AW$6)*$M421+SUM($S$7:AW$7)*$N421-SUM($O421:$Q421),0)</f>
        <v>0</v>
      </c>
      <c r="AU421" s="4">
        <f t="shared" si="1304"/>
        <v>0</v>
      </c>
      <c r="AV421" s="72">
        <f>IF(SUM($S$3:AY$3)*$J421+SUM($S$4:AY$4)*$K421+SUM($S$5:AY$5)*$L421+SUM($S$6:AY$6)*$M421+SUM($S$7:AY$7)*$N421-SUM($O421:$Q421)&gt;0,SUM($S$3:AY$3)*$J421+SUM($S$4:AY$4)*$K421+SUM($S$5:AY$5)*$L421+SUM($S$6:AY$6)*$M421+SUM($S$7:AY$7)*$N421-SUM($O421:$Q421),0)</f>
        <v>0</v>
      </c>
      <c r="AW421" s="4">
        <f t="shared" si="1305"/>
        <v>0</v>
      </c>
      <c r="AX421" s="72">
        <f>IF(SUM($S$3:BA$3)*$J421+SUM($S$4:BA$4)*$K421+SUM($S$5:BA$5)*$L421+SUM($S$6:BA$6)*$M421+SUM($S$7:BA$7)*$N421-SUM($O421:$Q421)&gt;0,SUM($S$3:BA$3)*$J421+SUM($S$4:BA$4)*$K421+SUM($S$5:BA$5)*$L421+SUM($S$6:BA$6)*$M421+SUM($S$7:BA$7)*$N421-SUM($O421:$Q421),0)</f>
        <v>0</v>
      </c>
      <c r="AY421" s="7">
        <f t="shared" si="1306"/>
        <v>0</v>
      </c>
      <c r="AZ421" s="401">
        <f>IF(SUM($S$3:BC$3)*$J421+SUM($S$4:BC$4)*$K421+SUM($S$5:BC$5)*$L421+SUM($S$6:BC$6)*$M421+SUM($S$7:BC$7)*$N421-SUM($O421:$Q421)&gt;0,SUM($S$3:BC$3)*$J421+SUM($S$4:BC$4)*$K421+SUM($S$5:BC$5)*$L421+SUM($S$6:BC$6)*$M421+SUM($S$7:BC$7)*$N421-SUM($O421:$Q421),0)</f>
        <v>0</v>
      </c>
      <c r="BA421" s="87">
        <f t="shared" si="1307"/>
        <v>0</v>
      </c>
      <c r="BB421" s="402">
        <f>IF(SUM($S$3:BD$3)*$J421+SUM($S$4:BD$4)*$K421+SUM($S$5:BD$5)*$L421+SUM($S$6:BD$6)*$M421+SUM($S$7:BD$7)*$N421-SUM($O421:$Q421)&gt;0,SUM($S$3:BD$3)*$J421+SUM($S$4:BD$4)*$K421+SUM($S$5:BD$5)*$L421+SUM($S$6:BD$6)*$M421+SUM($S$7:BD$7)*$N421-SUM($O421:$Q421),0)</f>
        <v>0</v>
      </c>
      <c r="BC421" s="87">
        <f t="shared" si="1308"/>
        <v>0</v>
      </c>
      <c r="BG421" s="23">
        <f t="shared" si="1387"/>
        <v>0</v>
      </c>
      <c r="BH421" s="23">
        <f t="shared" si="1388"/>
        <v>0</v>
      </c>
      <c r="BI421" s="23">
        <f t="shared" si="1389"/>
        <v>0</v>
      </c>
      <c r="BJ421" s="23">
        <f t="shared" si="1390"/>
        <v>0</v>
      </c>
      <c r="BK421" s="23">
        <f t="shared" si="1391"/>
        <v>0</v>
      </c>
      <c r="BL421" s="23">
        <f t="shared" si="1392"/>
        <v>0</v>
      </c>
      <c r="BM421" s="23">
        <f t="shared" si="1393"/>
        <v>0</v>
      </c>
      <c r="BN421" s="23">
        <f t="shared" si="1394"/>
        <v>0</v>
      </c>
      <c r="BO421" s="23">
        <f t="shared" si="1395"/>
        <v>0</v>
      </c>
      <c r="BP421" s="23">
        <f t="shared" si="1396"/>
        <v>0</v>
      </c>
      <c r="BQ421" s="407">
        <f t="shared" si="1397"/>
        <v>0</v>
      </c>
      <c r="BR421" s="22">
        <f t="shared" si="1398"/>
        <v>0</v>
      </c>
      <c r="BS421" s="91">
        <f t="shared" si="1361"/>
        <v>0</v>
      </c>
      <c r="BT421" s="91">
        <f t="shared" si="1362"/>
        <v>0</v>
      </c>
      <c r="BU421" s="23"/>
      <c r="BV421" s="23"/>
      <c r="BW421" s="24"/>
      <c r="BX421" s="164" t="s">
        <v>749</v>
      </c>
    </row>
    <row r="422" spans="1:76" s="86" customFormat="1" ht="12.75" customHeight="1" x14ac:dyDescent="0.25">
      <c r="A422" s="51" t="s">
        <v>718</v>
      </c>
      <c r="B422" s="51" t="s">
        <v>717</v>
      </c>
      <c r="C422" s="244" t="s">
        <v>105</v>
      </c>
      <c r="D422" s="274">
        <v>2</v>
      </c>
      <c r="E422" s="328">
        <v>43.1</v>
      </c>
      <c r="F422" s="342" t="s">
        <v>580</v>
      </c>
      <c r="G422" s="369">
        <v>2</v>
      </c>
      <c r="H422" s="370">
        <v>55.5</v>
      </c>
      <c r="I422" s="372" t="s">
        <v>580</v>
      </c>
      <c r="J422" s="208"/>
      <c r="K422" s="208"/>
      <c r="L422" s="222">
        <v>40.229999999999997</v>
      </c>
      <c r="M422" s="240"/>
      <c r="N422" s="141"/>
      <c r="O422" s="87"/>
      <c r="P422" s="91"/>
      <c r="Q422" s="292">
        <v>58865</v>
      </c>
      <c r="R422" s="72">
        <f>IF(SUM($S$3:U$3)*$J422+SUM($S$4:U$4)*$K422+SUM($S$5:U$5)*$L422+SUM($S$6:U$6)*$M422+SUM($S$7:U$7)*$N422-SUM($O422:$Q422)&gt;0,SUM($S$3:U$3)*$J422+SUM($S$4:U$4)*$K422+SUM($S$5:U$5)*$L422+SUM($S$6:U$6)*$M422+SUM($S$7:U$7)*$N422-SUM($O422:$Q422),0)</f>
        <v>0</v>
      </c>
      <c r="S422" s="73">
        <f t="shared" si="1290"/>
        <v>0</v>
      </c>
      <c r="T422" s="72">
        <f>IF(SUM($S$3:W$3)*$J422+SUM($S$4:W$4)*$K422+SUM($S$5:W$5)*$L422+SUM($S$6:W$6)*$M422+SUM($S$7:W$7)*$N422-SUM($O422:$Q422)&gt;0,SUM($S$3:W$3)*$J422+SUM($S$4:W$4)*$K422+SUM($S$5:W$5)*$L422+SUM($S$6:W$6)*$M422+SUM($S$7:W$7)*$N422-SUM($O422:$Q422),0)</f>
        <v>0</v>
      </c>
      <c r="U422" s="4">
        <f t="shared" si="1291"/>
        <v>0</v>
      </c>
      <c r="V422" s="72">
        <f>IF(SUM($S$3:Y$3)*$J422+SUM($S$4:Y$4)*$K422+SUM($S$5:Y$5)*$L422+SUM($S$6:Y$6)*$M422+SUM($S$7:Y$7)*$N422-SUM($O422:$Q422)&gt;0,SUM($S$3:Y$3)*$J422+SUM($S$4:Y$4)*$K422+SUM($S$5:Y$5)*$L422+SUM($S$6:Y$6)*$M422+SUM($S$7:Y$7)*$N422-SUM($O422:$Q422),0)</f>
        <v>0</v>
      </c>
      <c r="W422" s="4">
        <f t="shared" si="1292"/>
        <v>0</v>
      </c>
      <c r="X422" s="72">
        <f>IF(SUM($S$3:AA$3)*$J422+SUM($S$4:AA$4)*$K422+SUM($S$5:AA$5)*$L422+SUM($S$6:AA$6)*$M422+SUM($S$7:AA$7)*$N422-SUM($O422:$Q422)&gt;0,SUM($S$3:AA$3)*$J422+SUM($S$4:AA$4)*$K422+SUM($S$5:AA$5)*$L422+SUM($S$6:AA$6)*$M422+SUM($S$7:AA$7)*$N422-SUM($O422:$Q422),0)</f>
        <v>0</v>
      </c>
      <c r="Y422" s="4">
        <f t="shared" si="1293"/>
        <v>0</v>
      </c>
      <c r="Z422" s="72">
        <f>IF(SUM($S$3:AC$3)*$J422+SUM($S$4:AC$4)*$K422+SUM($S$5:AC$5)*$L422+SUM($S$6:AC$6)*$M422+SUM($S$7:AC$7)*$N422-SUM($O422:$Q422)&gt;0,SUM($S$3:AC$3)*$J422+SUM($S$4:AC$4)*$K422+SUM($S$5:AC$5)*$L422+SUM($S$6:AC$6)*$M422+SUM($S$7:AC$7)*$N422-SUM($O422:$Q422),0)</f>
        <v>0</v>
      </c>
      <c r="AA422" s="4">
        <f t="shared" si="1294"/>
        <v>0</v>
      </c>
      <c r="AB422" s="72">
        <f>IF(SUM($S$3:AE$3)*$J422+SUM($S$4:AE$4)*$K422+SUM($S$5:AE$5)*$L422+SUM($S$6:AE$6)*$M422+SUM($S$7:AE$7)*$N422-SUM($O422:$Q422)&gt;0,SUM($S$3:AE$3)*$J422+SUM($S$4:AE$4)*$K422+SUM($S$5:AE$5)*$L422+SUM($S$6:AE$6)*$M422+SUM($S$7:AE$7)*$N422-SUM($O422:$Q422),0)</f>
        <v>0</v>
      </c>
      <c r="AC422" s="4">
        <f t="shared" si="1295"/>
        <v>0</v>
      </c>
      <c r="AD422" s="72">
        <f>IF(SUM($S$3:AG$3)*$J422+SUM($S$4:AG$4)*$K422+SUM($S$5:AG$5)*$L422+SUM($S$6:AG$6)*$M422+SUM($S$7:AG$7)*$N422-SUM($O422:$Q422)&gt;0,SUM($S$3:AG$3)*$J422+SUM($S$4:AG$4)*$K422+SUM($S$5:AG$5)*$L422+SUM($S$6:AG$6)*$M422+SUM($S$7:AG$7)*$N422-SUM($O422:$Q422),0)</f>
        <v>0</v>
      </c>
      <c r="AE422" s="4">
        <f t="shared" si="1296"/>
        <v>0</v>
      </c>
      <c r="AF422" s="72">
        <f>IF(SUM($S$3:AI$3)*$J422+SUM($S$4:AI$4)*$K422+SUM($S$5:AI$5)*$L422+SUM($S$6:AI$6)*$M422+SUM($S$7:AI$7)*$N422-SUM($O422:$Q422)&gt;0,SUM($S$3:AI$3)*$J422+SUM($S$4:AI$4)*$K422+SUM($S$5:AI$5)*$L422+SUM($S$6:AI$6)*$M422+SUM($S$7:AI$7)*$N422-SUM($O422:$Q422),0)</f>
        <v>0</v>
      </c>
      <c r="AG422" s="4">
        <f t="shared" si="1297"/>
        <v>0</v>
      </c>
      <c r="AH422" s="72">
        <f>IF(SUM($S$3:AK$3)*$J422+SUM($S$4:AK$4)*$K422+SUM($S$5:AK$5)*$L422+SUM($S$6:AK$6)*$M422+SUM($S$7:AK$7)*$N422-SUM($O422:$Q422)&gt;0,SUM($S$3:AK$3)*$J422+SUM($S$4:AK$4)*$K422+SUM($S$5:AK$5)*$L422+SUM($S$6:AK$6)*$M422+SUM($S$7:AK$7)*$N422-SUM($O422:$Q422),0)</f>
        <v>0</v>
      </c>
      <c r="AI422" s="4">
        <f t="shared" si="1298"/>
        <v>0</v>
      </c>
      <c r="AJ422" s="72">
        <f>IF(SUM($S$3:AM$3)*$J422+SUM($S$4:AQ$4)*$K422+SUM($S$5:AM$5)*$L422+SUM($S$6:AM$6)*$M422+SUM($S$7:AM$7)*$N422-SUM($O422:$Q422)&gt;0,SUM($S$3:AM$3)*$J422+SUM($S$4:AQ$4)*$K422+SUM($S$5:AM$5)*$L422+SUM($S$6:AM$6)*$M422+SUM($S$7:AM$7)*$N422-SUM($O422:$Q422),0)</f>
        <v>0</v>
      </c>
      <c r="AK422" s="4">
        <f t="shared" si="1299"/>
        <v>0</v>
      </c>
      <c r="AL422" s="72">
        <f>IF(SUM($S$3:AO$3)*$J422+SUM($S$4:AS$4)*$K422+SUM($S$5:AO$5)*$L422+SUM($S$6:AO$6)*$M422+SUM($S$7:AO$7)*$N422-SUM($O422:$Q422)&gt;0,SUM($S$3:AO$3)*$J422+SUM($S$4:AS$4)*$K422+SUM($S$5:AO$5)*$L422+SUM($S$6:AO$6)*$M422+SUM($S$7:AO$7)*$N422-SUM($O422:$Q422),0)</f>
        <v>0</v>
      </c>
      <c r="AM422" s="4">
        <f t="shared" si="1300"/>
        <v>0</v>
      </c>
      <c r="AN422" s="72">
        <f>IF(SUM($S$3:AQ$3)*$J422+SUM($S$4:AU$4)*$K422+SUM($S$5:AQ$5)*$L422+SUM($S$6:AQ$6)*$M422+SUM($S$7:AQ$7)*$N422-SUM($O422:$Q422)&gt;0,SUM($S$3:AQ$3)*$J422+SUM($S$4:AU$4)*$K422+SUM($S$5:AQ$5)*$L422+SUM($S$6:AQ$6)*$M422+SUM($S$7:AQ$7)*$N422-SUM($O422:$Q422),0)</f>
        <v>0</v>
      </c>
      <c r="AO422" s="4">
        <f t="shared" si="1301"/>
        <v>0</v>
      </c>
      <c r="AP422" s="72">
        <f>IF(SUM($S$3:AS$3)*$J422+SUM($S$4:AW$4)*$K422+SUM($S$5:AS$5)*$L422+SUM($S$6:AS$6)*$M422+SUM($S$7:AS$7)*$N422-SUM($O422:$Q422)&gt;0,SUM($S$3:AS$3)*$J422+SUM($S$4:AW$4)*$K422+SUM($S$5:AS$5)*$L422+SUM($S$6:AS$6)*$M422+SUM($S$7:AS$7)*$N422-SUM($O422:$Q422),0)</f>
        <v>0</v>
      </c>
      <c r="AQ422" s="4">
        <f t="shared" si="1302"/>
        <v>0</v>
      </c>
      <c r="AR422" s="72">
        <f>IF(SUM($S$3:AU$3)*$J422+SUM($S$4:AP$4)*$K422+SUM($S$5:AU$5)*$L422+SUM($S$6:AU$6)*$M422+SUM($S$7:AU$7)*$N422-SUM($O422:$Q422)&gt;0,SUM($S$3:AU$3)*$J422+SUM($S$4:AP$4)*$K422+SUM($S$5:AU$5)*$L422+SUM($S$6:AU$6)*$M422+SUM($S$7:AU$7)*$N422-SUM($O422:$Q422),0)</f>
        <v>0</v>
      </c>
      <c r="AS422" s="4">
        <f t="shared" si="1303"/>
        <v>0</v>
      </c>
      <c r="AT422" s="72">
        <f>IF(SUM($S$3:AW$3)*$J422+SUM($S$4:AW$4)*$K422+SUM($S$5:AW$5)*$L422+SUM($S$6:AW$6)*$M422+SUM($S$7:AW$7)*$N422-SUM($O422:$Q422)&gt;0,SUM($S$3:AW$3)*$J422+SUM($S$4:AW$4)*$K422+SUM($S$5:AW$5)*$L422+SUM($S$6:AW$6)*$M422+SUM($S$7:AW$7)*$N422-SUM($O422:$Q422),0)</f>
        <v>0</v>
      </c>
      <c r="AU422" s="4">
        <f t="shared" si="1304"/>
        <v>0</v>
      </c>
      <c r="AV422" s="72">
        <f>IF(SUM($S$3:AY$3)*$J422+SUM($S$4:AY$4)*$K422+SUM($S$5:AY$5)*$L422+SUM($S$6:AY$6)*$M422+SUM($S$7:AY$7)*$N422-SUM($O422:$Q422)&gt;0,SUM($S$3:AY$3)*$J422+SUM($S$4:AY$4)*$K422+SUM($S$5:AY$5)*$L422+SUM($S$6:AY$6)*$M422+SUM($S$7:AY$7)*$N422-SUM($O422:$Q422),0)</f>
        <v>0</v>
      </c>
      <c r="AW422" s="4">
        <f t="shared" si="1305"/>
        <v>0</v>
      </c>
      <c r="AX422" s="72">
        <f>IF(SUM($S$3:BA$3)*$J422+SUM($S$4:BA$4)*$K422+SUM($S$5:BA$5)*$L422+SUM($S$6:BA$6)*$M422+SUM($S$7:BA$7)*$N422-SUM($O422:$Q422)&gt;0,SUM($S$3:BA$3)*$J422+SUM($S$4:BA$4)*$K422+SUM($S$5:BA$5)*$L422+SUM($S$6:BA$6)*$M422+SUM($S$7:BA$7)*$N422-SUM($O422:$Q422),0)</f>
        <v>0</v>
      </c>
      <c r="AY422" s="7">
        <f t="shared" si="1306"/>
        <v>0</v>
      </c>
      <c r="AZ422" s="401">
        <f>IF(SUM($S$3:BC$3)*$J422+SUM($S$4:BC$4)*$K422+SUM($S$5:BC$5)*$L422+SUM($S$6:BC$6)*$M422+SUM($S$7:BC$7)*$N422-SUM($O422:$Q422)&gt;0,SUM($S$3:BC$3)*$J422+SUM($S$4:BC$4)*$K422+SUM($S$5:BC$5)*$L422+SUM($S$6:BC$6)*$M422+SUM($S$7:BC$7)*$N422-SUM($O422:$Q422),0)</f>
        <v>0</v>
      </c>
      <c r="BA422" s="87">
        <f t="shared" si="1307"/>
        <v>0</v>
      </c>
      <c r="BB422" s="402">
        <f>IF(SUM($S$3:BD$3)*$J422+SUM($S$4:BD$4)*$K422+SUM($S$5:BD$5)*$L422+SUM($S$6:BD$6)*$M422+SUM($S$7:BD$7)*$N422-SUM($O422:$Q422)&gt;0,SUM($S$3:BD$3)*$J422+SUM($S$4:BD$4)*$K422+SUM($S$5:BD$5)*$L422+SUM($S$6:BD$6)*$M422+SUM($S$7:BD$7)*$N422-SUM($O422:$Q422),0)</f>
        <v>1158.1599999999962</v>
      </c>
      <c r="BC422" s="87">
        <f t="shared" si="1308"/>
        <v>1158.1599999999962</v>
      </c>
      <c r="BG422" s="23">
        <f t="shared" si="1387"/>
        <v>0</v>
      </c>
      <c r="BH422" s="23">
        <f t="shared" si="1388"/>
        <v>0</v>
      </c>
      <c r="BI422" s="23">
        <f t="shared" si="1389"/>
        <v>0</v>
      </c>
      <c r="BJ422" s="23">
        <f t="shared" si="1390"/>
        <v>0</v>
      </c>
      <c r="BK422" s="23">
        <f t="shared" si="1391"/>
        <v>0</v>
      </c>
      <c r="BL422" s="23">
        <f t="shared" si="1392"/>
        <v>0</v>
      </c>
      <c r="BM422" s="23">
        <f t="shared" si="1393"/>
        <v>0</v>
      </c>
      <c r="BN422" s="23">
        <f t="shared" si="1394"/>
        <v>0</v>
      </c>
      <c r="BO422" s="23">
        <f t="shared" si="1395"/>
        <v>0</v>
      </c>
      <c r="BP422" s="23">
        <f t="shared" si="1396"/>
        <v>0</v>
      </c>
      <c r="BQ422" s="407">
        <f t="shared" si="1397"/>
        <v>0</v>
      </c>
      <c r="BR422" s="22">
        <f t="shared" si="1398"/>
        <v>0</v>
      </c>
      <c r="BS422" s="91">
        <f t="shared" si="1361"/>
        <v>0</v>
      </c>
      <c r="BT422" s="91">
        <f t="shared" si="1362"/>
        <v>366383.9159999988</v>
      </c>
      <c r="BU422" s="23"/>
      <c r="BV422" s="23"/>
      <c r="BW422" s="24"/>
      <c r="BX422" s="164" t="s">
        <v>749</v>
      </c>
    </row>
    <row r="423" spans="1:76" s="86" customFormat="1" ht="25.5" customHeight="1" x14ac:dyDescent="0.25">
      <c r="A423" s="51" t="s">
        <v>960</v>
      </c>
      <c r="B423" s="51" t="s">
        <v>961</v>
      </c>
      <c r="C423" s="244" t="s">
        <v>105</v>
      </c>
      <c r="D423" s="274">
        <v>2</v>
      </c>
      <c r="E423" s="328">
        <v>43.1</v>
      </c>
      <c r="F423" s="350" t="s">
        <v>962</v>
      </c>
      <c r="G423" s="369">
        <v>2</v>
      </c>
      <c r="H423" s="370">
        <v>55.5</v>
      </c>
      <c r="I423" s="372" t="s">
        <v>962</v>
      </c>
      <c r="J423" s="315">
        <v>27.154</v>
      </c>
      <c r="K423" s="208"/>
      <c r="L423" s="224"/>
      <c r="M423" s="240"/>
      <c r="N423" s="141"/>
      <c r="O423" s="87"/>
      <c r="P423" s="91"/>
      <c r="Q423" s="292">
        <v>0</v>
      </c>
      <c r="R423" s="72">
        <f>IF(SUM($S$3:U$3)*$J423+SUM($S$4:U$4)*$K423+SUM($S$5:U$5)*$L423+SUM($S$6:U$6)*$M423+SUM($S$7:U$7)*$N423-SUM($O423:$Q423)&gt;0,SUM($S$3:U$3)*$J423+SUM($S$4:U$4)*$K423+SUM($S$5:U$5)*$L423+SUM($S$6:U$6)*$M423+SUM($S$7:U$7)*$N423-SUM($O423:$Q423),0)</f>
        <v>407.31</v>
      </c>
      <c r="S423" s="73">
        <f t="shared" si="1290"/>
        <v>407.31</v>
      </c>
      <c r="T423" s="72">
        <f>IF(SUM($S$3:W$3)*$J423+SUM($S$4:W$4)*$K423+SUM($S$5:W$5)*$L423+SUM($S$6:W$6)*$M423+SUM($S$7:W$7)*$N423-SUM($O423:$Q423)&gt;0,SUM($S$3:W$3)*$J423+SUM($S$4:W$4)*$K423+SUM($S$5:W$5)*$L423+SUM($S$6:W$6)*$M423+SUM($S$7:W$7)*$N423-SUM($O423:$Q423),0)</f>
        <v>1629.24</v>
      </c>
      <c r="U423" s="4">
        <f t="shared" si="1291"/>
        <v>1221.93</v>
      </c>
      <c r="V423" s="72">
        <f>IF(SUM($S$3:Y$3)*$J423+SUM($S$4:Y$4)*$K423+SUM($S$5:Y$5)*$L423+SUM($S$6:Y$6)*$M423+SUM($S$7:Y$7)*$N423-SUM($O423:$Q423)&gt;0,SUM($S$3:Y$3)*$J423+SUM($S$4:Y$4)*$K423+SUM($S$5:Y$5)*$L423+SUM($S$6:Y$6)*$M423+SUM($S$7:Y$7)*$N423-SUM($O423:$Q423),0)</f>
        <v>2172.3200000000002</v>
      </c>
      <c r="W423" s="4">
        <f t="shared" si="1292"/>
        <v>543.08000000000015</v>
      </c>
      <c r="X423" s="72">
        <f>IF(SUM($S$3:AA$3)*$J423+SUM($S$4:AA$4)*$K423+SUM($S$5:AA$5)*$L423+SUM($S$6:AA$6)*$M423+SUM($S$7:AA$7)*$N423-SUM($O423:$Q423)&gt;0,SUM($S$3:AA$3)*$J423+SUM($S$4:AA$4)*$K423+SUM($S$5:AA$5)*$L423+SUM($S$6:AA$6)*$M423+SUM($S$7:AA$7)*$N423-SUM($O423:$Q423),0)</f>
        <v>3801.56</v>
      </c>
      <c r="Y423" s="4">
        <f t="shared" si="1293"/>
        <v>1629.2399999999998</v>
      </c>
      <c r="Z423" s="72">
        <f>IF(SUM($S$3:AC$3)*$J423+SUM($S$4:AC$4)*$K423+SUM($S$5:AC$5)*$L423+SUM($S$6:AC$6)*$M423+SUM($S$7:AC$7)*$N423-SUM($O423:$Q423)&gt;0,SUM($S$3:AC$3)*$J423+SUM($S$4:AC$4)*$K423+SUM($S$5:AC$5)*$L423+SUM($S$6:AC$6)*$M423+SUM($S$7:AC$7)*$N423-SUM($O423:$Q423),0)</f>
        <v>4616.18</v>
      </c>
      <c r="AA423" s="4">
        <f t="shared" si="1294"/>
        <v>814.62000000000035</v>
      </c>
      <c r="AB423" s="72">
        <f>IF(SUM($S$3:AE$3)*$J423+SUM($S$4:AE$4)*$K423+SUM($S$5:AE$5)*$L423+SUM($S$6:AE$6)*$M423+SUM($S$7:AE$7)*$N423-SUM($O423:$Q423)&gt;0,SUM($S$3:AE$3)*$J423+SUM($S$4:AE$4)*$K423+SUM($S$5:AE$5)*$L423+SUM($S$6:AE$6)*$M423+SUM($S$7:AE$7)*$N423-SUM($O423:$Q423),0)</f>
        <v>4616.18</v>
      </c>
      <c r="AC423" s="4">
        <f t="shared" si="1295"/>
        <v>0</v>
      </c>
      <c r="AD423" s="72">
        <f>IF(SUM($S$3:AG$3)*$J423+SUM($S$4:AG$4)*$K423+SUM($S$5:AG$5)*$L423+SUM($S$6:AG$6)*$M423+SUM($S$7:AG$7)*$N423-SUM($O423:$Q423)&gt;0,SUM($S$3:AG$3)*$J423+SUM($S$4:AG$4)*$K423+SUM($S$5:AG$5)*$L423+SUM($S$6:AG$6)*$M423+SUM($S$7:AG$7)*$N423-SUM($O423:$Q423),0)</f>
        <v>4616.18</v>
      </c>
      <c r="AE423" s="4">
        <f t="shared" si="1296"/>
        <v>0</v>
      </c>
      <c r="AF423" s="72">
        <f>IF(SUM($S$3:AI$3)*$J423+SUM($S$4:AI$4)*$K423+SUM($S$5:AI$5)*$L423+SUM($S$6:AI$6)*$M423+SUM($S$7:AI$7)*$N423-SUM($O423:$Q423)&gt;0,SUM($S$3:AI$3)*$J423+SUM($S$4:AI$4)*$K423+SUM($S$5:AI$5)*$L423+SUM($S$6:AI$6)*$M423+SUM($S$7:AI$7)*$N423-SUM($O423:$Q423),0)</f>
        <v>4616.18</v>
      </c>
      <c r="AG423" s="4">
        <f t="shared" si="1297"/>
        <v>0</v>
      </c>
      <c r="AH423" s="72">
        <f>IF(SUM($S$3:AK$3)*$J423+SUM($S$4:AK$4)*$K423+SUM($S$5:AK$5)*$L423+SUM($S$6:AK$6)*$M423+SUM($S$7:AK$7)*$N423-SUM($O423:$Q423)&gt;0,SUM($S$3:AK$3)*$J423+SUM($S$4:AK$4)*$K423+SUM($S$5:AK$5)*$L423+SUM($S$6:AK$6)*$M423+SUM($S$7:AK$7)*$N423-SUM($O423:$Q423),0)</f>
        <v>4616.18</v>
      </c>
      <c r="AI423" s="4">
        <f t="shared" si="1298"/>
        <v>0</v>
      </c>
      <c r="AJ423" s="72">
        <f>IF(SUM($S$3:AM$3)*$J423+SUM($S$4:AQ$4)*$K423+SUM($S$5:AM$5)*$L423+SUM($S$6:AM$6)*$M423+SUM($S$7:AM$7)*$N423-SUM($O423:$Q423)&gt;0,SUM($S$3:AM$3)*$J423+SUM($S$4:AQ$4)*$K423+SUM($S$5:AM$5)*$L423+SUM($S$6:AM$6)*$M423+SUM($S$7:AM$7)*$N423-SUM($O423:$Q423),0)</f>
        <v>4616.18</v>
      </c>
      <c r="AK423" s="4">
        <f t="shared" si="1299"/>
        <v>0</v>
      </c>
      <c r="AL423" s="72">
        <f>IF(SUM($S$3:AO$3)*$J423+SUM($S$4:AS$4)*$K423+SUM($S$5:AO$5)*$L423+SUM($S$6:AO$6)*$M423+SUM($S$7:AO$7)*$N423-SUM($O423:$Q423)&gt;0,SUM($S$3:AO$3)*$J423+SUM($S$4:AS$4)*$K423+SUM($S$5:AO$5)*$L423+SUM($S$6:AO$6)*$M423+SUM($S$7:AO$7)*$N423-SUM($O423:$Q423),0)</f>
        <v>4616.18</v>
      </c>
      <c r="AM423" s="4">
        <f t="shared" si="1300"/>
        <v>0</v>
      </c>
      <c r="AN423" s="72">
        <f>IF(SUM($S$3:AQ$3)*$J423+SUM($S$4:AU$4)*$K423+SUM($S$5:AQ$5)*$L423+SUM($S$6:AQ$6)*$M423+SUM($S$7:AQ$7)*$N423-SUM($O423:$Q423)&gt;0,SUM($S$3:AQ$3)*$J423+SUM($S$4:AU$4)*$K423+SUM($S$5:AQ$5)*$L423+SUM($S$6:AQ$6)*$M423+SUM($S$7:AQ$7)*$N423-SUM($O423:$Q423),0)</f>
        <v>4616.18</v>
      </c>
      <c r="AO423" s="4">
        <f t="shared" si="1301"/>
        <v>0</v>
      </c>
      <c r="AP423" s="72">
        <f>IF(SUM($S$3:AS$3)*$J423+SUM($S$4:AW$4)*$K423+SUM($S$5:AS$5)*$L423+SUM($S$6:AS$6)*$M423+SUM($S$7:AS$7)*$N423-SUM($O423:$Q423)&gt;0,SUM($S$3:AS$3)*$J423+SUM($S$4:AW$4)*$K423+SUM($S$5:AS$5)*$L423+SUM($S$6:AS$6)*$M423+SUM($S$7:AS$7)*$N423-SUM($O423:$Q423),0)</f>
        <v>4616.18</v>
      </c>
      <c r="AQ423" s="4">
        <f t="shared" si="1302"/>
        <v>0</v>
      </c>
      <c r="AR423" s="72">
        <f>IF(SUM($S$3:AU$3)*$J423+SUM($S$4:AP$4)*$K423+SUM($S$5:AU$5)*$L423+SUM($S$6:AU$6)*$M423+SUM($S$7:AU$7)*$N423-SUM($O423:$Q423)&gt;0,SUM($S$3:AU$3)*$J423+SUM($S$4:AP$4)*$K423+SUM($S$5:AU$5)*$L423+SUM($S$6:AU$6)*$M423+SUM($S$7:AU$7)*$N423-SUM($O423:$Q423),0)</f>
        <v>4616.18</v>
      </c>
      <c r="AS423" s="4">
        <f t="shared" si="1303"/>
        <v>0</v>
      </c>
      <c r="AT423" s="72">
        <f>IF(SUM($S$3:AW$3)*$J423+SUM($S$4:AW$4)*$K423+SUM($S$5:AW$5)*$L423+SUM($S$6:AW$6)*$M423+SUM($S$7:AW$7)*$N423-SUM($O423:$Q423)&gt;0,SUM($S$3:AW$3)*$J423+SUM($S$4:AW$4)*$K423+SUM($S$5:AW$5)*$L423+SUM($S$6:AW$6)*$M423+SUM($S$7:AW$7)*$N423-SUM($O423:$Q423),0)</f>
        <v>4616.18</v>
      </c>
      <c r="AU423" s="4">
        <f t="shared" si="1304"/>
        <v>0</v>
      </c>
      <c r="AV423" s="72">
        <f>IF(SUM($S$3:AY$3)*$J423+SUM($S$4:AY$4)*$K423+SUM($S$5:AY$5)*$L423+SUM($S$6:AY$6)*$M423+SUM($S$7:AY$7)*$N423-SUM($O423:$Q423)&gt;0,SUM($S$3:AY$3)*$J423+SUM($S$4:AY$4)*$K423+SUM($S$5:AY$5)*$L423+SUM($S$6:AY$6)*$M423+SUM($S$7:AY$7)*$N423-SUM($O423:$Q423),0)</f>
        <v>4616.18</v>
      </c>
      <c r="AW423" s="4">
        <f t="shared" si="1305"/>
        <v>0</v>
      </c>
      <c r="AX423" s="72">
        <f>IF(SUM($S$3:BA$3)*$J423+SUM($S$4:BA$4)*$K423+SUM($S$5:BA$5)*$L423+SUM($S$6:BA$6)*$M423+SUM($S$7:BA$7)*$N423-SUM($O423:$Q423)&gt;0,SUM($S$3:BA$3)*$J423+SUM($S$4:BA$4)*$K423+SUM($S$5:BA$5)*$L423+SUM($S$6:BA$6)*$M423+SUM($S$7:BA$7)*$N423-SUM($O423:$Q423),0)</f>
        <v>4616.18</v>
      </c>
      <c r="AY423" s="7">
        <f t="shared" si="1306"/>
        <v>0</v>
      </c>
      <c r="AZ423" s="401">
        <f>IF(SUM($S$3:BC$3)*$J423+SUM($S$4:BC$4)*$K423+SUM($S$5:BC$5)*$L423+SUM($S$6:BC$6)*$M423+SUM($S$7:BC$7)*$N423-SUM($O423:$Q423)&gt;0,SUM($S$3:BC$3)*$J423+SUM($S$4:BC$4)*$K423+SUM($S$5:BC$5)*$L423+SUM($S$6:BC$6)*$M423+SUM($S$7:BC$7)*$N423-SUM($O423:$Q423),0)</f>
        <v>4616.18</v>
      </c>
      <c r="BA423" s="87">
        <f t="shared" si="1307"/>
        <v>0</v>
      </c>
      <c r="BB423" s="402">
        <f>IF(SUM($S$3:BD$3)*$J423+SUM($S$4:BD$4)*$K423+SUM($S$5:BD$5)*$L423+SUM($S$6:BD$6)*$M423+SUM($S$7:BD$7)*$N423-SUM($O423:$Q423)&gt;0,SUM($S$3:BD$3)*$J423+SUM($S$4:BD$4)*$K423+SUM($S$5:BD$5)*$L423+SUM($S$6:BD$6)*$M423+SUM($S$7:BD$7)*$N423-SUM($O423:$Q423),0)</f>
        <v>4616.18</v>
      </c>
      <c r="BC423" s="87">
        <f t="shared" si="1308"/>
        <v>0</v>
      </c>
      <c r="BG423" s="91"/>
      <c r="BH423" s="91"/>
      <c r="BI423" s="91"/>
      <c r="BJ423" s="91"/>
      <c r="BK423" s="91"/>
      <c r="BL423" s="91"/>
      <c r="BM423" s="91"/>
      <c r="BN423" s="91"/>
      <c r="BO423" s="91"/>
      <c r="BP423" s="91"/>
      <c r="BQ423" s="250"/>
      <c r="BR423" s="157"/>
      <c r="BS423" s="91"/>
      <c r="BT423" s="91"/>
      <c r="BU423" s="91"/>
      <c r="BV423" s="91"/>
      <c r="BW423" s="158"/>
      <c r="BX423" s="153" t="s">
        <v>1032</v>
      </c>
    </row>
    <row r="424" spans="1:76" s="86" customFormat="1" ht="12.75" customHeight="1" x14ac:dyDescent="0.25">
      <c r="A424" s="13" t="s">
        <v>963</v>
      </c>
      <c r="B424" s="63" t="s">
        <v>958</v>
      </c>
      <c r="C424" s="244" t="s">
        <v>105</v>
      </c>
      <c r="D424" s="274">
        <v>2</v>
      </c>
      <c r="E424" s="328">
        <v>43.3</v>
      </c>
      <c r="F424" s="342" t="s">
        <v>580</v>
      </c>
      <c r="G424" s="369">
        <v>2</v>
      </c>
      <c r="H424" s="370">
        <v>62.7</v>
      </c>
      <c r="I424" s="372" t="s">
        <v>580</v>
      </c>
      <c r="J424" s="307">
        <v>29.8</v>
      </c>
      <c r="K424" s="208"/>
      <c r="L424" s="224"/>
      <c r="M424" s="240"/>
      <c r="N424" s="141"/>
      <c r="O424" s="87"/>
      <c r="P424" s="91"/>
      <c r="Q424" s="292">
        <v>13000</v>
      </c>
      <c r="R424" s="72">
        <f>IF(SUM($S$3:U$3)*$J424+SUM($S$4:U$4)*$K424+SUM($S$5:U$5)*$L424+SUM($S$6:U$6)*$M424+SUM($S$7:U$7)*$N424-SUM($O424:$Q424)&gt;0,SUM($S$3:U$3)*$J424+SUM($S$4:U$4)*$K424+SUM($S$5:U$5)*$L424+SUM($S$6:U$6)*$M424+SUM($S$7:U$7)*$N424-SUM($O424:$Q424),0)</f>
        <v>0</v>
      </c>
      <c r="S424" s="73">
        <f t="shared" si="1290"/>
        <v>0</v>
      </c>
      <c r="T424" s="72">
        <f>IF(SUM($S$3:W$3)*$J424+SUM($S$4:W$4)*$K424+SUM($S$5:W$5)*$L424+SUM($S$6:W$6)*$M424+SUM($S$7:W$7)*$N424-SUM($O424:$Q424)&gt;0,SUM($S$3:W$3)*$J424+SUM($S$4:W$4)*$K424+SUM($S$5:W$5)*$L424+SUM($S$6:W$6)*$M424+SUM($S$7:W$7)*$N424-SUM($O424:$Q424),0)</f>
        <v>0</v>
      </c>
      <c r="U424" s="4">
        <f t="shared" si="1291"/>
        <v>0</v>
      </c>
      <c r="V424" s="72">
        <f>IF(SUM($S$3:Y$3)*$J424+SUM($S$4:Y$4)*$K424+SUM($S$5:Y$5)*$L424+SUM($S$6:Y$6)*$M424+SUM($S$7:Y$7)*$N424-SUM($O424:$Q424)&gt;0,SUM($S$3:Y$3)*$J424+SUM($S$4:Y$4)*$K424+SUM($S$5:Y$5)*$L424+SUM($S$6:Y$6)*$M424+SUM($S$7:Y$7)*$N424-SUM($O424:$Q424),0)</f>
        <v>0</v>
      </c>
      <c r="W424" s="4">
        <f t="shared" si="1292"/>
        <v>0</v>
      </c>
      <c r="X424" s="72">
        <f>IF(SUM($S$3:AA$3)*$J424+SUM($S$4:AA$4)*$K424+SUM($S$5:AA$5)*$L424+SUM($S$6:AA$6)*$M424+SUM($S$7:AA$7)*$N424-SUM($O424:$Q424)&gt;0,SUM($S$3:AA$3)*$J424+SUM($S$4:AA$4)*$K424+SUM($S$5:AA$5)*$L424+SUM($S$6:AA$6)*$M424+SUM($S$7:AA$7)*$N424-SUM($O424:$Q424),0)</f>
        <v>0</v>
      </c>
      <c r="Y424" s="4">
        <f t="shared" si="1293"/>
        <v>0</v>
      </c>
      <c r="Z424" s="72">
        <f>IF(SUM($S$3:AC$3)*$J424+SUM($S$4:AC$4)*$K424+SUM($S$5:AC$5)*$L424+SUM($S$6:AC$6)*$M424+SUM($S$7:AC$7)*$N424-SUM($O424:$Q424)&gt;0,SUM($S$3:AC$3)*$J424+SUM($S$4:AC$4)*$K424+SUM($S$5:AC$5)*$L424+SUM($S$6:AC$6)*$M424+SUM($S$7:AC$7)*$N424-SUM($O424:$Q424),0)</f>
        <v>0</v>
      </c>
      <c r="AA424" s="4">
        <f t="shared" si="1294"/>
        <v>0</v>
      </c>
      <c r="AB424" s="72">
        <f>IF(SUM($S$3:AE$3)*$J424+SUM($S$4:AE$4)*$K424+SUM($S$5:AE$5)*$L424+SUM($S$6:AE$6)*$M424+SUM($S$7:AE$7)*$N424-SUM($O424:$Q424)&gt;0,SUM($S$3:AE$3)*$J424+SUM($S$4:AE$4)*$K424+SUM($S$5:AE$5)*$L424+SUM($S$6:AE$6)*$M424+SUM($S$7:AE$7)*$N424-SUM($O424:$Q424),0)</f>
        <v>0</v>
      </c>
      <c r="AC424" s="4">
        <f t="shared" si="1295"/>
        <v>0</v>
      </c>
      <c r="AD424" s="72">
        <f>IF(SUM($S$3:AG$3)*$J424+SUM($S$4:AG$4)*$K424+SUM($S$5:AG$5)*$L424+SUM($S$6:AG$6)*$M424+SUM($S$7:AG$7)*$N424-SUM($O424:$Q424)&gt;0,SUM($S$3:AG$3)*$J424+SUM($S$4:AG$4)*$K424+SUM($S$5:AG$5)*$L424+SUM($S$6:AG$6)*$M424+SUM($S$7:AG$7)*$N424-SUM($O424:$Q424),0)</f>
        <v>0</v>
      </c>
      <c r="AE424" s="4">
        <f t="shared" si="1296"/>
        <v>0</v>
      </c>
      <c r="AF424" s="72">
        <f>IF(SUM($S$3:AI$3)*$J424+SUM($S$4:AI$4)*$K424+SUM($S$5:AI$5)*$L424+SUM($S$6:AI$6)*$M424+SUM($S$7:AI$7)*$N424-SUM($O424:$Q424)&gt;0,SUM($S$3:AI$3)*$J424+SUM($S$4:AI$4)*$K424+SUM($S$5:AI$5)*$L424+SUM($S$6:AI$6)*$M424+SUM($S$7:AI$7)*$N424-SUM($O424:$Q424),0)</f>
        <v>0</v>
      </c>
      <c r="AG424" s="4">
        <f t="shared" si="1297"/>
        <v>0</v>
      </c>
      <c r="AH424" s="72">
        <f>IF(SUM($S$3:AK$3)*$J424+SUM($S$4:AK$4)*$K424+SUM($S$5:AK$5)*$L424+SUM($S$6:AK$6)*$M424+SUM($S$7:AK$7)*$N424-SUM($O424:$Q424)&gt;0,SUM($S$3:AK$3)*$J424+SUM($S$4:AK$4)*$K424+SUM($S$5:AK$5)*$L424+SUM($S$6:AK$6)*$M424+SUM($S$7:AK$7)*$N424-SUM($O424:$Q424),0)</f>
        <v>0</v>
      </c>
      <c r="AI424" s="4">
        <f t="shared" si="1298"/>
        <v>0</v>
      </c>
      <c r="AJ424" s="72">
        <f>IF(SUM($S$3:AM$3)*$J424+SUM($S$4:AQ$4)*$K424+SUM($S$5:AM$5)*$L424+SUM($S$6:AM$6)*$M424+SUM($S$7:AM$7)*$N424-SUM($O424:$Q424)&gt;0,SUM($S$3:AM$3)*$J424+SUM($S$4:AQ$4)*$K424+SUM($S$5:AM$5)*$L424+SUM($S$6:AM$6)*$M424+SUM($S$7:AM$7)*$N424-SUM($O424:$Q424),0)</f>
        <v>0</v>
      </c>
      <c r="AK424" s="4">
        <f t="shared" si="1299"/>
        <v>0</v>
      </c>
      <c r="AL424" s="72">
        <f>IF(SUM($S$3:AO$3)*$J424+SUM($S$4:AS$4)*$K424+SUM($S$5:AO$5)*$L424+SUM($S$6:AO$6)*$M424+SUM($S$7:AO$7)*$N424-SUM($O424:$Q424)&gt;0,SUM($S$3:AO$3)*$J424+SUM($S$4:AS$4)*$K424+SUM($S$5:AO$5)*$L424+SUM($S$6:AO$6)*$M424+SUM($S$7:AO$7)*$N424-SUM($O424:$Q424),0)</f>
        <v>0</v>
      </c>
      <c r="AM424" s="4">
        <f t="shared" si="1300"/>
        <v>0</v>
      </c>
      <c r="AN424" s="72">
        <f>IF(SUM($S$3:AQ$3)*$J424+SUM($S$4:AU$4)*$K424+SUM($S$5:AQ$5)*$L424+SUM($S$6:AQ$6)*$M424+SUM($S$7:AQ$7)*$N424-SUM($O424:$Q424)&gt;0,SUM($S$3:AQ$3)*$J424+SUM($S$4:AU$4)*$K424+SUM($S$5:AQ$5)*$L424+SUM($S$6:AQ$6)*$M424+SUM($S$7:AQ$7)*$N424-SUM($O424:$Q424),0)</f>
        <v>0</v>
      </c>
      <c r="AO424" s="4">
        <f t="shared" si="1301"/>
        <v>0</v>
      </c>
      <c r="AP424" s="72">
        <f>IF(SUM($S$3:AS$3)*$J424+SUM($S$4:AW$4)*$K424+SUM($S$5:AS$5)*$L424+SUM($S$6:AS$6)*$M424+SUM($S$7:AS$7)*$N424-SUM($O424:$Q424)&gt;0,SUM($S$3:AS$3)*$J424+SUM($S$4:AW$4)*$K424+SUM($S$5:AS$5)*$L424+SUM($S$6:AS$6)*$M424+SUM($S$7:AS$7)*$N424-SUM($O424:$Q424),0)</f>
        <v>0</v>
      </c>
      <c r="AQ424" s="4">
        <f t="shared" si="1302"/>
        <v>0</v>
      </c>
      <c r="AR424" s="72">
        <f>IF(SUM($S$3:AU$3)*$J424+SUM($S$4:AP$4)*$K424+SUM($S$5:AU$5)*$L424+SUM($S$6:AU$6)*$M424+SUM($S$7:AU$7)*$N424-SUM($O424:$Q424)&gt;0,SUM($S$3:AU$3)*$J424+SUM($S$4:AP$4)*$K424+SUM($S$5:AU$5)*$L424+SUM($S$6:AU$6)*$M424+SUM($S$7:AU$7)*$N424-SUM($O424:$Q424),0)</f>
        <v>0</v>
      </c>
      <c r="AS424" s="4">
        <f t="shared" si="1303"/>
        <v>0</v>
      </c>
      <c r="AT424" s="72">
        <f>IF(SUM($S$3:AW$3)*$J424+SUM($S$4:AW$4)*$K424+SUM($S$5:AW$5)*$L424+SUM($S$6:AW$6)*$M424+SUM($S$7:AW$7)*$N424-SUM($O424:$Q424)&gt;0,SUM($S$3:AW$3)*$J424+SUM($S$4:AW$4)*$K424+SUM($S$5:AW$5)*$L424+SUM($S$6:AW$6)*$M424+SUM($S$7:AW$7)*$N424-SUM($O424:$Q424),0)</f>
        <v>0</v>
      </c>
      <c r="AU424" s="4">
        <f t="shared" si="1304"/>
        <v>0</v>
      </c>
      <c r="AV424" s="72">
        <f>IF(SUM($S$3:AY$3)*$J424+SUM($S$4:AY$4)*$K424+SUM($S$5:AY$5)*$L424+SUM($S$6:AY$6)*$M424+SUM($S$7:AY$7)*$N424-SUM($O424:$Q424)&gt;0,SUM($S$3:AY$3)*$J424+SUM($S$4:AY$4)*$K424+SUM($S$5:AY$5)*$L424+SUM($S$6:AY$6)*$M424+SUM($S$7:AY$7)*$N424-SUM($O424:$Q424),0)</f>
        <v>0</v>
      </c>
      <c r="AW424" s="4">
        <f t="shared" si="1305"/>
        <v>0</v>
      </c>
      <c r="AX424" s="72">
        <f>IF(SUM($S$3:BA$3)*$J424+SUM($S$4:BA$4)*$K424+SUM($S$5:BA$5)*$L424+SUM($S$6:BA$6)*$M424+SUM($S$7:BA$7)*$N424-SUM($O424:$Q424)&gt;0,SUM($S$3:BA$3)*$J424+SUM($S$4:BA$4)*$K424+SUM($S$5:BA$5)*$L424+SUM($S$6:BA$6)*$M424+SUM($S$7:BA$7)*$N424-SUM($O424:$Q424),0)</f>
        <v>0</v>
      </c>
      <c r="AY424" s="7">
        <f t="shared" si="1306"/>
        <v>0</v>
      </c>
      <c r="AZ424" s="401">
        <f>IF(SUM($S$3:BC$3)*$J424+SUM($S$4:BC$4)*$K424+SUM($S$5:BC$5)*$L424+SUM($S$6:BC$6)*$M424+SUM($S$7:BC$7)*$N424-SUM($O424:$Q424)&gt;0,SUM($S$3:BC$3)*$J424+SUM($S$4:BC$4)*$K424+SUM($S$5:BC$5)*$L424+SUM($S$6:BC$6)*$M424+SUM($S$7:BC$7)*$N424-SUM($O424:$Q424),0)</f>
        <v>0</v>
      </c>
      <c r="BA424" s="87">
        <f t="shared" si="1307"/>
        <v>0</v>
      </c>
      <c r="BB424" s="402">
        <f>IF(SUM($S$3:BD$3)*$J424+SUM($S$4:BD$4)*$K424+SUM($S$5:BD$5)*$L424+SUM($S$6:BD$6)*$M424+SUM($S$7:BD$7)*$N424-SUM($O424:$Q424)&gt;0,SUM($S$3:BD$3)*$J424+SUM($S$4:BD$4)*$K424+SUM($S$5:BD$5)*$L424+SUM($S$6:BD$6)*$M424+SUM($S$7:BD$7)*$N424-SUM($O424:$Q424),0)</f>
        <v>0</v>
      </c>
      <c r="BC424" s="87">
        <f t="shared" si="1308"/>
        <v>0</v>
      </c>
      <c r="BG424" s="23">
        <f t="shared" ref="BG424:BG430" si="1399">IF($G424=2,AC424*$H424*$I$2,AC424*$H424)</f>
        <v>0</v>
      </c>
      <c r="BH424" s="23">
        <f t="shared" ref="BH424:BH430" si="1400">IF($G424=2,AE424*$H424*$I$2,AE424*$H424)</f>
        <v>0</v>
      </c>
      <c r="BI424" s="23">
        <f t="shared" ref="BI424:BI430" si="1401">IF($G424=2,AG424*$H424*$I$2,AG424*$H424)</f>
        <v>0</v>
      </c>
      <c r="BJ424" s="23">
        <f t="shared" ref="BJ424:BJ430" si="1402">IF($G424=2,AI424*$H424*$I$2,AI424*$H424)</f>
        <v>0</v>
      </c>
      <c r="BK424" s="23">
        <f t="shared" ref="BK424:BK430" si="1403">IF($G424=2,AK424*$H424*$I$2,AK424*$H424)</f>
        <v>0</v>
      </c>
      <c r="BL424" s="23">
        <f t="shared" ref="BL424:BL430" si="1404">IF($G424=2,AM424*$H424*$I$2,AM424*$H424)</f>
        <v>0</v>
      </c>
      <c r="BM424" s="23">
        <f t="shared" ref="BM424:BM430" si="1405">IF($G424=2,AO424*$H424*$I$2,AO424*$H424)</f>
        <v>0</v>
      </c>
      <c r="BN424" s="23">
        <f t="shared" ref="BN424:BN430" si="1406">IF($G424=2,AQ424*$H424*$I$2,AQ424*$H424)</f>
        <v>0</v>
      </c>
      <c r="BO424" s="23">
        <f t="shared" ref="BO424:BO430" si="1407">IF($G424=2,AS424*$H424*$I$2,AS424*$H424)</f>
        <v>0</v>
      </c>
      <c r="BP424" s="23">
        <f t="shared" ref="BP424:BP430" si="1408">IF($G424=2,AU424*$H424*$I$2,AU424*$H424)</f>
        <v>0</v>
      </c>
      <c r="BQ424" s="407">
        <f t="shared" ref="BQ424:BQ430" si="1409">IF($G424=2,AW424*$H424*$I$2,AW424*$H424)</f>
        <v>0</v>
      </c>
      <c r="BR424" s="22">
        <f t="shared" ref="BR424:BR430" si="1410">IF($G424=2,AY424*$H424*$I$2,AY424*$H424)</f>
        <v>0</v>
      </c>
      <c r="BS424" s="91">
        <f t="shared" ref="BS424:BS432" si="1411">IF($G424=2,$H424*BA424*$I$2,$H424*BA424)</f>
        <v>0</v>
      </c>
      <c r="BT424" s="91">
        <f t="shared" ref="BT424:BT432" si="1412">IF($G424=2,$H424*BC424*$I$2,$H424*BC424)</f>
        <v>0</v>
      </c>
      <c r="BU424" s="23"/>
      <c r="BV424" s="23"/>
      <c r="BW424" s="24"/>
      <c r="BX424" s="164" t="s">
        <v>749</v>
      </c>
    </row>
    <row r="425" spans="1:76" s="86" customFormat="1" ht="12.75" customHeight="1" x14ac:dyDescent="0.25">
      <c r="A425" s="51" t="s">
        <v>719</v>
      </c>
      <c r="B425" s="51" t="s">
        <v>717</v>
      </c>
      <c r="C425" s="244" t="s">
        <v>105</v>
      </c>
      <c r="D425" s="274">
        <v>2</v>
      </c>
      <c r="E425" s="328">
        <v>43.3</v>
      </c>
      <c r="F425" s="342" t="s">
        <v>580</v>
      </c>
      <c r="G425" s="369">
        <v>2</v>
      </c>
      <c r="H425" s="370">
        <v>55.5</v>
      </c>
      <c r="I425" s="372" t="s">
        <v>580</v>
      </c>
      <c r="J425" s="208"/>
      <c r="K425" s="208"/>
      <c r="L425" s="217"/>
      <c r="M425" s="234">
        <v>38</v>
      </c>
      <c r="N425" s="120"/>
      <c r="O425" s="87"/>
      <c r="P425" s="91"/>
      <c r="Q425" s="292">
        <v>10500</v>
      </c>
      <c r="R425" s="72">
        <f>IF(SUM($S$3:U$3)*$J425+SUM($S$4:U$4)*$K425+SUM($S$5:U$5)*$L425+SUM($S$6:U$6)*$M425+SUM($S$7:U$7)*$N425-SUM($O425:$Q425)&gt;0,SUM($S$3:U$3)*$J425+SUM($S$4:U$4)*$K425+SUM($S$5:U$5)*$L425+SUM($S$6:U$6)*$M425+SUM($S$7:U$7)*$N425-SUM($O425:$Q425),0)</f>
        <v>0</v>
      </c>
      <c r="S425" s="73">
        <f t="shared" si="1290"/>
        <v>0</v>
      </c>
      <c r="T425" s="72">
        <f>IF(SUM($S$3:W$3)*$J425+SUM($S$4:W$4)*$K425+SUM($S$5:W$5)*$L425+SUM($S$6:W$6)*$M425+SUM($S$7:W$7)*$N425-SUM($O425:$Q425)&gt;0,SUM($S$3:W$3)*$J425+SUM($S$4:W$4)*$K425+SUM($S$5:W$5)*$L425+SUM($S$6:W$6)*$M425+SUM($S$7:W$7)*$N425-SUM($O425:$Q425),0)</f>
        <v>0</v>
      </c>
      <c r="U425" s="4">
        <f t="shared" si="1291"/>
        <v>0</v>
      </c>
      <c r="V425" s="72">
        <f>IF(SUM($S$3:Y$3)*$J425+SUM($S$4:Y$4)*$K425+SUM($S$5:Y$5)*$L425+SUM($S$6:Y$6)*$M425+SUM($S$7:Y$7)*$N425-SUM($O425:$Q425)&gt;0,SUM($S$3:Y$3)*$J425+SUM($S$4:Y$4)*$K425+SUM($S$5:Y$5)*$L425+SUM($S$6:Y$6)*$M425+SUM($S$7:Y$7)*$N425-SUM($O425:$Q425),0)</f>
        <v>0</v>
      </c>
      <c r="W425" s="4">
        <f t="shared" si="1292"/>
        <v>0</v>
      </c>
      <c r="X425" s="72">
        <f>IF(SUM($S$3:AA$3)*$J425+SUM($S$4:AA$4)*$K425+SUM($S$5:AA$5)*$L425+SUM($S$6:AA$6)*$M425+SUM($S$7:AA$7)*$N425-SUM($O425:$Q425)&gt;0,SUM($S$3:AA$3)*$J425+SUM($S$4:AA$4)*$K425+SUM($S$5:AA$5)*$L425+SUM($S$6:AA$6)*$M425+SUM($S$7:AA$7)*$N425-SUM($O425:$Q425),0)</f>
        <v>0</v>
      </c>
      <c r="Y425" s="4">
        <f t="shared" si="1293"/>
        <v>0</v>
      </c>
      <c r="Z425" s="72">
        <f>IF(SUM($S$3:AC$3)*$J425+SUM($S$4:AC$4)*$K425+SUM($S$5:AC$5)*$L425+SUM($S$6:AC$6)*$M425+SUM($S$7:AC$7)*$N425-SUM($O425:$Q425)&gt;0,SUM($S$3:AC$3)*$J425+SUM($S$4:AC$4)*$K425+SUM($S$5:AC$5)*$L425+SUM($S$6:AC$6)*$M425+SUM($S$7:AC$7)*$N425-SUM($O425:$Q425),0)</f>
        <v>0</v>
      </c>
      <c r="AA425" s="4">
        <f t="shared" si="1294"/>
        <v>0</v>
      </c>
      <c r="AB425" s="72">
        <f>IF(SUM($S$3:AE$3)*$J425+SUM($S$4:AE$4)*$K425+SUM($S$5:AE$5)*$L425+SUM($S$6:AE$6)*$M425+SUM($S$7:AE$7)*$N425-SUM($O425:$Q425)&gt;0,SUM($S$3:AE$3)*$J425+SUM($S$4:AE$4)*$K425+SUM($S$5:AE$5)*$L425+SUM($S$6:AE$6)*$M425+SUM($S$7:AE$7)*$N425-SUM($O425:$Q425),0)</f>
        <v>0</v>
      </c>
      <c r="AC425" s="4">
        <f t="shared" si="1295"/>
        <v>0</v>
      </c>
      <c r="AD425" s="72">
        <f>IF(SUM($S$3:AG$3)*$J425+SUM($S$4:AG$4)*$K425+SUM($S$5:AG$5)*$L425+SUM($S$6:AG$6)*$M425+SUM($S$7:AG$7)*$N425-SUM($O425:$Q425)&gt;0,SUM($S$3:AG$3)*$J425+SUM($S$4:AG$4)*$K425+SUM($S$5:AG$5)*$L425+SUM($S$6:AG$6)*$M425+SUM($S$7:AG$7)*$N425-SUM($O425:$Q425),0)</f>
        <v>0</v>
      </c>
      <c r="AE425" s="4">
        <f t="shared" si="1296"/>
        <v>0</v>
      </c>
      <c r="AF425" s="72">
        <f>IF(SUM($S$3:AI$3)*$J425+SUM($S$4:AI$4)*$K425+SUM($S$5:AI$5)*$L425+SUM($S$6:AI$6)*$M425+SUM($S$7:AI$7)*$N425-SUM($O425:$Q425)&gt;0,SUM($S$3:AI$3)*$J425+SUM($S$4:AI$4)*$K425+SUM($S$5:AI$5)*$L425+SUM($S$6:AI$6)*$M425+SUM($S$7:AI$7)*$N425-SUM($O425:$Q425),0)</f>
        <v>0</v>
      </c>
      <c r="AG425" s="4">
        <f t="shared" si="1297"/>
        <v>0</v>
      </c>
      <c r="AH425" s="72">
        <f>IF(SUM($S$3:AK$3)*$J425+SUM($S$4:AK$4)*$K425+SUM($S$5:AK$5)*$L425+SUM($S$6:AK$6)*$M425+SUM($S$7:AK$7)*$N425-SUM($O425:$Q425)&gt;0,SUM($S$3:AK$3)*$J425+SUM($S$4:AK$4)*$K425+SUM($S$5:AK$5)*$L425+SUM($S$6:AK$6)*$M425+SUM($S$7:AK$7)*$N425-SUM($O425:$Q425),0)</f>
        <v>0</v>
      </c>
      <c r="AI425" s="4">
        <f t="shared" si="1298"/>
        <v>0</v>
      </c>
      <c r="AJ425" s="72">
        <f>IF(SUM($S$3:AM$3)*$J425+SUM($S$4:AQ$4)*$K425+SUM($S$5:AM$5)*$L425+SUM($S$6:AM$6)*$M425+SUM($S$7:AM$7)*$N425-SUM($O425:$Q425)&gt;0,SUM($S$3:AM$3)*$J425+SUM($S$4:AQ$4)*$K425+SUM($S$5:AM$5)*$L425+SUM($S$6:AM$6)*$M425+SUM($S$7:AM$7)*$N425-SUM($O425:$Q425),0)</f>
        <v>0</v>
      </c>
      <c r="AK425" s="4">
        <f t="shared" si="1299"/>
        <v>0</v>
      </c>
      <c r="AL425" s="72">
        <f>IF(SUM($S$3:AO$3)*$J425+SUM($S$4:AS$4)*$K425+SUM($S$5:AO$5)*$L425+SUM($S$6:AO$6)*$M425+SUM($S$7:AO$7)*$N425-SUM($O425:$Q425)&gt;0,SUM($S$3:AO$3)*$J425+SUM($S$4:AS$4)*$K425+SUM($S$5:AO$5)*$L425+SUM($S$6:AO$6)*$M425+SUM($S$7:AO$7)*$N425-SUM($O425:$Q425),0)</f>
        <v>0</v>
      </c>
      <c r="AM425" s="4">
        <f t="shared" si="1300"/>
        <v>0</v>
      </c>
      <c r="AN425" s="72">
        <f>IF(SUM($S$3:AQ$3)*$J425+SUM($S$4:AU$4)*$K425+SUM($S$5:AQ$5)*$L425+SUM($S$6:AQ$6)*$M425+SUM($S$7:AQ$7)*$N425-SUM($O425:$Q425)&gt;0,SUM($S$3:AQ$3)*$J425+SUM($S$4:AU$4)*$K425+SUM($S$5:AQ$5)*$L425+SUM($S$6:AQ$6)*$M425+SUM($S$7:AQ$7)*$N425-SUM($O425:$Q425),0)</f>
        <v>0</v>
      </c>
      <c r="AO425" s="4">
        <f t="shared" si="1301"/>
        <v>0</v>
      </c>
      <c r="AP425" s="72">
        <f>IF(SUM($S$3:AS$3)*$J425+SUM($S$4:AW$4)*$K425+SUM($S$5:AS$5)*$L425+SUM($S$6:AS$6)*$M425+SUM($S$7:AS$7)*$N425-SUM($O425:$Q425)&gt;0,SUM($S$3:AS$3)*$J425+SUM($S$4:AW$4)*$K425+SUM($S$5:AS$5)*$L425+SUM($S$6:AS$6)*$M425+SUM($S$7:AS$7)*$N425-SUM($O425:$Q425),0)</f>
        <v>0</v>
      </c>
      <c r="AQ425" s="4">
        <f t="shared" si="1302"/>
        <v>0</v>
      </c>
      <c r="AR425" s="72">
        <f>IF(SUM($S$3:AU$3)*$J425+SUM($S$4:AP$4)*$K425+SUM($S$5:AU$5)*$L425+SUM($S$6:AU$6)*$M425+SUM($S$7:AU$7)*$N425-SUM($O425:$Q425)&gt;0,SUM($S$3:AU$3)*$J425+SUM($S$4:AP$4)*$K425+SUM($S$5:AU$5)*$L425+SUM($S$6:AU$6)*$M425+SUM($S$7:AU$7)*$N425-SUM($O425:$Q425),0)</f>
        <v>0</v>
      </c>
      <c r="AS425" s="4">
        <f t="shared" si="1303"/>
        <v>0</v>
      </c>
      <c r="AT425" s="72">
        <f>IF(SUM($S$3:AW$3)*$J425+SUM($S$4:AW$4)*$K425+SUM($S$5:AW$5)*$L425+SUM($S$6:AW$6)*$M425+SUM($S$7:AW$7)*$N425-SUM($O425:$Q425)&gt;0,SUM($S$3:AW$3)*$J425+SUM($S$4:AW$4)*$K425+SUM($S$5:AW$5)*$L425+SUM($S$6:AW$6)*$M425+SUM($S$7:AW$7)*$N425-SUM($O425:$Q425),0)</f>
        <v>0</v>
      </c>
      <c r="AU425" s="4">
        <f t="shared" si="1304"/>
        <v>0</v>
      </c>
      <c r="AV425" s="72">
        <f>IF(SUM($S$3:AY$3)*$J425+SUM($S$4:AY$4)*$K425+SUM($S$5:AY$5)*$L425+SUM($S$6:AY$6)*$M425+SUM($S$7:AY$7)*$N425-SUM($O425:$Q425)&gt;0,SUM($S$3:AY$3)*$J425+SUM($S$4:AY$4)*$K425+SUM($S$5:AY$5)*$L425+SUM($S$6:AY$6)*$M425+SUM($S$7:AY$7)*$N425-SUM($O425:$Q425),0)</f>
        <v>0</v>
      </c>
      <c r="AW425" s="4">
        <f t="shared" si="1305"/>
        <v>0</v>
      </c>
      <c r="AX425" s="72">
        <f>IF(SUM($S$3:BA$3)*$J425+SUM($S$4:BA$4)*$K425+SUM($S$5:BA$5)*$L425+SUM($S$6:BA$6)*$M425+SUM($S$7:BA$7)*$N425-SUM($O425:$Q425)&gt;0,SUM($S$3:BA$3)*$J425+SUM($S$4:BA$4)*$K425+SUM($S$5:BA$5)*$L425+SUM($S$6:BA$6)*$M425+SUM($S$7:BA$7)*$N425-SUM($O425:$Q425),0)</f>
        <v>0</v>
      </c>
      <c r="AY425" s="7">
        <f t="shared" si="1306"/>
        <v>0</v>
      </c>
      <c r="AZ425" s="401">
        <f>IF(SUM($S$3:BC$3)*$J425+SUM($S$4:BC$4)*$K425+SUM($S$5:BC$5)*$L425+SUM($S$6:BC$6)*$M425+SUM($S$7:BC$7)*$N425-SUM($O425:$Q425)&gt;0,SUM($S$3:BC$3)*$J425+SUM($S$4:BC$4)*$K425+SUM($S$5:BC$5)*$L425+SUM($S$6:BC$6)*$M425+SUM($S$7:BC$7)*$N425-SUM($O425:$Q425),0)</f>
        <v>0</v>
      </c>
      <c r="BA425" s="87">
        <f t="shared" si="1307"/>
        <v>0</v>
      </c>
      <c r="BB425" s="402">
        <f>IF(SUM($S$3:BD$3)*$J425+SUM($S$4:BD$4)*$K425+SUM($S$5:BD$5)*$L425+SUM($S$6:BD$6)*$M425+SUM($S$7:BD$7)*$N425-SUM($O425:$Q425)&gt;0,SUM($S$3:BD$3)*$J425+SUM($S$4:BD$4)*$K425+SUM($S$5:BD$5)*$L425+SUM($S$6:BD$6)*$M425+SUM($S$7:BD$7)*$N425-SUM($O425:$Q425),0)</f>
        <v>0</v>
      </c>
      <c r="BC425" s="87">
        <f t="shared" si="1308"/>
        <v>0</v>
      </c>
      <c r="BG425" s="23">
        <f t="shared" si="1399"/>
        <v>0</v>
      </c>
      <c r="BH425" s="23">
        <f t="shared" si="1400"/>
        <v>0</v>
      </c>
      <c r="BI425" s="23">
        <f t="shared" si="1401"/>
        <v>0</v>
      </c>
      <c r="BJ425" s="23">
        <f t="shared" si="1402"/>
        <v>0</v>
      </c>
      <c r="BK425" s="23">
        <f t="shared" si="1403"/>
        <v>0</v>
      </c>
      <c r="BL425" s="23">
        <f t="shared" si="1404"/>
        <v>0</v>
      </c>
      <c r="BM425" s="23">
        <f t="shared" si="1405"/>
        <v>0</v>
      </c>
      <c r="BN425" s="23">
        <f t="shared" si="1406"/>
        <v>0</v>
      </c>
      <c r="BO425" s="23">
        <f t="shared" si="1407"/>
        <v>0</v>
      </c>
      <c r="BP425" s="23">
        <f t="shared" si="1408"/>
        <v>0</v>
      </c>
      <c r="BQ425" s="407">
        <f t="shared" si="1409"/>
        <v>0</v>
      </c>
      <c r="BR425" s="22">
        <f t="shared" si="1410"/>
        <v>0</v>
      </c>
      <c r="BS425" s="91">
        <f t="shared" si="1411"/>
        <v>0</v>
      </c>
      <c r="BT425" s="91">
        <f t="shared" si="1412"/>
        <v>0</v>
      </c>
      <c r="BU425" s="23"/>
      <c r="BV425" s="23"/>
      <c r="BW425" s="24"/>
      <c r="BX425" s="164" t="s">
        <v>749</v>
      </c>
    </row>
    <row r="426" spans="1:76" s="86" customFormat="1" ht="12.75" customHeight="1" x14ac:dyDescent="0.25">
      <c r="A426" s="15" t="s">
        <v>964</v>
      </c>
      <c r="B426" s="15" t="s">
        <v>720</v>
      </c>
      <c r="C426" s="244" t="s">
        <v>105</v>
      </c>
      <c r="D426" s="274">
        <v>2</v>
      </c>
      <c r="E426" s="328">
        <v>43</v>
      </c>
      <c r="F426" s="342" t="s">
        <v>580</v>
      </c>
      <c r="G426" s="369">
        <v>2</v>
      </c>
      <c r="H426" s="370">
        <v>46</v>
      </c>
      <c r="I426" s="372" t="s">
        <v>580</v>
      </c>
      <c r="J426" s="208"/>
      <c r="K426" s="225">
        <v>24.88</v>
      </c>
      <c r="L426" s="217"/>
      <c r="M426" s="109"/>
      <c r="N426" s="120"/>
      <c r="O426" s="87">
        <v>2437</v>
      </c>
      <c r="P426" s="91"/>
      <c r="Q426" s="292">
        <v>26500</v>
      </c>
      <c r="R426" s="72">
        <f>IF(SUM($S$3:U$3)*$J426+SUM($S$4:U$4)*$K426+SUM($S$5:U$5)*$L426+SUM($S$6:U$6)*$M426+SUM($S$7:U$7)*$N426-SUM($O426:$Q426)&gt;0,SUM($S$3:U$3)*$J426+SUM($S$4:U$4)*$K426+SUM($S$5:U$5)*$L426+SUM($S$6:U$6)*$M426+SUM($S$7:U$7)*$N426-SUM($O426:$Q426),0)</f>
        <v>0</v>
      </c>
      <c r="S426" s="73">
        <f t="shared" si="1290"/>
        <v>0</v>
      </c>
      <c r="T426" s="72">
        <f>IF(SUM($S$3:W$3)*$J426+SUM($S$4:W$4)*$K426+SUM($S$5:W$5)*$L426+SUM($S$6:W$6)*$M426+SUM($S$7:W$7)*$N426-SUM($O426:$Q426)&gt;0,SUM($S$3:W$3)*$J426+SUM($S$4:W$4)*$K426+SUM($S$5:W$5)*$L426+SUM($S$6:W$6)*$M426+SUM($S$7:W$7)*$N426-SUM($O426:$Q426),0)</f>
        <v>0</v>
      </c>
      <c r="U426" s="4">
        <f t="shared" si="1291"/>
        <v>0</v>
      </c>
      <c r="V426" s="72">
        <f>IF(SUM($S$3:Y$3)*$J426+SUM($S$4:Y$4)*$K426+SUM($S$5:Y$5)*$L426+SUM($S$6:Y$6)*$M426+SUM($S$7:Y$7)*$N426-SUM($O426:$Q426)&gt;0,SUM($S$3:Y$3)*$J426+SUM($S$4:Y$4)*$K426+SUM($S$5:Y$5)*$L426+SUM($S$6:Y$6)*$M426+SUM($S$7:Y$7)*$N426-SUM($O426:$Q426),0)</f>
        <v>0</v>
      </c>
      <c r="W426" s="4">
        <f t="shared" si="1292"/>
        <v>0</v>
      </c>
      <c r="X426" s="72">
        <f>IF(SUM($S$3:AA$3)*$J426+SUM($S$4:AA$4)*$K426+SUM($S$5:AA$5)*$L426+SUM($S$6:AA$6)*$M426+SUM($S$7:AA$7)*$N426-SUM($O426:$Q426)&gt;0,SUM($S$3:AA$3)*$J426+SUM($S$4:AA$4)*$K426+SUM($S$5:AA$5)*$L426+SUM($S$6:AA$6)*$M426+SUM($S$7:AA$7)*$N426-SUM($O426:$Q426),0)</f>
        <v>0</v>
      </c>
      <c r="Y426" s="4">
        <f t="shared" si="1293"/>
        <v>0</v>
      </c>
      <c r="Z426" s="72">
        <f>IF(SUM($S$3:AC$3)*$J426+SUM($S$4:AC$4)*$K426+SUM($S$5:AC$5)*$L426+SUM($S$6:AC$6)*$M426+SUM($S$7:AC$7)*$N426-SUM($O426:$Q426)&gt;0,SUM($S$3:AC$3)*$J426+SUM($S$4:AC$4)*$K426+SUM($S$5:AC$5)*$L426+SUM($S$6:AC$6)*$M426+SUM($S$7:AC$7)*$N426-SUM($O426:$Q426),0)</f>
        <v>0</v>
      </c>
      <c r="AA426" s="4">
        <f t="shared" si="1294"/>
        <v>0</v>
      </c>
      <c r="AB426" s="72">
        <f>IF(SUM($S$3:AE$3)*$J426+SUM($S$4:AE$4)*$K426+SUM($S$5:AE$5)*$L426+SUM($S$6:AE$6)*$M426+SUM($S$7:AE$7)*$N426-SUM($O426:$Q426)&gt;0,SUM($S$3:AE$3)*$J426+SUM($S$4:AE$4)*$K426+SUM($S$5:AE$5)*$L426+SUM($S$6:AE$6)*$M426+SUM($S$7:AE$7)*$N426-SUM($O426:$Q426),0)</f>
        <v>0</v>
      </c>
      <c r="AC426" s="4">
        <f t="shared" si="1295"/>
        <v>0</v>
      </c>
      <c r="AD426" s="72">
        <f>IF(SUM($S$3:AG$3)*$J426+SUM($S$4:AG$4)*$K426+SUM($S$5:AG$5)*$L426+SUM($S$6:AG$6)*$M426+SUM($S$7:AG$7)*$N426-SUM($O426:$Q426)&gt;0,SUM($S$3:AG$3)*$J426+SUM($S$4:AG$4)*$K426+SUM($S$5:AG$5)*$L426+SUM($S$6:AG$6)*$M426+SUM($S$7:AG$7)*$N426-SUM($O426:$Q426),0)</f>
        <v>0</v>
      </c>
      <c r="AE426" s="4">
        <f t="shared" si="1296"/>
        <v>0</v>
      </c>
      <c r="AF426" s="72">
        <f>IF(SUM($S$3:AI$3)*$J426+SUM($S$4:AI$4)*$K426+SUM($S$5:AI$5)*$L426+SUM($S$6:AI$6)*$M426+SUM($S$7:AI$7)*$N426-SUM($O426:$Q426)&gt;0,SUM($S$3:AI$3)*$J426+SUM($S$4:AI$4)*$K426+SUM($S$5:AI$5)*$L426+SUM($S$6:AI$6)*$M426+SUM($S$7:AI$7)*$N426-SUM($O426:$Q426),0)</f>
        <v>0</v>
      </c>
      <c r="AG426" s="4">
        <f t="shared" si="1297"/>
        <v>0</v>
      </c>
      <c r="AH426" s="72">
        <f>IF(SUM($S$3:AK$3)*$J426+SUM($S$4:AK$4)*$K426+SUM($S$5:AK$5)*$L426+SUM($S$6:AK$6)*$M426+SUM($S$7:AK$7)*$N426-SUM($O426:$Q426)&gt;0,SUM($S$3:AK$3)*$J426+SUM($S$4:AK$4)*$K426+SUM($S$5:AK$5)*$L426+SUM($S$6:AK$6)*$M426+SUM($S$7:AK$7)*$N426-SUM($O426:$Q426),0)</f>
        <v>0</v>
      </c>
      <c r="AI426" s="4">
        <f t="shared" si="1298"/>
        <v>0</v>
      </c>
      <c r="AJ426" s="72">
        <f>IF(SUM($S$3:AM$3)*$J426+SUM($S$4:AQ$4)*$K426+SUM($S$5:AM$5)*$L426+SUM($S$6:AM$6)*$M426+SUM($S$7:AM$7)*$N426-SUM($O426:$Q426)&gt;0,SUM($S$3:AM$3)*$J426+SUM($S$4:AQ$4)*$K426+SUM($S$5:AM$5)*$L426+SUM($S$6:AM$6)*$M426+SUM($S$7:AM$7)*$N426-SUM($O426:$Q426),0)</f>
        <v>0</v>
      </c>
      <c r="AK426" s="4">
        <f t="shared" si="1299"/>
        <v>0</v>
      </c>
      <c r="AL426" s="72">
        <f>IF(SUM($S$3:AO$3)*$J426+SUM($S$4:AS$4)*$K426+SUM($S$5:AO$5)*$L426+SUM($S$6:AO$6)*$M426+SUM($S$7:AO$7)*$N426-SUM($O426:$Q426)&gt;0,SUM($S$3:AO$3)*$J426+SUM($S$4:AS$4)*$K426+SUM($S$5:AO$5)*$L426+SUM($S$6:AO$6)*$M426+SUM($S$7:AO$7)*$N426-SUM($O426:$Q426),0)</f>
        <v>0</v>
      </c>
      <c r="AM426" s="4">
        <f t="shared" si="1300"/>
        <v>0</v>
      </c>
      <c r="AN426" s="72">
        <f>IF(SUM($S$3:AQ$3)*$J426+SUM($S$4:AU$4)*$K426+SUM($S$5:AQ$5)*$L426+SUM($S$6:AQ$6)*$M426+SUM($S$7:AQ$7)*$N426-SUM($O426:$Q426)&gt;0,SUM($S$3:AQ$3)*$J426+SUM($S$4:AU$4)*$K426+SUM($S$5:AQ$5)*$L426+SUM($S$6:AQ$6)*$M426+SUM($S$7:AQ$7)*$N426-SUM($O426:$Q426),0)</f>
        <v>0</v>
      </c>
      <c r="AO426" s="4">
        <f t="shared" si="1301"/>
        <v>0</v>
      </c>
      <c r="AP426" s="72">
        <f>IF(SUM($S$3:AS$3)*$J426+SUM($S$4:AW$4)*$K426+SUM($S$5:AS$5)*$L426+SUM($S$6:AS$6)*$M426+SUM($S$7:AS$7)*$N426-SUM($O426:$Q426)&gt;0,SUM($S$3:AS$3)*$J426+SUM($S$4:AW$4)*$K426+SUM($S$5:AS$5)*$L426+SUM($S$6:AS$6)*$M426+SUM($S$7:AS$7)*$N426-SUM($O426:$Q426),0)</f>
        <v>1317.0799999999981</v>
      </c>
      <c r="AQ426" s="4">
        <f t="shared" si="1302"/>
        <v>1317.0799999999981</v>
      </c>
      <c r="AR426" s="72">
        <f>IF(SUM($S$3:AU$3)*$J426+SUM($S$4:AP$4)*$K426+SUM($S$5:AU$5)*$L426+SUM($S$6:AU$6)*$M426+SUM($S$7:AU$7)*$N426-SUM($O426:$Q426)&gt;0,SUM($S$3:AU$3)*$J426+SUM($S$4:AP$4)*$K426+SUM($S$5:AU$5)*$L426+SUM($S$6:AU$6)*$M426+SUM($S$7:AU$7)*$N426-SUM($O426:$Q426),0)</f>
        <v>0</v>
      </c>
      <c r="AS426" s="4">
        <f t="shared" si="1303"/>
        <v>0</v>
      </c>
      <c r="AT426" s="72">
        <f>IF(SUM($S$3:AW$3)*$J426+SUM($S$4:AW$4)*$K426+SUM($S$5:AW$5)*$L426+SUM($S$6:AW$6)*$M426+SUM($S$7:AW$7)*$N426-SUM($O426:$Q426)&gt;0,SUM($S$3:AW$3)*$J426+SUM($S$4:AW$4)*$K426+SUM($S$5:AW$5)*$L426+SUM($S$6:AW$6)*$M426+SUM($S$7:AW$7)*$N426-SUM($O426:$Q426),0)</f>
        <v>1317.0799999999981</v>
      </c>
      <c r="AU426" s="4">
        <f t="shared" si="1304"/>
        <v>1317.0799999999981</v>
      </c>
      <c r="AV426" s="72">
        <f>IF(SUM($S$3:AY$3)*$J426+SUM($S$4:AY$4)*$K426+SUM($S$5:AY$5)*$L426+SUM($S$6:AY$6)*$M426+SUM($S$7:AY$7)*$N426-SUM($O426:$Q426)&gt;0,SUM($S$3:AY$3)*$J426+SUM($S$4:AY$4)*$K426+SUM($S$5:AY$5)*$L426+SUM($S$6:AY$6)*$M426+SUM($S$7:AY$7)*$N426-SUM($O426:$Q426),0)</f>
        <v>5049.0800000000017</v>
      </c>
      <c r="AW426" s="4">
        <f t="shared" si="1305"/>
        <v>3732.0000000000036</v>
      </c>
      <c r="AX426" s="72">
        <f>IF(SUM($S$3:BA$3)*$J426+SUM($S$4:BA$4)*$K426+SUM($S$5:BA$5)*$L426+SUM($S$6:BA$6)*$M426+SUM($S$7:BA$7)*$N426-SUM($O426:$Q426)&gt;0,SUM($S$3:BA$3)*$J426+SUM($S$4:BA$4)*$K426+SUM($S$5:BA$5)*$L426+SUM($S$6:BA$6)*$M426+SUM($S$7:BA$7)*$N426-SUM($O426:$Q426),0)</f>
        <v>8781.0800000000017</v>
      </c>
      <c r="AY426" s="7">
        <f t="shared" si="1306"/>
        <v>3732</v>
      </c>
      <c r="AZ426" s="401">
        <f>IF(SUM($S$3:BC$3)*$J426+SUM($S$4:BC$4)*$K426+SUM($S$5:BC$5)*$L426+SUM($S$6:BC$6)*$M426+SUM($S$7:BC$7)*$N426-SUM($O426:$Q426)&gt;0,SUM($S$3:BC$3)*$J426+SUM($S$4:BC$4)*$K426+SUM($S$5:BC$5)*$L426+SUM($S$6:BC$6)*$M426+SUM($S$7:BC$7)*$N426-SUM($O426:$Q426),0)</f>
        <v>12513.080000000002</v>
      </c>
      <c r="BA426" s="87">
        <f t="shared" si="1307"/>
        <v>3732</v>
      </c>
      <c r="BB426" s="402">
        <f>IF(SUM($S$3:BD$3)*$J426+SUM($S$4:BD$4)*$K426+SUM($S$5:BD$5)*$L426+SUM($S$6:BD$6)*$M426+SUM($S$7:BD$7)*$N426-SUM($O426:$Q426)&gt;0,SUM($S$3:BD$3)*$J426+SUM($S$4:BD$4)*$K426+SUM($S$5:BD$5)*$L426+SUM($S$6:BD$6)*$M426+SUM($S$7:BD$7)*$N426-SUM($O426:$Q426),0)</f>
        <v>16170.439999999995</v>
      </c>
      <c r="BC426" s="87">
        <f t="shared" si="1308"/>
        <v>3657.3599999999933</v>
      </c>
      <c r="BG426" s="23">
        <f t="shared" si="1399"/>
        <v>0</v>
      </c>
      <c r="BH426" s="23">
        <f t="shared" si="1400"/>
        <v>0</v>
      </c>
      <c r="BI426" s="23">
        <f t="shared" si="1401"/>
        <v>0</v>
      </c>
      <c r="BJ426" s="23">
        <f t="shared" si="1402"/>
        <v>0</v>
      </c>
      <c r="BK426" s="23">
        <f t="shared" si="1403"/>
        <v>0</v>
      </c>
      <c r="BL426" s="23">
        <f t="shared" si="1404"/>
        <v>0</v>
      </c>
      <c r="BM426" s="23">
        <f t="shared" si="1405"/>
        <v>0</v>
      </c>
      <c r="BN426" s="23">
        <f t="shared" si="1406"/>
        <v>345338.37599999952</v>
      </c>
      <c r="BO426" s="23">
        <f t="shared" si="1407"/>
        <v>0</v>
      </c>
      <c r="BP426" s="23">
        <f t="shared" si="1408"/>
        <v>345338.37599999952</v>
      </c>
      <c r="BQ426" s="407">
        <f t="shared" si="1409"/>
        <v>978530.40000000107</v>
      </c>
      <c r="BR426" s="22">
        <f t="shared" si="1410"/>
        <v>978530.4</v>
      </c>
      <c r="BS426" s="91">
        <f t="shared" si="1411"/>
        <v>978530.4</v>
      </c>
      <c r="BT426" s="91">
        <f t="shared" si="1412"/>
        <v>958959.79199999839</v>
      </c>
      <c r="BU426" s="23"/>
      <c r="BV426" s="23"/>
      <c r="BW426" s="24"/>
      <c r="BX426" s="164" t="s">
        <v>749</v>
      </c>
    </row>
    <row r="427" spans="1:76" s="103" customFormat="1" ht="12.75" customHeight="1" x14ac:dyDescent="0.25">
      <c r="A427" s="13" t="s">
        <v>965</v>
      </c>
      <c r="B427" s="63" t="s">
        <v>564</v>
      </c>
      <c r="C427" s="98" t="s">
        <v>105</v>
      </c>
      <c r="D427" s="280">
        <v>2</v>
      </c>
      <c r="E427" s="334">
        <v>43.6</v>
      </c>
      <c r="F427" s="353" t="s">
        <v>966</v>
      </c>
      <c r="G427" s="369">
        <v>0</v>
      </c>
      <c r="H427" s="370">
        <v>55.5</v>
      </c>
      <c r="I427" s="382" t="s">
        <v>966</v>
      </c>
      <c r="J427" s="226"/>
      <c r="K427" s="226"/>
      <c r="L427" s="224">
        <v>15.42</v>
      </c>
      <c r="M427" s="224"/>
      <c r="N427" s="142"/>
      <c r="O427" s="87"/>
      <c r="P427" s="143"/>
      <c r="Q427" s="292">
        <v>22900</v>
      </c>
      <c r="R427" s="72">
        <f>IF(SUM($S$3:U$3)*$J427+SUM($S$4:U$4)*$K427+SUM($S$5:U$5)*$L427+SUM($S$6:U$6)*$M427+SUM($S$7:U$7)*$N427-SUM($O427:$Q427)&gt;0,SUM($S$3:U$3)*$J427+SUM($S$4:U$4)*$K427+SUM($S$5:U$5)*$L427+SUM($S$6:U$6)*$M427+SUM($S$7:U$7)*$N427-SUM($O427:$Q427),0)</f>
        <v>0</v>
      </c>
      <c r="S427" s="73">
        <f t="shared" si="1290"/>
        <v>0</v>
      </c>
      <c r="T427" s="72">
        <f>IF(SUM($S$3:W$3)*$J427+SUM($S$4:W$4)*$K427+SUM($S$5:W$5)*$L427+SUM($S$6:W$6)*$M427+SUM($S$7:W$7)*$N427-SUM($O427:$Q427)&gt;0,SUM($S$3:W$3)*$J427+SUM($S$4:W$4)*$K427+SUM($S$5:W$5)*$L427+SUM($S$6:W$6)*$M427+SUM($S$7:W$7)*$N427-SUM($O427:$Q427),0)</f>
        <v>0</v>
      </c>
      <c r="U427" s="4">
        <f t="shared" si="1291"/>
        <v>0</v>
      </c>
      <c r="V427" s="72">
        <f>IF(SUM($S$3:Y$3)*$J427+SUM($S$4:Y$4)*$K427+SUM($S$5:Y$5)*$L427+SUM($S$6:Y$6)*$M427+SUM($S$7:Y$7)*$N427-SUM($O427:$Q427)&gt;0,SUM($S$3:Y$3)*$J427+SUM($S$4:Y$4)*$K427+SUM($S$5:Y$5)*$L427+SUM($S$6:Y$6)*$M427+SUM($S$7:Y$7)*$N427-SUM($O427:$Q427),0)</f>
        <v>0</v>
      </c>
      <c r="W427" s="4">
        <f t="shared" si="1292"/>
        <v>0</v>
      </c>
      <c r="X427" s="72">
        <f>IF(SUM($S$3:AA$3)*$J427+SUM($S$4:AA$4)*$K427+SUM($S$5:AA$5)*$L427+SUM($S$6:AA$6)*$M427+SUM($S$7:AA$7)*$N427-SUM($O427:$Q427)&gt;0,SUM($S$3:AA$3)*$J427+SUM($S$4:AA$4)*$K427+SUM($S$5:AA$5)*$L427+SUM($S$6:AA$6)*$M427+SUM($S$7:AA$7)*$N427-SUM($O427:$Q427),0)</f>
        <v>0</v>
      </c>
      <c r="Y427" s="4">
        <f t="shared" si="1293"/>
        <v>0</v>
      </c>
      <c r="Z427" s="72">
        <f>IF(SUM($S$3:AC$3)*$J427+SUM($S$4:AC$4)*$K427+SUM($S$5:AC$5)*$L427+SUM($S$6:AC$6)*$M427+SUM($S$7:AC$7)*$N427-SUM($O427:$Q427)&gt;0,SUM($S$3:AC$3)*$J427+SUM($S$4:AC$4)*$K427+SUM($S$5:AC$5)*$L427+SUM($S$6:AC$6)*$M427+SUM($S$7:AC$7)*$N427-SUM($O427:$Q427),0)</f>
        <v>0</v>
      </c>
      <c r="AA427" s="4">
        <f t="shared" si="1294"/>
        <v>0</v>
      </c>
      <c r="AB427" s="72">
        <f>IF(SUM($S$3:AE$3)*$J427+SUM($S$4:AE$4)*$K427+SUM($S$5:AE$5)*$L427+SUM($S$6:AE$6)*$M427+SUM($S$7:AE$7)*$N427-SUM($O427:$Q427)&gt;0,SUM($S$3:AE$3)*$J427+SUM($S$4:AE$4)*$K427+SUM($S$5:AE$5)*$L427+SUM($S$6:AE$6)*$M427+SUM($S$7:AE$7)*$N427-SUM($O427:$Q427),0)</f>
        <v>0</v>
      </c>
      <c r="AC427" s="4">
        <f t="shared" si="1295"/>
        <v>0</v>
      </c>
      <c r="AD427" s="72">
        <f>IF(SUM($S$3:AG$3)*$J427+SUM($S$4:AG$4)*$K427+SUM($S$5:AG$5)*$L427+SUM($S$6:AG$6)*$M427+SUM($S$7:AG$7)*$N427-SUM($O427:$Q427)&gt;0,SUM($S$3:AG$3)*$J427+SUM($S$4:AG$4)*$K427+SUM($S$5:AG$5)*$L427+SUM($S$6:AG$6)*$M427+SUM($S$7:AG$7)*$N427-SUM($O427:$Q427),0)</f>
        <v>0</v>
      </c>
      <c r="AE427" s="4">
        <f t="shared" si="1296"/>
        <v>0</v>
      </c>
      <c r="AF427" s="72">
        <f>IF(SUM($S$3:AI$3)*$J427+SUM($S$4:AI$4)*$K427+SUM($S$5:AI$5)*$L427+SUM($S$6:AI$6)*$M427+SUM($S$7:AI$7)*$N427-SUM($O427:$Q427)&gt;0,SUM($S$3:AI$3)*$J427+SUM($S$4:AI$4)*$K427+SUM($S$5:AI$5)*$L427+SUM($S$6:AI$6)*$M427+SUM($S$7:AI$7)*$N427-SUM($O427:$Q427),0)</f>
        <v>0</v>
      </c>
      <c r="AG427" s="4">
        <f t="shared" si="1297"/>
        <v>0</v>
      </c>
      <c r="AH427" s="72">
        <f>IF(SUM($S$3:AK$3)*$J427+SUM($S$4:AK$4)*$K427+SUM($S$5:AK$5)*$L427+SUM($S$6:AK$6)*$M427+SUM($S$7:AK$7)*$N427-SUM($O427:$Q427)&gt;0,SUM($S$3:AK$3)*$J427+SUM($S$4:AK$4)*$K427+SUM($S$5:AK$5)*$L427+SUM($S$6:AK$6)*$M427+SUM($S$7:AK$7)*$N427-SUM($O427:$Q427),0)</f>
        <v>0</v>
      </c>
      <c r="AI427" s="4">
        <f t="shared" si="1298"/>
        <v>0</v>
      </c>
      <c r="AJ427" s="72">
        <f>IF(SUM($S$3:AM$3)*$J427+SUM($S$4:AQ$4)*$K427+SUM($S$5:AM$5)*$L427+SUM($S$6:AM$6)*$M427+SUM($S$7:AM$7)*$N427-SUM($O427:$Q427)&gt;0,SUM($S$3:AM$3)*$J427+SUM($S$4:AQ$4)*$K427+SUM($S$5:AM$5)*$L427+SUM($S$6:AM$6)*$M427+SUM($S$7:AM$7)*$N427-SUM($O427:$Q427),0)</f>
        <v>0</v>
      </c>
      <c r="AK427" s="4">
        <f t="shared" si="1299"/>
        <v>0</v>
      </c>
      <c r="AL427" s="72">
        <f>IF(SUM($S$3:AO$3)*$J427+SUM($S$4:AS$4)*$K427+SUM($S$5:AO$5)*$L427+SUM($S$6:AO$6)*$M427+SUM($S$7:AO$7)*$N427-SUM($O427:$Q427)&gt;0,SUM($S$3:AO$3)*$J427+SUM($S$4:AS$4)*$K427+SUM($S$5:AO$5)*$L427+SUM($S$6:AO$6)*$M427+SUM($S$7:AO$7)*$N427-SUM($O427:$Q427),0)</f>
        <v>0</v>
      </c>
      <c r="AM427" s="4">
        <f t="shared" si="1300"/>
        <v>0</v>
      </c>
      <c r="AN427" s="72">
        <f>IF(SUM($S$3:AQ$3)*$J427+SUM($S$4:AU$4)*$K427+SUM($S$5:AQ$5)*$L427+SUM($S$6:AQ$6)*$M427+SUM($S$7:AQ$7)*$N427-SUM($O427:$Q427)&gt;0,SUM($S$3:AQ$3)*$J427+SUM($S$4:AU$4)*$K427+SUM($S$5:AQ$5)*$L427+SUM($S$6:AQ$6)*$M427+SUM($S$7:AQ$7)*$N427-SUM($O427:$Q427),0)</f>
        <v>0</v>
      </c>
      <c r="AO427" s="4">
        <f t="shared" si="1301"/>
        <v>0</v>
      </c>
      <c r="AP427" s="72">
        <f>IF(SUM($S$3:AS$3)*$J427+SUM($S$4:AW$4)*$K427+SUM($S$5:AS$5)*$L427+SUM($S$6:AS$6)*$M427+SUM($S$7:AS$7)*$N427-SUM($O427:$Q427)&gt;0,SUM($S$3:AS$3)*$J427+SUM($S$4:AW$4)*$K427+SUM($S$5:AS$5)*$L427+SUM($S$6:AS$6)*$M427+SUM($S$7:AS$7)*$N427-SUM($O427:$Q427),0)</f>
        <v>0</v>
      </c>
      <c r="AQ427" s="4">
        <f t="shared" si="1302"/>
        <v>0</v>
      </c>
      <c r="AR427" s="72">
        <f>IF(SUM($S$3:AU$3)*$J427+SUM($S$4:AP$4)*$K427+SUM($S$5:AU$5)*$L427+SUM($S$6:AU$6)*$M427+SUM($S$7:AU$7)*$N427-SUM($O427:$Q427)&gt;0,SUM($S$3:AU$3)*$J427+SUM($S$4:AP$4)*$K427+SUM($S$5:AU$5)*$L427+SUM($S$6:AU$6)*$M427+SUM($S$7:AU$7)*$N427-SUM($O427:$Q427),0)</f>
        <v>0</v>
      </c>
      <c r="AS427" s="4">
        <f t="shared" si="1303"/>
        <v>0</v>
      </c>
      <c r="AT427" s="72">
        <f>IF(SUM($S$3:AW$3)*$J427+SUM($S$4:AW$4)*$K427+SUM($S$5:AW$5)*$L427+SUM($S$6:AW$6)*$M427+SUM($S$7:AW$7)*$N427-SUM($O427:$Q427)&gt;0,SUM($S$3:AW$3)*$J427+SUM($S$4:AW$4)*$K427+SUM($S$5:AW$5)*$L427+SUM($S$6:AW$6)*$M427+SUM($S$7:AW$7)*$N427-SUM($O427:$Q427),0)</f>
        <v>0</v>
      </c>
      <c r="AU427" s="4">
        <f t="shared" si="1304"/>
        <v>0</v>
      </c>
      <c r="AV427" s="72">
        <f>IF(SUM($S$3:AY$3)*$J427+SUM($S$4:AY$4)*$K427+SUM($S$5:AY$5)*$L427+SUM($S$6:AY$6)*$M427+SUM($S$7:AY$7)*$N427-SUM($O427:$Q427)&gt;0,SUM($S$3:AY$3)*$J427+SUM($S$4:AY$4)*$K427+SUM($S$5:AY$5)*$L427+SUM($S$6:AY$6)*$M427+SUM($S$7:AY$7)*$N427-SUM($O427:$Q427),0)</f>
        <v>0</v>
      </c>
      <c r="AW427" s="4">
        <f t="shared" si="1305"/>
        <v>0</v>
      </c>
      <c r="AX427" s="72">
        <f>IF(SUM($S$3:BA$3)*$J427+SUM($S$4:BA$4)*$K427+SUM($S$5:BA$5)*$L427+SUM($S$6:BA$6)*$M427+SUM($S$7:BA$7)*$N427-SUM($O427:$Q427)&gt;0,SUM($S$3:BA$3)*$J427+SUM($S$4:BA$4)*$K427+SUM($S$5:BA$5)*$L427+SUM($S$6:BA$6)*$M427+SUM($S$7:BA$7)*$N427-SUM($O427:$Q427),0)</f>
        <v>0</v>
      </c>
      <c r="AY427" s="7">
        <f t="shared" si="1306"/>
        <v>0</v>
      </c>
      <c r="AZ427" s="401">
        <f>IF(SUM($S$3:BC$3)*$J427+SUM($S$4:BC$4)*$K427+SUM($S$5:BC$5)*$L427+SUM($S$6:BC$6)*$M427+SUM($S$7:BC$7)*$N427-SUM($O427:$Q427)&gt;0,SUM($S$3:BC$3)*$J427+SUM($S$4:BC$4)*$K427+SUM($S$5:BC$5)*$L427+SUM($S$6:BC$6)*$M427+SUM($S$7:BC$7)*$N427-SUM($O427:$Q427),0)</f>
        <v>0</v>
      </c>
      <c r="BA427" s="87">
        <f t="shared" si="1307"/>
        <v>0</v>
      </c>
      <c r="BB427" s="402">
        <f>IF(SUM($S$3:BD$3)*$J427+SUM($S$4:BD$4)*$K427+SUM($S$5:BD$5)*$L427+SUM($S$6:BD$6)*$M427+SUM($S$7:BD$7)*$N427-SUM($O427:$Q427)&gt;0,SUM($S$3:BD$3)*$J427+SUM($S$4:BD$4)*$K427+SUM($S$5:BD$5)*$L427+SUM($S$6:BD$6)*$M427+SUM($S$7:BD$7)*$N427-SUM($O427:$Q427),0)</f>
        <v>106.63999999999942</v>
      </c>
      <c r="BC427" s="87">
        <f t="shared" si="1308"/>
        <v>106.63999999999942</v>
      </c>
      <c r="BG427" s="23">
        <f t="shared" si="1399"/>
        <v>0</v>
      </c>
      <c r="BH427" s="23">
        <f t="shared" si="1400"/>
        <v>0</v>
      </c>
      <c r="BI427" s="23">
        <f t="shared" si="1401"/>
        <v>0</v>
      </c>
      <c r="BJ427" s="23">
        <f t="shared" si="1402"/>
        <v>0</v>
      </c>
      <c r="BK427" s="23">
        <f t="shared" si="1403"/>
        <v>0</v>
      </c>
      <c r="BL427" s="23">
        <f t="shared" si="1404"/>
        <v>0</v>
      </c>
      <c r="BM427" s="23">
        <f t="shared" si="1405"/>
        <v>0</v>
      </c>
      <c r="BN427" s="23">
        <f t="shared" si="1406"/>
        <v>0</v>
      </c>
      <c r="BO427" s="23">
        <f t="shared" si="1407"/>
        <v>0</v>
      </c>
      <c r="BP427" s="23">
        <f t="shared" si="1408"/>
        <v>0</v>
      </c>
      <c r="BQ427" s="407">
        <f t="shared" si="1409"/>
        <v>0</v>
      </c>
      <c r="BR427" s="22">
        <f t="shared" si="1410"/>
        <v>0</v>
      </c>
      <c r="BS427" s="91">
        <f t="shared" si="1411"/>
        <v>0</v>
      </c>
      <c r="BT427" s="91">
        <f t="shared" si="1412"/>
        <v>5918.5199999999677</v>
      </c>
      <c r="BU427" s="23"/>
      <c r="BV427" s="23"/>
      <c r="BW427" s="24"/>
      <c r="BX427" s="164" t="s">
        <v>749</v>
      </c>
    </row>
    <row r="428" spans="1:76" s="86" customFormat="1" ht="12.75" customHeight="1" x14ac:dyDescent="0.25">
      <c r="A428" s="13" t="s">
        <v>967</v>
      </c>
      <c r="B428" s="63" t="s">
        <v>452</v>
      </c>
      <c r="C428" s="244" t="s">
        <v>105</v>
      </c>
      <c r="D428" s="274">
        <v>2</v>
      </c>
      <c r="E428" s="328">
        <v>40.200000000000003</v>
      </c>
      <c r="F428" s="342" t="s">
        <v>580</v>
      </c>
      <c r="G428" s="369">
        <v>2</v>
      </c>
      <c r="H428" s="370">
        <v>51.7</v>
      </c>
      <c r="I428" s="372" t="s">
        <v>580</v>
      </c>
      <c r="J428" s="307">
        <v>42.26</v>
      </c>
      <c r="K428" s="208"/>
      <c r="L428" s="224"/>
      <c r="M428" s="240"/>
      <c r="N428" s="141"/>
      <c r="O428" s="87"/>
      <c r="P428" s="91">
        <v>883</v>
      </c>
      <c r="Q428" s="292">
        <v>19000</v>
      </c>
      <c r="R428" s="72">
        <f>IF(SUM($S$3:U$3)*$J428+SUM($S$4:U$4)*$K428+SUM($S$5:U$5)*$L428+SUM($S$6:U$6)*$M428+SUM($S$7:U$7)*$N428-SUM($O428:$Q428)&gt;0,SUM($S$3:U$3)*$J428+SUM($S$4:U$4)*$K428+SUM($S$5:U$5)*$L428+SUM($S$6:U$6)*$M428+SUM($S$7:U$7)*$N428-SUM($O428:$Q428),0)</f>
        <v>0</v>
      </c>
      <c r="S428" s="73">
        <f t="shared" si="1290"/>
        <v>0</v>
      </c>
      <c r="T428" s="72">
        <f>IF(SUM($S$3:W$3)*$J428+SUM($S$4:W$4)*$K428+SUM($S$5:W$5)*$L428+SUM($S$6:W$6)*$M428+SUM($S$7:W$7)*$N428-SUM($O428:$Q428)&gt;0,SUM($S$3:W$3)*$J428+SUM($S$4:W$4)*$K428+SUM($S$5:W$5)*$L428+SUM($S$6:W$6)*$M428+SUM($S$7:W$7)*$N428-SUM($O428:$Q428),0)</f>
        <v>0</v>
      </c>
      <c r="U428" s="4">
        <f t="shared" si="1291"/>
        <v>0</v>
      </c>
      <c r="V428" s="72">
        <f>IF(SUM($S$3:Y$3)*$J428+SUM($S$4:Y$4)*$K428+SUM($S$5:Y$5)*$L428+SUM($S$6:Y$6)*$M428+SUM($S$7:Y$7)*$N428-SUM($O428:$Q428)&gt;0,SUM($S$3:Y$3)*$J428+SUM($S$4:Y$4)*$K428+SUM($S$5:Y$5)*$L428+SUM($S$6:Y$6)*$M428+SUM($S$7:Y$7)*$N428-SUM($O428:$Q428),0)</f>
        <v>0</v>
      </c>
      <c r="W428" s="4">
        <f t="shared" si="1292"/>
        <v>0</v>
      </c>
      <c r="X428" s="72">
        <f>IF(SUM($S$3:AA$3)*$J428+SUM($S$4:AA$4)*$K428+SUM($S$5:AA$5)*$L428+SUM($S$6:AA$6)*$M428+SUM($S$7:AA$7)*$N428-SUM($O428:$Q428)&gt;0,SUM($S$3:AA$3)*$J428+SUM($S$4:AA$4)*$K428+SUM($S$5:AA$5)*$L428+SUM($S$6:AA$6)*$M428+SUM($S$7:AA$7)*$N428-SUM($O428:$Q428),0)</f>
        <v>0</v>
      </c>
      <c r="Y428" s="4">
        <f t="shared" si="1293"/>
        <v>0</v>
      </c>
      <c r="Z428" s="72">
        <f>IF(SUM($S$3:AC$3)*$J428+SUM($S$4:AC$4)*$K428+SUM($S$5:AC$5)*$L428+SUM($S$6:AC$6)*$M428+SUM($S$7:AC$7)*$N428-SUM($O428:$Q428)&gt;0,SUM($S$3:AC$3)*$J428+SUM($S$4:AC$4)*$K428+SUM($S$5:AC$5)*$L428+SUM($S$6:AC$6)*$M428+SUM($S$7:AC$7)*$N428-SUM($O428:$Q428),0)</f>
        <v>0</v>
      </c>
      <c r="AA428" s="4">
        <f t="shared" si="1294"/>
        <v>0</v>
      </c>
      <c r="AB428" s="72">
        <f>IF(SUM($S$3:AE$3)*$J428+SUM($S$4:AE$4)*$K428+SUM($S$5:AE$5)*$L428+SUM($S$6:AE$6)*$M428+SUM($S$7:AE$7)*$N428-SUM($O428:$Q428)&gt;0,SUM($S$3:AE$3)*$J428+SUM($S$4:AE$4)*$K428+SUM($S$5:AE$5)*$L428+SUM($S$6:AE$6)*$M428+SUM($S$7:AE$7)*$N428-SUM($O428:$Q428),0)</f>
        <v>0</v>
      </c>
      <c r="AC428" s="4">
        <f t="shared" si="1295"/>
        <v>0</v>
      </c>
      <c r="AD428" s="72">
        <f>IF(SUM($S$3:AG$3)*$J428+SUM($S$4:AG$4)*$K428+SUM($S$5:AG$5)*$L428+SUM($S$6:AG$6)*$M428+SUM($S$7:AG$7)*$N428-SUM($O428:$Q428)&gt;0,SUM($S$3:AG$3)*$J428+SUM($S$4:AG$4)*$K428+SUM($S$5:AG$5)*$L428+SUM($S$6:AG$6)*$M428+SUM($S$7:AG$7)*$N428-SUM($O428:$Q428),0)</f>
        <v>0</v>
      </c>
      <c r="AE428" s="4">
        <f t="shared" si="1296"/>
        <v>0</v>
      </c>
      <c r="AF428" s="72">
        <f>IF(SUM($S$3:AI$3)*$J428+SUM($S$4:AI$4)*$K428+SUM($S$5:AI$5)*$L428+SUM($S$6:AI$6)*$M428+SUM($S$7:AI$7)*$N428-SUM($O428:$Q428)&gt;0,SUM($S$3:AI$3)*$J428+SUM($S$4:AI$4)*$K428+SUM($S$5:AI$5)*$L428+SUM($S$6:AI$6)*$M428+SUM($S$7:AI$7)*$N428-SUM($O428:$Q428),0)</f>
        <v>0</v>
      </c>
      <c r="AG428" s="4">
        <f t="shared" si="1297"/>
        <v>0</v>
      </c>
      <c r="AH428" s="72">
        <f>IF(SUM($S$3:AK$3)*$J428+SUM($S$4:AK$4)*$K428+SUM($S$5:AK$5)*$L428+SUM($S$6:AK$6)*$M428+SUM($S$7:AK$7)*$N428-SUM($O428:$Q428)&gt;0,SUM($S$3:AK$3)*$J428+SUM($S$4:AK$4)*$K428+SUM($S$5:AK$5)*$L428+SUM($S$6:AK$6)*$M428+SUM($S$7:AK$7)*$N428-SUM($O428:$Q428),0)</f>
        <v>0</v>
      </c>
      <c r="AI428" s="4">
        <f t="shared" si="1298"/>
        <v>0</v>
      </c>
      <c r="AJ428" s="72">
        <f>IF(SUM($S$3:AM$3)*$J428+SUM($S$4:AQ$4)*$K428+SUM($S$5:AM$5)*$L428+SUM($S$6:AM$6)*$M428+SUM($S$7:AM$7)*$N428-SUM($O428:$Q428)&gt;0,SUM($S$3:AM$3)*$J428+SUM($S$4:AQ$4)*$K428+SUM($S$5:AM$5)*$L428+SUM($S$6:AM$6)*$M428+SUM($S$7:AM$7)*$N428-SUM($O428:$Q428),0)</f>
        <v>0</v>
      </c>
      <c r="AK428" s="4">
        <f t="shared" si="1299"/>
        <v>0</v>
      </c>
      <c r="AL428" s="72">
        <f>IF(SUM($S$3:AO$3)*$J428+SUM($S$4:AS$4)*$K428+SUM($S$5:AO$5)*$L428+SUM($S$6:AO$6)*$M428+SUM($S$7:AO$7)*$N428-SUM($O428:$Q428)&gt;0,SUM($S$3:AO$3)*$J428+SUM($S$4:AS$4)*$K428+SUM($S$5:AO$5)*$L428+SUM($S$6:AO$6)*$M428+SUM($S$7:AO$7)*$N428-SUM($O428:$Q428),0)</f>
        <v>0</v>
      </c>
      <c r="AM428" s="4">
        <f t="shared" si="1300"/>
        <v>0</v>
      </c>
      <c r="AN428" s="72">
        <f>IF(SUM($S$3:AQ$3)*$J428+SUM($S$4:AU$4)*$K428+SUM($S$5:AQ$5)*$L428+SUM($S$6:AQ$6)*$M428+SUM($S$7:AQ$7)*$N428-SUM($O428:$Q428)&gt;0,SUM($S$3:AQ$3)*$J428+SUM($S$4:AU$4)*$K428+SUM($S$5:AQ$5)*$L428+SUM($S$6:AQ$6)*$M428+SUM($S$7:AQ$7)*$N428-SUM($O428:$Q428),0)</f>
        <v>0</v>
      </c>
      <c r="AO428" s="4">
        <f t="shared" si="1301"/>
        <v>0</v>
      </c>
      <c r="AP428" s="72">
        <f>IF(SUM($S$3:AS$3)*$J428+SUM($S$4:AW$4)*$K428+SUM($S$5:AS$5)*$L428+SUM($S$6:AS$6)*$M428+SUM($S$7:AS$7)*$N428-SUM($O428:$Q428)&gt;0,SUM($S$3:AS$3)*$J428+SUM($S$4:AW$4)*$K428+SUM($S$5:AS$5)*$L428+SUM($S$6:AS$6)*$M428+SUM($S$7:AS$7)*$N428-SUM($O428:$Q428),0)</f>
        <v>0</v>
      </c>
      <c r="AQ428" s="4">
        <f t="shared" si="1302"/>
        <v>0</v>
      </c>
      <c r="AR428" s="72">
        <f>IF(SUM($S$3:AU$3)*$J428+SUM($S$4:AP$4)*$K428+SUM($S$5:AU$5)*$L428+SUM($S$6:AU$6)*$M428+SUM($S$7:AU$7)*$N428-SUM($O428:$Q428)&gt;0,SUM($S$3:AU$3)*$J428+SUM($S$4:AP$4)*$K428+SUM($S$5:AU$5)*$L428+SUM($S$6:AU$6)*$M428+SUM($S$7:AU$7)*$N428-SUM($O428:$Q428),0)</f>
        <v>0</v>
      </c>
      <c r="AS428" s="4">
        <f t="shared" si="1303"/>
        <v>0</v>
      </c>
      <c r="AT428" s="72">
        <f>IF(SUM($S$3:AW$3)*$J428+SUM($S$4:AW$4)*$K428+SUM($S$5:AW$5)*$L428+SUM($S$6:AW$6)*$M428+SUM($S$7:AW$7)*$N428-SUM($O428:$Q428)&gt;0,SUM($S$3:AW$3)*$J428+SUM($S$4:AW$4)*$K428+SUM($S$5:AW$5)*$L428+SUM($S$6:AW$6)*$M428+SUM($S$7:AW$7)*$N428-SUM($O428:$Q428),0)</f>
        <v>0</v>
      </c>
      <c r="AU428" s="4">
        <f t="shared" si="1304"/>
        <v>0</v>
      </c>
      <c r="AV428" s="72">
        <f>IF(SUM($S$3:AY$3)*$J428+SUM($S$4:AY$4)*$K428+SUM($S$5:AY$5)*$L428+SUM($S$6:AY$6)*$M428+SUM($S$7:AY$7)*$N428-SUM($O428:$Q428)&gt;0,SUM($S$3:AY$3)*$J428+SUM($S$4:AY$4)*$K428+SUM($S$5:AY$5)*$L428+SUM($S$6:AY$6)*$M428+SUM($S$7:AY$7)*$N428-SUM($O428:$Q428),0)</f>
        <v>0</v>
      </c>
      <c r="AW428" s="4">
        <f t="shared" si="1305"/>
        <v>0</v>
      </c>
      <c r="AX428" s="72">
        <f>IF(SUM($S$3:BA$3)*$J428+SUM($S$4:BA$4)*$K428+SUM($S$5:BA$5)*$L428+SUM($S$6:BA$6)*$M428+SUM($S$7:BA$7)*$N428-SUM($O428:$Q428)&gt;0,SUM($S$3:BA$3)*$J428+SUM($S$4:BA$4)*$K428+SUM($S$5:BA$5)*$L428+SUM($S$6:BA$6)*$M428+SUM($S$7:BA$7)*$N428-SUM($O428:$Q428),0)</f>
        <v>0</v>
      </c>
      <c r="AY428" s="7">
        <f t="shared" si="1306"/>
        <v>0</v>
      </c>
      <c r="AZ428" s="401">
        <f>IF(SUM($S$3:BC$3)*$J428+SUM($S$4:BC$4)*$K428+SUM($S$5:BC$5)*$L428+SUM($S$6:BC$6)*$M428+SUM($S$7:BC$7)*$N428-SUM($O428:$Q428)&gt;0,SUM($S$3:BC$3)*$J428+SUM($S$4:BC$4)*$K428+SUM($S$5:BC$5)*$L428+SUM($S$6:BC$6)*$M428+SUM($S$7:BC$7)*$N428-SUM($O428:$Q428),0)</f>
        <v>0</v>
      </c>
      <c r="BA428" s="87">
        <f t="shared" si="1307"/>
        <v>0</v>
      </c>
      <c r="BB428" s="402">
        <f>IF(SUM($S$3:BD$3)*$J428+SUM($S$4:BD$4)*$K428+SUM($S$5:BD$5)*$L428+SUM($S$6:BD$6)*$M428+SUM($S$7:BD$7)*$N428-SUM($O428:$Q428)&gt;0,SUM($S$3:BD$3)*$J428+SUM($S$4:BD$4)*$K428+SUM($S$5:BD$5)*$L428+SUM($S$6:BD$6)*$M428+SUM($S$7:BD$7)*$N428-SUM($O428:$Q428),0)</f>
        <v>0</v>
      </c>
      <c r="BC428" s="87">
        <f t="shared" si="1308"/>
        <v>0</v>
      </c>
      <c r="BG428" s="23">
        <f t="shared" si="1399"/>
        <v>0</v>
      </c>
      <c r="BH428" s="23">
        <f t="shared" si="1400"/>
        <v>0</v>
      </c>
      <c r="BI428" s="23">
        <f t="shared" si="1401"/>
        <v>0</v>
      </c>
      <c r="BJ428" s="23">
        <f t="shared" si="1402"/>
        <v>0</v>
      </c>
      <c r="BK428" s="23">
        <f t="shared" si="1403"/>
        <v>0</v>
      </c>
      <c r="BL428" s="23">
        <f t="shared" si="1404"/>
        <v>0</v>
      </c>
      <c r="BM428" s="23">
        <f t="shared" si="1405"/>
        <v>0</v>
      </c>
      <c r="BN428" s="23">
        <f t="shared" si="1406"/>
        <v>0</v>
      </c>
      <c r="BO428" s="23">
        <f t="shared" si="1407"/>
        <v>0</v>
      </c>
      <c r="BP428" s="23">
        <f t="shared" si="1408"/>
        <v>0</v>
      </c>
      <c r="BQ428" s="407">
        <f t="shared" si="1409"/>
        <v>0</v>
      </c>
      <c r="BR428" s="22">
        <f t="shared" si="1410"/>
        <v>0</v>
      </c>
      <c r="BS428" s="91">
        <f t="shared" si="1411"/>
        <v>0</v>
      </c>
      <c r="BT428" s="91">
        <f t="shared" si="1412"/>
        <v>0</v>
      </c>
      <c r="BU428" s="23"/>
      <c r="BV428" s="23"/>
      <c r="BW428" s="24"/>
      <c r="BX428" s="164" t="s">
        <v>749</v>
      </c>
    </row>
    <row r="429" spans="1:76" s="86" customFormat="1" ht="12.75" customHeight="1" x14ac:dyDescent="0.25">
      <c r="A429" s="51" t="s">
        <v>968</v>
      </c>
      <c r="B429" s="63" t="s">
        <v>721</v>
      </c>
      <c r="C429" s="244" t="s">
        <v>105</v>
      </c>
      <c r="D429" s="274">
        <v>2</v>
      </c>
      <c r="E429" s="328">
        <v>43.3</v>
      </c>
      <c r="F429" s="342" t="s">
        <v>580</v>
      </c>
      <c r="G429" s="369">
        <v>2</v>
      </c>
      <c r="H429" s="370">
        <v>55.5</v>
      </c>
      <c r="I429" s="372" t="s">
        <v>580</v>
      </c>
      <c r="J429" s="208"/>
      <c r="K429" s="208"/>
      <c r="L429" s="222">
        <v>1.6120000000000001</v>
      </c>
      <c r="M429" s="240"/>
      <c r="N429" s="141"/>
      <c r="O429" s="87"/>
      <c r="P429" s="91"/>
      <c r="Q429" s="292">
        <v>3050</v>
      </c>
      <c r="R429" s="72">
        <f>IF(SUM($S$3:U$3)*$J429+SUM($S$4:U$4)*$K429+SUM($S$5:U$5)*$L429+SUM($S$6:U$6)*$M429+SUM($S$7:U$7)*$N429-SUM($O429:$Q429)&gt;0,SUM($S$3:U$3)*$J429+SUM($S$4:U$4)*$K429+SUM($S$5:U$5)*$L429+SUM($S$6:U$6)*$M429+SUM($S$7:U$7)*$N429-SUM($O429:$Q429),0)</f>
        <v>0</v>
      </c>
      <c r="S429" s="73">
        <f t="shared" si="1290"/>
        <v>0</v>
      </c>
      <c r="T429" s="72">
        <f>IF(SUM($S$3:W$3)*$J429+SUM($S$4:W$4)*$K429+SUM($S$5:W$5)*$L429+SUM($S$6:W$6)*$M429+SUM($S$7:W$7)*$N429-SUM($O429:$Q429)&gt;0,SUM($S$3:W$3)*$J429+SUM($S$4:W$4)*$K429+SUM($S$5:W$5)*$L429+SUM($S$6:W$6)*$M429+SUM($S$7:W$7)*$N429-SUM($O429:$Q429),0)</f>
        <v>0</v>
      </c>
      <c r="U429" s="4">
        <f t="shared" si="1291"/>
        <v>0</v>
      </c>
      <c r="V429" s="72">
        <f>IF(SUM($S$3:Y$3)*$J429+SUM($S$4:Y$4)*$K429+SUM($S$5:Y$5)*$L429+SUM($S$6:Y$6)*$M429+SUM($S$7:Y$7)*$N429-SUM($O429:$Q429)&gt;0,SUM($S$3:Y$3)*$J429+SUM($S$4:Y$4)*$K429+SUM($S$5:Y$5)*$L429+SUM($S$6:Y$6)*$M429+SUM($S$7:Y$7)*$N429-SUM($O429:$Q429),0)</f>
        <v>0</v>
      </c>
      <c r="W429" s="4">
        <f t="shared" si="1292"/>
        <v>0</v>
      </c>
      <c r="X429" s="72">
        <f>IF(SUM($S$3:AA$3)*$J429+SUM($S$4:AA$4)*$K429+SUM($S$5:AA$5)*$L429+SUM($S$6:AA$6)*$M429+SUM($S$7:AA$7)*$N429-SUM($O429:$Q429)&gt;0,SUM($S$3:AA$3)*$J429+SUM($S$4:AA$4)*$K429+SUM($S$5:AA$5)*$L429+SUM($S$6:AA$6)*$M429+SUM($S$7:AA$7)*$N429-SUM($O429:$Q429),0)</f>
        <v>0</v>
      </c>
      <c r="Y429" s="4">
        <f t="shared" si="1293"/>
        <v>0</v>
      </c>
      <c r="Z429" s="72">
        <f>IF(SUM($S$3:AC$3)*$J429+SUM($S$4:AC$4)*$K429+SUM($S$5:AC$5)*$L429+SUM($S$6:AC$6)*$M429+SUM($S$7:AC$7)*$N429-SUM($O429:$Q429)&gt;0,SUM($S$3:AC$3)*$J429+SUM($S$4:AC$4)*$K429+SUM($S$5:AC$5)*$L429+SUM($S$6:AC$6)*$M429+SUM($S$7:AC$7)*$N429-SUM($O429:$Q429),0)</f>
        <v>0</v>
      </c>
      <c r="AA429" s="4">
        <f t="shared" si="1294"/>
        <v>0</v>
      </c>
      <c r="AB429" s="72">
        <f>IF(SUM($S$3:AE$3)*$J429+SUM($S$4:AE$4)*$K429+SUM($S$5:AE$5)*$L429+SUM($S$6:AE$6)*$M429+SUM($S$7:AE$7)*$N429-SUM($O429:$Q429)&gt;0,SUM($S$3:AE$3)*$J429+SUM($S$4:AE$4)*$K429+SUM($S$5:AE$5)*$L429+SUM($S$6:AE$6)*$M429+SUM($S$7:AE$7)*$N429-SUM($O429:$Q429),0)</f>
        <v>0</v>
      </c>
      <c r="AC429" s="4">
        <f t="shared" si="1295"/>
        <v>0</v>
      </c>
      <c r="AD429" s="72">
        <f>IF(SUM($S$3:AG$3)*$J429+SUM($S$4:AG$4)*$K429+SUM($S$5:AG$5)*$L429+SUM($S$6:AG$6)*$M429+SUM($S$7:AG$7)*$N429-SUM($O429:$Q429)&gt;0,SUM($S$3:AG$3)*$J429+SUM($S$4:AG$4)*$K429+SUM($S$5:AG$5)*$L429+SUM($S$6:AG$6)*$M429+SUM($S$7:AG$7)*$N429-SUM($O429:$Q429),0)</f>
        <v>0</v>
      </c>
      <c r="AE429" s="4">
        <f t="shared" si="1296"/>
        <v>0</v>
      </c>
      <c r="AF429" s="72">
        <f>IF(SUM($S$3:AI$3)*$J429+SUM($S$4:AI$4)*$K429+SUM($S$5:AI$5)*$L429+SUM($S$6:AI$6)*$M429+SUM($S$7:AI$7)*$N429-SUM($O429:$Q429)&gt;0,SUM($S$3:AI$3)*$J429+SUM($S$4:AI$4)*$K429+SUM($S$5:AI$5)*$L429+SUM($S$6:AI$6)*$M429+SUM($S$7:AI$7)*$N429-SUM($O429:$Q429),0)</f>
        <v>0</v>
      </c>
      <c r="AG429" s="4">
        <f t="shared" si="1297"/>
        <v>0</v>
      </c>
      <c r="AH429" s="72">
        <f>IF(SUM($S$3:AK$3)*$J429+SUM($S$4:AK$4)*$K429+SUM($S$5:AK$5)*$L429+SUM($S$6:AK$6)*$M429+SUM($S$7:AK$7)*$N429-SUM($O429:$Q429)&gt;0,SUM($S$3:AK$3)*$J429+SUM($S$4:AK$4)*$K429+SUM($S$5:AK$5)*$L429+SUM($S$6:AK$6)*$M429+SUM($S$7:AK$7)*$N429-SUM($O429:$Q429),0)</f>
        <v>0</v>
      </c>
      <c r="AI429" s="4">
        <f t="shared" si="1298"/>
        <v>0</v>
      </c>
      <c r="AJ429" s="72">
        <f>IF(SUM($S$3:AM$3)*$J429+SUM($S$4:AQ$4)*$K429+SUM($S$5:AM$5)*$L429+SUM($S$6:AM$6)*$M429+SUM($S$7:AM$7)*$N429-SUM($O429:$Q429)&gt;0,SUM($S$3:AM$3)*$J429+SUM($S$4:AQ$4)*$K429+SUM($S$5:AM$5)*$L429+SUM($S$6:AM$6)*$M429+SUM($S$7:AM$7)*$N429-SUM($O429:$Q429),0)</f>
        <v>0</v>
      </c>
      <c r="AK429" s="4">
        <f t="shared" si="1299"/>
        <v>0</v>
      </c>
      <c r="AL429" s="72">
        <f>IF(SUM($S$3:AO$3)*$J429+SUM($S$4:AS$4)*$K429+SUM($S$5:AO$5)*$L429+SUM($S$6:AO$6)*$M429+SUM($S$7:AO$7)*$N429-SUM($O429:$Q429)&gt;0,SUM($S$3:AO$3)*$J429+SUM($S$4:AS$4)*$K429+SUM($S$5:AO$5)*$L429+SUM($S$6:AO$6)*$M429+SUM($S$7:AO$7)*$N429-SUM($O429:$Q429),0)</f>
        <v>0</v>
      </c>
      <c r="AM429" s="4">
        <f t="shared" si="1300"/>
        <v>0</v>
      </c>
      <c r="AN429" s="72">
        <f>IF(SUM($S$3:AQ$3)*$J429+SUM($S$4:AU$4)*$K429+SUM($S$5:AQ$5)*$L429+SUM($S$6:AQ$6)*$M429+SUM($S$7:AQ$7)*$N429-SUM($O429:$Q429)&gt;0,SUM($S$3:AQ$3)*$J429+SUM($S$4:AU$4)*$K429+SUM($S$5:AQ$5)*$L429+SUM($S$6:AQ$6)*$M429+SUM($S$7:AQ$7)*$N429-SUM($O429:$Q429),0)</f>
        <v>0</v>
      </c>
      <c r="AO429" s="4">
        <f t="shared" si="1301"/>
        <v>0</v>
      </c>
      <c r="AP429" s="72">
        <f>IF(SUM($S$3:AS$3)*$J429+SUM($S$4:AW$4)*$K429+SUM($S$5:AS$5)*$L429+SUM($S$6:AS$6)*$M429+SUM($S$7:AS$7)*$N429-SUM($O429:$Q429)&gt;0,SUM($S$3:AS$3)*$J429+SUM($S$4:AW$4)*$K429+SUM($S$5:AS$5)*$L429+SUM($S$6:AS$6)*$M429+SUM($S$7:AS$7)*$N429-SUM($O429:$Q429),0)</f>
        <v>0</v>
      </c>
      <c r="AQ429" s="4">
        <f t="shared" si="1302"/>
        <v>0</v>
      </c>
      <c r="AR429" s="72">
        <f>IF(SUM($S$3:AU$3)*$J429+SUM($S$4:AP$4)*$K429+SUM($S$5:AU$5)*$L429+SUM($S$6:AU$6)*$M429+SUM($S$7:AU$7)*$N429-SUM($O429:$Q429)&gt;0,SUM($S$3:AU$3)*$J429+SUM($S$4:AP$4)*$K429+SUM($S$5:AU$5)*$L429+SUM($S$6:AU$6)*$M429+SUM($S$7:AU$7)*$N429-SUM($O429:$Q429),0)</f>
        <v>0</v>
      </c>
      <c r="AS429" s="4">
        <f t="shared" si="1303"/>
        <v>0</v>
      </c>
      <c r="AT429" s="72">
        <f>IF(SUM($S$3:AW$3)*$J429+SUM($S$4:AW$4)*$K429+SUM($S$5:AW$5)*$L429+SUM($S$6:AW$6)*$M429+SUM($S$7:AW$7)*$N429-SUM($O429:$Q429)&gt;0,SUM($S$3:AW$3)*$J429+SUM($S$4:AW$4)*$K429+SUM($S$5:AW$5)*$L429+SUM($S$6:AW$6)*$M429+SUM($S$7:AW$7)*$N429-SUM($O429:$Q429),0)</f>
        <v>0</v>
      </c>
      <c r="AU429" s="4">
        <f t="shared" si="1304"/>
        <v>0</v>
      </c>
      <c r="AV429" s="72">
        <f>IF(SUM($S$3:AY$3)*$J429+SUM($S$4:AY$4)*$K429+SUM($S$5:AY$5)*$L429+SUM($S$6:AY$6)*$M429+SUM($S$7:AY$7)*$N429-SUM($O429:$Q429)&gt;0,SUM($S$3:AY$3)*$J429+SUM($S$4:AY$4)*$K429+SUM($S$5:AY$5)*$L429+SUM($S$6:AY$6)*$M429+SUM($S$7:AY$7)*$N429-SUM($O429:$Q429),0)</f>
        <v>0</v>
      </c>
      <c r="AW429" s="4">
        <f t="shared" si="1305"/>
        <v>0</v>
      </c>
      <c r="AX429" s="72">
        <f>IF(SUM($S$3:BA$3)*$J429+SUM($S$4:BA$4)*$K429+SUM($S$5:BA$5)*$L429+SUM($S$6:BA$6)*$M429+SUM($S$7:BA$7)*$N429-SUM($O429:$Q429)&gt;0,SUM($S$3:BA$3)*$J429+SUM($S$4:BA$4)*$K429+SUM($S$5:BA$5)*$L429+SUM($S$6:BA$6)*$M429+SUM($S$7:BA$7)*$N429-SUM($O429:$Q429),0)</f>
        <v>0</v>
      </c>
      <c r="AY429" s="7">
        <f t="shared" si="1306"/>
        <v>0</v>
      </c>
      <c r="AZ429" s="401">
        <f>IF(SUM($S$3:BC$3)*$J429+SUM($S$4:BC$4)*$K429+SUM($S$5:BC$5)*$L429+SUM($S$6:BC$6)*$M429+SUM($S$7:BC$7)*$N429-SUM($O429:$Q429)&gt;0,SUM($S$3:BC$3)*$J429+SUM($S$4:BC$4)*$K429+SUM($S$5:BC$5)*$L429+SUM($S$6:BC$6)*$M429+SUM($S$7:BC$7)*$N429-SUM($O429:$Q429),0)</f>
        <v>0</v>
      </c>
      <c r="BA429" s="87">
        <f t="shared" si="1307"/>
        <v>0</v>
      </c>
      <c r="BB429" s="402">
        <f>IF(SUM($S$3:BD$3)*$J429+SUM($S$4:BD$4)*$K429+SUM($S$5:BD$5)*$L429+SUM($S$6:BD$6)*$M429+SUM($S$7:BD$7)*$N429-SUM($O429:$Q429)&gt;0,SUM($S$3:BD$3)*$J429+SUM($S$4:BD$4)*$K429+SUM($S$5:BD$5)*$L429+SUM($S$6:BD$6)*$M429+SUM($S$7:BD$7)*$N429-SUM($O429:$Q429),0)</f>
        <v>0</v>
      </c>
      <c r="BC429" s="87">
        <f t="shared" si="1308"/>
        <v>0</v>
      </c>
      <c r="BG429" s="23">
        <f t="shared" si="1399"/>
        <v>0</v>
      </c>
      <c r="BH429" s="23">
        <f t="shared" si="1400"/>
        <v>0</v>
      </c>
      <c r="BI429" s="23">
        <f t="shared" si="1401"/>
        <v>0</v>
      </c>
      <c r="BJ429" s="23">
        <f t="shared" si="1402"/>
        <v>0</v>
      </c>
      <c r="BK429" s="23">
        <f t="shared" si="1403"/>
        <v>0</v>
      </c>
      <c r="BL429" s="23">
        <f t="shared" si="1404"/>
        <v>0</v>
      </c>
      <c r="BM429" s="23">
        <f t="shared" si="1405"/>
        <v>0</v>
      </c>
      <c r="BN429" s="23">
        <f t="shared" si="1406"/>
        <v>0</v>
      </c>
      <c r="BO429" s="23">
        <f t="shared" si="1407"/>
        <v>0</v>
      </c>
      <c r="BP429" s="23">
        <f t="shared" si="1408"/>
        <v>0</v>
      </c>
      <c r="BQ429" s="407">
        <f t="shared" si="1409"/>
        <v>0</v>
      </c>
      <c r="BR429" s="22">
        <f t="shared" si="1410"/>
        <v>0</v>
      </c>
      <c r="BS429" s="91">
        <f t="shared" si="1411"/>
        <v>0</v>
      </c>
      <c r="BT429" s="91">
        <f t="shared" si="1412"/>
        <v>0</v>
      </c>
      <c r="BU429" s="23"/>
      <c r="BV429" s="23"/>
      <c r="BW429" s="24"/>
      <c r="BX429" s="164" t="s">
        <v>749</v>
      </c>
    </row>
    <row r="430" spans="1:76" s="86" customFormat="1" ht="12.75" customHeight="1" x14ac:dyDescent="0.25">
      <c r="A430" s="13" t="s">
        <v>969</v>
      </c>
      <c r="B430" s="63" t="s">
        <v>452</v>
      </c>
      <c r="C430" s="244" t="s">
        <v>105</v>
      </c>
      <c r="D430" s="274">
        <v>2</v>
      </c>
      <c r="E430" s="328">
        <v>40.200000000000003</v>
      </c>
      <c r="F430" s="342" t="s">
        <v>580</v>
      </c>
      <c r="G430" s="369">
        <v>2</v>
      </c>
      <c r="H430" s="370">
        <v>51.7</v>
      </c>
      <c r="I430" s="372" t="s">
        <v>580</v>
      </c>
      <c r="J430" s="307">
        <v>8.2200000000000006</v>
      </c>
      <c r="K430" s="208"/>
      <c r="L430" s="224"/>
      <c r="M430" s="240"/>
      <c r="N430" s="141"/>
      <c r="O430" s="87"/>
      <c r="P430" s="91"/>
      <c r="Q430" s="292">
        <v>2900</v>
      </c>
      <c r="R430" s="72">
        <f>IF(SUM($S$3:U$3)*$J430+SUM($S$4:U$4)*$K430+SUM($S$5:U$5)*$L430+SUM($S$6:U$6)*$M430+SUM($S$7:U$7)*$N430-SUM($O430:$Q430)&gt;0,SUM($S$3:U$3)*$J430+SUM($S$4:U$4)*$K430+SUM($S$5:U$5)*$L430+SUM($S$6:U$6)*$M430+SUM($S$7:U$7)*$N430-SUM($O430:$Q430),0)</f>
        <v>0</v>
      </c>
      <c r="S430" s="73">
        <f t="shared" si="1290"/>
        <v>0</v>
      </c>
      <c r="T430" s="72">
        <f>IF(SUM($S$3:W$3)*$J430+SUM($S$4:W$4)*$K430+SUM($S$5:W$5)*$L430+SUM($S$6:W$6)*$M430+SUM($S$7:W$7)*$N430-SUM($O430:$Q430)&gt;0,SUM($S$3:W$3)*$J430+SUM($S$4:W$4)*$K430+SUM($S$5:W$5)*$L430+SUM($S$6:W$6)*$M430+SUM($S$7:W$7)*$N430-SUM($O430:$Q430),0)</f>
        <v>0</v>
      </c>
      <c r="U430" s="4">
        <f t="shared" si="1291"/>
        <v>0</v>
      </c>
      <c r="V430" s="72">
        <f>IF(SUM($S$3:Y$3)*$J430+SUM($S$4:Y$4)*$K430+SUM($S$5:Y$5)*$L430+SUM($S$6:Y$6)*$M430+SUM($S$7:Y$7)*$N430-SUM($O430:$Q430)&gt;0,SUM($S$3:Y$3)*$J430+SUM($S$4:Y$4)*$K430+SUM($S$5:Y$5)*$L430+SUM($S$6:Y$6)*$M430+SUM($S$7:Y$7)*$N430-SUM($O430:$Q430),0)</f>
        <v>0</v>
      </c>
      <c r="W430" s="4">
        <f t="shared" si="1292"/>
        <v>0</v>
      </c>
      <c r="X430" s="72">
        <f>IF(SUM($S$3:AA$3)*$J430+SUM($S$4:AA$4)*$K430+SUM($S$5:AA$5)*$L430+SUM($S$6:AA$6)*$M430+SUM($S$7:AA$7)*$N430-SUM($O430:$Q430)&gt;0,SUM($S$3:AA$3)*$J430+SUM($S$4:AA$4)*$K430+SUM($S$5:AA$5)*$L430+SUM($S$6:AA$6)*$M430+SUM($S$7:AA$7)*$N430-SUM($O430:$Q430),0)</f>
        <v>0</v>
      </c>
      <c r="Y430" s="4">
        <f t="shared" si="1293"/>
        <v>0</v>
      </c>
      <c r="Z430" s="72">
        <f>IF(SUM($S$3:AC$3)*$J430+SUM($S$4:AC$4)*$K430+SUM($S$5:AC$5)*$L430+SUM($S$6:AC$6)*$M430+SUM($S$7:AC$7)*$N430-SUM($O430:$Q430)&gt;0,SUM($S$3:AC$3)*$J430+SUM($S$4:AC$4)*$K430+SUM($S$5:AC$5)*$L430+SUM($S$6:AC$6)*$M430+SUM($S$7:AC$7)*$N430-SUM($O430:$Q430),0)</f>
        <v>0</v>
      </c>
      <c r="AA430" s="4">
        <f t="shared" si="1294"/>
        <v>0</v>
      </c>
      <c r="AB430" s="72">
        <f>IF(SUM($S$3:AE$3)*$J430+SUM($S$4:AE$4)*$K430+SUM($S$5:AE$5)*$L430+SUM($S$6:AE$6)*$M430+SUM($S$7:AE$7)*$N430-SUM($O430:$Q430)&gt;0,SUM($S$3:AE$3)*$J430+SUM($S$4:AE$4)*$K430+SUM($S$5:AE$5)*$L430+SUM($S$6:AE$6)*$M430+SUM($S$7:AE$7)*$N430-SUM($O430:$Q430),0)</f>
        <v>0</v>
      </c>
      <c r="AC430" s="4">
        <f t="shared" si="1295"/>
        <v>0</v>
      </c>
      <c r="AD430" s="72">
        <f>IF(SUM($S$3:AG$3)*$J430+SUM($S$4:AG$4)*$K430+SUM($S$5:AG$5)*$L430+SUM($S$6:AG$6)*$M430+SUM($S$7:AG$7)*$N430-SUM($O430:$Q430)&gt;0,SUM($S$3:AG$3)*$J430+SUM($S$4:AG$4)*$K430+SUM($S$5:AG$5)*$L430+SUM($S$6:AG$6)*$M430+SUM($S$7:AG$7)*$N430-SUM($O430:$Q430),0)</f>
        <v>0</v>
      </c>
      <c r="AE430" s="4">
        <f t="shared" si="1296"/>
        <v>0</v>
      </c>
      <c r="AF430" s="72">
        <f>IF(SUM($S$3:AI$3)*$J430+SUM($S$4:AI$4)*$K430+SUM($S$5:AI$5)*$L430+SUM($S$6:AI$6)*$M430+SUM($S$7:AI$7)*$N430-SUM($O430:$Q430)&gt;0,SUM($S$3:AI$3)*$J430+SUM($S$4:AI$4)*$K430+SUM($S$5:AI$5)*$L430+SUM($S$6:AI$6)*$M430+SUM($S$7:AI$7)*$N430-SUM($O430:$Q430),0)</f>
        <v>0</v>
      </c>
      <c r="AG430" s="4">
        <f t="shared" si="1297"/>
        <v>0</v>
      </c>
      <c r="AH430" s="72">
        <f>IF(SUM($S$3:AK$3)*$J430+SUM($S$4:AK$4)*$K430+SUM($S$5:AK$5)*$L430+SUM($S$6:AK$6)*$M430+SUM($S$7:AK$7)*$N430-SUM($O430:$Q430)&gt;0,SUM($S$3:AK$3)*$J430+SUM($S$4:AK$4)*$K430+SUM($S$5:AK$5)*$L430+SUM($S$6:AK$6)*$M430+SUM($S$7:AK$7)*$N430-SUM($O430:$Q430),0)</f>
        <v>0</v>
      </c>
      <c r="AI430" s="4">
        <f t="shared" si="1298"/>
        <v>0</v>
      </c>
      <c r="AJ430" s="72">
        <f>IF(SUM($S$3:AM$3)*$J430+SUM($S$4:AQ$4)*$K430+SUM($S$5:AM$5)*$L430+SUM($S$6:AM$6)*$M430+SUM($S$7:AM$7)*$N430-SUM($O430:$Q430)&gt;0,SUM($S$3:AM$3)*$J430+SUM($S$4:AQ$4)*$K430+SUM($S$5:AM$5)*$L430+SUM($S$6:AM$6)*$M430+SUM($S$7:AM$7)*$N430-SUM($O430:$Q430),0)</f>
        <v>0</v>
      </c>
      <c r="AK430" s="4">
        <f t="shared" si="1299"/>
        <v>0</v>
      </c>
      <c r="AL430" s="72">
        <f>IF(SUM($S$3:AO$3)*$J430+SUM($S$4:AS$4)*$K430+SUM($S$5:AO$5)*$L430+SUM($S$6:AO$6)*$M430+SUM($S$7:AO$7)*$N430-SUM($O430:$Q430)&gt;0,SUM($S$3:AO$3)*$J430+SUM($S$4:AS$4)*$K430+SUM($S$5:AO$5)*$L430+SUM($S$6:AO$6)*$M430+SUM($S$7:AO$7)*$N430-SUM($O430:$Q430),0)</f>
        <v>0</v>
      </c>
      <c r="AM430" s="4">
        <f t="shared" si="1300"/>
        <v>0</v>
      </c>
      <c r="AN430" s="72">
        <f>IF(SUM($S$3:AQ$3)*$J430+SUM($S$4:AU$4)*$K430+SUM($S$5:AQ$5)*$L430+SUM($S$6:AQ$6)*$M430+SUM($S$7:AQ$7)*$N430-SUM($O430:$Q430)&gt;0,SUM($S$3:AQ$3)*$J430+SUM($S$4:AU$4)*$K430+SUM($S$5:AQ$5)*$L430+SUM($S$6:AQ$6)*$M430+SUM($S$7:AQ$7)*$N430-SUM($O430:$Q430),0)</f>
        <v>0</v>
      </c>
      <c r="AO430" s="4">
        <f t="shared" si="1301"/>
        <v>0</v>
      </c>
      <c r="AP430" s="72">
        <f>IF(SUM($S$3:AS$3)*$J430+SUM($S$4:AW$4)*$K430+SUM($S$5:AS$5)*$L430+SUM($S$6:AS$6)*$M430+SUM($S$7:AS$7)*$N430-SUM($O430:$Q430)&gt;0,SUM($S$3:AS$3)*$J430+SUM($S$4:AW$4)*$K430+SUM($S$5:AS$5)*$L430+SUM($S$6:AS$6)*$M430+SUM($S$7:AS$7)*$N430-SUM($O430:$Q430),0)</f>
        <v>0</v>
      </c>
      <c r="AQ430" s="4">
        <f t="shared" si="1302"/>
        <v>0</v>
      </c>
      <c r="AR430" s="72">
        <f>IF(SUM($S$3:AU$3)*$J430+SUM($S$4:AP$4)*$K430+SUM($S$5:AU$5)*$L430+SUM($S$6:AU$6)*$M430+SUM($S$7:AU$7)*$N430-SUM($O430:$Q430)&gt;0,SUM($S$3:AU$3)*$J430+SUM($S$4:AP$4)*$K430+SUM($S$5:AU$5)*$L430+SUM($S$6:AU$6)*$M430+SUM($S$7:AU$7)*$N430-SUM($O430:$Q430),0)</f>
        <v>0</v>
      </c>
      <c r="AS430" s="4">
        <f t="shared" si="1303"/>
        <v>0</v>
      </c>
      <c r="AT430" s="72">
        <f>IF(SUM($S$3:AW$3)*$J430+SUM($S$4:AW$4)*$K430+SUM($S$5:AW$5)*$L430+SUM($S$6:AW$6)*$M430+SUM($S$7:AW$7)*$N430-SUM($O430:$Q430)&gt;0,SUM($S$3:AW$3)*$J430+SUM($S$4:AW$4)*$K430+SUM($S$5:AW$5)*$L430+SUM($S$6:AW$6)*$M430+SUM($S$7:AW$7)*$N430-SUM($O430:$Q430),0)</f>
        <v>0</v>
      </c>
      <c r="AU430" s="4">
        <f t="shared" si="1304"/>
        <v>0</v>
      </c>
      <c r="AV430" s="72">
        <f>IF(SUM($S$3:AY$3)*$J430+SUM($S$4:AY$4)*$K430+SUM($S$5:AY$5)*$L430+SUM($S$6:AY$6)*$M430+SUM($S$7:AY$7)*$N430-SUM($O430:$Q430)&gt;0,SUM($S$3:AY$3)*$J430+SUM($S$4:AY$4)*$K430+SUM($S$5:AY$5)*$L430+SUM($S$6:AY$6)*$M430+SUM($S$7:AY$7)*$N430-SUM($O430:$Q430),0)</f>
        <v>0</v>
      </c>
      <c r="AW430" s="4">
        <f t="shared" si="1305"/>
        <v>0</v>
      </c>
      <c r="AX430" s="72">
        <f>IF(SUM($S$3:BA$3)*$J430+SUM($S$4:BA$4)*$K430+SUM($S$5:BA$5)*$L430+SUM($S$6:BA$6)*$M430+SUM($S$7:BA$7)*$N430-SUM($O430:$Q430)&gt;0,SUM($S$3:BA$3)*$J430+SUM($S$4:BA$4)*$K430+SUM($S$5:BA$5)*$L430+SUM($S$6:BA$6)*$M430+SUM($S$7:BA$7)*$N430-SUM($O430:$Q430),0)</f>
        <v>0</v>
      </c>
      <c r="AY430" s="7">
        <f t="shared" si="1306"/>
        <v>0</v>
      </c>
      <c r="AZ430" s="401">
        <f>IF(SUM($S$3:BC$3)*$J430+SUM($S$4:BC$4)*$K430+SUM($S$5:BC$5)*$L430+SUM($S$6:BC$6)*$M430+SUM($S$7:BC$7)*$N430-SUM($O430:$Q430)&gt;0,SUM($S$3:BC$3)*$J430+SUM($S$4:BC$4)*$K430+SUM($S$5:BC$5)*$L430+SUM($S$6:BC$6)*$M430+SUM($S$7:BC$7)*$N430-SUM($O430:$Q430),0)</f>
        <v>0</v>
      </c>
      <c r="BA430" s="87">
        <f t="shared" si="1307"/>
        <v>0</v>
      </c>
      <c r="BB430" s="402">
        <f>IF(SUM($S$3:BD$3)*$J430+SUM($S$4:BD$4)*$K430+SUM($S$5:BD$5)*$L430+SUM($S$6:BD$6)*$M430+SUM($S$7:BD$7)*$N430-SUM($O430:$Q430)&gt;0,SUM($S$3:BD$3)*$J430+SUM($S$4:BD$4)*$K430+SUM($S$5:BD$5)*$L430+SUM($S$6:BD$6)*$M430+SUM($S$7:BD$7)*$N430-SUM($O430:$Q430),0)</f>
        <v>0</v>
      </c>
      <c r="BC430" s="87">
        <f t="shared" si="1308"/>
        <v>0</v>
      </c>
      <c r="BG430" s="23">
        <f t="shared" si="1399"/>
        <v>0</v>
      </c>
      <c r="BH430" s="23">
        <f t="shared" si="1400"/>
        <v>0</v>
      </c>
      <c r="BI430" s="23">
        <f t="shared" si="1401"/>
        <v>0</v>
      </c>
      <c r="BJ430" s="23">
        <f t="shared" si="1402"/>
        <v>0</v>
      </c>
      <c r="BK430" s="23">
        <f t="shared" si="1403"/>
        <v>0</v>
      </c>
      <c r="BL430" s="23">
        <f t="shared" si="1404"/>
        <v>0</v>
      </c>
      <c r="BM430" s="23">
        <f t="shared" si="1405"/>
        <v>0</v>
      </c>
      <c r="BN430" s="23">
        <f t="shared" si="1406"/>
        <v>0</v>
      </c>
      <c r="BO430" s="23">
        <f t="shared" si="1407"/>
        <v>0</v>
      </c>
      <c r="BP430" s="23">
        <f t="shared" si="1408"/>
        <v>0</v>
      </c>
      <c r="BQ430" s="407">
        <f t="shared" si="1409"/>
        <v>0</v>
      </c>
      <c r="BR430" s="22">
        <f t="shared" si="1410"/>
        <v>0</v>
      </c>
      <c r="BS430" s="91">
        <f t="shared" si="1411"/>
        <v>0</v>
      </c>
      <c r="BT430" s="91">
        <f t="shared" si="1412"/>
        <v>0</v>
      </c>
      <c r="BU430" s="23"/>
      <c r="BV430" s="23"/>
      <c r="BW430" s="24"/>
      <c r="BX430" s="164" t="s">
        <v>749</v>
      </c>
    </row>
    <row r="431" spans="1:76" s="86" customFormat="1" ht="12.75" customHeight="1" x14ac:dyDescent="0.25">
      <c r="A431" s="13" t="s">
        <v>970</v>
      </c>
      <c r="B431" s="63" t="s">
        <v>452</v>
      </c>
      <c r="C431" s="244" t="s">
        <v>105</v>
      </c>
      <c r="D431" s="274">
        <v>2</v>
      </c>
      <c r="E431" s="328">
        <v>40.200000000000003</v>
      </c>
      <c r="F431" s="342" t="s">
        <v>580</v>
      </c>
      <c r="G431" s="369">
        <v>2</v>
      </c>
      <c r="H431" s="370">
        <v>51.7</v>
      </c>
      <c r="I431" s="372" t="s">
        <v>580</v>
      </c>
      <c r="J431" s="307">
        <v>0.51400000000000001</v>
      </c>
      <c r="K431" s="208"/>
      <c r="L431" s="224"/>
      <c r="M431" s="240"/>
      <c r="N431" s="141"/>
      <c r="O431" s="87"/>
      <c r="P431" s="91">
        <v>1326</v>
      </c>
      <c r="Q431" s="292">
        <v>0</v>
      </c>
      <c r="R431" s="72">
        <f>IF(SUM($S$3:U$3)*$J431+SUM($S$4:U$4)*$K431+SUM($S$5:U$5)*$L431+SUM($S$6:U$6)*$M431+SUM($S$7:U$7)*$N431-SUM($O431:$Q431)&gt;0,SUM($S$3:U$3)*$J431+SUM($S$4:U$4)*$K431+SUM($S$5:U$5)*$L431+SUM($S$6:U$6)*$M431+SUM($S$7:U$7)*$N431-SUM($O431:$Q431),0)</f>
        <v>0</v>
      </c>
      <c r="S431" s="73">
        <f t="shared" si="1290"/>
        <v>0</v>
      </c>
      <c r="T431" s="72">
        <f>IF(SUM($S$3:W$3)*$J431+SUM($S$4:W$4)*$K431+SUM($S$5:W$5)*$L431+SUM($S$6:W$6)*$M431+SUM($S$7:W$7)*$N431-SUM($O431:$Q431)&gt;0,SUM($S$3:W$3)*$J431+SUM($S$4:W$4)*$K431+SUM($S$5:W$5)*$L431+SUM($S$6:W$6)*$M431+SUM($S$7:W$7)*$N431-SUM($O431:$Q431),0)</f>
        <v>0</v>
      </c>
      <c r="U431" s="4">
        <f t="shared" si="1291"/>
        <v>0</v>
      </c>
      <c r="V431" s="72">
        <f>IF(SUM($S$3:Y$3)*$J431+SUM($S$4:Y$4)*$K431+SUM($S$5:Y$5)*$L431+SUM($S$6:Y$6)*$M431+SUM($S$7:Y$7)*$N431-SUM($O431:$Q431)&gt;0,SUM($S$3:Y$3)*$J431+SUM($S$4:Y$4)*$K431+SUM($S$5:Y$5)*$L431+SUM($S$6:Y$6)*$M431+SUM($S$7:Y$7)*$N431-SUM($O431:$Q431),0)</f>
        <v>0</v>
      </c>
      <c r="W431" s="4">
        <f t="shared" si="1292"/>
        <v>0</v>
      </c>
      <c r="X431" s="72">
        <f>IF(SUM($S$3:AA$3)*$J431+SUM($S$4:AA$4)*$K431+SUM($S$5:AA$5)*$L431+SUM($S$6:AA$6)*$M431+SUM($S$7:AA$7)*$N431-SUM($O431:$Q431)&gt;0,SUM($S$3:AA$3)*$J431+SUM($S$4:AA$4)*$K431+SUM($S$5:AA$5)*$L431+SUM($S$6:AA$6)*$M431+SUM($S$7:AA$7)*$N431-SUM($O431:$Q431),0)</f>
        <v>0</v>
      </c>
      <c r="Y431" s="4">
        <f t="shared" si="1293"/>
        <v>0</v>
      </c>
      <c r="Z431" s="72">
        <f>IF(SUM($S$3:AC$3)*$J431+SUM($S$4:AC$4)*$K431+SUM($S$5:AC$5)*$L431+SUM($S$6:AC$6)*$M431+SUM($S$7:AC$7)*$N431-SUM($O431:$Q431)&gt;0,SUM($S$3:AC$3)*$J431+SUM($S$4:AC$4)*$K431+SUM($S$5:AC$5)*$L431+SUM($S$6:AC$6)*$M431+SUM($S$7:AC$7)*$N431-SUM($O431:$Q431),0)</f>
        <v>0</v>
      </c>
      <c r="AA431" s="4">
        <f t="shared" si="1294"/>
        <v>0</v>
      </c>
      <c r="AB431" s="72">
        <f>IF(SUM($S$3:AE$3)*$J431+SUM($S$4:AE$4)*$K431+SUM($S$5:AE$5)*$L431+SUM($S$6:AE$6)*$M431+SUM($S$7:AE$7)*$N431-SUM($O431:$Q431)&gt;0,SUM($S$3:AE$3)*$J431+SUM($S$4:AE$4)*$K431+SUM($S$5:AE$5)*$L431+SUM($S$6:AE$6)*$M431+SUM($S$7:AE$7)*$N431-SUM($O431:$Q431),0)</f>
        <v>0</v>
      </c>
      <c r="AC431" s="4">
        <f t="shared" si="1295"/>
        <v>0</v>
      </c>
      <c r="AD431" s="72">
        <f>IF(SUM($S$3:AG$3)*$J431+SUM($S$4:AG$4)*$K431+SUM($S$5:AG$5)*$L431+SUM($S$6:AG$6)*$M431+SUM($S$7:AG$7)*$N431-SUM($O431:$Q431)&gt;0,SUM($S$3:AG$3)*$J431+SUM($S$4:AG$4)*$K431+SUM($S$5:AG$5)*$L431+SUM($S$6:AG$6)*$M431+SUM($S$7:AG$7)*$N431-SUM($O431:$Q431),0)</f>
        <v>0</v>
      </c>
      <c r="AE431" s="4">
        <f t="shared" si="1296"/>
        <v>0</v>
      </c>
      <c r="AF431" s="72">
        <f>IF(SUM($S$3:AI$3)*$J431+SUM($S$4:AI$4)*$K431+SUM($S$5:AI$5)*$L431+SUM($S$6:AI$6)*$M431+SUM($S$7:AI$7)*$N431-SUM($O431:$Q431)&gt;0,SUM($S$3:AI$3)*$J431+SUM($S$4:AI$4)*$K431+SUM($S$5:AI$5)*$L431+SUM($S$6:AI$6)*$M431+SUM($S$7:AI$7)*$N431-SUM($O431:$Q431),0)</f>
        <v>0</v>
      </c>
      <c r="AG431" s="4">
        <f t="shared" si="1297"/>
        <v>0</v>
      </c>
      <c r="AH431" s="72">
        <f>IF(SUM($S$3:AK$3)*$J431+SUM($S$4:AK$4)*$K431+SUM($S$5:AK$5)*$L431+SUM($S$6:AK$6)*$M431+SUM($S$7:AK$7)*$N431-SUM($O431:$Q431)&gt;0,SUM($S$3:AK$3)*$J431+SUM($S$4:AK$4)*$K431+SUM($S$5:AK$5)*$L431+SUM($S$6:AK$6)*$M431+SUM($S$7:AK$7)*$N431-SUM($O431:$Q431),0)</f>
        <v>0</v>
      </c>
      <c r="AI431" s="4">
        <f t="shared" si="1298"/>
        <v>0</v>
      </c>
      <c r="AJ431" s="72">
        <f>IF(SUM($S$3:AM$3)*$J431+SUM($S$4:AQ$4)*$K431+SUM($S$5:AM$5)*$L431+SUM($S$6:AM$6)*$M431+SUM($S$7:AM$7)*$N431-SUM($O431:$Q431)&gt;0,SUM($S$3:AM$3)*$J431+SUM($S$4:AQ$4)*$K431+SUM($S$5:AM$5)*$L431+SUM($S$6:AM$6)*$M431+SUM($S$7:AM$7)*$N431-SUM($O431:$Q431),0)</f>
        <v>0</v>
      </c>
      <c r="AK431" s="4">
        <f t="shared" si="1299"/>
        <v>0</v>
      </c>
      <c r="AL431" s="72">
        <f>IF(SUM($S$3:AO$3)*$J431+SUM($S$4:AS$4)*$K431+SUM($S$5:AO$5)*$L431+SUM($S$6:AO$6)*$M431+SUM($S$7:AO$7)*$N431-SUM($O431:$Q431)&gt;0,SUM($S$3:AO$3)*$J431+SUM($S$4:AS$4)*$K431+SUM($S$5:AO$5)*$L431+SUM($S$6:AO$6)*$M431+SUM($S$7:AO$7)*$N431-SUM($O431:$Q431),0)</f>
        <v>0</v>
      </c>
      <c r="AM431" s="4">
        <f t="shared" si="1300"/>
        <v>0</v>
      </c>
      <c r="AN431" s="72">
        <f>IF(SUM($S$3:AQ$3)*$J431+SUM($S$4:AU$4)*$K431+SUM($S$5:AQ$5)*$L431+SUM($S$6:AQ$6)*$M431+SUM($S$7:AQ$7)*$N431-SUM($O431:$Q431)&gt;0,SUM($S$3:AQ$3)*$J431+SUM($S$4:AU$4)*$K431+SUM($S$5:AQ$5)*$L431+SUM($S$6:AQ$6)*$M431+SUM($S$7:AQ$7)*$N431-SUM($O431:$Q431),0)</f>
        <v>0</v>
      </c>
      <c r="AO431" s="4">
        <f t="shared" si="1301"/>
        <v>0</v>
      </c>
      <c r="AP431" s="72">
        <f>IF(SUM($S$3:AS$3)*$J431+SUM($S$4:AW$4)*$K431+SUM($S$5:AS$5)*$L431+SUM($S$6:AS$6)*$M431+SUM($S$7:AS$7)*$N431-SUM($O431:$Q431)&gt;0,SUM($S$3:AS$3)*$J431+SUM($S$4:AW$4)*$K431+SUM($S$5:AS$5)*$L431+SUM($S$6:AS$6)*$M431+SUM($S$7:AS$7)*$N431-SUM($O431:$Q431),0)</f>
        <v>0</v>
      </c>
      <c r="AQ431" s="4">
        <f t="shared" si="1302"/>
        <v>0</v>
      </c>
      <c r="AR431" s="72">
        <f>IF(SUM($S$3:AU$3)*$J431+SUM($S$4:AP$4)*$K431+SUM($S$5:AU$5)*$L431+SUM($S$6:AU$6)*$M431+SUM($S$7:AU$7)*$N431-SUM($O431:$Q431)&gt;0,SUM($S$3:AU$3)*$J431+SUM($S$4:AP$4)*$K431+SUM($S$5:AU$5)*$L431+SUM($S$6:AU$6)*$M431+SUM($S$7:AU$7)*$N431-SUM($O431:$Q431),0)</f>
        <v>0</v>
      </c>
      <c r="AS431" s="4">
        <f t="shared" si="1303"/>
        <v>0</v>
      </c>
      <c r="AT431" s="72">
        <f>IF(SUM($S$3:AW$3)*$J431+SUM($S$4:AW$4)*$K431+SUM($S$5:AW$5)*$L431+SUM($S$6:AW$6)*$M431+SUM($S$7:AW$7)*$N431-SUM($O431:$Q431)&gt;0,SUM($S$3:AW$3)*$J431+SUM($S$4:AW$4)*$K431+SUM($S$5:AW$5)*$L431+SUM($S$6:AW$6)*$M431+SUM($S$7:AW$7)*$N431-SUM($O431:$Q431),0)</f>
        <v>0</v>
      </c>
      <c r="AU431" s="4">
        <f t="shared" si="1304"/>
        <v>0</v>
      </c>
      <c r="AV431" s="72">
        <f>IF(SUM($S$3:AY$3)*$J431+SUM($S$4:AY$4)*$K431+SUM($S$5:AY$5)*$L431+SUM($S$6:AY$6)*$M431+SUM($S$7:AY$7)*$N431-SUM($O431:$Q431)&gt;0,SUM($S$3:AY$3)*$J431+SUM($S$4:AY$4)*$K431+SUM($S$5:AY$5)*$L431+SUM($S$6:AY$6)*$M431+SUM($S$7:AY$7)*$N431-SUM($O431:$Q431),0)</f>
        <v>0</v>
      </c>
      <c r="AW431" s="4">
        <f t="shared" si="1305"/>
        <v>0</v>
      </c>
      <c r="AX431" s="72">
        <f>IF(SUM($S$3:BA$3)*$J431+SUM($S$4:BA$4)*$K431+SUM($S$5:BA$5)*$L431+SUM($S$6:BA$6)*$M431+SUM($S$7:BA$7)*$N431-SUM($O431:$Q431)&gt;0,SUM($S$3:BA$3)*$J431+SUM($S$4:BA$4)*$K431+SUM($S$5:BA$5)*$L431+SUM($S$6:BA$6)*$M431+SUM($S$7:BA$7)*$N431-SUM($O431:$Q431),0)</f>
        <v>0</v>
      </c>
      <c r="AY431" s="7">
        <f t="shared" si="1306"/>
        <v>0</v>
      </c>
      <c r="AZ431" s="401">
        <f>IF(SUM($S$3:BC$3)*$J431+SUM($S$4:BC$4)*$K431+SUM($S$5:BC$5)*$L431+SUM($S$6:BC$6)*$M431+SUM($S$7:BC$7)*$N431-SUM($O431:$Q431)&gt;0,SUM($S$3:BC$3)*$J431+SUM($S$4:BC$4)*$K431+SUM($S$5:BC$5)*$L431+SUM($S$6:BC$6)*$M431+SUM($S$7:BC$7)*$N431-SUM($O431:$Q431),0)</f>
        <v>0</v>
      </c>
      <c r="BA431" s="87">
        <f t="shared" si="1307"/>
        <v>0</v>
      </c>
      <c r="BB431" s="402">
        <f>IF(SUM($S$3:BD$3)*$J431+SUM($S$4:BD$4)*$K431+SUM($S$5:BD$5)*$L431+SUM($S$6:BD$6)*$M431+SUM($S$7:BD$7)*$N431-SUM($O431:$Q431)&gt;0,SUM($S$3:BD$3)*$J431+SUM($S$4:BD$4)*$K431+SUM($S$5:BD$5)*$L431+SUM($S$6:BD$6)*$M431+SUM($S$7:BD$7)*$N431-SUM($O431:$Q431),0)</f>
        <v>0</v>
      </c>
      <c r="BC431" s="87">
        <f t="shared" si="1308"/>
        <v>0</v>
      </c>
      <c r="BG431" s="91">
        <f t="shared" ref="BG431" si="1413">IF($G431=2,AC431*$I$2*$H431,AC431*$H431)</f>
        <v>0</v>
      </c>
      <c r="BH431" s="91">
        <f t="shared" ref="BH431" si="1414">IF($G431=2,AE431*$I$2*$H431,AE431*$H431)</f>
        <v>0</v>
      </c>
      <c r="BI431" s="91">
        <f t="shared" ref="BI431" si="1415">IF($G431=2,AG431*$I$2*$H431,AG431*$H431)</f>
        <v>0</v>
      </c>
      <c r="BJ431" s="91">
        <f t="shared" ref="BJ431" si="1416">IF($G431=2,AI431*$I$2*$H431,AI431*$H431)</f>
        <v>0</v>
      </c>
      <c r="BK431" s="91">
        <f t="shared" ref="BK431" si="1417">IF($G431=2,AK431*$I$2*$H431,AK431*$H431)</f>
        <v>0</v>
      </c>
      <c r="BL431" s="91">
        <f t="shared" ref="BL431" si="1418">IF($G431=2,AM431*$I$2*$H431,AM431*$H431)</f>
        <v>0</v>
      </c>
      <c r="BM431" s="91">
        <f t="shared" ref="BM431" si="1419">IF($G431=2,AO431*$I$2*$H431,AO431*$H431)</f>
        <v>0</v>
      </c>
      <c r="BN431" s="91">
        <f t="shared" ref="BN431" si="1420">IF($G431=2,AQ431*$I$2*$H431,AQ431*$H431)</f>
        <v>0</v>
      </c>
      <c r="BO431" s="91">
        <f t="shared" ref="BO431" si="1421">IF($G431=2,AS431*$I$2*$H431,AS431*$H431)</f>
        <v>0</v>
      </c>
      <c r="BP431" s="91">
        <f t="shared" ref="BP431" si="1422">IF($G431=2,AU431*$I$2*$H431,AU431*$H431)</f>
        <v>0</v>
      </c>
      <c r="BQ431" s="250">
        <f t="shared" ref="BQ431" si="1423">IF($G431=2,AW431*$I$2*$H431,AW431*$H431)</f>
        <v>0</v>
      </c>
      <c r="BR431" s="157">
        <f t="shared" ref="BR431" si="1424">IF($G431=2,AY431*$I$2*$H431,AY431*$H431)</f>
        <v>0</v>
      </c>
      <c r="BS431" s="91">
        <f t="shared" si="1411"/>
        <v>0</v>
      </c>
      <c r="BT431" s="91">
        <f t="shared" si="1412"/>
        <v>0</v>
      </c>
      <c r="BU431" s="91"/>
      <c r="BV431" s="91"/>
      <c r="BW431" s="158"/>
      <c r="BX431" s="153" t="s">
        <v>607</v>
      </c>
    </row>
    <row r="432" spans="1:76" s="88" customFormat="1" ht="12.75" customHeight="1" x14ac:dyDescent="0.25">
      <c r="A432" s="51" t="s">
        <v>589</v>
      </c>
      <c r="B432" s="47" t="s">
        <v>588</v>
      </c>
      <c r="C432" s="244" t="s">
        <v>105</v>
      </c>
      <c r="D432" s="274">
        <v>2</v>
      </c>
      <c r="E432" s="328">
        <v>43.1</v>
      </c>
      <c r="F432" s="342" t="s">
        <v>580</v>
      </c>
      <c r="G432" s="369">
        <v>2</v>
      </c>
      <c r="H432" s="370">
        <v>60</v>
      </c>
      <c r="I432" s="372" t="s">
        <v>580</v>
      </c>
      <c r="J432" s="208">
        <v>40.28</v>
      </c>
      <c r="K432" s="225">
        <v>40.28</v>
      </c>
      <c r="L432" s="222">
        <v>40.28</v>
      </c>
      <c r="M432" s="241">
        <v>40.28</v>
      </c>
      <c r="N432" s="141"/>
      <c r="O432" s="87"/>
      <c r="P432" s="87">
        <v>32130</v>
      </c>
      <c r="Q432" s="292">
        <v>79290</v>
      </c>
      <c r="R432" s="72">
        <f>IF(SUM($S$3:U$3)*$J432+SUM($S$4:U$4)*$K432+SUM($S$5:U$5)*$L432+SUM($S$6:U$6)*$M432+SUM($S$7:U$7)*$N432-SUM($O432:$Q432)&gt;0,SUM($S$3:U$3)*$J432+SUM($S$4:U$4)*$K432+SUM($S$5:U$5)*$L432+SUM($S$6:U$6)*$M432+SUM($S$7:U$7)*$N432-SUM($O432:$Q432),0)</f>
        <v>0</v>
      </c>
      <c r="S432" s="73">
        <f t="shared" si="1290"/>
        <v>0</v>
      </c>
      <c r="T432" s="72">
        <f>IF(SUM($S$3:W$3)*$J432+SUM($S$4:W$4)*$K432+SUM($S$5:W$5)*$L432+SUM($S$6:W$6)*$M432+SUM($S$7:W$7)*$N432-SUM($O432:$Q432)&gt;0,SUM($S$3:W$3)*$J432+SUM($S$4:W$4)*$K432+SUM($S$5:W$5)*$L432+SUM($S$6:W$6)*$M432+SUM($S$7:W$7)*$N432-SUM($O432:$Q432),0)</f>
        <v>0</v>
      </c>
      <c r="U432" s="4">
        <f t="shared" si="1291"/>
        <v>0</v>
      </c>
      <c r="V432" s="72">
        <f>IF(SUM($S$3:Y$3)*$J432+SUM($S$4:Y$4)*$K432+SUM($S$5:Y$5)*$L432+SUM($S$6:Y$6)*$M432+SUM($S$7:Y$7)*$N432-SUM($O432:$Q432)&gt;0,SUM($S$3:Y$3)*$J432+SUM($S$4:Y$4)*$K432+SUM($S$5:Y$5)*$L432+SUM($S$6:Y$6)*$M432+SUM($S$7:Y$7)*$N432-SUM($O432:$Q432),0)</f>
        <v>0</v>
      </c>
      <c r="W432" s="4">
        <f t="shared" si="1292"/>
        <v>0</v>
      </c>
      <c r="X432" s="72">
        <f>IF(SUM($S$3:AA$3)*$J432+SUM($S$4:AA$4)*$K432+SUM($S$5:AA$5)*$L432+SUM($S$6:AA$6)*$M432+SUM($S$7:AA$7)*$N432-SUM($O432:$Q432)&gt;0,SUM($S$3:AA$3)*$J432+SUM($S$4:AA$4)*$K432+SUM($S$5:AA$5)*$L432+SUM($S$6:AA$6)*$M432+SUM($S$7:AA$7)*$N432-SUM($O432:$Q432),0)</f>
        <v>0</v>
      </c>
      <c r="Y432" s="4">
        <f t="shared" si="1293"/>
        <v>0</v>
      </c>
      <c r="Z432" s="72">
        <f>IF(SUM($S$3:AC$3)*$J432+SUM($S$4:AC$4)*$K432+SUM($S$5:AC$5)*$L432+SUM($S$6:AC$6)*$M432+SUM($S$7:AC$7)*$N432-SUM($O432:$Q432)&gt;0,SUM($S$3:AC$3)*$J432+SUM($S$4:AC$4)*$K432+SUM($S$5:AC$5)*$L432+SUM($S$6:AC$6)*$M432+SUM($S$7:AC$7)*$N432-SUM($O432:$Q432),0)</f>
        <v>0</v>
      </c>
      <c r="AA432" s="4">
        <f t="shared" si="1294"/>
        <v>0</v>
      </c>
      <c r="AB432" s="72">
        <f>IF(SUM($S$3:AE$3)*$J432+SUM($S$4:AE$4)*$K432+SUM($S$5:AE$5)*$L432+SUM($S$6:AE$6)*$M432+SUM($S$7:AE$7)*$N432-SUM($O432:$Q432)&gt;0,SUM($S$3:AE$3)*$J432+SUM($S$4:AE$4)*$K432+SUM($S$5:AE$5)*$L432+SUM($S$6:AE$6)*$M432+SUM($S$7:AE$7)*$N432-SUM($O432:$Q432),0)</f>
        <v>0</v>
      </c>
      <c r="AC432" s="4">
        <f t="shared" si="1295"/>
        <v>0</v>
      </c>
      <c r="AD432" s="72">
        <f>IF(SUM($S$3:AG$3)*$J432+SUM($S$4:AG$4)*$K432+SUM($S$5:AG$5)*$L432+SUM($S$6:AG$6)*$M432+SUM($S$7:AG$7)*$N432-SUM($O432:$Q432)&gt;0,SUM($S$3:AG$3)*$J432+SUM($S$4:AG$4)*$K432+SUM($S$5:AG$5)*$L432+SUM($S$6:AG$6)*$M432+SUM($S$7:AG$7)*$N432-SUM($O432:$Q432),0)</f>
        <v>0</v>
      </c>
      <c r="AE432" s="4">
        <f t="shared" si="1296"/>
        <v>0</v>
      </c>
      <c r="AF432" s="72">
        <f>IF(SUM($S$3:AI$3)*$J432+SUM($S$4:AI$4)*$K432+SUM($S$5:AI$5)*$L432+SUM($S$6:AI$6)*$M432+SUM($S$7:AI$7)*$N432-SUM($O432:$Q432)&gt;0,SUM($S$3:AI$3)*$J432+SUM($S$4:AI$4)*$K432+SUM($S$5:AI$5)*$L432+SUM($S$6:AI$6)*$M432+SUM($S$7:AI$7)*$N432-SUM($O432:$Q432),0)</f>
        <v>0</v>
      </c>
      <c r="AG432" s="4">
        <f t="shared" si="1297"/>
        <v>0</v>
      </c>
      <c r="AH432" s="72">
        <f>IF(SUM($S$3:AK$3)*$J432+SUM($S$4:AK$4)*$K432+SUM($S$5:AK$5)*$L432+SUM($S$6:AK$6)*$M432+SUM($S$7:AK$7)*$N432-SUM($O432:$Q432)&gt;0,SUM($S$3:AK$3)*$J432+SUM($S$4:AK$4)*$K432+SUM($S$5:AK$5)*$L432+SUM($S$6:AK$6)*$M432+SUM($S$7:AK$7)*$N432-SUM($O432:$Q432),0)</f>
        <v>0</v>
      </c>
      <c r="AI432" s="4">
        <f t="shared" si="1298"/>
        <v>0</v>
      </c>
      <c r="AJ432" s="72">
        <f>IF(SUM($S$3:AM$3)*$J432+SUM($S$4:AQ$4)*$K432+SUM($S$5:AM$5)*$L432+SUM($S$6:AM$6)*$M432+SUM($S$7:AM$7)*$N432-SUM($O432:$Q432)&gt;0,SUM($S$3:AM$3)*$J432+SUM($S$4:AQ$4)*$K432+SUM($S$5:AM$5)*$L432+SUM($S$6:AM$6)*$M432+SUM($S$7:AM$7)*$N432-SUM($O432:$Q432),0)</f>
        <v>0</v>
      </c>
      <c r="AK432" s="4">
        <f t="shared" si="1299"/>
        <v>0</v>
      </c>
      <c r="AL432" s="72">
        <f>IF(SUM($S$3:AO$3)*$J432+SUM($S$4:AS$4)*$K432+SUM($S$5:AO$5)*$L432+SUM($S$6:AO$6)*$M432+SUM($S$7:AO$7)*$N432-SUM($O432:$Q432)&gt;0,SUM($S$3:AO$3)*$J432+SUM($S$4:AS$4)*$K432+SUM($S$5:AO$5)*$L432+SUM($S$6:AO$6)*$M432+SUM($S$7:AO$7)*$N432-SUM($O432:$Q432),0)</f>
        <v>0</v>
      </c>
      <c r="AM432" s="4">
        <f t="shared" si="1300"/>
        <v>0</v>
      </c>
      <c r="AN432" s="72">
        <f>IF(SUM($S$3:AQ$3)*$J432+SUM($S$4:AU$4)*$K432+SUM($S$5:AQ$5)*$L432+SUM($S$6:AQ$6)*$M432+SUM($S$7:AQ$7)*$N432-SUM($O432:$Q432)&gt;0,SUM($S$3:AQ$3)*$J432+SUM($S$4:AU$4)*$K432+SUM($S$5:AQ$5)*$L432+SUM($S$6:AQ$6)*$M432+SUM($S$7:AQ$7)*$N432-SUM($O432:$Q432),0)</f>
        <v>0</v>
      </c>
      <c r="AO432" s="4">
        <f t="shared" si="1301"/>
        <v>0</v>
      </c>
      <c r="AP432" s="72">
        <f>IF(SUM($S$3:AS$3)*$J432+SUM($S$4:AW$4)*$K432+SUM($S$5:AS$5)*$L432+SUM($S$6:AS$6)*$M432+SUM($S$7:AS$7)*$N432-SUM($O432:$Q432)&gt;0,SUM($S$3:AS$3)*$J432+SUM($S$4:AW$4)*$K432+SUM($S$5:AS$5)*$L432+SUM($S$6:AS$6)*$M432+SUM($S$7:AS$7)*$N432-SUM($O432:$Q432),0)</f>
        <v>0</v>
      </c>
      <c r="AQ432" s="4">
        <f t="shared" si="1302"/>
        <v>0</v>
      </c>
      <c r="AR432" s="72">
        <f>IF(SUM($S$3:AU$3)*$J432+SUM($S$4:AP$4)*$K432+SUM($S$5:AU$5)*$L432+SUM($S$6:AU$6)*$M432+SUM($S$7:AU$7)*$N432-SUM($O432:$Q432)&gt;0,SUM($S$3:AU$3)*$J432+SUM($S$4:AP$4)*$K432+SUM($S$5:AU$5)*$L432+SUM($S$6:AU$6)*$M432+SUM($S$7:AU$7)*$N432-SUM($O432:$Q432),0)</f>
        <v>0</v>
      </c>
      <c r="AS432" s="4">
        <f t="shared" si="1303"/>
        <v>0</v>
      </c>
      <c r="AT432" s="72">
        <f>IF(SUM($S$3:AW$3)*$J432+SUM($S$4:AW$4)*$K432+SUM($S$5:AW$5)*$L432+SUM($S$6:AW$6)*$M432+SUM($S$7:AW$7)*$N432-SUM($O432:$Q432)&gt;0,SUM($S$3:AW$3)*$J432+SUM($S$4:AW$4)*$K432+SUM($S$5:AW$5)*$L432+SUM($S$6:AW$6)*$M432+SUM($S$7:AW$7)*$N432-SUM($O432:$Q432),0)</f>
        <v>0</v>
      </c>
      <c r="AU432" s="4">
        <f t="shared" si="1304"/>
        <v>0</v>
      </c>
      <c r="AV432" s="72">
        <f>IF(SUM($S$3:AY$3)*$J432+SUM($S$4:AY$4)*$K432+SUM($S$5:AY$5)*$L432+SUM($S$6:AY$6)*$M432+SUM($S$7:AY$7)*$N432-SUM($O432:$Q432)&gt;0,SUM($S$3:AY$3)*$J432+SUM($S$4:AY$4)*$K432+SUM($S$5:AY$5)*$L432+SUM($S$6:AY$6)*$M432+SUM($S$7:AY$7)*$N432-SUM($O432:$Q432),0)</f>
        <v>0</v>
      </c>
      <c r="AW432" s="4">
        <f t="shared" si="1305"/>
        <v>0</v>
      </c>
      <c r="AX432" s="72">
        <f>IF(SUM($S$3:BA$3)*$J432+SUM($S$4:BA$4)*$K432+SUM($S$5:BA$5)*$L432+SUM($S$6:BA$6)*$M432+SUM($S$7:BA$7)*$N432-SUM($O432:$Q432)&gt;0,SUM($S$3:BA$3)*$J432+SUM($S$4:BA$4)*$K432+SUM($S$5:BA$5)*$L432+SUM($S$6:BA$6)*$M432+SUM($S$7:BA$7)*$N432-SUM($O432:$Q432),0)</f>
        <v>13286.880000000005</v>
      </c>
      <c r="AY432" s="7">
        <f t="shared" si="1306"/>
        <v>13286.880000000005</v>
      </c>
      <c r="AZ432" s="401">
        <f>IF(SUM($S$3:BC$3)*$J432+SUM($S$4:BC$4)*$K432+SUM($S$5:BC$5)*$L432+SUM($S$6:BC$6)*$M432+SUM($S$7:BC$7)*$N432-SUM($O432:$Q432)&gt;0,SUM($S$3:BC$3)*$J432+SUM($S$4:BC$4)*$K432+SUM($S$5:BC$5)*$L432+SUM($S$6:BC$6)*$M432+SUM($S$7:BC$7)*$N432-SUM($O432:$Q432),0)</f>
        <v>26579.279999999999</v>
      </c>
      <c r="BA432" s="87">
        <f t="shared" si="1307"/>
        <v>13292.399999999994</v>
      </c>
      <c r="BB432" s="402">
        <f>IF(SUM($S$3:BD$3)*$J432+SUM($S$4:BD$4)*$K432+SUM($S$5:BD$5)*$L432+SUM($S$6:BD$6)*$M432+SUM($S$7:BD$7)*$N432-SUM($O432:$Q432)&gt;0,SUM($S$3:BD$3)*$J432+SUM($S$4:BD$4)*$K432+SUM($S$5:BD$5)*$L432+SUM($S$6:BD$6)*$M432+SUM($S$7:BD$7)*$N432-SUM($O432:$Q432),0)</f>
        <v>37978.51999999999</v>
      </c>
      <c r="BC432" s="87">
        <f t="shared" si="1308"/>
        <v>11399.239999999991</v>
      </c>
      <c r="BG432" s="23">
        <f>IF($G432=2,AC432*$H432*$I$2,AC432*$H432)</f>
        <v>0</v>
      </c>
      <c r="BH432" s="23">
        <f>IF($G432=2,AE432*$H432*$I$2,AE432*$H432)</f>
        <v>0</v>
      </c>
      <c r="BI432" s="23">
        <f>IF($G432=2,AG432*$H432*$I$2,AG432*$H432)</f>
        <v>0</v>
      </c>
      <c r="BJ432" s="23">
        <f>IF($G432=2,AI432*$H432*$I$2,AI432*$H432)</f>
        <v>0</v>
      </c>
      <c r="BK432" s="23">
        <f>IF($G432=2,AK432*$H432*$I$2,AK432*$H432)</f>
        <v>0</v>
      </c>
      <c r="BL432" s="23">
        <f>IF($G432=2,AM432*$H432*$I$2,AM432*$H432)</f>
        <v>0</v>
      </c>
      <c r="BM432" s="23">
        <f>IF($G432=2,AO432*$H432*$I$2,AO432*$H432)</f>
        <v>0</v>
      </c>
      <c r="BN432" s="23">
        <f>IF($G432=2,AQ432*$H432*$I$2,AQ432*$H432)</f>
        <v>0</v>
      </c>
      <c r="BO432" s="23">
        <f>IF($G432=2,AS432*$H432*$I$2,AS432*$H432)</f>
        <v>0</v>
      </c>
      <c r="BP432" s="23">
        <f>IF($G432=2,AU432*$H432*$I$2,AU432*$H432)</f>
        <v>0</v>
      </c>
      <c r="BQ432" s="407">
        <f>IF($G432=2,AW432*$H432*$I$2,AW432*$H432)</f>
        <v>0</v>
      </c>
      <c r="BR432" s="22">
        <f>IF($G432=2,AY432*$H432*$I$2,AY432*$H432)</f>
        <v>4544112.9600000018</v>
      </c>
      <c r="BS432" s="91">
        <f t="shared" si="1411"/>
        <v>4546000.799999998</v>
      </c>
      <c r="BT432" s="91">
        <f t="shared" si="1412"/>
        <v>3898540.0799999968</v>
      </c>
      <c r="BU432" s="23"/>
      <c r="BV432" s="23"/>
      <c r="BW432" s="24"/>
      <c r="BX432" s="164" t="s">
        <v>749</v>
      </c>
    </row>
    <row r="433" spans="1:76" s="86" customFormat="1" ht="12.75" customHeight="1" x14ac:dyDescent="0.25">
      <c r="A433" s="15" t="s">
        <v>722</v>
      </c>
      <c r="B433" s="15" t="s">
        <v>723</v>
      </c>
      <c r="C433" s="244" t="s">
        <v>105</v>
      </c>
      <c r="D433" s="274">
        <v>1</v>
      </c>
      <c r="E433" s="328">
        <v>169.6</v>
      </c>
      <c r="F433" s="342" t="s">
        <v>942</v>
      </c>
      <c r="G433" s="369">
        <v>2</v>
      </c>
      <c r="H433" s="370">
        <v>45</v>
      </c>
      <c r="I433" s="378" t="s">
        <v>1072</v>
      </c>
      <c r="J433" s="208"/>
      <c r="K433" s="225">
        <v>0.67</v>
      </c>
      <c r="L433" s="217"/>
      <c r="M433" s="109"/>
      <c r="N433" s="120"/>
      <c r="O433" s="87">
        <v>0</v>
      </c>
      <c r="P433" s="91"/>
      <c r="Q433" s="292">
        <v>760</v>
      </c>
      <c r="R433" s="72">
        <f>IF(SUM($S$3:U$3)*$J433+SUM($S$4:U$4)*$K433+SUM($S$5:U$5)*$L433+SUM($S$6:U$6)*$M433+SUM($S$7:U$7)*$N433-SUM($O433:$Q433)&gt;0,SUM($S$3:U$3)*$J433+SUM($S$4:U$4)*$K433+SUM($S$5:U$5)*$L433+SUM($S$6:U$6)*$M433+SUM($S$7:U$7)*$N433-SUM($O433:$Q433),0)</f>
        <v>0</v>
      </c>
      <c r="S433" s="73">
        <f t="shared" si="1290"/>
        <v>0</v>
      </c>
      <c r="T433" s="72">
        <f>IF(SUM($S$3:W$3)*$J433+SUM($S$4:W$4)*$K433+SUM($S$5:W$5)*$L433+SUM($S$6:W$6)*$M433+SUM($S$7:W$7)*$N433-SUM($O433:$Q433)&gt;0,SUM($S$3:W$3)*$J433+SUM($S$4:W$4)*$K433+SUM($S$5:W$5)*$L433+SUM($S$6:W$6)*$M433+SUM($S$7:W$7)*$N433-SUM($O433:$Q433),0)</f>
        <v>0</v>
      </c>
      <c r="U433" s="4">
        <f t="shared" si="1291"/>
        <v>0</v>
      </c>
      <c r="V433" s="72">
        <f>IF(SUM($S$3:Y$3)*$J433+SUM($S$4:Y$4)*$K433+SUM($S$5:Y$5)*$L433+SUM($S$6:Y$6)*$M433+SUM($S$7:Y$7)*$N433-SUM($O433:$Q433)&gt;0,SUM($S$3:Y$3)*$J433+SUM($S$4:Y$4)*$K433+SUM($S$5:Y$5)*$L433+SUM($S$6:Y$6)*$M433+SUM($S$7:Y$7)*$N433-SUM($O433:$Q433),0)</f>
        <v>0</v>
      </c>
      <c r="W433" s="4">
        <f t="shared" si="1292"/>
        <v>0</v>
      </c>
      <c r="X433" s="72">
        <f>IF(SUM($S$3:AA$3)*$J433+SUM($S$4:AA$4)*$K433+SUM($S$5:AA$5)*$L433+SUM($S$6:AA$6)*$M433+SUM($S$7:AA$7)*$N433-SUM($O433:$Q433)&gt;0,SUM($S$3:AA$3)*$J433+SUM($S$4:AA$4)*$K433+SUM($S$5:AA$5)*$L433+SUM($S$6:AA$6)*$M433+SUM($S$7:AA$7)*$N433-SUM($O433:$Q433),0)</f>
        <v>0</v>
      </c>
      <c r="Y433" s="4">
        <f t="shared" si="1293"/>
        <v>0</v>
      </c>
      <c r="Z433" s="72">
        <f>IF(SUM($S$3:AC$3)*$J433+SUM($S$4:AC$4)*$K433+SUM($S$5:AC$5)*$L433+SUM($S$6:AC$6)*$M433+SUM($S$7:AC$7)*$N433-SUM($O433:$Q433)&gt;0,SUM($S$3:AC$3)*$J433+SUM($S$4:AC$4)*$K433+SUM($S$5:AC$5)*$L433+SUM($S$6:AC$6)*$M433+SUM($S$7:AC$7)*$N433-SUM($O433:$Q433),0)</f>
        <v>0</v>
      </c>
      <c r="AA433" s="4">
        <f t="shared" si="1294"/>
        <v>0</v>
      </c>
      <c r="AB433" s="72">
        <f>IF(SUM($S$3:AE$3)*$J433+SUM($S$4:AE$4)*$K433+SUM($S$5:AE$5)*$L433+SUM($S$6:AE$6)*$M433+SUM($S$7:AE$7)*$N433-SUM($O433:$Q433)&gt;0,SUM($S$3:AE$3)*$J433+SUM($S$4:AE$4)*$K433+SUM($S$5:AE$5)*$L433+SUM($S$6:AE$6)*$M433+SUM($S$7:AE$7)*$N433-SUM($O433:$Q433),0)</f>
        <v>0</v>
      </c>
      <c r="AC433" s="4">
        <f t="shared" si="1295"/>
        <v>0</v>
      </c>
      <c r="AD433" s="72">
        <f>IF(SUM($S$3:AG$3)*$J433+SUM($S$4:AG$4)*$K433+SUM($S$5:AG$5)*$L433+SUM($S$6:AG$6)*$M433+SUM($S$7:AG$7)*$N433-SUM($O433:$Q433)&gt;0,SUM($S$3:AG$3)*$J433+SUM($S$4:AG$4)*$K433+SUM($S$5:AG$5)*$L433+SUM($S$6:AG$6)*$M433+SUM($S$7:AG$7)*$N433-SUM($O433:$Q433),0)</f>
        <v>0</v>
      </c>
      <c r="AE433" s="4">
        <f t="shared" si="1296"/>
        <v>0</v>
      </c>
      <c r="AF433" s="72">
        <f>IF(SUM($S$3:AI$3)*$J433+SUM($S$4:AI$4)*$K433+SUM($S$5:AI$5)*$L433+SUM($S$6:AI$6)*$M433+SUM($S$7:AI$7)*$N433-SUM($O433:$Q433)&gt;0,SUM($S$3:AI$3)*$J433+SUM($S$4:AI$4)*$K433+SUM($S$5:AI$5)*$L433+SUM($S$6:AI$6)*$M433+SUM($S$7:AI$7)*$N433-SUM($O433:$Q433),0)</f>
        <v>0</v>
      </c>
      <c r="AG433" s="4">
        <f t="shared" si="1297"/>
        <v>0</v>
      </c>
      <c r="AH433" s="72">
        <f>IF(SUM($S$3:AK$3)*$J433+SUM($S$4:AK$4)*$K433+SUM($S$5:AK$5)*$L433+SUM($S$6:AK$6)*$M433+SUM($S$7:AK$7)*$N433-SUM($O433:$Q433)&gt;0,SUM($S$3:AK$3)*$J433+SUM($S$4:AK$4)*$K433+SUM($S$5:AK$5)*$L433+SUM($S$6:AK$6)*$M433+SUM($S$7:AK$7)*$N433-SUM($O433:$Q433),0)</f>
        <v>0</v>
      </c>
      <c r="AI433" s="4">
        <f t="shared" si="1298"/>
        <v>0</v>
      </c>
      <c r="AJ433" s="72">
        <f>IF(SUM($S$3:AM$3)*$J433+SUM($S$4:AQ$4)*$K433+SUM($S$5:AM$5)*$L433+SUM($S$6:AM$6)*$M433+SUM($S$7:AM$7)*$N433-SUM($O433:$Q433)&gt;0,SUM($S$3:AM$3)*$J433+SUM($S$4:AQ$4)*$K433+SUM($S$5:AM$5)*$L433+SUM($S$6:AM$6)*$M433+SUM($S$7:AM$7)*$N433-SUM($O433:$Q433),0)</f>
        <v>0</v>
      </c>
      <c r="AK433" s="4">
        <f t="shared" si="1299"/>
        <v>0</v>
      </c>
      <c r="AL433" s="72">
        <f>IF(SUM($S$3:AO$3)*$J433+SUM($S$4:AS$4)*$K433+SUM($S$5:AO$5)*$L433+SUM($S$6:AO$6)*$M433+SUM($S$7:AO$7)*$N433-SUM($O433:$Q433)&gt;0,SUM($S$3:AO$3)*$J433+SUM($S$4:AS$4)*$K433+SUM($S$5:AO$5)*$L433+SUM($S$6:AO$6)*$M433+SUM($S$7:AO$7)*$N433-SUM($O433:$Q433),0)</f>
        <v>0</v>
      </c>
      <c r="AM433" s="4">
        <f t="shared" si="1300"/>
        <v>0</v>
      </c>
      <c r="AN433" s="72">
        <f>IF(SUM($S$3:AQ$3)*$J433+SUM($S$4:AU$4)*$K433+SUM($S$5:AQ$5)*$L433+SUM($S$6:AQ$6)*$M433+SUM($S$7:AQ$7)*$N433-SUM($O433:$Q433)&gt;0,SUM($S$3:AQ$3)*$J433+SUM($S$4:AU$4)*$K433+SUM($S$5:AQ$5)*$L433+SUM($S$6:AQ$6)*$M433+SUM($S$7:AQ$7)*$N433-SUM($O433:$Q433),0)</f>
        <v>0</v>
      </c>
      <c r="AO433" s="4">
        <f t="shared" si="1301"/>
        <v>0</v>
      </c>
      <c r="AP433" s="72">
        <f>IF(SUM($S$3:AS$3)*$J433+SUM($S$4:AW$4)*$K433+SUM($S$5:AS$5)*$L433+SUM($S$6:AS$6)*$M433+SUM($S$7:AS$7)*$N433-SUM($O433:$Q433)&gt;0,SUM($S$3:AS$3)*$J433+SUM($S$4:AW$4)*$K433+SUM($S$5:AS$5)*$L433+SUM($S$6:AS$6)*$M433+SUM($S$7:AS$7)*$N433-SUM($O433:$Q433),0)</f>
        <v>54.720000000000027</v>
      </c>
      <c r="AQ433" s="4">
        <f t="shared" si="1302"/>
        <v>54.720000000000027</v>
      </c>
      <c r="AR433" s="72">
        <f>IF(SUM($S$3:AU$3)*$J433+SUM($S$4:AP$4)*$K433+SUM($S$5:AU$5)*$L433+SUM($S$6:AU$6)*$M433+SUM($S$7:AU$7)*$N433-SUM($O433:$Q433)&gt;0,SUM($S$3:AU$3)*$J433+SUM($S$4:AP$4)*$K433+SUM($S$5:AU$5)*$L433+SUM($S$6:AU$6)*$M433+SUM($S$7:AU$7)*$N433-SUM($O433:$Q433),0)</f>
        <v>0</v>
      </c>
      <c r="AS433" s="4">
        <f t="shared" si="1303"/>
        <v>0</v>
      </c>
      <c r="AT433" s="72">
        <f>IF(SUM($S$3:AW$3)*$J433+SUM($S$4:AW$4)*$K433+SUM($S$5:AW$5)*$L433+SUM($S$6:AW$6)*$M433+SUM($S$7:AW$7)*$N433-SUM($O433:$Q433)&gt;0,SUM($S$3:AW$3)*$J433+SUM($S$4:AW$4)*$K433+SUM($S$5:AW$5)*$L433+SUM($S$6:AW$6)*$M433+SUM($S$7:AW$7)*$N433-SUM($O433:$Q433),0)</f>
        <v>54.720000000000027</v>
      </c>
      <c r="AU433" s="4">
        <f t="shared" si="1304"/>
        <v>54.720000000000027</v>
      </c>
      <c r="AV433" s="72">
        <f>IF(SUM($S$3:AY$3)*$J433+SUM($S$4:AY$4)*$K433+SUM($S$5:AY$5)*$L433+SUM($S$6:AY$6)*$M433+SUM($S$7:AY$7)*$N433-SUM($O433:$Q433)&gt;0,SUM($S$3:AY$3)*$J433+SUM($S$4:AY$4)*$K433+SUM($S$5:AY$5)*$L433+SUM($S$6:AY$6)*$M433+SUM($S$7:AY$7)*$N433-SUM($O433:$Q433),0)</f>
        <v>155.22000000000003</v>
      </c>
      <c r="AW433" s="4">
        <f t="shared" si="1305"/>
        <v>100.5</v>
      </c>
      <c r="AX433" s="72">
        <f>IF(SUM($S$3:BA$3)*$J433+SUM($S$4:BA$4)*$K433+SUM($S$5:BA$5)*$L433+SUM($S$6:BA$6)*$M433+SUM($S$7:BA$7)*$N433-SUM($O433:$Q433)&gt;0,SUM($S$3:BA$3)*$J433+SUM($S$4:BA$4)*$K433+SUM($S$5:BA$5)*$L433+SUM($S$6:BA$6)*$M433+SUM($S$7:BA$7)*$N433-SUM($O433:$Q433),0)</f>
        <v>255.72000000000003</v>
      </c>
      <c r="AY433" s="7">
        <f t="shared" si="1306"/>
        <v>100.5</v>
      </c>
      <c r="AZ433" s="401">
        <f>IF(SUM($S$3:BC$3)*$J433+SUM($S$4:BC$4)*$K433+SUM($S$5:BC$5)*$L433+SUM($S$6:BC$6)*$M433+SUM($S$7:BC$7)*$N433-SUM($O433:$Q433)&gt;0,SUM($S$3:BC$3)*$J433+SUM($S$4:BC$4)*$K433+SUM($S$5:BC$5)*$L433+SUM($S$6:BC$6)*$M433+SUM($S$7:BC$7)*$N433-SUM($O433:$Q433),0)</f>
        <v>356.22</v>
      </c>
      <c r="BA433" s="87">
        <f t="shared" si="1307"/>
        <v>100.5</v>
      </c>
      <c r="BB433" s="402">
        <f>IF(SUM($S$3:BD$3)*$J433+SUM($S$4:BD$4)*$K433+SUM($S$5:BD$5)*$L433+SUM($S$6:BD$6)*$M433+SUM($S$7:BD$7)*$N433-SUM($O433:$Q433)&gt;0,SUM($S$3:BD$3)*$J433+SUM($S$4:BD$4)*$K433+SUM($S$5:BD$5)*$L433+SUM($S$6:BD$6)*$M433+SUM($S$7:BD$7)*$N433-SUM($O433:$Q433),0)</f>
        <v>454.71000000000004</v>
      </c>
      <c r="BC433" s="87">
        <f t="shared" si="1308"/>
        <v>98.490000000000009</v>
      </c>
      <c r="BG433" s="91">
        <f>IF($G433=2,$H433*AC433*$I$2,$H433*AC433)</f>
        <v>0</v>
      </c>
      <c r="BH433" s="91">
        <f>IF($G433=2,$H433*AE433*$I$2,$H433*AE433)</f>
        <v>0</v>
      </c>
      <c r="BI433" s="91">
        <f>IF($G433=2,$H433*AG433*$I$2,$H433*AG433)</f>
        <v>0</v>
      </c>
      <c r="BJ433" s="91">
        <f>IF($G433=2,$H433*AI433*$I$2,$H433*AI433)</f>
        <v>0</v>
      </c>
      <c r="BK433" s="91">
        <f>IF($G433=2,$H433*AK433*$I$2,$H433*AK433)</f>
        <v>0</v>
      </c>
      <c r="BL433" s="91">
        <f>IF($G433=2,$H433*AM433*$I$2,$H433*AM433)</f>
        <v>0</v>
      </c>
      <c r="BM433" s="91">
        <f>IF($G433=2,$H433*AO433*$I$2,$H433*AO433)</f>
        <v>0</v>
      </c>
      <c r="BN433" s="91">
        <f>IF($G433=2,$H433*AQ433*$I$2,$H433*AQ433)</f>
        <v>14035.680000000009</v>
      </c>
      <c r="BO433" s="91">
        <f>IF($G433=2,$H433*AS433*$I$2,$H433*AS433)</f>
        <v>0</v>
      </c>
      <c r="BP433" s="91">
        <f>IF($G433=2,$H433*AU433*$I$2,$H433*AU433)</f>
        <v>14035.680000000009</v>
      </c>
      <c r="BQ433" s="250">
        <f>IF($G433=2,$H433*AW433*$I$2,$H433*AW433)</f>
        <v>25778.25</v>
      </c>
      <c r="BR433" s="157">
        <f>IF($G433=2,$H433*AY433*$I$2,$H433*AY433)</f>
        <v>25778.25</v>
      </c>
      <c r="BS433" s="91">
        <f>IF($G433=2,$H433*BA433*$I$2,$H433*BA433)</f>
        <v>25778.25</v>
      </c>
      <c r="BT433" s="91">
        <f>IF($G433=2,$H433*BC433*$I$2,$H433*BC433)</f>
        <v>25262.685000000001</v>
      </c>
      <c r="BU433" s="91"/>
      <c r="BV433" s="91"/>
      <c r="BW433" s="158"/>
      <c r="BX433" s="153" t="s">
        <v>607</v>
      </c>
    </row>
    <row r="434" spans="1:76" s="86" customFormat="1" ht="12.75" customHeight="1" x14ac:dyDescent="0.25">
      <c r="A434" s="13" t="s">
        <v>971</v>
      </c>
      <c r="B434" s="63" t="s">
        <v>452</v>
      </c>
      <c r="C434" s="244" t="s">
        <v>105</v>
      </c>
      <c r="D434" s="274">
        <v>2</v>
      </c>
      <c r="E434" s="328">
        <v>40.200000000000003</v>
      </c>
      <c r="F434" s="342" t="s">
        <v>580</v>
      </c>
      <c r="G434" s="369">
        <v>2</v>
      </c>
      <c r="H434" s="370">
        <v>51.7</v>
      </c>
      <c r="I434" s="372" t="s">
        <v>580</v>
      </c>
      <c r="J434" s="307">
        <v>0.51400000000000001</v>
      </c>
      <c r="K434" s="208"/>
      <c r="L434" s="224"/>
      <c r="M434" s="240"/>
      <c r="N434" s="141"/>
      <c r="O434" s="87"/>
      <c r="P434" s="91"/>
      <c r="Q434" s="292">
        <v>302</v>
      </c>
      <c r="R434" s="72">
        <f>IF(SUM($S$3:U$3)*$J434+SUM($S$4:U$4)*$K434+SUM($S$5:U$5)*$L434+SUM($S$6:U$6)*$M434+SUM($S$7:U$7)*$N434-SUM($O434:$Q434)&gt;0,SUM($S$3:U$3)*$J434+SUM($S$4:U$4)*$K434+SUM($S$5:U$5)*$L434+SUM($S$6:U$6)*$M434+SUM($S$7:U$7)*$N434-SUM($O434:$Q434),0)</f>
        <v>0</v>
      </c>
      <c r="S434" s="73">
        <f t="shared" si="1290"/>
        <v>0</v>
      </c>
      <c r="T434" s="72">
        <f>IF(SUM($S$3:W$3)*$J434+SUM($S$4:W$4)*$K434+SUM($S$5:W$5)*$L434+SUM($S$6:W$6)*$M434+SUM($S$7:W$7)*$N434-SUM($O434:$Q434)&gt;0,SUM($S$3:W$3)*$J434+SUM($S$4:W$4)*$K434+SUM($S$5:W$5)*$L434+SUM($S$6:W$6)*$M434+SUM($S$7:W$7)*$N434-SUM($O434:$Q434),0)</f>
        <v>0</v>
      </c>
      <c r="U434" s="4">
        <f t="shared" si="1291"/>
        <v>0</v>
      </c>
      <c r="V434" s="72">
        <f>IF(SUM($S$3:Y$3)*$J434+SUM($S$4:Y$4)*$K434+SUM($S$5:Y$5)*$L434+SUM($S$6:Y$6)*$M434+SUM($S$7:Y$7)*$N434-SUM($O434:$Q434)&gt;0,SUM($S$3:Y$3)*$J434+SUM($S$4:Y$4)*$K434+SUM($S$5:Y$5)*$L434+SUM($S$6:Y$6)*$M434+SUM($S$7:Y$7)*$N434-SUM($O434:$Q434),0)</f>
        <v>0</v>
      </c>
      <c r="W434" s="4">
        <f t="shared" si="1292"/>
        <v>0</v>
      </c>
      <c r="X434" s="72">
        <f>IF(SUM($S$3:AA$3)*$J434+SUM($S$4:AA$4)*$K434+SUM($S$5:AA$5)*$L434+SUM($S$6:AA$6)*$M434+SUM($S$7:AA$7)*$N434-SUM($O434:$Q434)&gt;0,SUM($S$3:AA$3)*$J434+SUM($S$4:AA$4)*$K434+SUM($S$5:AA$5)*$L434+SUM($S$6:AA$6)*$M434+SUM($S$7:AA$7)*$N434-SUM($O434:$Q434),0)</f>
        <v>0</v>
      </c>
      <c r="Y434" s="4">
        <f t="shared" si="1293"/>
        <v>0</v>
      </c>
      <c r="Z434" s="72">
        <f>IF(SUM($S$3:AC$3)*$J434+SUM($S$4:AC$4)*$K434+SUM($S$5:AC$5)*$L434+SUM($S$6:AC$6)*$M434+SUM($S$7:AC$7)*$N434-SUM($O434:$Q434)&gt;0,SUM($S$3:AC$3)*$J434+SUM($S$4:AC$4)*$K434+SUM($S$5:AC$5)*$L434+SUM($S$6:AC$6)*$M434+SUM($S$7:AC$7)*$N434-SUM($O434:$Q434),0)</f>
        <v>0</v>
      </c>
      <c r="AA434" s="4">
        <f t="shared" si="1294"/>
        <v>0</v>
      </c>
      <c r="AB434" s="72">
        <f>IF(SUM($S$3:AE$3)*$J434+SUM($S$4:AE$4)*$K434+SUM($S$5:AE$5)*$L434+SUM($S$6:AE$6)*$M434+SUM($S$7:AE$7)*$N434-SUM($O434:$Q434)&gt;0,SUM($S$3:AE$3)*$J434+SUM($S$4:AE$4)*$K434+SUM($S$5:AE$5)*$L434+SUM($S$6:AE$6)*$M434+SUM($S$7:AE$7)*$N434-SUM($O434:$Q434),0)</f>
        <v>0</v>
      </c>
      <c r="AC434" s="4">
        <f t="shared" si="1295"/>
        <v>0</v>
      </c>
      <c r="AD434" s="72">
        <f>IF(SUM($S$3:AG$3)*$J434+SUM($S$4:AG$4)*$K434+SUM($S$5:AG$5)*$L434+SUM($S$6:AG$6)*$M434+SUM($S$7:AG$7)*$N434-SUM($O434:$Q434)&gt;0,SUM($S$3:AG$3)*$J434+SUM($S$4:AG$4)*$K434+SUM($S$5:AG$5)*$L434+SUM($S$6:AG$6)*$M434+SUM($S$7:AG$7)*$N434-SUM($O434:$Q434),0)</f>
        <v>0</v>
      </c>
      <c r="AE434" s="4">
        <f t="shared" si="1296"/>
        <v>0</v>
      </c>
      <c r="AF434" s="72">
        <f>IF(SUM($S$3:AI$3)*$J434+SUM($S$4:AI$4)*$K434+SUM($S$5:AI$5)*$L434+SUM($S$6:AI$6)*$M434+SUM($S$7:AI$7)*$N434-SUM($O434:$Q434)&gt;0,SUM($S$3:AI$3)*$J434+SUM($S$4:AI$4)*$K434+SUM($S$5:AI$5)*$L434+SUM($S$6:AI$6)*$M434+SUM($S$7:AI$7)*$N434-SUM($O434:$Q434),0)</f>
        <v>0</v>
      </c>
      <c r="AG434" s="4">
        <f t="shared" si="1297"/>
        <v>0</v>
      </c>
      <c r="AH434" s="72">
        <f>IF(SUM($S$3:AK$3)*$J434+SUM($S$4:AK$4)*$K434+SUM($S$5:AK$5)*$L434+SUM($S$6:AK$6)*$M434+SUM($S$7:AK$7)*$N434-SUM($O434:$Q434)&gt;0,SUM($S$3:AK$3)*$J434+SUM($S$4:AK$4)*$K434+SUM($S$5:AK$5)*$L434+SUM($S$6:AK$6)*$M434+SUM($S$7:AK$7)*$N434-SUM($O434:$Q434),0)</f>
        <v>0</v>
      </c>
      <c r="AI434" s="4">
        <f t="shared" si="1298"/>
        <v>0</v>
      </c>
      <c r="AJ434" s="72">
        <f>IF(SUM($S$3:AM$3)*$J434+SUM($S$4:AQ$4)*$K434+SUM($S$5:AM$5)*$L434+SUM($S$6:AM$6)*$M434+SUM($S$7:AM$7)*$N434-SUM($O434:$Q434)&gt;0,SUM($S$3:AM$3)*$J434+SUM($S$4:AQ$4)*$K434+SUM($S$5:AM$5)*$L434+SUM($S$6:AM$6)*$M434+SUM($S$7:AM$7)*$N434-SUM($O434:$Q434),0)</f>
        <v>0</v>
      </c>
      <c r="AK434" s="4">
        <f t="shared" si="1299"/>
        <v>0</v>
      </c>
      <c r="AL434" s="72">
        <f>IF(SUM($S$3:AO$3)*$J434+SUM($S$4:AS$4)*$K434+SUM($S$5:AO$5)*$L434+SUM($S$6:AO$6)*$M434+SUM($S$7:AO$7)*$N434-SUM($O434:$Q434)&gt;0,SUM($S$3:AO$3)*$J434+SUM($S$4:AS$4)*$K434+SUM($S$5:AO$5)*$L434+SUM($S$6:AO$6)*$M434+SUM($S$7:AO$7)*$N434-SUM($O434:$Q434),0)</f>
        <v>0</v>
      </c>
      <c r="AM434" s="4">
        <f t="shared" si="1300"/>
        <v>0</v>
      </c>
      <c r="AN434" s="72">
        <f>IF(SUM($S$3:AQ$3)*$J434+SUM($S$4:AU$4)*$K434+SUM($S$5:AQ$5)*$L434+SUM($S$6:AQ$6)*$M434+SUM($S$7:AQ$7)*$N434-SUM($O434:$Q434)&gt;0,SUM($S$3:AQ$3)*$J434+SUM($S$4:AU$4)*$K434+SUM($S$5:AQ$5)*$L434+SUM($S$6:AQ$6)*$M434+SUM($S$7:AQ$7)*$N434-SUM($O434:$Q434),0)</f>
        <v>0</v>
      </c>
      <c r="AO434" s="4">
        <f t="shared" si="1301"/>
        <v>0</v>
      </c>
      <c r="AP434" s="72">
        <f>IF(SUM($S$3:AS$3)*$J434+SUM($S$4:AW$4)*$K434+SUM($S$5:AS$5)*$L434+SUM($S$6:AS$6)*$M434+SUM($S$7:AS$7)*$N434-SUM($O434:$Q434)&gt;0,SUM($S$3:AS$3)*$J434+SUM($S$4:AW$4)*$K434+SUM($S$5:AS$5)*$L434+SUM($S$6:AS$6)*$M434+SUM($S$7:AS$7)*$N434-SUM($O434:$Q434),0)</f>
        <v>0</v>
      </c>
      <c r="AQ434" s="4">
        <f t="shared" si="1302"/>
        <v>0</v>
      </c>
      <c r="AR434" s="72">
        <f>IF(SUM($S$3:AU$3)*$J434+SUM($S$4:AP$4)*$K434+SUM($S$5:AU$5)*$L434+SUM($S$6:AU$6)*$M434+SUM($S$7:AU$7)*$N434-SUM($O434:$Q434)&gt;0,SUM($S$3:AU$3)*$J434+SUM($S$4:AP$4)*$K434+SUM($S$5:AU$5)*$L434+SUM($S$6:AU$6)*$M434+SUM($S$7:AU$7)*$N434-SUM($O434:$Q434),0)</f>
        <v>0</v>
      </c>
      <c r="AS434" s="4">
        <f t="shared" si="1303"/>
        <v>0</v>
      </c>
      <c r="AT434" s="72">
        <f>IF(SUM($S$3:AW$3)*$J434+SUM($S$4:AW$4)*$K434+SUM($S$5:AW$5)*$L434+SUM($S$6:AW$6)*$M434+SUM($S$7:AW$7)*$N434-SUM($O434:$Q434)&gt;0,SUM($S$3:AW$3)*$J434+SUM($S$4:AW$4)*$K434+SUM($S$5:AW$5)*$L434+SUM($S$6:AW$6)*$M434+SUM($S$7:AW$7)*$N434-SUM($O434:$Q434),0)</f>
        <v>0</v>
      </c>
      <c r="AU434" s="4">
        <f t="shared" si="1304"/>
        <v>0</v>
      </c>
      <c r="AV434" s="72">
        <f>IF(SUM($S$3:AY$3)*$J434+SUM($S$4:AY$4)*$K434+SUM($S$5:AY$5)*$L434+SUM($S$6:AY$6)*$M434+SUM($S$7:AY$7)*$N434-SUM($O434:$Q434)&gt;0,SUM($S$3:AY$3)*$J434+SUM($S$4:AY$4)*$K434+SUM($S$5:AY$5)*$L434+SUM($S$6:AY$6)*$M434+SUM($S$7:AY$7)*$N434-SUM($O434:$Q434),0)</f>
        <v>0</v>
      </c>
      <c r="AW434" s="4">
        <f t="shared" si="1305"/>
        <v>0</v>
      </c>
      <c r="AX434" s="72">
        <f>IF(SUM($S$3:BA$3)*$J434+SUM($S$4:BA$4)*$K434+SUM($S$5:BA$5)*$L434+SUM($S$6:BA$6)*$M434+SUM($S$7:BA$7)*$N434-SUM($O434:$Q434)&gt;0,SUM($S$3:BA$3)*$J434+SUM($S$4:BA$4)*$K434+SUM($S$5:BA$5)*$L434+SUM($S$6:BA$6)*$M434+SUM($S$7:BA$7)*$N434-SUM($O434:$Q434),0)</f>
        <v>0</v>
      </c>
      <c r="AY434" s="7">
        <f t="shared" si="1306"/>
        <v>0</v>
      </c>
      <c r="AZ434" s="401">
        <f>IF(SUM($S$3:BC$3)*$J434+SUM($S$4:BC$4)*$K434+SUM($S$5:BC$5)*$L434+SUM($S$6:BC$6)*$M434+SUM($S$7:BC$7)*$N434-SUM($O434:$Q434)&gt;0,SUM($S$3:BC$3)*$J434+SUM($S$4:BC$4)*$K434+SUM($S$5:BC$5)*$L434+SUM($S$6:BC$6)*$M434+SUM($S$7:BC$7)*$N434-SUM($O434:$Q434),0)</f>
        <v>0</v>
      </c>
      <c r="BA434" s="87">
        <f t="shared" si="1307"/>
        <v>0</v>
      </c>
      <c r="BB434" s="402">
        <f>IF(SUM($S$3:BD$3)*$J434+SUM($S$4:BD$4)*$K434+SUM($S$5:BD$5)*$L434+SUM($S$6:BD$6)*$M434+SUM($S$7:BD$7)*$N434-SUM($O434:$Q434)&gt;0,SUM($S$3:BD$3)*$J434+SUM($S$4:BD$4)*$K434+SUM($S$5:BD$5)*$L434+SUM($S$6:BD$6)*$M434+SUM($S$7:BD$7)*$N434-SUM($O434:$Q434),0)</f>
        <v>0</v>
      </c>
      <c r="BC434" s="87">
        <f t="shared" si="1308"/>
        <v>0</v>
      </c>
      <c r="BG434" s="91">
        <f t="shared" ref="BG434" si="1425">IF($G434=2,AC434*$I$2*$H434,AC434*$H434)</f>
        <v>0</v>
      </c>
      <c r="BH434" s="91">
        <f t="shared" ref="BH434" si="1426">IF($G434=2,AE434*$I$2*$H434,AE434*$H434)</f>
        <v>0</v>
      </c>
      <c r="BI434" s="91">
        <f t="shared" ref="BI434" si="1427">IF($G434=2,AG434*$I$2*$H434,AG434*$H434)</f>
        <v>0</v>
      </c>
      <c r="BJ434" s="91">
        <f t="shared" ref="BJ434" si="1428">IF($G434=2,AI434*$I$2*$H434,AI434*$H434)</f>
        <v>0</v>
      </c>
      <c r="BK434" s="91">
        <f t="shared" ref="BK434" si="1429">IF($G434=2,AK434*$I$2*$H434,AK434*$H434)</f>
        <v>0</v>
      </c>
      <c r="BL434" s="91">
        <f t="shared" ref="BL434" si="1430">IF($G434=2,AM434*$I$2*$H434,AM434*$H434)</f>
        <v>0</v>
      </c>
      <c r="BM434" s="91">
        <f t="shared" ref="BM434" si="1431">IF($G434=2,AO434*$I$2*$H434,AO434*$H434)</f>
        <v>0</v>
      </c>
      <c r="BN434" s="91">
        <f t="shared" ref="BN434" si="1432">IF($G434=2,AQ434*$I$2*$H434,AQ434*$H434)</f>
        <v>0</v>
      </c>
      <c r="BO434" s="91">
        <f t="shared" ref="BO434" si="1433">IF($G434=2,AS434*$I$2*$H434,AS434*$H434)</f>
        <v>0</v>
      </c>
      <c r="BP434" s="91">
        <f t="shared" ref="BP434" si="1434">IF($G434=2,AU434*$I$2*$H434,AU434*$H434)</f>
        <v>0</v>
      </c>
      <c r="BQ434" s="250">
        <f t="shared" ref="BQ434" si="1435">IF($G434=2,AW434*$I$2*$H434,AW434*$H434)</f>
        <v>0</v>
      </c>
      <c r="BR434" s="157">
        <f t="shared" ref="BR434" si="1436">IF($G434=2,AY434*$I$2*$H434,AY434*$H434)</f>
        <v>0</v>
      </c>
      <c r="BS434" s="91">
        <f t="shared" ref="BS434" si="1437">IF($G434=2,$H434*BA434*$I$2,$H434*BA434)</f>
        <v>0</v>
      </c>
      <c r="BT434" s="91">
        <f t="shared" ref="BT434" si="1438">IF($G434=2,$H434*BC434*$I$2,$H434*BC434)</f>
        <v>0</v>
      </c>
      <c r="BU434" s="91"/>
      <c r="BV434" s="91"/>
      <c r="BW434" s="158"/>
      <c r="BX434" s="153" t="s">
        <v>607</v>
      </c>
    </row>
    <row r="435" spans="1:76" s="86" customFormat="1" ht="12.75" customHeight="1" x14ac:dyDescent="0.25">
      <c r="A435" s="13" t="s">
        <v>972</v>
      </c>
      <c r="B435" s="63" t="s">
        <v>716</v>
      </c>
      <c r="C435" s="244" t="s">
        <v>105</v>
      </c>
      <c r="D435" s="274">
        <v>2</v>
      </c>
      <c r="E435" s="328">
        <v>40.200000000000003</v>
      </c>
      <c r="F435" s="350" t="s">
        <v>880</v>
      </c>
      <c r="G435" s="369">
        <v>2</v>
      </c>
      <c r="H435" s="370">
        <v>51.7</v>
      </c>
      <c r="I435" s="372" t="s">
        <v>880</v>
      </c>
      <c r="J435" s="307">
        <v>0.14799999999999999</v>
      </c>
      <c r="K435" s="208"/>
      <c r="L435" s="224"/>
      <c r="M435" s="240"/>
      <c r="N435" s="141"/>
      <c r="O435" s="87"/>
      <c r="P435" s="91">
        <v>100</v>
      </c>
      <c r="Q435" s="292">
        <v>100</v>
      </c>
      <c r="R435" s="72">
        <f>IF(SUM($S$3:U$3)*$J435+SUM($S$4:U$4)*$K435+SUM($S$5:U$5)*$L435+SUM($S$6:U$6)*$M435+SUM($S$7:U$7)*$N435-SUM($O435:$Q435)&gt;0,SUM($S$3:U$3)*$J435+SUM($S$4:U$4)*$K435+SUM($S$5:U$5)*$L435+SUM($S$6:U$6)*$M435+SUM($S$7:U$7)*$N435-SUM($O435:$Q435),0)</f>
        <v>0</v>
      </c>
      <c r="S435" s="73">
        <f t="shared" si="1290"/>
        <v>0</v>
      </c>
      <c r="T435" s="72">
        <f>IF(SUM($S$3:W$3)*$J435+SUM($S$4:W$4)*$K435+SUM($S$5:W$5)*$L435+SUM($S$6:W$6)*$M435+SUM($S$7:W$7)*$N435-SUM($O435:$Q435)&gt;0,SUM($S$3:W$3)*$J435+SUM($S$4:W$4)*$K435+SUM($S$5:W$5)*$L435+SUM($S$6:W$6)*$M435+SUM($S$7:W$7)*$N435-SUM($O435:$Q435),0)</f>
        <v>0</v>
      </c>
      <c r="U435" s="4">
        <f t="shared" si="1291"/>
        <v>0</v>
      </c>
      <c r="V435" s="72">
        <f>IF(SUM($S$3:Y$3)*$J435+SUM($S$4:Y$4)*$K435+SUM($S$5:Y$5)*$L435+SUM($S$6:Y$6)*$M435+SUM($S$7:Y$7)*$N435-SUM($O435:$Q435)&gt;0,SUM($S$3:Y$3)*$J435+SUM($S$4:Y$4)*$K435+SUM($S$5:Y$5)*$L435+SUM($S$6:Y$6)*$M435+SUM($S$7:Y$7)*$N435-SUM($O435:$Q435),0)</f>
        <v>0</v>
      </c>
      <c r="W435" s="4">
        <f t="shared" si="1292"/>
        <v>0</v>
      </c>
      <c r="X435" s="72">
        <f>IF(SUM($S$3:AA$3)*$J435+SUM($S$4:AA$4)*$K435+SUM($S$5:AA$5)*$L435+SUM($S$6:AA$6)*$M435+SUM($S$7:AA$7)*$N435-SUM($O435:$Q435)&gt;0,SUM($S$3:AA$3)*$J435+SUM($S$4:AA$4)*$K435+SUM($S$5:AA$5)*$L435+SUM($S$6:AA$6)*$M435+SUM($S$7:AA$7)*$N435-SUM($O435:$Q435),0)</f>
        <v>0</v>
      </c>
      <c r="Y435" s="4">
        <f t="shared" si="1293"/>
        <v>0</v>
      </c>
      <c r="Z435" s="72">
        <f>IF(SUM($S$3:AC$3)*$J435+SUM($S$4:AC$4)*$K435+SUM($S$5:AC$5)*$L435+SUM($S$6:AC$6)*$M435+SUM($S$7:AC$7)*$N435-SUM($O435:$Q435)&gt;0,SUM($S$3:AC$3)*$J435+SUM($S$4:AC$4)*$K435+SUM($S$5:AC$5)*$L435+SUM($S$6:AC$6)*$M435+SUM($S$7:AC$7)*$N435-SUM($O435:$Q435),0)</f>
        <v>0</v>
      </c>
      <c r="AA435" s="4">
        <f t="shared" si="1294"/>
        <v>0</v>
      </c>
      <c r="AB435" s="72">
        <f>IF(SUM($S$3:AE$3)*$J435+SUM($S$4:AE$4)*$K435+SUM($S$5:AE$5)*$L435+SUM($S$6:AE$6)*$M435+SUM($S$7:AE$7)*$N435-SUM($O435:$Q435)&gt;0,SUM($S$3:AE$3)*$J435+SUM($S$4:AE$4)*$K435+SUM($S$5:AE$5)*$L435+SUM($S$6:AE$6)*$M435+SUM($S$7:AE$7)*$N435-SUM($O435:$Q435),0)</f>
        <v>0</v>
      </c>
      <c r="AC435" s="4">
        <f t="shared" si="1295"/>
        <v>0</v>
      </c>
      <c r="AD435" s="72">
        <f>IF(SUM($S$3:AG$3)*$J435+SUM($S$4:AG$4)*$K435+SUM($S$5:AG$5)*$L435+SUM($S$6:AG$6)*$M435+SUM($S$7:AG$7)*$N435-SUM($O435:$Q435)&gt;0,SUM($S$3:AG$3)*$J435+SUM($S$4:AG$4)*$K435+SUM($S$5:AG$5)*$L435+SUM($S$6:AG$6)*$M435+SUM($S$7:AG$7)*$N435-SUM($O435:$Q435),0)</f>
        <v>0</v>
      </c>
      <c r="AE435" s="4">
        <f t="shared" si="1296"/>
        <v>0</v>
      </c>
      <c r="AF435" s="72">
        <f>IF(SUM($S$3:AI$3)*$J435+SUM($S$4:AI$4)*$K435+SUM($S$5:AI$5)*$L435+SUM($S$6:AI$6)*$M435+SUM($S$7:AI$7)*$N435-SUM($O435:$Q435)&gt;0,SUM($S$3:AI$3)*$J435+SUM($S$4:AI$4)*$K435+SUM($S$5:AI$5)*$L435+SUM($S$6:AI$6)*$M435+SUM($S$7:AI$7)*$N435-SUM($O435:$Q435),0)</f>
        <v>0</v>
      </c>
      <c r="AG435" s="4">
        <f t="shared" si="1297"/>
        <v>0</v>
      </c>
      <c r="AH435" s="72">
        <f>IF(SUM($S$3:AK$3)*$J435+SUM($S$4:AK$4)*$K435+SUM($S$5:AK$5)*$L435+SUM($S$6:AK$6)*$M435+SUM($S$7:AK$7)*$N435-SUM($O435:$Q435)&gt;0,SUM($S$3:AK$3)*$J435+SUM($S$4:AK$4)*$K435+SUM($S$5:AK$5)*$L435+SUM($S$6:AK$6)*$M435+SUM($S$7:AK$7)*$N435-SUM($O435:$Q435),0)</f>
        <v>0</v>
      </c>
      <c r="AI435" s="4">
        <f t="shared" si="1298"/>
        <v>0</v>
      </c>
      <c r="AJ435" s="72">
        <f>IF(SUM($S$3:AM$3)*$J435+SUM($S$4:AQ$4)*$K435+SUM($S$5:AM$5)*$L435+SUM($S$6:AM$6)*$M435+SUM($S$7:AM$7)*$N435-SUM($O435:$Q435)&gt;0,SUM($S$3:AM$3)*$J435+SUM($S$4:AQ$4)*$K435+SUM($S$5:AM$5)*$L435+SUM($S$6:AM$6)*$M435+SUM($S$7:AM$7)*$N435-SUM($O435:$Q435),0)</f>
        <v>0</v>
      </c>
      <c r="AK435" s="4">
        <f t="shared" si="1299"/>
        <v>0</v>
      </c>
      <c r="AL435" s="72">
        <f>IF(SUM($S$3:AO$3)*$J435+SUM($S$4:AS$4)*$K435+SUM($S$5:AO$5)*$L435+SUM($S$6:AO$6)*$M435+SUM($S$7:AO$7)*$N435-SUM($O435:$Q435)&gt;0,SUM($S$3:AO$3)*$J435+SUM($S$4:AS$4)*$K435+SUM($S$5:AO$5)*$L435+SUM($S$6:AO$6)*$M435+SUM($S$7:AO$7)*$N435-SUM($O435:$Q435),0)</f>
        <v>0</v>
      </c>
      <c r="AM435" s="4">
        <f t="shared" si="1300"/>
        <v>0</v>
      </c>
      <c r="AN435" s="72">
        <f>IF(SUM($S$3:AQ$3)*$J435+SUM($S$4:AU$4)*$K435+SUM($S$5:AQ$5)*$L435+SUM($S$6:AQ$6)*$M435+SUM($S$7:AQ$7)*$N435-SUM($O435:$Q435)&gt;0,SUM($S$3:AQ$3)*$J435+SUM($S$4:AU$4)*$K435+SUM($S$5:AQ$5)*$L435+SUM($S$6:AQ$6)*$M435+SUM($S$7:AQ$7)*$N435-SUM($O435:$Q435),0)</f>
        <v>0</v>
      </c>
      <c r="AO435" s="4">
        <f t="shared" si="1301"/>
        <v>0</v>
      </c>
      <c r="AP435" s="72">
        <f>IF(SUM($S$3:AS$3)*$J435+SUM($S$4:AW$4)*$K435+SUM($S$5:AS$5)*$L435+SUM($S$6:AS$6)*$M435+SUM($S$7:AS$7)*$N435-SUM($O435:$Q435)&gt;0,SUM($S$3:AS$3)*$J435+SUM($S$4:AW$4)*$K435+SUM($S$5:AS$5)*$L435+SUM($S$6:AS$6)*$M435+SUM($S$7:AS$7)*$N435-SUM($O435:$Q435),0)</f>
        <v>0</v>
      </c>
      <c r="AQ435" s="4">
        <f t="shared" si="1302"/>
        <v>0</v>
      </c>
      <c r="AR435" s="72">
        <f>IF(SUM($S$3:AU$3)*$J435+SUM($S$4:AP$4)*$K435+SUM($S$5:AU$5)*$L435+SUM($S$6:AU$6)*$M435+SUM($S$7:AU$7)*$N435-SUM($O435:$Q435)&gt;0,SUM($S$3:AU$3)*$J435+SUM($S$4:AP$4)*$K435+SUM($S$5:AU$5)*$L435+SUM($S$6:AU$6)*$M435+SUM($S$7:AU$7)*$N435-SUM($O435:$Q435),0)</f>
        <v>0</v>
      </c>
      <c r="AS435" s="4">
        <f t="shared" si="1303"/>
        <v>0</v>
      </c>
      <c r="AT435" s="72">
        <f>IF(SUM($S$3:AW$3)*$J435+SUM($S$4:AW$4)*$K435+SUM($S$5:AW$5)*$L435+SUM($S$6:AW$6)*$M435+SUM($S$7:AW$7)*$N435-SUM($O435:$Q435)&gt;0,SUM($S$3:AW$3)*$J435+SUM($S$4:AW$4)*$K435+SUM($S$5:AW$5)*$L435+SUM($S$6:AW$6)*$M435+SUM($S$7:AW$7)*$N435-SUM($O435:$Q435),0)</f>
        <v>0</v>
      </c>
      <c r="AU435" s="4">
        <f t="shared" si="1304"/>
        <v>0</v>
      </c>
      <c r="AV435" s="72">
        <f>IF(SUM($S$3:AY$3)*$J435+SUM($S$4:AY$4)*$K435+SUM($S$5:AY$5)*$L435+SUM($S$6:AY$6)*$M435+SUM($S$7:AY$7)*$N435-SUM($O435:$Q435)&gt;0,SUM($S$3:AY$3)*$J435+SUM($S$4:AY$4)*$K435+SUM($S$5:AY$5)*$L435+SUM($S$6:AY$6)*$M435+SUM($S$7:AY$7)*$N435-SUM($O435:$Q435),0)</f>
        <v>0</v>
      </c>
      <c r="AW435" s="4">
        <f t="shared" si="1305"/>
        <v>0</v>
      </c>
      <c r="AX435" s="72">
        <f>IF(SUM($S$3:BA$3)*$J435+SUM($S$4:BA$4)*$K435+SUM($S$5:BA$5)*$L435+SUM($S$6:BA$6)*$M435+SUM($S$7:BA$7)*$N435-SUM($O435:$Q435)&gt;0,SUM($S$3:BA$3)*$J435+SUM($S$4:BA$4)*$K435+SUM($S$5:BA$5)*$L435+SUM($S$6:BA$6)*$M435+SUM($S$7:BA$7)*$N435-SUM($O435:$Q435),0)</f>
        <v>0</v>
      </c>
      <c r="AY435" s="7">
        <f t="shared" si="1306"/>
        <v>0</v>
      </c>
      <c r="AZ435" s="401">
        <f>IF(SUM($S$3:BC$3)*$J435+SUM($S$4:BC$4)*$K435+SUM($S$5:BC$5)*$L435+SUM($S$6:BC$6)*$M435+SUM($S$7:BC$7)*$N435-SUM($O435:$Q435)&gt;0,SUM($S$3:BC$3)*$J435+SUM($S$4:BC$4)*$K435+SUM($S$5:BC$5)*$L435+SUM($S$6:BC$6)*$M435+SUM($S$7:BC$7)*$N435-SUM($O435:$Q435),0)</f>
        <v>0</v>
      </c>
      <c r="BA435" s="87">
        <f t="shared" si="1307"/>
        <v>0</v>
      </c>
      <c r="BB435" s="402">
        <f>IF(SUM($S$3:BD$3)*$J435+SUM($S$4:BD$4)*$K435+SUM($S$5:BD$5)*$L435+SUM($S$6:BD$6)*$M435+SUM($S$7:BD$7)*$N435-SUM($O435:$Q435)&gt;0,SUM($S$3:BD$3)*$J435+SUM($S$4:BD$4)*$K435+SUM($S$5:BD$5)*$L435+SUM($S$6:BD$6)*$M435+SUM($S$7:BD$7)*$N435-SUM($O435:$Q435),0)</f>
        <v>0</v>
      </c>
      <c r="BC435" s="87">
        <f t="shared" si="1308"/>
        <v>0</v>
      </c>
      <c r="BG435" s="91">
        <f>IF($G435=2,$H435*AC435*$I$2,$H435*AC435)</f>
        <v>0</v>
      </c>
      <c r="BH435" s="91">
        <f>IF($G435=2,$H435*AE435*$I$2,$H435*AE435)</f>
        <v>0</v>
      </c>
      <c r="BI435" s="91">
        <f>IF($G435=2,$H435*AG435*$I$2,$H435*AG435)</f>
        <v>0</v>
      </c>
      <c r="BJ435" s="91">
        <f>IF($G435=2,$H435*AI435*$I$2,$H435*AI435)</f>
        <v>0</v>
      </c>
      <c r="BK435" s="91">
        <f>IF($G435=2,$H435*AK435*$I$2,$H435*AK435)</f>
        <v>0</v>
      </c>
      <c r="BL435" s="91">
        <f>IF($G435=2,$H435*AM435*$I$2,$H435*AM435)</f>
        <v>0</v>
      </c>
      <c r="BM435" s="91">
        <f>IF($G435=2,$H435*AO435*$I$2,$H435*AO435)</f>
        <v>0</v>
      </c>
      <c r="BN435" s="91">
        <f>IF($G435=2,$H435*AQ435*$I$2,$H435*AQ435)</f>
        <v>0</v>
      </c>
      <c r="BO435" s="91">
        <f>IF($G435=2,$H435*AS435*$I$2,$H435*AS435)</f>
        <v>0</v>
      </c>
      <c r="BP435" s="91">
        <f>IF($G435=2,$H435*AU435*$I$2,$H435*AU435)</f>
        <v>0</v>
      </c>
      <c r="BQ435" s="250">
        <f>IF($G435=2,$H435*AW435*$I$2,$H435*AW435)</f>
        <v>0</v>
      </c>
      <c r="BR435" s="157">
        <f>IF($G435=2,$H435*AY435*$I$2,$H435*AY435)</f>
        <v>0</v>
      </c>
      <c r="BS435" s="91">
        <f>IF($G435=2,$H435*BA435*$I$2,$H435*BA435)</f>
        <v>0</v>
      </c>
      <c r="BT435" s="91">
        <f>IF($G435=2,$H435*BC435*$I$2,$H435*BC435)</f>
        <v>0</v>
      </c>
      <c r="BU435" s="91"/>
      <c r="BV435" s="91"/>
      <c r="BW435" s="158"/>
      <c r="BX435" s="153" t="s">
        <v>607</v>
      </c>
    </row>
    <row r="436" spans="1:76" s="86" customFormat="1" ht="12.75" customHeight="1" x14ac:dyDescent="0.25">
      <c r="A436" s="51" t="s">
        <v>724</v>
      </c>
      <c r="B436" s="51" t="s">
        <v>716</v>
      </c>
      <c r="C436" s="244" t="s">
        <v>105</v>
      </c>
      <c r="D436" s="274">
        <v>2</v>
      </c>
      <c r="E436" s="328">
        <v>37.799999999999997</v>
      </c>
      <c r="F436" s="342" t="s">
        <v>580</v>
      </c>
      <c r="G436" s="369">
        <v>2</v>
      </c>
      <c r="H436" s="370">
        <v>45</v>
      </c>
      <c r="I436" s="372" t="s">
        <v>580</v>
      </c>
      <c r="J436" s="208"/>
      <c r="K436" s="208"/>
      <c r="L436" s="222">
        <v>2.524</v>
      </c>
      <c r="M436" s="240"/>
      <c r="N436" s="141"/>
      <c r="O436" s="87"/>
      <c r="P436" s="91"/>
      <c r="Q436" s="292">
        <v>3824</v>
      </c>
      <c r="R436" s="72">
        <f>IF(SUM($S$3:U$3)*$J436+SUM($S$4:U$4)*$K436+SUM($S$5:U$5)*$L436+SUM($S$6:U$6)*$M436+SUM($S$7:U$7)*$N436-SUM($O436:$Q436)&gt;0,SUM($S$3:U$3)*$J436+SUM($S$4:U$4)*$K436+SUM($S$5:U$5)*$L436+SUM($S$6:U$6)*$M436+SUM($S$7:U$7)*$N436-SUM($O436:$Q436),0)</f>
        <v>0</v>
      </c>
      <c r="S436" s="73">
        <f t="shared" si="1290"/>
        <v>0</v>
      </c>
      <c r="T436" s="72">
        <f>IF(SUM($S$3:W$3)*$J436+SUM($S$4:W$4)*$K436+SUM($S$5:W$5)*$L436+SUM($S$6:W$6)*$M436+SUM($S$7:W$7)*$N436-SUM($O436:$Q436)&gt;0,SUM($S$3:W$3)*$J436+SUM($S$4:W$4)*$K436+SUM($S$5:W$5)*$L436+SUM($S$6:W$6)*$M436+SUM($S$7:W$7)*$N436-SUM($O436:$Q436),0)</f>
        <v>0</v>
      </c>
      <c r="U436" s="4">
        <f t="shared" si="1291"/>
        <v>0</v>
      </c>
      <c r="V436" s="72">
        <f>IF(SUM($S$3:Y$3)*$J436+SUM($S$4:Y$4)*$K436+SUM($S$5:Y$5)*$L436+SUM($S$6:Y$6)*$M436+SUM($S$7:Y$7)*$N436-SUM($O436:$Q436)&gt;0,SUM($S$3:Y$3)*$J436+SUM($S$4:Y$4)*$K436+SUM($S$5:Y$5)*$L436+SUM($S$6:Y$6)*$M436+SUM($S$7:Y$7)*$N436-SUM($O436:$Q436),0)</f>
        <v>0</v>
      </c>
      <c r="W436" s="4">
        <f t="shared" si="1292"/>
        <v>0</v>
      </c>
      <c r="X436" s="72">
        <f>IF(SUM($S$3:AA$3)*$J436+SUM($S$4:AA$4)*$K436+SUM($S$5:AA$5)*$L436+SUM($S$6:AA$6)*$M436+SUM($S$7:AA$7)*$N436-SUM($O436:$Q436)&gt;0,SUM($S$3:AA$3)*$J436+SUM($S$4:AA$4)*$K436+SUM($S$5:AA$5)*$L436+SUM($S$6:AA$6)*$M436+SUM($S$7:AA$7)*$N436-SUM($O436:$Q436),0)</f>
        <v>0</v>
      </c>
      <c r="Y436" s="4">
        <f t="shared" si="1293"/>
        <v>0</v>
      </c>
      <c r="Z436" s="72">
        <f>IF(SUM($S$3:AC$3)*$J436+SUM($S$4:AC$4)*$K436+SUM($S$5:AC$5)*$L436+SUM($S$6:AC$6)*$M436+SUM($S$7:AC$7)*$N436-SUM($O436:$Q436)&gt;0,SUM($S$3:AC$3)*$J436+SUM($S$4:AC$4)*$K436+SUM($S$5:AC$5)*$L436+SUM($S$6:AC$6)*$M436+SUM($S$7:AC$7)*$N436-SUM($O436:$Q436),0)</f>
        <v>0</v>
      </c>
      <c r="AA436" s="4">
        <f t="shared" si="1294"/>
        <v>0</v>
      </c>
      <c r="AB436" s="72">
        <f>IF(SUM($S$3:AE$3)*$J436+SUM($S$4:AE$4)*$K436+SUM($S$5:AE$5)*$L436+SUM($S$6:AE$6)*$M436+SUM($S$7:AE$7)*$N436-SUM($O436:$Q436)&gt;0,SUM($S$3:AE$3)*$J436+SUM($S$4:AE$4)*$K436+SUM($S$5:AE$5)*$L436+SUM($S$6:AE$6)*$M436+SUM($S$7:AE$7)*$N436-SUM($O436:$Q436),0)</f>
        <v>0</v>
      </c>
      <c r="AC436" s="4">
        <f t="shared" si="1295"/>
        <v>0</v>
      </c>
      <c r="AD436" s="72">
        <f>IF(SUM($S$3:AG$3)*$J436+SUM($S$4:AG$4)*$K436+SUM($S$5:AG$5)*$L436+SUM($S$6:AG$6)*$M436+SUM($S$7:AG$7)*$N436-SUM($O436:$Q436)&gt;0,SUM($S$3:AG$3)*$J436+SUM($S$4:AG$4)*$K436+SUM($S$5:AG$5)*$L436+SUM($S$6:AG$6)*$M436+SUM($S$7:AG$7)*$N436-SUM($O436:$Q436),0)</f>
        <v>0</v>
      </c>
      <c r="AE436" s="4">
        <f t="shared" si="1296"/>
        <v>0</v>
      </c>
      <c r="AF436" s="72">
        <f>IF(SUM($S$3:AI$3)*$J436+SUM($S$4:AI$4)*$K436+SUM($S$5:AI$5)*$L436+SUM($S$6:AI$6)*$M436+SUM($S$7:AI$7)*$N436-SUM($O436:$Q436)&gt;0,SUM($S$3:AI$3)*$J436+SUM($S$4:AI$4)*$K436+SUM($S$5:AI$5)*$L436+SUM($S$6:AI$6)*$M436+SUM($S$7:AI$7)*$N436-SUM($O436:$Q436),0)</f>
        <v>0</v>
      </c>
      <c r="AG436" s="4">
        <f t="shared" si="1297"/>
        <v>0</v>
      </c>
      <c r="AH436" s="72">
        <f>IF(SUM($S$3:AK$3)*$J436+SUM($S$4:AK$4)*$K436+SUM($S$5:AK$5)*$L436+SUM($S$6:AK$6)*$M436+SUM($S$7:AK$7)*$N436-SUM($O436:$Q436)&gt;0,SUM($S$3:AK$3)*$J436+SUM($S$4:AK$4)*$K436+SUM($S$5:AK$5)*$L436+SUM($S$6:AK$6)*$M436+SUM($S$7:AK$7)*$N436-SUM($O436:$Q436),0)</f>
        <v>0</v>
      </c>
      <c r="AI436" s="4">
        <f t="shared" si="1298"/>
        <v>0</v>
      </c>
      <c r="AJ436" s="72">
        <f>IF(SUM($S$3:AM$3)*$J436+SUM($S$4:AQ$4)*$K436+SUM($S$5:AM$5)*$L436+SUM($S$6:AM$6)*$M436+SUM($S$7:AM$7)*$N436-SUM($O436:$Q436)&gt;0,SUM($S$3:AM$3)*$J436+SUM($S$4:AQ$4)*$K436+SUM($S$5:AM$5)*$L436+SUM($S$6:AM$6)*$M436+SUM($S$7:AM$7)*$N436-SUM($O436:$Q436),0)</f>
        <v>0</v>
      </c>
      <c r="AK436" s="4">
        <f t="shared" si="1299"/>
        <v>0</v>
      </c>
      <c r="AL436" s="72">
        <f>IF(SUM($S$3:AO$3)*$J436+SUM($S$4:AS$4)*$K436+SUM($S$5:AO$5)*$L436+SUM($S$6:AO$6)*$M436+SUM($S$7:AO$7)*$N436-SUM($O436:$Q436)&gt;0,SUM($S$3:AO$3)*$J436+SUM($S$4:AS$4)*$K436+SUM($S$5:AO$5)*$L436+SUM($S$6:AO$6)*$M436+SUM($S$7:AO$7)*$N436-SUM($O436:$Q436),0)</f>
        <v>0</v>
      </c>
      <c r="AM436" s="4">
        <f t="shared" si="1300"/>
        <v>0</v>
      </c>
      <c r="AN436" s="72">
        <f>IF(SUM($S$3:AQ$3)*$J436+SUM($S$4:AU$4)*$K436+SUM($S$5:AQ$5)*$L436+SUM($S$6:AQ$6)*$M436+SUM($S$7:AQ$7)*$N436-SUM($O436:$Q436)&gt;0,SUM($S$3:AQ$3)*$J436+SUM($S$4:AU$4)*$K436+SUM($S$5:AQ$5)*$L436+SUM($S$6:AQ$6)*$M436+SUM($S$7:AQ$7)*$N436-SUM($O436:$Q436),0)</f>
        <v>0</v>
      </c>
      <c r="AO436" s="4">
        <f t="shared" si="1301"/>
        <v>0</v>
      </c>
      <c r="AP436" s="72">
        <f>IF(SUM($S$3:AS$3)*$J436+SUM($S$4:AW$4)*$K436+SUM($S$5:AS$5)*$L436+SUM($S$6:AS$6)*$M436+SUM($S$7:AS$7)*$N436-SUM($O436:$Q436)&gt;0,SUM($S$3:AS$3)*$J436+SUM($S$4:AW$4)*$K436+SUM($S$5:AS$5)*$L436+SUM($S$6:AS$6)*$M436+SUM($S$7:AS$7)*$N436-SUM($O436:$Q436),0)</f>
        <v>0</v>
      </c>
      <c r="AQ436" s="4">
        <f t="shared" si="1302"/>
        <v>0</v>
      </c>
      <c r="AR436" s="72">
        <f>IF(SUM($S$3:AU$3)*$J436+SUM($S$4:AP$4)*$K436+SUM($S$5:AU$5)*$L436+SUM($S$6:AU$6)*$M436+SUM($S$7:AU$7)*$N436-SUM($O436:$Q436)&gt;0,SUM($S$3:AU$3)*$J436+SUM($S$4:AP$4)*$K436+SUM($S$5:AU$5)*$L436+SUM($S$6:AU$6)*$M436+SUM($S$7:AU$7)*$N436-SUM($O436:$Q436),0)</f>
        <v>0</v>
      </c>
      <c r="AS436" s="4">
        <f t="shared" si="1303"/>
        <v>0</v>
      </c>
      <c r="AT436" s="72">
        <f>IF(SUM($S$3:AW$3)*$J436+SUM($S$4:AW$4)*$K436+SUM($S$5:AW$5)*$L436+SUM($S$6:AW$6)*$M436+SUM($S$7:AW$7)*$N436-SUM($O436:$Q436)&gt;0,SUM($S$3:AW$3)*$J436+SUM($S$4:AW$4)*$K436+SUM($S$5:AW$5)*$L436+SUM($S$6:AW$6)*$M436+SUM($S$7:AW$7)*$N436-SUM($O436:$Q436),0)</f>
        <v>0</v>
      </c>
      <c r="AU436" s="4">
        <f t="shared" si="1304"/>
        <v>0</v>
      </c>
      <c r="AV436" s="72">
        <f>IF(SUM($S$3:AY$3)*$J436+SUM($S$4:AY$4)*$K436+SUM($S$5:AY$5)*$L436+SUM($S$6:AY$6)*$M436+SUM($S$7:AY$7)*$N436-SUM($O436:$Q436)&gt;0,SUM($S$3:AY$3)*$J436+SUM($S$4:AY$4)*$K436+SUM($S$5:AY$5)*$L436+SUM($S$6:AY$6)*$M436+SUM($S$7:AY$7)*$N436-SUM($O436:$Q436),0)</f>
        <v>0</v>
      </c>
      <c r="AW436" s="4">
        <f t="shared" si="1305"/>
        <v>0</v>
      </c>
      <c r="AX436" s="72">
        <f>IF(SUM($S$3:BA$3)*$J436+SUM($S$4:BA$4)*$K436+SUM($S$5:BA$5)*$L436+SUM($S$6:BA$6)*$M436+SUM($S$7:BA$7)*$N436-SUM($O436:$Q436)&gt;0,SUM($S$3:BA$3)*$J436+SUM($S$4:BA$4)*$K436+SUM($S$5:BA$5)*$L436+SUM($S$6:BA$6)*$M436+SUM($S$7:BA$7)*$N436-SUM($O436:$Q436),0)</f>
        <v>0</v>
      </c>
      <c r="AY436" s="7">
        <f t="shared" si="1306"/>
        <v>0</v>
      </c>
      <c r="AZ436" s="401">
        <f>IF(SUM($S$3:BC$3)*$J436+SUM($S$4:BC$4)*$K436+SUM($S$5:BC$5)*$L436+SUM($S$6:BC$6)*$M436+SUM($S$7:BC$7)*$N436-SUM($O436:$Q436)&gt;0,SUM($S$3:BC$3)*$J436+SUM($S$4:BC$4)*$K436+SUM($S$5:BC$5)*$L436+SUM($S$6:BC$6)*$M436+SUM($S$7:BC$7)*$N436-SUM($O436:$Q436),0)</f>
        <v>0</v>
      </c>
      <c r="BA436" s="87">
        <f t="shared" si="1307"/>
        <v>0</v>
      </c>
      <c r="BB436" s="402">
        <f>IF(SUM($S$3:BD$3)*$J436+SUM($S$4:BD$4)*$K436+SUM($S$5:BD$5)*$L436+SUM($S$6:BD$6)*$M436+SUM($S$7:BD$7)*$N436-SUM($O436:$Q436)&gt;0,SUM($S$3:BD$3)*$J436+SUM($S$4:BD$4)*$K436+SUM($S$5:BD$5)*$L436+SUM($S$6:BD$6)*$M436+SUM($S$7:BD$7)*$N436-SUM($O436:$Q436),0)</f>
        <v>0</v>
      </c>
      <c r="BC436" s="87">
        <f t="shared" si="1308"/>
        <v>0</v>
      </c>
      <c r="BG436" s="23">
        <f>IF($G436=2,AC436*$H436*$I$2,AC436*$H436)</f>
        <v>0</v>
      </c>
      <c r="BH436" s="23">
        <f>IF($G436=2,AE436*$H436*$I$2,AE436*$H436)</f>
        <v>0</v>
      </c>
      <c r="BI436" s="23">
        <f>IF($G436=2,AG436*$H436*$I$2,AG436*$H436)</f>
        <v>0</v>
      </c>
      <c r="BJ436" s="23">
        <f>IF($G436=2,AI436*$H436*$I$2,AI436*$H436)</f>
        <v>0</v>
      </c>
      <c r="BK436" s="23">
        <f>IF($G436=2,AK436*$H436*$I$2,AK436*$H436)</f>
        <v>0</v>
      </c>
      <c r="BL436" s="23">
        <f>IF($G436=2,AM436*$H436*$I$2,AM436*$H436)</f>
        <v>0</v>
      </c>
      <c r="BM436" s="23">
        <f>IF($G436=2,AO436*$H436*$I$2,AO436*$H436)</f>
        <v>0</v>
      </c>
      <c r="BN436" s="23">
        <f>IF($G436=2,AQ436*$H436*$I$2,AQ436*$H436)</f>
        <v>0</v>
      </c>
      <c r="BO436" s="23">
        <f>IF($G436=2,AS436*$H436*$I$2,AS436*$H436)</f>
        <v>0</v>
      </c>
      <c r="BP436" s="23">
        <f>IF($G436=2,AU436*$H436*$I$2,AU436*$H436)</f>
        <v>0</v>
      </c>
      <c r="BQ436" s="407">
        <f>IF($G436=2,AW436*$H436*$I$2,AW436*$H436)</f>
        <v>0</v>
      </c>
      <c r="BR436" s="22">
        <f>IF($G436=2,AY436*$H436*$I$2,AY436*$H436)</f>
        <v>0</v>
      </c>
      <c r="BS436" s="91">
        <f t="shared" ref="BS436" si="1439">IF($G436=2,$H436*BA436*$I$2,$H436*BA436)</f>
        <v>0</v>
      </c>
      <c r="BT436" s="91">
        <f t="shared" ref="BT436" si="1440">IF($G436=2,$H436*BC436*$I$2,$H436*BC436)</f>
        <v>0</v>
      </c>
      <c r="BU436" s="23"/>
      <c r="BV436" s="23"/>
      <c r="BW436" s="24"/>
      <c r="BX436" s="164" t="s">
        <v>749</v>
      </c>
    </row>
    <row r="437" spans="1:76" s="86" customFormat="1" ht="12.75" customHeight="1" x14ac:dyDescent="0.25">
      <c r="A437" s="13" t="s">
        <v>973</v>
      </c>
      <c r="B437" s="63" t="s">
        <v>958</v>
      </c>
      <c r="C437" s="244" t="s">
        <v>105</v>
      </c>
      <c r="D437" s="274">
        <v>2</v>
      </c>
      <c r="E437" s="328">
        <v>43.3</v>
      </c>
      <c r="F437" s="350" t="s">
        <v>880</v>
      </c>
      <c r="G437" s="369">
        <v>2</v>
      </c>
      <c r="H437" s="370">
        <v>62.7</v>
      </c>
      <c r="I437" s="372" t="s">
        <v>880</v>
      </c>
      <c r="J437" s="321">
        <v>1.7</v>
      </c>
      <c r="K437" s="208"/>
      <c r="L437" s="112"/>
      <c r="M437" s="240"/>
      <c r="N437" s="141"/>
      <c r="O437" s="87"/>
      <c r="P437" s="91">
        <v>600</v>
      </c>
      <c r="Q437" s="292">
        <v>600</v>
      </c>
      <c r="R437" s="72">
        <f>IF(SUM($S$3:U$3)*$J437+SUM($S$4:U$4)*$K437+SUM($S$5:U$5)*$L437+SUM($S$6:U$6)*$M437+SUM($S$7:U$7)*$N437-SUM($O437:$Q437)&gt;0,SUM($S$3:U$3)*$J437+SUM($S$4:U$4)*$K437+SUM($S$5:U$5)*$L437+SUM($S$6:U$6)*$M437+SUM($S$7:U$7)*$N437-SUM($O437:$Q437),0)</f>
        <v>0</v>
      </c>
      <c r="S437" s="73">
        <f t="shared" si="1290"/>
        <v>0</v>
      </c>
      <c r="T437" s="72">
        <f>IF(SUM($S$3:W$3)*$J437+SUM($S$4:W$4)*$K437+SUM($S$5:W$5)*$L437+SUM($S$6:W$6)*$M437+SUM($S$7:W$7)*$N437-SUM($O437:$Q437)&gt;0,SUM($S$3:W$3)*$J437+SUM($S$4:W$4)*$K437+SUM($S$5:W$5)*$L437+SUM($S$6:W$6)*$M437+SUM($S$7:W$7)*$N437-SUM($O437:$Q437),0)</f>
        <v>0</v>
      </c>
      <c r="U437" s="4">
        <f t="shared" si="1291"/>
        <v>0</v>
      </c>
      <c r="V437" s="72">
        <f>IF(SUM($S$3:Y$3)*$J437+SUM($S$4:Y$4)*$K437+SUM($S$5:Y$5)*$L437+SUM($S$6:Y$6)*$M437+SUM($S$7:Y$7)*$N437-SUM($O437:$Q437)&gt;0,SUM($S$3:Y$3)*$J437+SUM($S$4:Y$4)*$K437+SUM($S$5:Y$5)*$L437+SUM($S$6:Y$6)*$M437+SUM($S$7:Y$7)*$N437-SUM($O437:$Q437),0)</f>
        <v>0</v>
      </c>
      <c r="W437" s="4">
        <f t="shared" si="1292"/>
        <v>0</v>
      </c>
      <c r="X437" s="72">
        <f>IF(SUM($S$3:AA$3)*$J437+SUM($S$4:AA$4)*$K437+SUM($S$5:AA$5)*$L437+SUM($S$6:AA$6)*$M437+SUM($S$7:AA$7)*$N437-SUM($O437:$Q437)&gt;0,SUM($S$3:AA$3)*$J437+SUM($S$4:AA$4)*$K437+SUM($S$5:AA$5)*$L437+SUM($S$6:AA$6)*$M437+SUM($S$7:AA$7)*$N437-SUM($O437:$Q437),0)</f>
        <v>0</v>
      </c>
      <c r="Y437" s="4">
        <f t="shared" si="1293"/>
        <v>0</v>
      </c>
      <c r="Z437" s="72">
        <f>IF(SUM($S$3:AC$3)*$J437+SUM($S$4:AC$4)*$K437+SUM($S$5:AC$5)*$L437+SUM($S$6:AC$6)*$M437+SUM($S$7:AC$7)*$N437-SUM($O437:$Q437)&gt;0,SUM($S$3:AC$3)*$J437+SUM($S$4:AC$4)*$K437+SUM($S$5:AC$5)*$L437+SUM($S$6:AC$6)*$M437+SUM($S$7:AC$7)*$N437-SUM($O437:$Q437),0)</f>
        <v>0</v>
      </c>
      <c r="AA437" s="4">
        <f t="shared" si="1294"/>
        <v>0</v>
      </c>
      <c r="AB437" s="72">
        <f>IF(SUM($S$3:AE$3)*$J437+SUM($S$4:AE$4)*$K437+SUM($S$5:AE$5)*$L437+SUM($S$6:AE$6)*$M437+SUM($S$7:AE$7)*$N437-SUM($O437:$Q437)&gt;0,SUM($S$3:AE$3)*$J437+SUM($S$4:AE$4)*$K437+SUM($S$5:AE$5)*$L437+SUM($S$6:AE$6)*$M437+SUM($S$7:AE$7)*$N437-SUM($O437:$Q437),0)</f>
        <v>0</v>
      </c>
      <c r="AC437" s="4">
        <f t="shared" si="1295"/>
        <v>0</v>
      </c>
      <c r="AD437" s="72">
        <f>IF(SUM($S$3:AG$3)*$J437+SUM($S$4:AG$4)*$K437+SUM($S$5:AG$5)*$L437+SUM($S$6:AG$6)*$M437+SUM($S$7:AG$7)*$N437-SUM($O437:$Q437)&gt;0,SUM($S$3:AG$3)*$J437+SUM($S$4:AG$4)*$K437+SUM($S$5:AG$5)*$L437+SUM($S$6:AG$6)*$M437+SUM($S$7:AG$7)*$N437-SUM($O437:$Q437),0)</f>
        <v>0</v>
      </c>
      <c r="AE437" s="4">
        <f t="shared" si="1296"/>
        <v>0</v>
      </c>
      <c r="AF437" s="72">
        <f>IF(SUM($S$3:AI$3)*$J437+SUM($S$4:AI$4)*$K437+SUM($S$5:AI$5)*$L437+SUM($S$6:AI$6)*$M437+SUM($S$7:AI$7)*$N437-SUM($O437:$Q437)&gt;0,SUM($S$3:AI$3)*$J437+SUM($S$4:AI$4)*$K437+SUM($S$5:AI$5)*$L437+SUM($S$6:AI$6)*$M437+SUM($S$7:AI$7)*$N437-SUM($O437:$Q437),0)</f>
        <v>0</v>
      </c>
      <c r="AG437" s="4">
        <f t="shared" si="1297"/>
        <v>0</v>
      </c>
      <c r="AH437" s="72">
        <f>IF(SUM($S$3:AK$3)*$J437+SUM($S$4:AK$4)*$K437+SUM($S$5:AK$5)*$L437+SUM($S$6:AK$6)*$M437+SUM($S$7:AK$7)*$N437-SUM($O437:$Q437)&gt;0,SUM($S$3:AK$3)*$J437+SUM($S$4:AK$4)*$K437+SUM($S$5:AK$5)*$L437+SUM($S$6:AK$6)*$M437+SUM($S$7:AK$7)*$N437-SUM($O437:$Q437),0)</f>
        <v>0</v>
      </c>
      <c r="AI437" s="4">
        <f t="shared" si="1298"/>
        <v>0</v>
      </c>
      <c r="AJ437" s="72">
        <f>IF(SUM($S$3:AM$3)*$J437+SUM($S$4:AQ$4)*$K437+SUM($S$5:AM$5)*$L437+SUM($S$6:AM$6)*$M437+SUM($S$7:AM$7)*$N437-SUM($O437:$Q437)&gt;0,SUM($S$3:AM$3)*$J437+SUM($S$4:AQ$4)*$K437+SUM($S$5:AM$5)*$L437+SUM($S$6:AM$6)*$M437+SUM($S$7:AM$7)*$N437-SUM($O437:$Q437),0)</f>
        <v>0</v>
      </c>
      <c r="AK437" s="4">
        <f t="shared" si="1299"/>
        <v>0</v>
      </c>
      <c r="AL437" s="72">
        <f>IF(SUM($S$3:AO$3)*$J437+SUM($S$4:AS$4)*$K437+SUM($S$5:AO$5)*$L437+SUM($S$6:AO$6)*$M437+SUM($S$7:AO$7)*$N437-SUM($O437:$Q437)&gt;0,SUM($S$3:AO$3)*$J437+SUM($S$4:AS$4)*$K437+SUM($S$5:AO$5)*$L437+SUM($S$6:AO$6)*$M437+SUM($S$7:AO$7)*$N437-SUM($O437:$Q437),0)</f>
        <v>0</v>
      </c>
      <c r="AM437" s="4">
        <f t="shared" si="1300"/>
        <v>0</v>
      </c>
      <c r="AN437" s="72">
        <f>IF(SUM($S$3:AQ$3)*$J437+SUM($S$4:AU$4)*$K437+SUM($S$5:AQ$5)*$L437+SUM($S$6:AQ$6)*$M437+SUM($S$7:AQ$7)*$N437-SUM($O437:$Q437)&gt;0,SUM($S$3:AQ$3)*$J437+SUM($S$4:AU$4)*$K437+SUM($S$5:AQ$5)*$L437+SUM($S$6:AQ$6)*$M437+SUM($S$7:AQ$7)*$N437-SUM($O437:$Q437),0)</f>
        <v>0</v>
      </c>
      <c r="AO437" s="4">
        <f t="shared" si="1301"/>
        <v>0</v>
      </c>
      <c r="AP437" s="72">
        <f>IF(SUM($S$3:AS$3)*$J437+SUM($S$4:AW$4)*$K437+SUM($S$5:AS$5)*$L437+SUM($S$6:AS$6)*$M437+SUM($S$7:AS$7)*$N437-SUM($O437:$Q437)&gt;0,SUM($S$3:AS$3)*$J437+SUM($S$4:AW$4)*$K437+SUM($S$5:AS$5)*$L437+SUM($S$6:AS$6)*$M437+SUM($S$7:AS$7)*$N437-SUM($O437:$Q437),0)</f>
        <v>0</v>
      </c>
      <c r="AQ437" s="4">
        <f t="shared" si="1302"/>
        <v>0</v>
      </c>
      <c r="AR437" s="72">
        <f>IF(SUM($S$3:AU$3)*$J437+SUM($S$4:AP$4)*$K437+SUM($S$5:AU$5)*$L437+SUM($S$6:AU$6)*$M437+SUM($S$7:AU$7)*$N437-SUM($O437:$Q437)&gt;0,SUM($S$3:AU$3)*$J437+SUM($S$4:AP$4)*$K437+SUM($S$5:AU$5)*$L437+SUM($S$6:AU$6)*$M437+SUM($S$7:AU$7)*$N437-SUM($O437:$Q437),0)</f>
        <v>0</v>
      </c>
      <c r="AS437" s="4">
        <f t="shared" si="1303"/>
        <v>0</v>
      </c>
      <c r="AT437" s="72">
        <f>IF(SUM($S$3:AW$3)*$J437+SUM($S$4:AW$4)*$K437+SUM($S$5:AW$5)*$L437+SUM($S$6:AW$6)*$M437+SUM($S$7:AW$7)*$N437-SUM($O437:$Q437)&gt;0,SUM($S$3:AW$3)*$J437+SUM($S$4:AW$4)*$K437+SUM($S$5:AW$5)*$L437+SUM($S$6:AW$6)*$M437+SUM($S$7:AW$7)*$N437-SUM($O437:$Q437),0)</f>
        <v>0</v>
      </c>
      <c r="AU437" s="4">
        <f t="shared" si="1304"/>
        <v>0</v>
      </c>
      <c r="AV437" s="72">
        <f>IF(SUM($S$3:AY$3)*$J437+SUM($S$4:AY$4)*$K437+SUM($S$5:AY$5)*$L437+SUM($S$6:AY$6)*$M437+SUM($S$7:AY$7)*$N437-SUM($O437:$Q437)&gt;0,SUM($S$3:AY$3)*$J437+SUM($S$4:AY$4)*$K437+SUM($S$5:AY$5)*$L437+SUM($S$6:AY$6)*$M437+SUM($S$7:AY$7)*$N437-SUM($O437:$Q437),0)</f>
        <v>0</v>
      </c>
      <c r="AW437" s="4">
        <f t="shared" si="1305"/>
        <v>0</v>
      </c>
      <c r="AX437" s="72">
        <f>IF(SUM($S$3:BA$3)*$J437+SUM($S$4:BA$4)*$K437+SUM($S$5:BA$5)*$L437+SUM($S$6:BA$6)*$M437+SUM($S$7:BA$7)*$N437-SUM($O437:$Q437)&gt;0,SUM($S$3:BA$3)*$J437+SUM($S$4:BA$4)*$K437+SUM($S$5:BA$5)*$L437+SUM($S$6:BA$6)*$M437+SUM($S$7:BA$7)*$N437-SUM($O437:$Q437),0)</f>
        <v>0</v>
      </c>
      <c r="AY437" s="7">
        <f t="shared" si="1306"/>
        <v>0</v>
      </c>
      <c r="AZ437" s="401">
        <f>IF(SUM($S$3:BC$3)*$J437+SUM($S$4:BC$4)*$K437+SUM($S$5:BC$5)*$L437+SUM($S$6:BC$6)*$M437+SUM($S$7:BC$7)*$N437-SUM($O437:$Q437)&gt;0,SUM($S$3:BC$3)*$J437+SUM($S$4:BC$4)*$K437+SUM($S$5:BC$5)*$L437+SUM($S$6:BC$6)*$M437+SUM($S$7:BC$7)*$N437-SUM($O437:$Q437),0)</f>
        <v>0</v>
      </c>
      <c r="BA437" s="87">
        <f t="shared" si="1307"/>
        <v>0</v>
      </c>
      <c r="BB437" s="402">
        <f>IF(SUM($S$3:BD$3)*$J437+SUM($S$4:BD$4)*$K437+SUM($S$5:BD$5)*$L437+SUM($S$6:BD$6)*$M437+SUM($S$7:BD$7)*$N437-SUM($O437:$Q437)&gt;0,SUM($S$3:BD$3)*$J437+SUM($S$4:BD$4)*$K437+SUM($S$5:BD$5)*$L437+SUM($S$6:BD$6)*$M437+SUM($S$7:BD$7)*$N437-SUM($O437:$Q437),0)</f>
        <v>0</v>
      </c>
      <c r="BC437" s="87">
        <f t="shared" si="1308"/>
        <v>0</v>
      </c>
      <c r="BG437" s="91">
        <f>IF($G437=2,$H437*AC437*$I$2,$H437*AC437)</f>
        <v>0</v>
      </c>
      <c r="BH437" s="91">
        <f>IF($G437=2,$H437*AE437*$I$2,$H437*AE437)</f>
        <v>0</v>
      </c>
      <c r="BI437" s="91">
        <f>IF($G437=2,$H437*AG437*$I$2,$H437*AG437)</f>
        <v>0</v>
      </c>
      <c r="BJ437" s="91">
        <f>IF($G437=2,$H437*AI437*$I$2,$H437*AI437)</f>
        <v>0</v>
      </c>
      <c r="BK437" s="91">
        <f>IF($G437=2,$H437*AK437*$I$2,$H437*AK437)</f>
        <v>0</v>
      </c>
      <c r="BL437" s="91">
        <f>IF($G437=2,$H437*AM437*$I$2,$H437*AM437)</f>
        <v>0</v>
      </c>
      <c r="BM437" s="91">
        <f>IF($G437=2,$H437*AO437*$I$2,$H437*AO437)</f>
        <v>0</v>
      </c>
      <c r="BN437" s="91">
        <f>IF($G437=2,$H437*AQ437*$I$2,$H437*AQ437)</f>
        <v>0</v>
      </c>
      <c r="BO437" s="91">
        <f>IF($G437=2,$H437*AS437*$I$2,$H437*AS437)</f>
        <v>0</v>
      </c>
      <c r="BP437" s="91">
        <f>IF($G437=2,$H437*AU437*$I$2,$H437*AU437)</f>
        <v>0</v>
      </c>
      <c r="BQ437" s="250">
        <f>IF($G437=2,$H437*AW437*$I$2,$H437*AW437)</f>
        <v>0</v>
      </c>
      <c r="BR437" s="157">
        <f>IF($G437=2,$H437*AY437*$I$2,$H437*AY437)</f>
        <v>0</v>
      </c>
      <c r="BS437" s="91">
        <f>IF($G437=2,$H437*BA437*$I$2,$H437*BA437)</f>
        <v>0</v>
      </c>
      <c r="BT437" s="91">
        <f>IF($G437=2,$H437*BC437*$I$2,$H437*BC437)</f>
        <v>0</v>
      </c>
      <c r="BU437" s="91"/>
      <c r="BV437" s="91"/>
      <c r="BW437" s="158"/>
      <c r="BX437" s="153" t="s">
        <v>607</v>
      </c>
    </row>
    <row r="438" spans="1:76" s="86" customFormat="1" ht="12.75" customHeight="1" x14ac:dyDescent="0.25">
      <c r="A438" s="13" t="s">
        <v>456</v>
      </c>
      <c r="B438" s="63" t="s">
        <v>452</v>
      </c>
      <c r="C438" s="244" t="s">
        <v>105</v>
      </c>
      <c r="D438" s="274">
        <v>2</v>
      </c>
      <c r="E438" s="328">
        <v>40.200000000000003</v>
      </c>
      <c r="F438" s="342" t="s">
        <v>580</v>
      </c>
      <c r="G438" s="369">
        <v>2</v>
      </c>
      <c r="H438" s="370">
        <v>45</v>
      </c>
      <c r="I438" s="372" t="s">
        <v>580</v>
      </c>
      <c r="J438" s="321">
        <v>4.4800000000000004</v>
      </c>
      <c r="K438" s="208"/>
      <c r="L438" s="111">
        <v>1.0960000000000001</v>
      </c>
      <c r="M438" s="240"/>
      <c r="N438" s="141"/>
      <c r="O438" s="87"/>
      <c r="P438" s="91"/>
      <c r="Q438" s="292">
        <v>4620</v>
      </c>
      <c r="R438" s="72">
        <f>IF(SUM($S$3:U$3)*$J438+SUM($S$4:U$4)*$K438+SUM($S$5:U$5)*$L438+SUM($S$6:U$6)*$M438+SUM($S$7:U$7)*$N438-SUM($O438:$Q438)&gt;0,SUM($S$3:U$3)*$J438+SUM($S$4:U$4)*$K438+SUM($S$5:U$5)*$L438+SUM($S$6:U$6)*$M438+SUM($S$7:U$7)*$N438-SUM($O438:$Q438),0)</f>
        <v>0</v>
      </c>
      <c r="S438" s="73">
        <f t="shared" si="1290"/>
        <v>0</v>
      </c>
      <c r="T438" s="72">
        <f>IF(SUM($S$3:W$3)*$J438+SUM($S$4:W$4)*$K438+SUM($S$5:W$5)*$L438+SUM($S$6:W$6)*$M438+SUM($S$7:W$7)*$N438-SUM($O438:$Q438)&gt;0,SUM($S$3:W$3)*$J438+SUM($S$4:W$4)*$K438+SUM($S$5:W$5)*$L438+SUM($S$6:W$6)*$M438+SUM($S$7:W$7)*$N438-SUM($O438:$Q438),0)</f>
        <v>0</v>
      </c>
      <c r="U438" s="4">
        <f t="shared" si="1291"/>
        <v>0</v>
      </c>
      <c r="V438" s="72">
        <f>IF(SUM($S$3:Y$3)*$J438+SUM($S$4:Y$4)*$K438+SUM($S$5:Y$5)*$L438+SUM($S$6:Y$6)*$M438+SUM($S$7:Y$7)*$N438-SUM($O438:$Q438)&gt;0,SUM($S$3:Y$3)*$J438+SUM($S$4:Y$4)*$K438+SUM($S$5:Y$5)*$L438+SUM($S$6:Y$6)*$M438+SUM($S$7:Y$7)*$N438-SUM($O438:$Q438),0)</f>
        <v>0</v>
      </c>
      <c r="W438" s="4">
        <f t="shared" si="1292"/>
        <v>0</v>
      </c>
      <c r="X438" s="72">
        <f>IF(SUM($S$3:AA$3)*$J438+SUM($S$4:AA$4)*$K438+SUM($S$5:AA$5)*$L438+SUM($S$6:AA$6)*$M438+SUM($S$7:AA$7)*$N438-SUM($O438:$Q438)&gt;0,SUM($S$3:AA$3)*$J438+SUM($S$4:AA$4)*$K438+SUM($S$5:AA$5)*$L438+SUM($S$6:AA$6)*$M438+SUM($S$7:AA$7)*$N438-SUM($O438:$Q438),0)</f>
        <v>0</v>
      </c>
      <c r="Y438" s="4">
        <f t="shared" si="1293"/>
        <v>0</v>
      </c>
      <c r="Z438" s="72">
        <f>IF(SUM($S$3:AC$3)*$J438+SUM($S$4:AC$4)*$K438+SUM($S$5:AC$5)*$L438+SUM($S$6:AC$6)*$M438+SUM($S$7:AC$7)*$N438-SUM($O438:$Q438)&gt;0,SUM($S$3:AC$3)*$J438+SUM($S$4:AC$4)*$K438+SUM($S$5:AC$5)*$L438+SUM($S$6:AC$6)*$M438+SUM($S$7:AC$7)*$N438-SUM($O438:$Q438),0)</f>
        <v>0</v>
      </c>
      <c r="AA438" s="4">
        <f t="shared" si="1294"/>
        <v>0</v>
      </c>
      <c r="AB438" s="72">
        <f>IF(SUM($S$3:AE$3)*$J438+SUM($S$4:AE$4)*$K438+SUM($S$5:AE$5)*$L438+SUM($S$6:AE$6)*$M438+SUM($S$7:AE$7)*$N438-SUM($O438:$Q438)&gt;0,SUM($S$3:AE$3)*$J438+SUM($S$4:AE$4)*$K438+SUM($S$5:AE$5)*$L438+SUM($S$6:AE$6)*$M438+SUM($S$7:AE$7)*$N438-SUM($O438:$Q438),0)</f>
        <v>0</v>
      </c>
      <c r="AC438" s="4">
        <f t="shared" si="1295"/>
        <v>0</v>
      </c>
      <c r="AD438" s="72">
        <f>IF(SUM($S$3:AG$3)*$J438+SUM($S$4:AG$4)*$K438+SUM($S$5:AG$5)*$L438+SUM($S$6:AG$6)*$M438+SUM($S$7:AG$7)*$N438-SUM($O438:$Q438)&gt;0,SUM($S$3:AG$3)*$J438+SUM($S$4:AG$4)*$K438+SUM($S$5:AG$5)*$L438+SUM($S$6:AG$6)*$M438+SUM($S$7:AG$7)*$N438-SUM($O438:$Q438),0)</f>
        <v>0</v>
      </c>
      <c r="AE438" s="4">
        <f t="shared" si="1296"/>
        <v>0</v>
      </c>
      <c r="AF438" s="72">
        <f>IF(SUM($S$3:AI$3)*$J438+SUM($S$4:AI$4)*$K438+SUM($S$5:AI$5)*$L438+SUM($S$6:AI$6)*$M438+SUM($S$7:AI$7)*$N438-SUM($O438:$Q438)&gt;0,SUM($S$3:AI$3)*$J438+SUM($S$4:AI$4)*$K438+SUM($S$5:AI$5)*$L438+SUM($S$6:AI$6)*$M438+SUM($S$7:AI$7)*$N438-SUM($O438:$Q438),0)</f>
        <v>0</v>
      </c>
      <c r="AG438" s="4">
        <f t="shared" si="1297"/>
        <v>0</v>
      </c>
      <c r="AH438" s="72">
        <f>IF(SUM($S$3:AK$3)*$J438+SUM($S$4:AK$4)*$K438+SUM($S$5:AK$5)*$L438+SUM($S$6:AK$6)*$M438+SUM($S$7:AK$7)*$N438-SUM($O438:$Q438)&gt;0,SUM($S$3:AK$3)*$J438+SUM($S$4:AK$4)*$K438+SUM($S$5:AK$5)*$L438+SUM($S$6:AK$6)*$M438+SUM($S$7:AK$7)*$N438-SUM($O438:$Q438),0)</f>
        <v>0</v>
      </c>
      <c r="AI438" s="4">
        <f t="shared" si="1298"/>
        <v>0</v>
      </c>
      <c r="AJ438" s="72">
        <f>IF(SUM($S$3:AM$3)*$J438+SUM($S$4:AQ$4)*$K438+SUM($S$5:AM$5)*$L438+SUM($S$6:AM$6)*$M438+SUM($S$7:AM$7)*$N438-SUM($O438:$Q438)&gt;0,SUM($S$3:AM$3)*$J438+SUM($S$4:AQ$4)*$K438+SUM($S$5:AM$5)*$L438+SUM($S$6:AM$6)*$M438+SUM($S$7:AM$7)*$N438-SUM($O438:$Q438),0)</f>
        <v>0</v>
      </c>
      <c r="AK438" s="4">
        <f t="shared" si="1299"/>
        <v>0</v>
      </c>
      <c r="AL438" s="72">
        <f>IF(SUM($S$3:AO$3)*$J438+SUM($S$4:AS$4)*$K438+SUM($S$5:AO$5)*$L438+SUM($S$6:AO$6)*$M438+SUM($S$7:AO$7)*$N438-SUM($O438:$Q438)&gt;0,SUM($S$3:AO$3)*$J438+SUM($S$4:AS$4)*$K438+SUM($S$5:AO$5)*$L438+SUM($S$6:AO$6)*$M438+SUM($S$7:AO$7)*$N438-SUM($O438:$Q438),0)</f>
        <v>0</v>
      </c>
      <c r="AM438" s="4">
        <f t="shared" si="1300"/>
        <v>0</v>
      </c>
      <c r="AN438" s="72">
        <f>IF(SUM($S$3:AQ$3)*$J438+SUM($S$4:AU$4)*$K438+SUM($S$5:AQ$5)*$L438+SUM($S$6:AQ$6)*$M438+SUM($S$7:AQ$7)*$N438-SUM($O438:$Q438)&gt;0,SUM($S$3:AQ$3)*$J438+SUM($S$4:AU$4)*$K438+SUM($S$5:AQ$5)*$L438+SUM($S$6:AQ$6)*$M438+SUM($S$7:AQ$7)*$N438-SUM($O438:$Q438),0)</f>
        <v>0</v>
      </c>
      <c r="AO438" s="4">
        <f t="shared" si="1301"/>
        <v>0</v>
      </c>
      <c r="AP438" s="72">
        <f>IF(SUM($S$3:AS$3)*$J438+SUM($S$4:AW$4)*$K438+SUM($S$5:AS$5)*$L438+SUM($S$6:AS$6)*$M438+SUM($S$7:AS$7)*$N438-SUM($O438:$Q438)&gt;0,SUM($S$3:AS$3)*$J438+SUM($S$4:AW$4)*$K438+SUM($S$5:AS$5)*$L438+SUM($S$6:AS$6)*$M438+SUM($S$7:AS$7)*$N438-SUM($O438:$Q438),0)</f>
        <v>0</v>
      </c>
      <c r="AQ438" s="4">
        <f t="shared" si="1302"/>
        <v>0</v>
      </c>
      <c r="AR438" s="72">
        <f>IF(SUM($S$3:AU$3)*$J438+SUM($S$4:AP$4)*$K438+SUM($S$5:AU$5)*$L438+SUM($S$6:AU$6)*$M438+SUM($S$7:AU$7)*$N438-SUM($O438:$Q438)&gt;0,SUM($S$3:AU$3)*$J438+SUM($S$4:AP$4)*$K438+SUM($S$5:AU$5)*$L438+SUM($S$6:AU$6)*$M438+SUM($S$7:AU$7)*$N438-SUM($O438:$Q438),0)</f>
        <v>0</v>
      </c>
      <c r="AS438" s="4">
        <f t="shared" si="1303"/>
        <v>0</v>
      </c>
      <c r="AT438" s="72">
        <f>IF(SUM($S$3:AW$3)*$J438+SUM($S$4:AW$4)*$K438+SUM($S$5:AW$5)*$L438+SUM($S$6:AW$6)*$M438+SUM($S$7:AW$7)*$N438-SUM($O438:$Q438)&gt;0,SUM($S$3:AW$3)*$J438+SUM($S$4:AW$4)*$K438+SUM($S$5:AW$5)*$L438+SUM($S$6:AW$6)*$M438+SUM($S$7:AW$7)*$N438-SUM($O438:$Q438),0)</f>
        <v>0</v>
      </c>
      <c r="AU438" s="4">
        <f t="shared" si="1304"/>
        <v>0</v>
      </c>
      <c r="AV438" s="72">
        <f>IF(SUM($S$3:AY$3)*$J438+SUM($S$4:AY$4)*$K438+SUM($S$5:AY$5)*$L438+SUM($S$6:AY$6)*$M438+SUM($S$7:AY$7)*$N438-SUM($O438:$Q438)&gt;0,SUM($S$3:AY$3)*$J438+SUM($S$4:AY$4)*$K438+SUM($S$5:AY$5)*$L438+SUM($S$6:AY$6)*$M438+SUM($S$7:AY$7)*$N438-SUM($O438:$Q438),0)</f>
        <v>0</v>
      </c>
      <c r="AW438" s="4">
        <f t="shared" si="1305"/>
        <v>0</v>
      </c>
      <c r="AX438" s="72">
        <f>IF(SUM($S$3:BA$3)*$J438+SUM($S$4:BA$4)*$K438+SUM($S$5:BA$5)*$L438+SUM($S$6:BA$6)*$M438+SUM($S$7:BA$7)*$N438-SUM($O438:$Q438)&gt;0,SUM($S$3:BA$3)*$J438+SUM($S$4:BA$4)*$K438+SUM($S$5:BA$5)*$L438+SUM($S$6:BA$6)*$M438+SUM($S$7:BA$7)*$N438-SUM($O438:$Q438),0)</f>
        <v>0</v>
      </c>
      <c r="AY438" s="7">
        <f t="shared" si="1306"/>
        <v>0</v>
      </c>
      <c r="AZ438" s="401">
        <f>IF(SUM($S$3:BC$3)*$J438+SUM($S$4:BC$4)*$K438+SUM($S$5:BC$5)*$L438+SUM($S$6:BC$6)*$M438+SUM($S$7:BC$7)*$N438-SUM($O438:$Q438)&gt;0,SUM($S$3:BC$3)*$J438+SUM($S$4:BC$4)*$K438+SUM($S$5:BC$5)*$L438+SUM($S$6:BC$6)*$M438+SUM($S$7:BC$7)*$N438-SUM($O438:$Q438),0)</f>
        <v>0</v>
      </c>
      <c r="BA438" s="87">
        <f t="shared" si="1307"/>
        <v>0</v>
      </c>
      <c r="BB438" s="402">
        <f>IF(SUM($S$3:BD$3)*$J438+SUM($S$4:BD$4)*$K438+SUM($S$5:BD$5)*$L438+SUM($S$6:BD$6)*$M438+SUM($S$7:BD$7)*$N438-SUM($O438:$Q438)&gt;0,SUM($S$3:BD$3)*$J438+SUM($S$4:BD$4)*$K438+SUM($S$5:BD$5)*$L438+SUM($S$6:BD$6)*$M438+SUM($S$7:BD$7)*$N438-SUM($O438:$Q438),0)</f>
        <v>0</v>
      </c>
      <c r="BC438" s="87">
        <f t="shared" si="1308"/>
        <v>0</v>
      </c>
      <c r="BG438" s="23">
        <f t="shared" ref="BG438:BG440" si="1441">IF($G438=2,AC438*$H438*$I$2,AC438*$H438)</f>
        <v>0</v>
      </c>
      <c r="BH438" s="23">
        <f t="shared" ref="BH438:BH440" si="1442">IF($G438=2,AE438*$H438*$I$2,AE438*$H438)</f>
        <v>0</v>
      </c>
      <c r="BI438" s="23">
        <f t="shared" ref="BI438:BI440" si="1443">IF($G438=2,AG438*$H438*$I$2,AG438*$H438)</f>
        <v>0</v>
      </c>
      <c r="BJ438" s="23">
        <f t="shared" ref="BJ438:BJ440" si="1444">IF($G438=2,AI438*$H438*$I$2,AI438*$H438)</f>
        <v>0</v>
      </c>
      <c r="BK438" s="23">
        <f t="shared" ref="BK438:BK440" si="1445">IF($G438=2,AK438*$H438*$I$2,AK438*$H438)</f>
        <v>0</v>
      </c>
      <c r="BL438" s="23">
        <f t="shared" ref="BL438:BL440" si="1446">IF($G438=2,AM438*$H438*$I$2,AM438*$H438)</f>
        <v>0</v>
      </c>
      <c r="BM438" s="23">
        <f t="shared" ref="BM438:BM440" si="1447">IF($G438=2,AO438*$H438*$I$2,AO438*$H438)</f>
        <v>0</v>
      </c>
      <c r="BN438" s="23">
        <f t="shared" ref="BN438:BN440" si="1448">IF($G438=2,AQ438*$H438*$I$2,AQ438*$H438)</f>
        <v>0</v>
      </c>
      <c r="BO438" s="23">
        <f t="shared" ref="BO438:BO440" si="1449">IF($G438=2,AS438*$H438*$I$2,AS438*$H438)</f>
        <v>0</v>
      </c>
      <c r="BP438" s="23">
        <f t="shared" ref="BP438:BP440" si="1450">IF($G438=2,AU438*$H438*$I$2,AU438*$H438)</f>
        <v>0</v>
      </c>
      <c r="BQ438" s="407">
        <f t="shared" ref="BQ438:BQ440" si="1451">IF($G438=2,AW438*$H438*$I$2,AW438*$H438)</f>
        <v>0</v>
      </c>
      <c r="BR438" s="22">
        <f t="shared" ref="BR438:BR440" si="1452">IF($G438=2,AY438*$H438*$I$2,AY438*$H438)</f>
        <v>0</v>
      </c>
      <c r="BS438" s="91">
        <f t="shared" ref="BS438:BS440" si="1453">IF($G438=2,$H438*BA438*$I$2,$H438*BA438)</f>
        <v>0</v>
      </c>
      <c r="BT438" s="91">
        <f t="shared" ref="BT438:BT440" si="1454">IF($G438=2,$H438*BC438*$I$2,$H438*BC438)</f>
        <v>0</v>
      </c>
      <c r="BU438" s="23"/>
      <c r="BV438" s="23"/>
      <c r="BW438" s="24"/>
      <c r="BX438" s="164" t="s">
        <v>749</v>
      </c>
    </row>
    <row r="439" spans="1:76" s="86" customFormat="1" ht="12.75" customHeight="1" x14ac:dyDescent="0.25">
      <c r="A439" s="51" t="s">
        <v>974</v>
      </c>
      <c r="B439" s="51" t="s">
        <v>975</v>
      </c>
      <c r="C439" s="244" t="s">
        <v>105</v>
      </c>
      <c r="D439" s="274">
        <v>2</v>
      </c>
      <c r="E439" s="328">
        <v>43.3</v>
      </c>
      <c r="F439" s="342" t="s">
        <v>580</v>
      </c>
      <c r="G439" s="369">
        <v>2</v>
      </c>
      <c r="H439" s="370">
        <v>45</v>
      </c>
      <c r="I439" s="372" t="s">
        <v>580</v>
      </c>
      <c r="J439" s="208"/>
      <c r="K439" s="208"/>
      <c r="L439" s="222">
        <v>10.577999999999999</v>
      </c>
      <c r="M439" s="240"/>
      <c r="N439" s="141"/>
      <c r="O439" s="87"/>
      <c r="P439" s="91"/>
      <c r="Q439" s="292">
        <v>12000</v>
      </c>
      <c r="R439" s="72">
        <f>IF(SUM($S$3:U$3)*$J439+SUM($S$4:U$4)*$K439+SUM($S$5:U$5)*$L439+SUM($S$6:U$6)*$M439+SUM($S$7:U$7)*$N439-SUM($O439:$Q439)&gt;0,SUM($S$3:U$3)*$J439+SUM($S$4:U$4)*$K439+SUM($S$5:U$5)*$L439+SUM($S$6:U$6)*$M439+SUM($S$7:U$7)*$N439-SUM($O439:$Q439),0)</f>
        <v>0</v>
      </c>
      <c r="S439" s="73">
        <f t="shared" si="1290"/>
        <v>0</v>
      </c>
      <c r="T439" s="72">
        <f>IF(SUM($S$3:W$3)*$J439+SUM($S$4:W$4)*$K439+SUM($S$5:W$5)*$L439+SUM($S$6:W$6)*$M439+SUM($S$7:W$7)*$N439-SUM($O439:$Q439)&gt;0,SUM($S$3:W$3)*$J439+SUM($S$4:W$4)*$K439+SUM($S$5:W$5)*$L439+SUM($S$6:W$6)*$M439+SUM($S$7:W$7)*$N439-SUM($O439:$Q439),0)</f>
        <v>0</v>
      </c>
      <c r="U439" s="4">
        <f t="shared" si="1291"/>
        <v>0</v>
      </c>
      <c r="V439" s="72">
        <f>IF(SUM($S$3:Y$3)*$J439+SUM($S$4:Y$4)*$K439+SUM($S$5:Y$5)*$L439+SUM($S$6:Y$6)*$M439+SUM($S$7:Y$7)*$N439-SUM($O439:$Q439)&gt;0,SUM($S$3:Y$3)*$J439+SUM($S$4:Y$4)*$K439+SUM($S$5:Y$5)*$L439+SUM($S$6:Y$6)*$M439+SUM($S$7:Y$7)*$N439-SUM($O439:$Q439),0)</f>
        <v>0</v>
      </c>
      <c r="W439" s="4">
        <f t="shared" si="1292"/>
        <v>0</v>
      </c>
      <c r="X439" s="72">
        <f>IF(SUM($S$3:AA$3)*$J439+SUM($S$4:AA$4)*$K439+SUM($S$5:AA$5)*$L439+SUM($S$6:AA$6)*$M439+SUM($S$7:AA$7)*$N439-SUM($O439:$Q439)&gt;0,SUM($S$3:AA$3)*$J439+SUM($S$4:AA$4)*$K439+SUM($S$5:AA$5)*$L439+SUM($S$6:AA$6)*$M439+SUM($S$7:AA$7)*$N439-SUM($O439:$Q439),0)</f>
        <v>0</v>
      </c>
      <c r="Y439" s="4">
        <f t="shared" si="1293"/>
        <v>0</v>
      </c>
      <c r="Z439" s="72">
        <f>IF(SUM($S$3:AC$3)*$J439+SUM($S$4:AC$4)*$K439+SUM($S$5:AC$5)*$L439+SUM($S$6:AC$6)*$M439+SUM($S$7:AC$7)*$N439-SUM($O439:$Q439)&gt;0,SUM($S$3:AC$3)*$J439+SUM($S$4:AC$4)*$K439+SUM($S$5:AC$5)*$L439+SUM($S$6:AC$6)*$M439+SUM($S$7:AC$7)*$N439-SUM($O439:$Q439),0)</f>
        <v>0</v>
      </c>
      <c r="AA439" s="4">
        <f t="shared" si="1294"/>
        <v>0</v>
      </c>
      <c r="AB439" s="72">
        <f>IF(SUM($S$3:AE$3)*$J439+SUM($S$4:AE$4)*$K439+SUM($S$5:AE$5)*$L439+SUM($S$6:AE$6)*$M439+SUM($S$7:AE$7)*$N439-SUM($O439:$Q439)&gt;0,SUM($S$3:AE$3)*$J439+SUM($S$4:AE$4)*$K439+SUM($S$5:AE$5)*$L439+SUM($S$6:AE$6)*$M439+SUM($S$7:AE$7)*$N439-SUM($O439:$Q439),0)</f>
        <v>0</v>
      </c>
      <c r="AC439" s="4">
        <f t="shared" si="1295"/>
        <v>0</v>
      </c>
      <c r="AD439" s="72">
        <f>IF(SUM($S$3:AG$3)*$J439+SUM($S$4:AG$4)*$K439+SUM($S$5:AG$5)*$L439+SUM($S$6:AG$6)*$M439+SUM($S$7:AG$7)*$N439-SUM($O439:$Q439)&gt;0,SUM($S$3:AG$3)*$J439+SUM($S$4:AG$4)*$K439+SUM($S$5:AG$5)*$L439+SUM($S$6:AG$6)*$M439+SUM($S$7:AG$7)*$N439-SUM($O439:$Q439),0)</f>
        <v>0</v>
      </c>
      <c r="AE439" s="4">
        <f t="shared" si="1296"/>
        <v>0</v>
      </c>
      <c r="AF439" s="72">
        <f>IF(SUM($S$3:AI$3)*$J439+SUM($S$4:AI$4)*$K439+SUM($S$5:AI$5)*$L439+SUM($S$6:AI$6)*$M439+SUM($S$7:AI$7)*$N439-SUM($O439:$Q439)&gt;0,SUM($S$3:AI$3)*$J439+SUM($S$4:AI$4)*$K439+SUM($S$5:AI$5)*$L439+SUM($S$6:AI$6)*$M439+SUM($S$7:AI$7)*$N439-SUM($O439:$Q439),0)</f>
        <v>0</v>
      </c>
      <c r="AG439" s="4">
        <f t="shared" si="1297"/>
        <v>0</v>
      </c>
      <c r="AH439" s="72">
        <f>IF(SUM($S$3:AK$3)*$J439+SUM($S$4:AK$4)*$K439+SUM($S$5:AK$5)*$L439+SUM($S$6:AK$6)*$M439+SUM($S$7:AK$7)*$N439-SUM($O439:$Q439)&gt;0,SUM($S$3:AK$3)*$J439+SUM($S$4:AK$4)*$K439+SUM($S$5:AK$5)*$L439+SUM($S$6:AK$6)*$M439+SUM($S$7:AK$7)*$N439-SUM($O439:$Q439),0)</f>
        <v>0</v>
      </c>
      <c r="AI439" s="4">
        <f t="shared" si="1298"/>
        <v>0</v>
      </c>
      <c r="AJ439" s="72">
        <f>IF(SUM($S$3:AM$3)*$J439+SUM($S$4:AQ$4)*$K439+SUM($S$5:AM$5)*$L439+SUM($S$6:AM$6)*$M439+SUM($S$7:AM$7)*$N439-SUM($O439:$Q439)&gt;0,SUM($S$3:AM$3)*$J439+SUM($S$4:AQ$4)*$K439+SUM($S$5:AM$5)*$L439+SUM($S$6:AM$6)*$M439+SUM($S$7:AM$7)*$N439-SUM($O439:$Q439),0)</f>
        <v>0</v>
      </c>
      <c r="AK439" s="4">
        <f t="shared" si="1299"/>
        <v>0</v>
      </c>
      <c r="AL439" s="72">
        <f>IF(SUM($S$3:AO$3)*$J439+SUM($S$4:AS$4)*$K439+SUM($S$5:AO$5)*$L439+SUM($S$6:AO$6)*$M439+SUM($S$7:AO$7)*$N439-SUM($O439:$Q439)&gt;0,SUM($S$3:AO$3)*$J439+SUM($S$4:AS$4)*$K439+SUM($S$5:AO$5)*$L439+SUM($S$6:AO$6)*$M439+SUM($S$7:AO$7)*$N439-SUM($O439:$Q439),0)</f>
        <v>0</v>
      </c>
      <c r="AM439" s="4">
        <f t="shared" si="1300"/>
        <v>0</v>
      </c>
      <c r="AN439" s="72">
        <f>IF(SUM($S$3:AQ$3)*$J439+SUM($S$4:AU$4)*$K439+SUM($S$5:AQ$5)*$L439+SUM($S$6:AQ$6)*$M439+SUM($S$7:AQ$7)*$N439-SUM($O439:$Q439)&gt;0,SUM($S$3:AQ$3)*$J439+SUM($S$4:AU$4)*$K439+SUM($S$5:AQ$5)*$L439+SUM($S$6:AQ$6)*$M439+SUM($S$7:AQ$7)*$N439-SUM($O439:$Q439),0)</f>
        <v>0</v>
      </c>
      <c r="AO439" s="4">
        <f t="shared" si="1301"/>
        <v>0</v>
      </c>
      <c r="AP439" s="72">
        <f>IF(SUM($S$3:AS$3)*$J439+SUM($S$4:AW$4)*$K439+SUM($S$5:AS$5)*$L439+SUM($S$6:AS$6)*$M439+SUM($S$7:AS$7)*$N439-SUM($O439:$Q439)&gt;0,SUM($S$3:AS$3)*$J439+SUM($S$4:AW$4)*$K439+SUM($S$5:AS$5)*$L439+SUM($S$6:AS$6)*$M439+SUM($S$7:AS$7)*$N439-SUM($O439:$Q439),0)</f>
        <v>0</v>
      </c>
      <c r="AQ439" s="4">
        <f t="shared" si="1302"/>
        <v>0</v>
      </c>
      <c r="AR439" s="72">
        <f>IF(SUM($S$3:AU$3)*$J439+SUM($S$4:AP$4)*$K439+SUM($S$5:AU$5)*$L439+SUM($S$6:AU$6)*$M439+SUM($S$7:AU$7)*$N439-SUM($O439:$Q439)&gt;0,SUM($S$3:AU$3)*$J439+SUM($S$4:AP$4)*$K439+SUM($S$5:AU$5)*$L439+SUM($S$6:AU$6)*$M439+SUM($S$7:AU$7)*$N439-SUM($O439:$Q439),0)</f>
        <v>0</v>
      </c>
      <c r="AS439" s="4">
        <f t="shared" si="1303"/>
        <v>0</v>
      </c>
      <c r="AT439" s="72">
        <f>IF(SUM($S$3:AW$3)*$J439+SUM($S$4:AW$4)*$K439+SUM($S$5:AW$5)*$L439+SUM($S$6:AW$6)*$M439+SUM($S$7:AW$7)*$N439-SUM($O439:$Q439)&gt;0,SUM($S$3:AW$3)*$J439+SUM($S$4:AW$4)*$K439+SUM($S$5:AW$5)*$L439+SUM($S$6:AW$6)*$M439+SUM($S$7:AW$7)*$N439-SUM($O439:$Q439),0)</f>
        <v>0</v>
      </c>
      <c r="AU439" s="4">
        <f t="shared" si="1304"/>
        <v>0</v>
      </c>
      <c r="AV439" s="72">
        <f>IF(SUM($S$3:AY$3)*$J439+SUM($S$4:AY$4)*$K439+SUM($S$5:AY$5)*$L439+SUM($S$6:AY$6)*$M439+SUM($S$7:AY$7)*$N439-SUM($O439:$Q439)&gt;0,SUM($S$3:AY$3)*$J439+SUM($S$4:AY$4)*$K439+SUM($S$5:AY$5)*$L439+SUM($S$6:AY$6)*$M439+SUM($S$7:AY$7)*$N439-SUM($O439:$Q439),0)</f>
        <v>0</v>
      </c>
      <c r="AW439" s="4">
        <f t="shared" si="1305"/>
        <v>0</v>
      </c>
      <c r="AX439" s="72">
        <f>IF(SUM($S$3:BA$3)*$J439+SUM($S$4:BA$4)*$K439+SUM($S$5:BA$5)*$L439+SUM($S$6:BA$6)*$M439+SUM($S$7:BA$7)*$N439-SUM($O439:$Q439)&gt;0,SUM($S$3:BA$3)*$J439+SUM($S$4:BA$4)*$K439+SUM($S$5:BA$5)*$L439+SUM($S$6:BA$6)*$M439+SUM($S$7:BA$7)*$N439-SUM($O439:$Q439),0)</f>
        <v>439.72799999999916</v>
      </c>
      <c r="AY439" s="7">
        <f t="shared" si="1306"/>
        <v>439.72799999999916</v>
      </c>
      <c r="AZ439" s="401">
        <f>IF(SUM($S$3:BC$3)*$J439+SUM($S$4:BC$4)*$K439+SUM($S$5:BC$5)*$L439+SUM($S$6:BC$6)*$M439+SUM($S$7:BC$7)*$N439-SUM($O439:$Q439)&gt;0,SUM($S$3:BC$3)*$J439+SUM($S$4:BC$4)*$K439+SUM($S$5:BC$5)*$L439+SUM($S$6:BC$6)*$M439+SUM($S$7:BC$7)*$N439-SUM($O439:$Q439),0)</f>
        <v>2343.768</v>
      </c>
      <c r="BA439" s="87">
        <f t="shared" si="1307"/>
        <v>1904.0400000000009</v>
      </c>
      <c r="BB439" s="402">
        <f>IF(SUM($S$3:BD$3)*$J439+SUM($S$4:BD$4)*$K439+SUM($S$5:BD$5)*$L439+SUM($S$6:BD$6)*$M439+SUM($S$7:BD$7)*$N439-SUM($O439:$Q439)&gt;0,SUM($S$3:BD$3)*$J439+SUM($S$4:BD$4)*$K439+SUM($S$5:BD$5)*$L439+SUM($S$6:BD$6)*$M439+SUM($S$7:BD$7)*$N439-SUM($O439:$Q439),0)</f>
        <v>3782.3759999999984</v>
      </c>
      <c r="BC439" s="87">
        <f t="shared" si="1308"/>
        <v>1438.6079999999984</v>
      </c>
      <c r="BG439" s="23">
        <f t="shared" si="1441"/>
        <v>0</v>
      </c>
      <c r="BH439" s="23">
        <f t="shared" si="1442"/>
        <v>0</v>
      </c>
      <c r="BI439" s="23">
        <f t="shared" si="1443"/>
        <v>0</v>
      </c>
      <c r="BJ439" s="23">
        <f t="shared" si="1444"/>
        <v>0</v>
      </c>
      <c r="BK439" s="23">
        <f t="shared" si="1445"/>
        <v>0</v>
      </c>
      <c r="BL439" s="23">
        <f t="shared" si="1446"/>
        <v>0</v>
      </c>
      <c r="BM439" s="23">
        <f t="shared" si="1447"/>
        <v>0</v>
      </c>
      <c r="BN439" s="23">
        <f t="shared" si="1448"/>
        <v>0</v>
      </c>
      <c r="BO439" s="23">
        <f t="shared" si="1449"/>
        <v>0</v>
      </c>
      <c r="BP439" s="23">
        <f t="shared" si="1450"/>
        <v>0</v>
      </c>
      <c r="BQ439" s="407">
        <f t="shared" si="1451"/>
        <v>0</v>
      </c>
      <c r="BR439" s="22">
        <f t="shared" si="1452"/>
        <v>112790.23199999979</v>
      </c>
      <c r="BS439" s="91">
        <f t="shared" si="1453"/>
        <v>488386.2600000003</v>
      </c>
      <c r="BT439" s="91">
        <f t="shared" si="1454"/>
        <v>369002.95199999958</v>
      </c>
      <c r="BU439" s="23"/>
      <c r="BV439" s="23"/>
      <c r="BW439" s="24"/>
      <c r="BX439" s="164" t="s">
        <v>749</v>
      </c>
    </row>
    <row r="440" spans="1:76" s="86" customFormat="1" ht="12.75" customHeight="1" x14ac:dyDescent="0.25">
      <c r="A440" s="51" t="s">
        <v>725</v>
      </c>
      <c r="B440" s="51" t="s">
        <v>726</v>
      </c>
      <c r="C440" s="244" t="s">
        <v>105</v>
      </c>
      <c r="D440" s="274">
        <v>2</v>
      </c>
      <c r="E440" s="328">
        <v>40</v>
      </c>
      <c r="F440" s="342" t="s">
        <v>580</v>
      </c>
      <c r="G440" s="369">
        <v>2</v>
      </c>
      <c r="H440" s="370">
        <v>48</v>
      </c>
      <c r="I440" s="372" t="s">
        <v>580</v>
      </c>
      <c r="J440" s="307">
        <v>13.47</v>
      </c>
      <c r="K440" s="208"/>
      <c r="L440" s="222">
        <v>14.596</v>
      </c>
      <c r="M440" s="240"/>
      <c r="N440" s="141"/>
      <c r="O440" s="87"/>
      <c r="P440" s="91"/>
      <c r="Q440" s="292">
        <v>21500</v>
      </c>
      <c r="R440" s="72">
        <f>IF(SUM($S$3:U$3)*$J440+SUM($S$4:U$4)*$K440+SUM($S$5:U$5)*$L440+SUM($S$6:U$6)*$M440+SUM($S$7:U$7)*$N440-SUM($O440:$Q440)&gt;0,SUM($S$3:U$3)*$J440+SUM($S$4:U$4)*$K440+SUM($S$5:U$5)*$L440+SUM($S$6:U$6)*$M440+SUM($S$7:U$7)*$N440-SUM($O440:$Q440),0)</f>
        <v>0</v>
      </c>
      <c r="S440" s="73">
        <f t="shared" si="1290"/>
        <v>0</v>
      </c>
      <c r="T440" s="72">
        <f>IF(SUM($S$3:W$3)*$J440+SUM($S$4:W$4)*$K440+SUM($S$5:W$5)*$L440+SUM($S$6:W$6)*$M440+SUM($S$7:W$7)*$N440-SUM($O440:$Q440)&gt;0,SUM($S$3:W$3)*$J440+SUM($S$4:W$4)*$K440+SUM($S$5:W$5)*$L440+SUM($S$6:W$6)*$M440+SUM($S$7:W$7)*$N440-SUM($O440:$Q440),0)</f>
        <v>0</v>
      </c>
      <c r="U440" s="4">
        <f t="shared" si="1291"/>
        <v>0</v>
      </c>
      <c r="V440" s="72">
        <f>IF(SUM($S$3:Y$3)*$J440+SUM($S$4:Y$4)*$K440+SUM($S$5:Y$5)*$L440+SUM($S$6:Y$6)*$M440+SUM($S$7:Y$7)*$N440-SUM($O440:$Q440)&gt;0,SUM($S$3:Y$3)*$J440+SUM($S$4:Y$4)*$K440+SUM($S$5:Y$5)*$L440+SUM($S$6:Y$6)*$M440+SUM($S$7:Y$7)*$N440-SUM($O440:$Q440),0)</f>
        <v>0</v>
      </c>
      <c r="W440" s="4">
        <f t="shared" si="1292"/>
        <v>0</v>
      </c>
      <c r="X440" s="72">
        <f>IF(SUM($S$3:AA$3)*$J440+SUM($S$4:AA$4)*$K440+SUM($S$5:AA$5)*$L440+SUM($S$6:AA$6)*$M440+SUM($S$7:AA$7)*$N440-SUM($O440:$Q440)&gt;0,SUM($S$3:AA$3)*$J440+SUM($S$4:AA$4)*$K440+SUM($S$5:AA$5)*$L440+SUM($S$6:AA$6)*$M440+SUM($S$7:AA$7)*$N440-SUM($O440:$Q440),0)</f>
        <v>0</v>
      </c>
      <c r="Y440" s="4">
        <f t="shared" si="1293"/>
        <v>0</v>
      </c>
      <c r="Z440" s="72">
        <f>IF(SUM($S$3:AC$3)*$J440+SUM($S$4:AC$4)*$K440+SUM($S$5:AC$5)*$L440+SUM($S$6:AC$6)*$M440+SUM($S$7:AC$7)*$N440-SUM($O440:$Q440)&gt;0,SUM($S$3:AC$3)*$J440+SUM($S$4:AC$4)*$K440+SUM($S$5:AC$5)*$L440+SUM($S$6:AC$6)*$M440+SUM($S$7:AC$7)*$N440-SUM($O440:$Q440),0)</f>
        <v>0</v>
      </c>
      <c r="AA440" s="4">
        <f t="shared" si="1294"/>
        <v>0</v>
      </c>
      <c r="AB440" s="72">
        <f>IF(SUM($S$3:AE$3)*$J440+SUM($S$4:AE$4)*$K440+SUM($S$5:AE$5)*$L440+SUM($S$6:AE$6)*$M440+SUM($S$7:AE$7)*$N440-SUM($O440:$Q440)&gt;0,SUM($S$3:AE$3)*$J440+SUM($S$4:AE$4)*$K440+SUM($S$5:AE$5)*$L440+SUM($S$6:AE$6)*$M440+SUM($S$7:AE$7)*$N440-SUM($O440:$Q440),0)</f>
        <v>0</v>
      </c>
      <c r="AC440" s="4">
        <f t="shared" si="1295"/>
        <v>0</v>
      </c>
      <c r="AD440" s="72">
        <f>IF(SUM($S$3:AG$3)*$J440+SUM($S$4:AG$4)*$K440+SUM($S$5:AG$5)*$L440+SUM($S$6:AG$6)*$M440+SUM($S$7:AG$7)*$N440-SUM($O440:$Q440)&gt;0,SUM($S$3:AG$3)*$J440+SUM($S$4:AG$4)*$K440+SUM($S$5:AG$5)*$L440+SUM($S$6:AG$6)*$M440+SUM($S$7:AG$7)*$N440-SUM($O440:$Q440),0)</f>
        <v>0</v>
      </c>
      <c r="AE440" s="4">
        <f t="shared" si="1296"/>
        <v>0</v>
      </c>
      <c r="AF440" s="72">
        <f>IF(SUM($S$3:AI$3)*$J440+SUM($S$4:AI$4)*$K440+SUM($S$5:AI$5)*$L440+SUM($S$6:AI$6)*$M440+SUM($S$7:AI$7)*$N440-SUM($O440:$Q440)&gt;0,SUM($S$3:AI$3)*$J440+SUM($S$4:AI$4)*$K440+SUM($S$5:AI$5)*$L440+SUM($S$6:AI$6)*$M440+SUM($S$7:AI$7)*$N440-SUM($O440:$Q440),0)</f>
        <v>0</v>
      </c>
      <c r="AG440" s="4">
        <f t="shared" si="1297"/>
        <v>0</v>
      </c>
      <c r="AH440" s="72">
        <f>IF(SUM($S$3:AK$3)*$J440+SUM($S$4:AK$4)*$K440+SUM($S$5:AK$5)*$L440+SUM($S$6:AK$6)*$M440+SUM($S$7:AK$7)*$N440-SUM($O440:$Q440)&gt;0,SUM($S$3:AK$3)*$J440+SUM($S$4:AK$4)*$K440+SUM($S$5:AK$5)*$L440+SUM($S$6:AK$6)*$M440+SUM($S$7:AK$7)*$N440-SUM($O440:$Q440),0)</f>
        <v>0</v>
      </c>
      <c r="AI440" s="4">
        <f t="shared" si="1298"/>
        <v>0</v>
      </c>
      <c r="AJ440" s="72">
        <f>IF(SUM($S$3:AM$3)*$J440+SUM($S$4:AQ$4)*$K440+SUM($S$5:AM$5)*$L440+SUM($S$6:AM$6)*$M440+SUM($S$7:AM$7)*$N440-SUM($O440:$Q440)&gt;0,SUM($S$3:AM$3)*$J440+SUM($S$4:AQ$4)*$K440+SUM($S$5:AM$5)*$L440+SUM($S$6:AM$6)*$M440+SUM($S$7:AM$7)*$N440-SUM($O440:$Q440),0)</f>
        <v>0</v>
      </c>
      <c r="AK440" s="4">
        <f t="shared" si="1299"/>
        <v>0</v>
      </c>
      <c r="AL440" s="72">
        <f>IF(SUM($S$3:AO$3)*$J440+SUM($S$4:AS$4)*$K440+SUM($S$5:AO$5)*$L440+SUM($S$6:AO$6)*$M440+SUM($S$7:AO$7)*$N440-SUM($O440:$Q440)&gt;0,SUM($S$3:AO$3)*$J440+SUM($S$4:AS$4)*$K440+SUM($S$5:AO$5)*$L440+SUM($S$6:AO$6)*$M440+SUM($S$7:AO$7)*$N440-SUM($O440:$Q440),0)</f>
        <v>0</v>
      </c>
      <c r="AM440" s="4">
        <f t="shared" si="1300"/>
        <v>0</v>
      </c>
      <c r="AN440" s="72">
        <f>IF(SUM($S$3:AQ$3)*$J440+SUM($S$4:AU$4)*$K440+SUM($S$5:AQ$5)*$L440+SUM($S$6:AQ$6)*$M440+SUM($S$7:AQ$7)*$N440-SUM($O440:$Q440)&gt;0,SUM($S$3:AQ$3)*$J440+SUM($S$4:AU$4)*$K440+SUM($S$5:AQ$5)*$L440+SUM($S$6:AQ$6)*$M440+SUM($S$7:AQ$7)*$N440-SUM($O440:$Q440),0)</f>
        <v>0</v>
      </c>
      <c r="AO440" s="4">
        <f t="shared" si="1301"/>
        <v>0</v>
      </c>
      <c r="AP440" s="72">
        <f>IF(SUM($S$3:AS$3)*$J440+SUM($S$4:AW$4)*$K440+SUM($S$5:AS$5)*$L440+SUM($S$6:AS$6)*$M440+SUM($S$7:AS$7)*$N440-SUM($O440:$Q440)&gt;0,SUM($S$3:AS$3)*$J440+SUM($S$4:AW$4)*$K440+SUM($S$5:AS$5)*$L440+SUM($S$6:AS$6)*$M440+SUM($S$7:AS$7)*$N440-SUM($O440:$Q440),0)</f>
        <v>0</v>
      </c>
      <c r="AQ440" s="4">
        <f t="shared" si="1302"/>
        <v>0</v>
      </c>
      <c r="AR440" s="72">
        <f>IF(SUM($S$3:AU$3)*$J440+SUM($S$4:AP$4)*$K440+SUM($S$5:AU$5)*$L440+SUM($S$6:AU$6)*$M440+SUM($S$7:AU$7)*$N440-SUM($O440:$Q440)&gt;0,SUM($S$3:AU$3)*$J440+SUM($S$4:AP$4)*$K440+SUM($S$5:AU$5)*$L440+SUM($S$6:AU$6)*$M440+SUM($S$7:AU$7)*$N440-SUM($O440:$Q440),0)</f>
        <v>0</v>
      </c>
      <c r="AS440" s="4">
        <f t="shared" si="1303"/>
        <v>0</v>
      </c>
      <c r="AT440" s="72">
        <f>IF(SUM($S$3:AW$3)*$J440+SUM($S$4:AW$4)*$K440+SUM($S$5:AW$5)*$L440+SUM($S$6:AW$6)*$M440+SUM($S$7:AW$7)*$N440-SUM($O440:$Q440)&gt;0,SUM($S$3:AW$3)*$J440+SUM($S$4:AW$4)*$K440+SUM($S$5:AW$5)*$L440+SUM($S$6:AW$6)*$M440+SUM($S$7:AW$7)*$N440-SUM($O440:$Q440),0)</f>
        <v>0</v>
      </c>
      <c r="AU440" s="4">
        <f t="shared" si="1304"/>
        <v>0</v>
      </c>
      <c r="AV440" s="72">
        <f>IF(SUM($S$3:AY$3)*$J440+SUM($S$4:AY$4)*$K440+SUM($S$5:AY$5)*$L440+SUM($S$6:AY$6)*$M440+SUM($S$7:AY$7)*$N440-SUM($O440:$Q440)&gt;0,SUM($S$3:AY$3)*$J440+SUM($S$4:AY$4)*$K440+SUM($S$5:AY$5)*$L440+SUM($S$6:AY$6)*$M440+SUM($S$7:AY$7)*$N440-SUM($O440:$Q440),0)</f>
        <v>0</v>
      </c>
      <c r="AW440" s="4">
        <f t="shared" si="1305"/>
        <v>0</v>
      </c>
      <c r="AX440" s="72">
        <f>IF(SUM($S$3:BA$3)*$J440+SUM($S$4:BA$4)*$K440+SUM($S$5:BA$5)*$L440+SUM($S$6:BA$6)*$M440+SUM($S$7:BA$7)*$N440-SUM($O440:$Q440)&gt;0,SUM($S$3:BA$3)*$J440+SUM($S$4:BA$4)*$K440+SUM($S$5:BA$5)*$L440+SUM($S$6:BA$6)*$M440+SUM($S$7:BA$7)*$N440-SUM($O440:$Q440),0)</f>
        <v>0</v>
      </c>
      <c r="AY440" s="7">
        <f t="shared" si="1306"/>
        <v>0</v>
      </c>
      <c r="AZ440" s="401">
        <f>IF(SUM($S$3:BC$3)*$J440+SUM($S$4:BC$4)*$K440+SUM($S$5:BC$5)*$L440+SUM($S$6:BC$6)*$M440+SUM($S$7:BC$7)*$N440-SUM($O440:$Q440)&gt;0,SUM($S$3:BC$3)*$J440+SUM($S$4:BC$4)*$K440+SUM($S$5:BC$5)*$L440+SUM($S$6:BC$6)*$M440+SUM($S$7:BC$7)*$N440-SUM($O440:$Q440),0)</f>
        <v>582.07600000000093</v>
      </c>
      <c r="BA440" s="87">
        <f t="shared" si="1307"/>
        <v>582.07600000000093</v>
      </c>
      <c r="BB440" s="402">
        <f>IF(SUM($S$3:BD$3)*$J440+SUM($S$4:BD$4)*$K440+SUM($S$5:BD$5)*$L440+SUM($S$6:BD$6)*$M440+SUM($S$7:BD$7)*$N440-SUM($O440:$Q440)&gt;0,SUM($S$3:BD$3)*$J440+SUM($S$4:BD$4)*$K440+SUM($S$5:BD$5)*$L440+SUM($S$6:BD$6)*$M440+SUM($S$7:BD$7)*$N440-SUM($O440:$Q440),0)</f>
        <v>2567.1320000000014</v>
      </c>
      <c r="BC440" s="87">
        <f t="shared" si="1308"/>
        <v>1985.0560000000005</v>
      </c>
      <c r="BG440" s="23">
        <f t="shared" si="1441"/>
        <v>0</v>
      </c>
      <c r="BH440" s="23">
        <f t="shared" si="1442"/>
        <v>0</v>
      </c>
      <c r="BI440" s="23">
        <f t="shared" si="1443"/>
        <v>0</v>
      </c>
      <c r="BJ440" s="23">
        <f t="shared" si="1444"/>
        <v>0</v>
      </c>
      <c r="BK440" s="23">
        <f t="shared" si="1445"/>
        <v>0</v>
      </c>
      <c r="BL440" s="23">
        <f t="shared" si="1446"/>
        <v>0</v>
      </c>
      <c r="BM440" s="23">
        <f t="shared" si="1447"/>
        <v>0</v>
      </c>
      <c r="BN440" s="23">
        <f t="shared" si="1448"/>
        <v>0</v>
      </c>
      <c r="BO440" s="23">
        <f t="shared" si="1449"/>
        <v>0</v>
      </c>
      <c r="BP440" s="23">
        <f t="shared" si="1450"/>
        <v>0</v>
      </c>
      <c r="BQ440" s="407">
        <f t="shared" si="1451"/>
        <v>0</v>
      </c>
      <c r="BR440" s="22">
        <f t="shared" si="1452"/>
        <v>0</v>
      </c>
      <c r="BS440" s="91">
        <f t="shared" si="1453"/>
        <v>159255.99360000025</v>
      </c>
      <c r="BT440" s="91">
        <f t="shared" si="1454"/>
        <v>543111.32160000014</v>
      </c>
      <c r="BU440" s="23"/>
      <c r="BV440" s="23"/>
      <c r="BW440" s="24"/>
      <c r="BX440" s="164" t="s">
        <v>749</v>
      </c>
    </row>
    <row r="441" spans="1:76" s="86" customFormat="1" ht="12.75" customHeight="1" x14ac:dyDescent="0.25">
      <c r="A441" s="51" t="s">
        <v>976</v>
      </c>
      <c r="B441" s="51" t="s">
        <v>726</v>
      </c>
      <c r="C441" s="244" t="s">
        <v>105</v>
      </c>
      <c r="D441" s="274">
        <v>2</v>
      </c>
      <c r="E441" s="328">
        <v>40.200000000000003</v>
      </c>
      <c r="F441" s="350" t="s">
        <v>880</v>
      </c>
      <c r="G441" s="369">
        <v>2</v>
      </c>
      <c r="H441" s="370">
        <v>51.7</v>
      </c>
      <c r="I441" s="372" t="s">
        <v>880</v>
      </c>
      <c r="J441" s="208"/>
      <c r="K441" s="208"/>
      <c r="L441" s="217"/>
      <c r="M441" s="234">
        <v>0.62</v>
      </c>
      <c r="N441" s="120"/>
      <c r="O441" s="87"/>
      <c r="P441" s="91">
        <v>755</v>
      </c>
      <c r="Q441" s="292">
        <v>224</v>
      </c>
      <c r="R441" s="72">
        <f>IF(SUM($S$3:U$3)*$J441+SUM($S$4:U$4)*$K441+SUM($S$5:U$5)*$L441+SUM($S$6:U$6)*$M441+SUM($S$7:U$7)*$N441-SUM($O441:$Q441)&gt;0,SUM($S$3:U$3)*$J441+SUM($S$4:U$4)*$K441+SUM($S$5:U$5)*$L441+SUM($S$6:U$6)*$M441+SUM($S$7:U$7)*$N441-SUM($O441:$Q441),0)</f>
        <v>0</v>
      </c>
      <c r="S441" s="73">
        <f t="shared" si="1290"/>
        <v>0</v>
      </c>
      <c r="T441" s="72">
        <f>IF(SUM($S$3:W$3)*$J441+SUM($S$4:W$4)*$K441+SUM($S$5:W$5)*$L441+SUM($S$6:W$6)*$M441+SUM($S$7:W$7)*$N441-SUM($O441:$Q441)&gt;0,SUM($S$3:W$3)*$J441+SUM($S$4:W$4)*$K441+SUM($S$5:W$5)*$L441+SUM($S$6:W$6)*$M441+SUM($S$7:W$7)*$N441-SUM($O441:$Q441),0)</f>
        <v>0</v>
      </c>
      <c r="U441" s="4">
        <f t="shared" si="1291"/>
        <v>0</v>
      </c>
      <c r="V441" s="72">
        <f>IF(SUM($S$3:Y$3)*$J441+SUM($S$4:Y$4)*$K441+SUM($S$5:Y$5)*$L441+SUM($S$6:Y$6)*$M441+SUM($S$7:Y$7)*$N441-SUM($O441:$Q441)&gt;0,SUM($S$3:Y$3)*$J441+SUM($S$4:Y$4)*$K441+SUM($S$5:Y$5)*$L441+SUM($S$6:Y$6)*$M441+SUM($S$7:Y$7)*$N441-SUM($O441:$Q441),0)</f>
        <v>0</v>
      </c>
      <c r="W441" s="4">
        <f t="shared" si="1292"/>
        <v>0</v>
      </c>
      <c r="X441" s="72">
        <f>IF(SUM($S$3:AA$3)*$J441+SUM($S$4:AA$4)*$K441+SUM($S$5:AA$5)*$L441+SUM($S$6:AA$6)*$M441+SUM($S$7:AA$7)*$N441-SUM($O441:$Q441)&gt;0,SUM($S$3:AA$3)*$J441+SUM($S$4:AA$4)*$K441+SUM($S$5:AA$5)*$L441+SUM($S$6:AA$6)*$M441+SUM($S$7:AA$7)*$N441-SUM($O441:$Q441),0)</f>
        <v>0</v>
      </c>
      <c r="Y441" s="4">
        <f t="shared" si="1293"/>
        <v>0</v>
      </c>
      <c r="Z441" s="72">
        <f>IF(SUM($S$3:AC$3)*$J441+SUM($S$4:AC$4)*$K441+SUM($S$5:AC$5)*$L441+SUM($S$6:AC$6)*$M441+SUM($S$7:AC$7)*$N441-SUM($O441:$Q441)&gt;0,SUM($S$3:AC$3)*$J441+SUM($S$4:AC$4)*$K441+SUM($S$5:AC$5)*$L441+SUM($S$6:AC$6)*$M441+SUM($S$7:AC$7)*$N441-SUM($O441:$Q441),0)</f>
        <v>0</v>
      </c>
      <c r="AA441" s="4">
        <f t="shared" si="1294"/>
        <v>0</v>
      </c>
      <c r="AB441" s="72">
        <f>IF(SUM($S$3:AE$3)*$J441+SUM($S$4:AE$4)*$K441+SUM($S$5:AE$5)*$L441+SUM($S$6:AE$6)*$M441+SUM($S$7:AE$7)*$N441-SUM($O441:$Q441)&gt;0,SUM($S$3:AE$3)*$J441+SUM($S$4:AE$4)*$K441+SUM($S$5:AE$5)*$L441+SUM($S$6:AE$6)*$M441+SUM($S$7:AE$7)*$N441-SUM($O441:$Q441),0)</f>
        <v>0</v>
      </c>
      <c r="AC441" s="4">
        <f t="shared" si="1295"/>
        <v>0</v>
      </c>
      <c r="AD441" s="72">
        <f>IF(SUM($S$3:AG$3)*$J441+SUM($S$4:AG$4)*$K441+SUM($S$5:AG$5)*$L441+SUM($S$6:AG$6)*$M441+SUM($S$7:AG$7)*$N441-SUM($O441:$Q441)&gt;0,SUM($S$3:AG$3)*$J441+SUM($S$4:AG$4)*$K441+SUM($S$5:AG$5)*$L441+SUM($S$6:AG$6)*$M441+SUM($S$7:AG$7)*$N441-SUM($O441:$Q441),0)</f>
        <v>0</v>
      </c>
      <c r="AE441" s="4">
        <f t="shared" si="1296"/>
        <v>0</v>
      </c>
      <c r="AF441" s="72">
        <f>IF(SUM($S$3:AI$3)*$J441+SUM($S$4:AI$4)*$K441+SUM($S$5:AI$5)*$L441+SUM($S$6:AI$6)*$M441+SUM($S$7:AI$7)*$N441-SUM($O441:$Q441)&gt;0,SUM($S$3:AI$3)*$J441+SUM($S$4:AI$4)*$K441+SUM($S$5:AI$5)*$L441+SUM($S$6:AI$6)*$M441+SUM($S$7:AI$7)*$N441-SUM($O441:$Q441),0)</f>
        <v>0</v>
      </c>
      <c r="AG441" s="4">
        <f t="shared" si="1297"/>
        <v>0</v>
      </c>
      <c r="AH441" s="72">
        <f>IF(SUM($S$3:AK$3)*$J441+SUM($S$4:AK$4)*$K441+SUM($S$5:AK$5)*$L441+SUM($S$6:AK$6)*$M441+SUM($S$7:AK$7)*$N441-SUM($O441:$Q441)&gt;0,SUM($S$3:AK$3)*$J441+SUM($S$4:AK$4)*$K441+SUM($S$5:AK$5)*$L441+SUM($S$6:AK$6)*$M441+SUM($S$7:AK$7)*$N441-SUM($O441:$Q441),0)</f>
        <v>0</v>
      </c>
      <c r="AI441" s="4">
        <f t="shared" si="1298"/>
        <v>0</v>
      </c>
      <c r="AJ441" s="72">
        <f>IF(SUM($S$3:AM$3)*$J441+SUM($S$4:AQ$4)*$K441+SUM($S$5:AM$5)*$L441+SUM($S$6:AM$6)*$M441+SUM($S$7:AM$7)*$N441-SUM($O441:$Q441)&gt;0,SUM($S$3:AM$3)*$J441+SUM($S$4:AQ$4)*$K441+SUM($S$5:AM$5)*$L441+SUM($S$6:AM$6)*$M441+SUM($S$7:AM$7)*$N441-SUM($O441:$Q441),0)</f>
        <v>0</v>
      </c>
      <c r="AK441" s="4">
        <f t="shared" si="1299"/>
        <v>0</v>
      </c>
      <c r="AL441" s="72">
        <f>IF(SUM($S$3:AO$3)*$J441+SUM($S$4:AS$4)*$K441+SUM($S$5:AO$5)*$L441+SUM($S$6:AO$6)*$M441+SUM($S$7:AO$7)*$N441-SUM($O441:$Q441)&gt;0,SUM($S$3:AO$3)*$J441+SUM($S$4:AS$4)*$K441+SUM($S$5:AO$5)*$L441+SUM($S$6:AO$6)*$M441+SUM($S$7:AO$7)*$N441-SUM($O441:$Q441),0)</f>
        <v>0</v>
      </c>
      <c r="AM441" s="4">
        <f t="shared" si="1300"/>
        <v>0</v>
      </c>
      <c r="AN441" s="72">
        <f>IF(SUM($S$3:AQ$3)*$J441+SUM($S$4:AU$4)*$K441+SUM($S$5:AQ$5)*$L441+SUM($S$6:AQ$6)*$M441+SUM($S$7:AQ$7)*$N441-SUM($O441:$Q441)&gt;0,SUM($S$3:AQ$3)*$J441+SUM($S$4:AU$4)*$K441+SUM($S$5:AQ$5)*$L441+SUM($S$6:AQ$6)*$M441+SUM($S$7:AQ$7)*$N441-SUM($O441:$Q441),0)</f>
        <v>0</v>
      </c>
      <c r="AO441" s="4">
        <f t="shared" si="1301"/>
        <v>0</v>
      </c>
      <c r="AP441" s="72">
        <f>IF(SUM($S$3:AS$3)*$J441+SUM($S$4:AW$4)*$K441+SUM($S$5:AS$5)*$L441+SUM($S$6:AS$6)*$M441+SUM($S$7:AS$7)*$N441-SUM($O441:$Q441)&gt;0,SUM($S$3:AS$3)*$J441+SUM($S$4:AW$4)*$K441+SUM($S$5:AS$5)*$L441+SUM($S$6:AS$6)*$M441+SUM($S$7:AS$7)*$N441-SUM($O441:$Q441),0)</f>
        <v>0</v>
      </c>
      <c r="AQ441" s="4">
        <f t="shared" si="1302"/>
        <v>0</v>
      </c>
      <c r="AR441" s="72">
        <f>IF(SUM($S$3:AU$3)*$J441+SUM($S$4:AP$4)*$K441+SUM($S$5:AU$5)*$L441+SUM($S$6:AU$6)*$M441+SUM($S$7:AU$7)*$N441-SUM($O441:$Q441)&gt;0,SUM($S$3:AU$3)*$J441+SUM($S$4:AP$4)*$K441+SUM($S$5:AU$5)*$L441+SUM($S$6:AU$6)*$M441+SUM($S$7:AU$7)*$N441-SUM($O441:$Q441),0)</f>
        <v>0</v>
      </c>
      <c r="AS441" s="4">
        <f t="shared" si="1303"/>
        <v>0</v>
      </c>
      <c r="AT441" s="72">
        <f>IF(SUM($S$3:AW$3)*$J441+SUM($S$4:AW$4)*$K441+SUM($S$5:AW$5)*$L441+SUM($S$6:AW$6)*$M441+SUM($S$7:AW$7)*$N441-SUM($O441:$Q441)&gt;0,SUM($S$3:AW$3)*$J441+SUM($S$4:AW$4)*$K441+SUM($S$5:AW$5)*$L441+SUM($S$6:AW$6)*$M441+SUM($S$7:AW$7)*$N441-SUM($O441:$Q441),0)</f>
        <v>0</v>
      </c>
      <c r="AU441" s="4">
        <f t="shared" si="1304"/>
        <v>0</v>
      </c>
      <c r="AV441" s="72">
        <f>IF(SUM($S$3:AY$3)*$J441+SUM($S$4:AY$4)*$K441+SUM($S$5:AY$5)*$L441+SUM($S$6:AY$6)*$M441+SUM($S$7:AY$7)*$N441-SUM($O441:$Q441)&gt;0,SUM($S$3:AY$3)*$J441+SUM($S$4:AY$4)*$K441+SUM($S$5:AY$5)*$L441+SUM($S$6:AY$6)*$M441+SUM($S$7:AY$7)*$N441-SUM($O441:$Q441),0)</f>
        <v>0</v>
      </c>
      <c r="AW441" s="4">
        <f t="shared" si="1305"/>
        <v>0</v>
      </c>
      <c r="AX441" s="72">
        <f>IF(SUM($S$3:BA$3)*$J441+SUM($S$4:BA$4)*$K441+SUM($S$5:BA$5)*$L441+SUM($S$6:BA$6)*$M441+SUM($S$7:BA$7)*$N441-SUM($O441:$Q441)&gt;0,SUM($S$3:BA$3)*$J441+SUM($S$4:BA$4)*$K441+SUM($S$5:BA$5)*$L441+SUM($S$6:BA$6)*$M441+SUM($S$7:BA$7)*$N441-SUM($O441:$Q441),0)</f>
        <v>0</v>
      </c>
      <c r="AY441" s="7">
        <f t="shared" si="1306"/>
        <v>0</v>
      </c>
      <c r="AZ441" s="401">
        <f>IF(SUM($S$3:BC$3)*$J441+SUM($S$4:BC$4)*$K441+SUM($S$5:BC$5)*$L441+SUM($S$6:BC$6)*$M441+SUM($S$7:BC$7)*$N441-SUM($O441:$Q441)&gt;0,SUM($S$3:BC$3)*$J441+SUM($S$4:BC$4)*$K441+SUM($S$5:BC$5)*$L441+SUM($S$6:BC$6)*$M441+SUM($S$7:BC$7)*$N441-SUM($O441:$Q441),0)</f>
        <v>0</v>
      </c>
      <c r="BA441" s="87">
        <f t="shared" si="1307"/>
        <v>0</v>
      </c>
      <c r="BB441" s="402">
        <f>IF(SUM($S$3:BD$3)*$J441+SUM($S$4:BD$4)*$K441+SUM($S$5:BD$5)*$L441+SUM($S$6:BD$6)*$M441+SUM($S$7:BD$7)*$N441-SUM($O441:$Q441)&gt;0,SUM($S$3:BD$3)*$J441+SUM($S$4:BD$4)*$K441+SUM($S$5:BD$5)*$L441+SUM($S$6:BD$6)*$M441+SUM($S$7:BD$7)*$N441-SUM($O441:$Q441),0)</f>
        <v>0</v>
      </c>
      <c r="BC441" s="87">
        <f t="shared" si="1308"/>
        <v>0</v>
      </c>
      <c r="BG441" s="91">
        <f>IF($G441=2,$H441*AC441*$I$2,$H441*AC441)</f>
        <v>0</v>
      </c>
      <c r="BH441" s="91">
        <f>IF($G441=2,$H441*AE441*$I$2,$H441*AE441)</f>
        <v>0</v>
      </c>
      <c r="BI441" s="91">
        <f>IF($G441=2,$H441*AG441*$I$2,$H441*AG441)</f>
        <v>0</v>
      </c>
      <c r="BJ441" s="91">
        <f>IF($G441=2,$H441*AI441*$I$2,$H441*AI441)</f>
        <v>0</v>
      </c>
      <c r="BK441" s="91">
        <f>IF($G441=2,$H441*AK441*$I$2,$H441*AK441)</f>
        <v>0</v>
      </c>
      <c r="BL441" s="91">
        <f>IF($G441=2,$H441*AM441*$I$2,$H441*AM441)</f>
        <v>0</v>
      </c>
      <c r="BM441" s="91">
        <f>IF($G441=2,$H441*AO441*$I$2,$H441*AO441)</f>
        <v>0</v>
      </c>
      <c r="BN441" s="91">
        <f>IF($G441=2,$H441*AQ441*$I$2,$H441*AQ441)</f>
        <v>0</v>
      </c>
      <c r="BO441" s="91">
        <f>IF($G441=2,$H441*AS441*$I$2,$H441*AS441)</f>
        <v>0</v>
      </c>
      <c r="BP441" s="91">
        <f>IF($G441=2,$H441*AU441*$I$2,$H441*AU441)</f>
        <v>0</v>
      </c>
      <c r="BQ441" s="250">
        <f>IF($G441=2,$H441*AW441*$I$2,$H441*AW441)</f>
        <v>0</v>
      </c>
      <c r="BR441" s="157">
        <f>IF($G441=2,$H441*AY441*$I$2,$H441*AY441)</f>
        <v>0</v>
      </c>
      <c r="BS441" s="91">
        <f>IF($G441=2,$H441*BA441*$I$2,$H441*BA441)</f>
        <v>0</v>
      </c>
      <c r="BT441" s="91">
        <f>IF($G441=2,$H441*BC441*$I$2,$H441*BC441)</f>
        <v>0</v>
      </c>
      <c r="BU441" s="91"/>
      <c r="BV441" s="91"/>
      <c r="BW441" s="158"/>
      <c r="BX441" s="153" t="s">
        <v>607</v>
      </c>
    </row>
    <row r="442" spans="1:76" s="86" customFormat="1" ht="12.75" customHeight="1" x14ac:dyDescent="0.25">
      <c r="A442" s="15" t="s">
        <v>514</v>
      </c>
      <c r="B442" s="63" t="s">
        <v>452</v>
      </c>
      <c r="C442" s="244" t="s">
        <v>105</v>
      </c>
      <c r="D442" s="274">
        <v>2</v>
      </c>
      <c r="E442" s="328">
        <v>40</v>
      </c>
      <c r="F442" s="342" t="s">
        <v>580</v>
      </c>
      <c r="G442" s="369">
        <v>2</v>
      </c>
      <c r="H442" s="370">
        <v>45</v>
      </c>
      <c r="I442" s="372" t="s">
        <v>580</v>
      </c>
      <c r="J442" s="208"/>
      <c r="K442" s="208"/>
      <c r="L442" s="111">
        <v>13.88</v>
      </c>
      <c r="M442" s="110"/>
      <c r="N442" s="128"/>
      <c r="O442" s="87"/>
      <c r="P442" s="91"/>
      <c r="Q442" s="292">
        <v>15000</v>
      </c>
      <c r="R442" s="72">
        <f>IF(SUM($S$3:U$3)*$J442+SUM($S$4:U$4)*$K442+SUM($S$5:U$5)*$L442+SUM($S$6:U$6)*$M442+SUM($S$7:U$7)*$N442-SUM($O442:$Q442)&gt;0,SUM($S$3:U$3)*$J442+SUM($S$4:U$4)*$K442+SUM($S$5:U$5)*$L442+SUM($S$6:U$6)*$M442+SUM($S$7:U$7)*$N442-SUM($O442:$Q442),0)</f>
        <v>0</v>
      </c>
      <c r="S442" s="73">
        <f t="shared" si="1290"/>
        <v>0</v>
      </c>
      <c r="T442" s="72">
        <f>IF(SUM($S$3:W$3)*$J442+SUM($S$4:W$4)*$K442+SUM($S$5:W$5)*$L442+SUM($S$6:W$6)*$M442+SUM($S$7:W$7)*$N442-SUM($O442:$Q442)&gt;0,SUM($S$3:W$3)*$J442+SUM($S$4:W$4)*$K442+SUM($S$5:W$5)*$L442+SUM($S$6:W$6)*$M442+SUM($S$7:W$7)*$N442-SUM($O442:$Q442),0)</f>
        <v>0</v>
      </c>
      <c r="U442" s="4">
        <f t="shared" si="1291"/>
        <v>0</v>
      </c>
      <c r="V442" s="72">
        <f>IF(SUM($S$3:Y$3)*$J442+SUM($S$4:Y$4)*$K442+SUM($S$5:Y$5)*$L442+SUM($S$6:Y$6)*$M442+SUM($S$7:Y$7)*$N442-SUM($O442:$Q442)&gt;0,SUM($S$3:Y$3)*$J442+SUM($S$4:Y$4)*$K442+SUM($S$5:Y$5)*$L442+SUM($S$6:Y$6)*$M442+SUM($S$7:Y$7)*$N442-SUM($O442:$Q442),0)</f>
        <v>0</v>
      </c>
      <c r="W442" s="4">
        <f t="shared" si="1292"/>
        <v>0</v>
      </c>
      <c r="X442" s="72">
        <f>IF(SUM($S$3:AA$3)*$J442+SUM($S$4:AA$4)*$K442+SUM($S$5:AA$5)*$L442+SUM($S$6:AA$6)*$M442+SUM($S$7:AA$7)*$N442-SUM($O442:$Q442)&gt;0,SUM($S$3:AA$3)*$J442+SUM($S$4:AA$4)*$K442+SUM($S$5:AA$5)*$L442+SUM($S$6:AA$6)*$M442+SUM($S$7:AA$7)*$N442-SUM($O442:$Q442),0)</f>
        <v>0</v>
      </c>
      <c r="Y442" s="4">
        <f t="shared" si="1293"/>
        <v>0</v>
      </c>
      <c r="Z442" s="72">
        <f>IF(SUM($S$3:AC$3)*$J442+SUM($S$4:AC$4)*$K442+SUM($S$5:AC$5)*$L442+SUM($S$6:AC$6)*$M442+SUM($S$7:AC$7)*$N442-SUM($O442:$Q442)&gt;0,SUM($S$3:AC$3)*$J442+SUM($S$4:AC$4)*$K442+SUM($S$5:AC$5)*$L442+SUM($S$6:AC$6)*$M442+SUM($S$7:AC$7)*$N442-SUM($O442:$Q442),0)</f>
        <v>0</v>
      </c>
      <c r="AA442" s="4">
        <f t="shared" si="1294"/>
        <v>0</v>
      </c>
      <c r="AB442" s="72">
        <f>IF(SUM($S$3:AE$3)*$J442+SUM($S$4:AE$4)*$K442+SUM($S$5:AE$5)*$L442+SUM($S$6:AE$6)*$M442+SUM($S$7:AE$7)*$N442-SUM($O442:$Q442)&gt;0,SUM($S$3:AE$3)*$J442+SUM($S$4:AE$4)*$K442+SUM($S$5:AE$5)*$L442+SUM($S$6:AE$6)*$M442+SUM($S$7:AE$7)*$N442-SUM($O442:$Q442),0)</f>
        <v>0</v>
      </c>
      <c r="AC442" s="4">
        <f t="shared" si="1295"/>
        <v>0</v>
      </c>
      <c r="AD442" s="72">
        <f>IF(SUM($S$3:AG$3)*$J442+SUM($S$4:AG$4)*$K442+SUM($S$5:AG$5)*$L442+SUM($S$6:AG$6)*$M442+SUM($S$7:AG$7)*$N442-SUM($O442:$Q442)&gt;0,SUM($S$3:AG$3)*$J442+SUM($S$4:AG$4)*$K442+SUM($S$5:AG$5)*$L442+SUM($S$6:AG$6)*$M442+SUM($S$7:AG$7)*$N442-SUM($O442:$Q442),0)</f>
        <v>0</v>
      </c>
      <c r="AE442" s="4">
        <f t="shared" si="1296"/>
        <v>0</v>
      </c>
      <c r="AF442" s="72">
        <f>IF(SUM($S$3:AI$3)*$J442+SUM($S$4:AI$4)*$K442+SUM($S$5:AI$5)*$L442+SUM($S$6:AI$6)*$M442+SUM($S$7:AI$7)*$N442-SUM($O442:$Q442)&gt;0,SUM($S$3:AI$3)*$J442+SUM($S$4:AI$4)*$K442+SUM($S$5:AI$5)*$L442+SUM($S$6:AI$6)*$M442+SUM($S$7:AI$7)*$N442-SUM($O442:$Q442),0)</f>
        <v>0</v>
      </c>
      <c r="AG442" s="4">
        <f t="shared" si="1297"/>
        <v>0</v>
      </c>
      <c r="AH442" s="72">
        <f>IF(SUM($S$3:AK$3)*$J442+SUM($S$4:AK$4)*$K442+SUM($S$5:AK$5)*$L442+SUM($S$6:AK$6)*$M442+SUM($S$7:AK$7)*$N442-SUM($O442:$Q442)&gt;0,SUM($S$3:AK$3)*$J442+SUM($S$4:AK$4)*$K442+SUM($S$5:AK$5)*$L442+SUM($S$6:AK$6)*$M442+SUM($S$7:AK$7)*$N442-SUM($O442:$Q442),0)</f>
        <v>0</v>
      </c>
      <c r="AI442" s="4">
        <f t="shared" si="1298"/>
        <v>0</v>
      </c>
      <c r="AJ442" s="72">
        <f>IF(SUM($S$3:AM$3)*$J442+SUM($S$4:AQ$4)*$K442+SUM($S$5:AM$5)*$L442+SUM($S$6:AM$6)*$M442+SUM($S$7:AM$7)*$N442-SUM($O442:$Q442)&gt;0,SUM($S$3:AM$3)*$J442+SUM($S$4:AQ$4)*$K442+SUM($S$5:AM$5)*$L442+SUM($S$6:AM$6)*$M442+SUM($S$7:AM$7)*$N442-SUM($O442:$Q442),0)</f>
        <v>0</v>
      </c>
      <c r="AK442" s="4">
        <f t="shared" si="1299"/>
        <v>0</v>
      </c>
      <c r="AL442" s="72">
        <f>IF(SUM($S$3:AO$3)*$J442+SUM($S$4:AS$4)*$K442+SUM($S$5:AO$5)*$L442+SUM($S$6:AO$6)*$M442+SUM($S$7:AO$7)*$N442-SUM($O442:$Q442)&gt;0,SUM($S$3:AO$3)*$J442+SUM($S$4:AS$4)*$K442+SUM($S$5:AO$5)*$L442+SUM($S$6:AO$6)*$M442+SUM($S$7:AO$7)*$N442-SUM($O442:$Q442),0)</f>
        <v>0</v>
      </c>
      <c r="AM442" s="4">
        <f t="shared" si="1300"/>
        <v>0</v>
      </c>
      <c r="AN442" s="72">
        <f>IF(SUM($S$3:AQ$3)*$J442+SUM($S$4:AU$4)*$K442+SUM($S$5:AQ$5)*$L442+SUM($S$6:AQ$6)*$M442+SUM($S$7:AQ$7)*$N442-SUM($O442:$Q442)&gt;0,SUM($S$3:AQ$3)*$J442+SUM($S$4:AU$4)*$K442+SUM($S$5:AQ$5)*$L442+SUM($S$6:AQ$6)*$M442+SUM($S$7:AQ$7)*$N442-SUM($O442:$Q442),0)</f>
        <v>0</v>
      </c>
      <c r="AO442" s="4">
        <f t="shared" si="1301"/>
        <v>0</v>
      </c>
      <c r="AP442" s="72">
        <f>IF(SUM($S$3:AS$3)*$J442+SUM($S$4:AW$4)*$K442+SUM($S$5:AS$5)*$L442+SUM($S$6:AS$6)*$M442+SUM($S$7:AS$7)*$N442-SUM($O442:$Q442)&gt;0,SUM($S$3:AS$3)*$J442+SUM($S$4:AW$4)*$K442+SUM($S$5:AS$5)*$L442+SUM($S$6:AS$6)*$M442+SUM($S$7:AS$7)*$N442-SUM($O442:$Q442),0)</f>
        <v>0</v>
      </c>
      <c r="AQ442" s="4">
        <f t="shared" si="1302"/>
        <v>0</v>
      </c>
      <c r="AR442" s="72">
        <f>IF(SUM($S$3:AU$3)*$J442+SUM($S$4:AP$4)*$K442+SUM($S$5:AU$5)*$L442+SUM($S$6:AU$6)*$M442+SUM($S$7:AU$7)*$N442-SUM($O442:$Q442)&gt;0,SUM($S$3:AU$3)*$J442+SUM($S$4:AP$4)*$K442+SUM($S$5:AU$5)*$L442+SUM($S$6:AU$6)*$M442+SUM($S$7:AU$7)*$N442-SUM($O442:$Q442),0)</f>
        <v>0</v>
      </c>
      <c r="AS442" s="4">
        <f t="shared" si="1303"/>
        <v>0</v>
      </c>
      <c r="AT442" s="72">
        <f>IF(SUM($S$3:AW$3)*$J442+SUM($S$4:AW$4)*$K442+SUM($S$5:AW$5)*$L442+SUM($S$6:AW$6)*$M442+SUM($S$7:AW$7)*$N442-SUM($O442:$Q442)&gt;0,SUM($S$3:AW$3)*$J442+SUM($S$4:AW$4)*$K442+SUM($S$5:AW$5)*$L442+SUM($S$6:AW$6)*$M442+SUM($S$7:AW$7)*$N442-SUM($O442:$Q442),0)</f>
        <v>0</v>
      </c>
      <c r="AU442" s="4">
        <f t="shared" si="1304"/>
        <v>0</v>
      </c>
      <c r="AV442" s="72">
        <f>IF(SUM($S$3:AY$3)*$J442+SUM($S$4:AY$4)*$K442+SUM($S$5:AY$5)*$L442+SUM($S$6:AY$6)*$M442+SUM($S$7:AY$7)*$N442-SUM($O442:$Q442)&gt;0,SUM($S$3:AY$3)*$J442+SUM($S$4:AY$4)*$K442+SUM($S$5:AY$5)*$L442+SUM($S$6:AY$6)*$M442+SUM($S$7:AY$7)*$N442-SUM($O442:$Q442),0)</f>
        <v>0</v>
      </c>
      <c r="AW442" s="4">
        <f t="shared" si="1305"/>
        <v>0</v>
      </c>
      <c r="AX442" s="72">
        <f>IF(SUM($S$3:BA$3)*$J442+SUM($S$4:BA$4)*$K442+SUM($S$5:BA$5)*$L442+SUM($S$6:BA$6)*$M442+SUM($S$7:BA$7)*$N442-SUM($O442:$Q442)&gt;0,SUM($S$3:BA$3)*$J442+SUM($S$4:BA$4)*$K442+SUM($S$5:BA$5)*$L442+SUM($S$6:BA$6)*$M442+SUM($S$7:BA$7)*$N442-SUM($O442:$Q442),0)</f>
        <v>1322.880000000001</v>
      </c>
      <c r="AY442" s="7">
        <f t="shared" si="1306"/>
        <v>1322.880000000001</v>
      </c>
      <c r="AZ442" s="401">
        <f>IF(SUM($S$3:BC$3)*$J442+SUM($S$4:BC$4)*$K442+SUM($S$5:BC$5)*$L442+SUM($S$6:BC$6)*$M442+SUM($S$7:BC$7)*$N442-SUM($O442:$Q442)&gt;0,SUM($S$3:BC$3)*$J442+SUM($S$4:BC$4)*$K442+SUM($S$5:BC$5)*$L442+SUM($S$6:BC$6)*$M442+SUM($S$7:BC$7)*$N442-SUM($O442:$Q442),0)</f>
        <v>3821.2800000000025</v>
      </c>
      <c r="BA442" s="87">
        <f t="shared" si="1307"/>
        <v>2498.4000000000015</v>
      </c>
      <c r="BB442" s="402">
        <f>IF(SUM($S$3:BD$3)*$J442+SUM($S$4:BD$4)*$K442+SUM($S$5:BD$5)*$L442+SUM($S$6:BD$6)*$M442+SUM($S$7:BD$7)*$N442-SUM($O442:$Q442)&gt;0,SUM($S$3:BD$3)*$J442+SUM($S$4:BD$4)*$K442+SUM($S$5:BD$5)*$L442+SUM($S$6:BD$6)*$M442+SUM($S$7:BD$7)*$N442-SUM($O442:$Q442),0)</f>
        <v>5708.9600000000028</v>
      </c>
      <c r="BC442" s="87">
        <f t="shared" si="1308"/>
        <v>1887.6800000000003</v>
      </c>
      <c r="BG442" s="23">
        <f t="shared" ref="BG442:BG446" si="1455">IF($G442=2,AC442*$H442*$I$2,AC442*$H442)</f>
        <v>0</v>
      </c>
      <c r="BH442" s="23">
        <f t="shared" ref="BH442:BH446" si="1456">IF($G442=2,AE442*$H442*$I$2,AE442*$H442)</f>
        <v>0</v>
      </c>
      <c r="BI442" s="23">
        <f t="shared" ref="BI442:BI446" si="1457">IF($G442=2,AG442*$H442*$I$2,AG442*$H442)</f>
        <v>0</v>
      </c>
      <c r="BJ442" s="23">
        <f t="shared" ref="BJ442:BJ446" si="1458">IF($G442=2,AI442*$H442*$I$2,AI442*$H442)</f>
        <v>0</v>
      </c>
      <c r="BK442" s="23">
        <f t="shared" ref="BK442:BK446" si="1459">IF($G442=2,AK442*$H442*$I$2,AK442*$H442)</f>
        <v>0</v>
      </c>
      <c r="BL442" s="23">
        <f t="shared" ref="BL442:BL446" si="1460">IF($G442=2,AM442*$H442*$I$2,AM442*$H442)</f>
        <v>0</v>
      </c>
      <c r="BM442" s="23">
        <f t="shared" ref="BM442:BM446" si="1461">IF($G442=2,AO442*$H442*$I$2,AO442*$H442)</f>
        <v>0</v>
      </c>
      <c r="BN442" s="23">
        <f t="shared" ref="BN442:BN446" si="1462">IF($G442=2,AQ442*$H442*$I$2,AQ442*$H442)</f>
        <v>0</v>
      </c>
      <c r="BO442" s="23">
        <f t="shared" ref="BO442:BO446" si="1463">IF($G442=2,AS442*$H442*$I$2,AS442*$H442)</f>
        <v>0</v>
      </c>
      <c r="BP442" s="23">
        <f t="shared" ref="BP442:BP446" si="1464">IF($G442=2,AU442*$H442*$I$2,AU442*$H442)</f>
        <v>0</v>
      </c>
      <c r="BQ442" s="407">
        <f t="shared" ref="BQ442:BQ446" si="1465">IF($G442=2,AW442*$H442*$I$2,AW442*$H442)</f>
        <v>0</v>
      </c>
      <c r="BR442" s="22">
        <f t="shared" ref="BR442:BR446" si="1466">IF($G442=2,AY442*$H442*$I$2,AY442*$H442)</f>
        <v>339318.72000000032</v>
      </c>
      <c r="BS442" s="91">
        <f t="shared" ref="BS442:BS446" si="1467">IF($G442=2,$H442*BA442*$I$2,$H442*BA442)</f>
        <v>640839.60000000033</v>
      </c>
      <c r="BT442" s="91">
        <f t="shared" ref="BT442:BT446" si="1468">IF($G442=2,$H442*BC442*$I$2,$H442*BC442)</f>
        <v>484189.92000000004</v>
      </c>
      <c r="BU442" s="23"/>
      <c r="BV442" s="23"/>
      <c r="BW442" s="24"/>
      <c r="BX442" s="164" t="s">
        <v>749</v>
      </c>
    </row>
    <row r="443" spans="1:76" s="86" customFormat="1" ht="12.75" customHeight="1" x14ac:dyDescent="0.25">
      <c r="A443" s="51" t="s">
        <v>727</v>
      </c>
      <c r="B443" s="51" t="s">
        <v>721</v>
      </c>
      <c r="C443" s="244" t="s">
        <v>105</v>
      </c>
      <c r="D443" s="274">
        <v>2</v>
      </c>
      <c r="E443" s="328">
        <v>43.1</v>
      </c>
      <c r="F443" s="342" t="s">
        <v>580</v>
      </c>
      <c r="G443" s="369">
        <v>2</v>
      </c>
      <c r="H443" s="370">
        <v>60</v>
      </c>
      <c r="I443" s="372" t="s">
        <v>580</v>
      </c>
      <c r="J443" s="307">
        <v>45.32</v>
      </c>
      <c r="K443" s="208"/>
      <c r="L443" s="222">
        <v>37.25</v>
      </c>
      <c r="M443" s="240"/>
      <c r="N443" s="141"/>
      <c r="O443" s="87"/>
      <c r="P443" s="91"/>
      <c r="Q443" s="292">
        <v>58076</v>
      </c>
      <c r="R443" s="72">
        <f>IF(SUM($S$3:U$3)*$J443+SUM($S$4:U$4)*$K443+SUM($S$5:U$5)*$L443+SUM($S$6:U$6)*$M443+SUM($S$7:U$7)*$N443-SUM($O443:$Q443)&gt;0,SUM($S$3:U$3)*$J443+SUM($S$4:U$4)*$K443+SUM($S$5:U$5)*$L443+SUM($S$6:U$6)*$M443+SUM($S$7:U$7)*$N443-SUM($O443:$Q443),0)</f>
        <v>0</v>
      </c>
      <c r="S443" s="73">
        <f t="shared" si="1290"/>
        <v>0</v>
      </c>
      <c r="T443" s="72">
        <f>IF(SUM($S$3:W$3)*$J443+SUM($S$4:W$4)*$K443+SUM($S$5:W$5)*$L443+SUM($S$6:W$6)*$M443+SUM($S$7:W$7)*$N443-SUM($O443:$Q443)&gt;0,SUM($S$3:W$3)*$J443+SUM($S$4:W$4)*$K443+SUM($S$5:W$5)*$L443+SUM($S$6:W$6)*$M443+SUM($S$7:W$7)*$N443-SUM($O443:$Q443),0)</f>
        <v>0</v>
      </c>
      <c r="U443" s="4">
        <f t="shared" si="1291"/>
        <v>0</v>
      </c>
      <c r="V443" s="72">
        <f>IF(SUM($S$3:Y$3)*$J443+SUM($S$4:Y$4)*$K443+SUM($S$5:Y$5)*$L443+SUM($S$6:Y$6)*$M443+SUM($S$7:Y$7)*$N443-SUM($O443:$Q443)&gt;0,SUM($S$3:Y$3)*$J443+SUM($S$4:Y$4)*$K443+SUM($S$5:Y$5)*$L443+SUM($S$6:Y$6)*$M443+SUM($S$7:Y$7)*$N443-SUM($O443:$Q443),0)</f>
        <v>0</v>
      </c>
      <c r="W443" s="4">
        <f t="shared" si="1292"/>
        <v>0</v>
      </c>
      <c r="X443" s="72">
        <f>IF(SUM($S$3:AA$3)*$J443+SUM($S$4:AA$4)*$K443+SUM($S$5:AA$5)*$L443+SUM($S$6:AA$6)*$M443+SUM($S$7:AA$7)*$N443-SUM($O443:$Q443)&gt;0,SUM($S$3:AA$3)*$J443+SUM($S$4:AA$4)*$K443+SUM($S$5:AA$5)*$L443+SUM($S$6:AA$6)*$M443+SUM($S$7:AA$7)*$N443-SUM($O443:$Q443),0)</f>
        <v>0</v>
      </c>
      <c r="Y443" s="4">
        <f t="shared" si="1293"/>
        <v>0</v>
      </c>
      <c r="Z443" s="72">
        <f>IF(SUM($S$3:AC$3)*$J443+SUM($S$4:AC$4)*$K443+SUM($S$5:AC$5)*$L443+SUM($S$6:AC$6)*$M443+SUM($S$7:AC$7)*$N443-SUM($O443:$Q443)&gt;0,SUM($S$3:AC$3)*$J443+SUM($S$4:AC$4)*$K443+SUM($S$5:AC$5)*$L443+SUM($S$6:AC$6)*$M443+SUM($S$7:AC$7)*$N443-SUM($O443:$Q443),0)</f>
        <v>0</v>
      </c>
      <c r="AA443" s="4">
        <f t="shared" si="1294"/>
        <v>0</v>
      </c>
      <c r="AB443" s="72">
        <f>IF(SUM($S$3:AE$3)*$J443+SUM($S$4:AE$4)*$K443+SUM($S$5:AE$5)*$L443+SUM($S$6:AE$6)*$M443+SUM($S$7:AE$7)*$N443-SUM($O443:$Q443)&gt;0,SUM($S$3:AE$3)*$J443+SUM($S$4:AE$4)*$K443+SUM($S$5:AE$5)*$L443+SUM($S$6:AE$6)*$M443+SUM($S$7:AE$7)*$N443-SUM($O443:$Q443),0)</f>
        <v>0</v>
      </c>
      <c r="AC443" s="4">
        <f t="shared" si="1295"/>
        <v>0</v>
      </c>
      <c r="AD443" s="72">
        <f>IF(SUM($S$3:AG$3)*$J443+SUM($S$4:AG$4)*$K443+SUM($S$5:AG$5)*$L443+SUM($S$6:AG$6)*$M443+SUM($S$7:AG$7)*$N443-SUM($O443:$Q443)&gt;0,SUM($S$3:AG$3)*$J443+SUM($S$4:AG$4)*$K443+SUM($S$5:AG$5)*$L443+SUM($S$6:AG$6)*$M443+SUM($S$7:AG$7)*$N443-SUM($O443:$Q443),0)</f>
        <v>0</v>
      </c>
      <c r="AE443" s="4">
        <f t="shared" si="1296"/>
        <v>0</v>
      </c>
      <c r="AF443" s="72">
        <f>IF(SUM($S$3:AI$3)*$J443+SUM($S$4:AI$4)*$K443+SUM($S$5:AI$5)*$L443+SUM($S$6:AI$6)*$M443+SUM($S$7:AI$7)*$N443-SUM($O443:$Q443)&gt;0,SUM($S$3:AI$3)*$J443+SUM($S$4:AI$4)*$K443+SUM($S$5:AI$5)*$L443+SUM($S$6:AI$6)*$M443+SUM($S$7:AI$7)*$N443-SUM($O443:$Q443),0)</f>
        <v>0</v>
      </c>
      <c r="AG443" s="4">
        <f t="shared" si="1297"/>
        <v>0</v>
      </c>
      <c r="AH443" s="72">
        <f>IF(SUM($S$3:AK$3)*$J443+SUM($S$4:AK$4)*$K443+SUM($S$5:AK$5)*$L443+SUM($S$6:AK$6)*$M443+SUM($S$7:AK$7)*$N443-SUM($O443:$Q443)&gt;0,SUM($S$3:AK$3)*$J443+SUM($S$4:AK$4)*$K443+SUM($S$5:AK$5)*$L443+SUM($S$6:AK$6)*$M443+SUM($S$7:AK$7)*$N443-SUM($O443:$Q443),0)</f>
        <v>0</v>
      </c>
      <c r="AI443" s="4">
        <f t="shared" si="1298"/>
        <v>0</v>
      </c>
      <c r="AJ443" s="72">
        <f>IF(SUM($S$3:AM$3)*$J443+SUM($S$4:AQ$4)*$K443+SUM($S$5:AM$5)*$L443+SUM($S$6:AM$6)*$M443+SUM($S$7:AM$7)*$N443-SUM($O443:$Q443)&gt;0,SUM($S$3:AM$3)*$J443+SUM($S$4:AQ$4)*$K443+SUM($S$5:AM$5)*$L443+SUM($S$6:AM$6)*$M443+SUM($S$7:AM$7)*$N443-SUM($O443:$Q443),0)</f>
        <v>0</v>
      </c>
      <c r="AK443" s="4">
        <f t="shared" si="1299"/>
        <v>0</v>
      </c>
      <c r="AL443" s="72">
        <f>IF(SUM($S$3:AO$3)*$J443+SUM($S$4:AS$4)*$K443+SUM($S$5:AO$5)*$L443+SUM($S$6:AO$6)*$M443+SUM($S$7:AO$7)*$N443-SUM($O443:$Q443)&gt;0,SUM($S$3:AO$3)*$J443+SUM($S$4:AS$4)*$K443+SUM($S$5:AO$5)*$L443+SUM($S$6:AO$6)*$M443+SUM($S$7:AO$7)*$N443-SUM($O443:$Q443),0)</f>
        <v>0</v>
      </c>
      <c r="AM443" s="4">
        <f t="shared" si="1300"/>
        <v>0</v>
      </c>
      <c r="AN443" s="72">
        <f>IF(SUM($S$3:AQ$3)*$J443+SUM($S$4:AU$4)*$K443+SUM($S$5:AQ$5)*$L443+SUM($S$6:AQ$6)*$M443+SUM($S$7:AQ$7)*$N443-SUM($O443:$Q443)&gt;0,SUM($S$3:AQ$3)*$J443+SUM($S$4:AU$4)*$K443+SUM($S$5:AQ$5)*$L443+SUM($S$6:AQ$6)*$M443+SUM($S$7:AQ$7)*$N443-SUM($O443:$Q443),0)</f>
        <v>0</v>
      </c>
      <c r="AO443" s="4">
        <f t="shared" si="1301"/>
        <v>0</v>
      </c>
      <c r="AP443" s="72">
        <f>IF(SUM($S$3:AS$3)*$J443+SUM($S$4:AW$4)*$K443+SUM($S$5:AS$5)*$L443+SUM($S$6:AS$6)*$M443+SUM($S$7:AS$7)*$N443-SUM($O443:$Q443)&gt;0,SUM($S$3:AS$3)*$J443+SUM($S$4:AW$4)*$K443+SUM($S$5:AS$5)*$L443+SUM($S$6:AS$6)*$M443+SUM($S$7:AS$7)*$N443-SUM($O443:$Q443),0)</f>
        <v>0</v>
      </c>
      <c r="AQ443" s="4">
        <f t="shared" si="1302"/>
        <v>0</v>
      </c>
      <c r="AR443" s="72">
        <f>IF(SUM($S$3:AU$3)*$J443+SUM($S$4:AP$4)*$K443+SUM($S$5:AU$5)*$L443+SUM($S$6:AU$6)*$M443+SUM($S$7:AU$7)*$N443-SUM($O443:$Q443)&gt;0,SUM($S$3:AU$3)*$J443+SUM($S$4:AP$4)*$K443+SUM($S$5:AU$5)*$L443+SUM($S$6:AU$6)*$M443+SUM($S$7:AU$7)*$N443-SUM($O443:$Q443),0)</f>
        <v>0</v>
      </c>
      <c r="AS443" s="4">
        <f t="shared" si="1303"/>
        <v>0</v>
      </c>
      <c r="AT443" s="72">
        <f>IF(SUM($S$3:AW$3)*$J443+SUM($S$4:AW$4)*$K443+SUM($S$5:AW$5)*$L443+SUM($S$6:AW$6)*$M443+SUM($S$7:AW$7)*$N443-SUM($O443:$Q443)&gt;0,SUM($S$3:AW$3)*$J443+SUM($S$4:AW$4)*$K443+SUM($S$5:AW$5)*$L443+SUM($S$6:AW$6)*$M443+SUM($S$7:AW$7)*$N443-SUM($O443:$Q443),0)</f>
        <v>0</v>
      </c>
      <c r="AU443" s="4">
        <f t="shared" si="1304"/>
        <v>0</v>
      </c>
      <c r="AV443" s="72">
        <f>IF(SUM($S$3:AY$3)*$J443+SUM($S$4:AY$4)*$K443+SUM($S$5:AY$5)*$L443+SUM($S$6:AY$6)*$M443+SUM($S$7:AY$7)*$N443-SUM($O443:$Q443)&gt;0,SUM($S$3:AY$3)*$J443+SUM($S$4:AY$4)*$K443+SUM($S$5:AY$5)*$L443+SUM($S$6:AY$6)*$M443+SUM($S$7:AY$7)*$N443-SUM($O443:$Q443),0)</f>
        <v>0</v>
      </c>
      <c r="AW443" s="4">
        <f t="shared" si="1305"/>
        <v>0</v>
      </c>
      <c r="AX443" s="72">
        <f>IF(SUM($S$3:BA$3)*$J443+SUM($S$4:BA$4)*$K443+SUM($S$5:BA$5)*$L443+SUM($S$6:BA$6)*$M443+SUM($S$7:BA$7)*$N443-SUM($O443:$Q443)&gt;0,SUM($S$3:BA$3)*$J443+SUM($S$4:BA$4)*$K443+SUM($S$5:BA$5)*$L443+SUM($S$6:BA$6)*$M443+SUM($S$7:BA$7)*$N443-SUM($O443:$Q443),0)</f>
        <v>0</v>
      </c>
      <c r="AY443" s="7">
        <f t="shared" si="1306"/>
        <v>0</v>
      </c>
      <c r="AZ443" s="401">
        <f>IF(SUM($S$3:BC$3)*$J443+SUM($S$4:BC$4)*$K443+SUM($S$5:BC$5)*$L443+SUM($S$6:BC$6)*$M443+SUM($S$7:BC$7)*$N443-SUM($O443:$Q443)&gt;0,SUM($S$3:BC$3)*$J443+SUM($S$4:BC$4)*$K443+SUM($S$5:BC$5)*$L443+SUM($S$6:BC$6)*$M443+SUM($S$7:BC$7)*$N443-SUM($O443:$Q443),0)</f>
        <v>139.40000000000146</v>
      </c>
      <c r="BA443" s="87">
        <f t="shared" si="1307"/>
        <v>139.40000000000146</v>
      </c>
      <c r="BB443" s="402">
        <f>IF(SUM($S$3:BD$3)*$J443+SUM($S$4:BD$4)*$K443+SUM($S$5:BD$5)*$L443+SUM($S$6:BD$6)*$M443+SUM($S$7:BD$7)*$N443-SUM($O443:$Q443)&gt;0,SUM($S$3:BD$3)*$J443+SUM($S$4:BD$4)*$K443+SUM($S$5:BD$5)*$L443+SUM($S$6:BD$6)*$M443+SUM($S$7:BD$7)*$N443-SUM($O443:$Q443),0)</f>
        <v>5205.4000000000015</v>
      </c>
      <c r="BC443" s="87">
        <f t="shared" si="1308"/>
        <v>5066</v>
      </c>
      <c r="BG443" s="23">
        <f t="shared" si="1455"/>
        <v>0</v>
      </c>
      <c r="BH443" s="23">
        <f t="shared" si="1456"/>
        <v>0</v>
      </c>
      <c r="BI443" s="23">
        <f t="shared" si="1457"/>
        <v>0</v>
      </c>
      <c r="BJ443" s="23">
        <f t="shared" si="1458"/>
        <v>0</v>
      </c>
      <c r="BK443" s="23">
        <f t="shared" si="1459"/>
        <v>0</v>
      </c>
      <c r="BL443" s="23">
        <f t="shared" si="1460"/>
        <v>0</v>
      </c>
      <c r="BM443" s="23">
        <f t="shared" si="1461"/>
        <v>0</v>
      </c>
      <c r="BN443" s="23">
        <f t="shared" si="1462"/>
        <v>0</v>
      </c>
      <c r="BO443" s="23">
        <f t="shared" si="1463"/>
        <v>0</v>
      </c>
      <c r="BP443" s="23">
        <f t="shared" si="1464"/>
        <v>0</v>
      </c>
      <c r="BQ443" s="407">
        <f t="shared" si="1465"/>
        <v>0</v>
      </c>
      <c r="BR443" s="22">
        <f t="shared" si="1466"/>
        <v>0</v>
      </c>
      <c r="BS443" s="91">
        <f t="shared" si="1467"/>
        <v>47674.800000000498</v>
      </c>
      <c r="BT443" s="91">
        <f t="shared" si="1468"/>
        <v>1732572</v>
      </c>
      <c r="BU443" s="23"/>
      <c r="BV443" s="23"/>
      <c r="BW443" s="24"/>
      <c r="BX443" s="164" t="s">
        <v>749</v>
      </c>
    </row>
    <row r="444" spans="1:76" s="86" customFormat="1" ht="12.75" customHeight="1" x14ac:dyDescent="0.25">
      <c r="A444" s="51" t="s">
        <v>977</v>
      </c>
      <c r="B444" s="63" t="s">
        <v>452</v>
      </c>
      <c r="C444" s="244" t="s">
        <v>105</v>
      </c>
      <c r="D444" s="274">
        <v>2</v>
      </c>
      <c r="E444" s="328">
        <v>40</v>
      </c>
      <c r="F444" s="342" t="s">
        <v>580</v>
      </c>
      <c r="G444" s="369">
        <v>2</v>
      </c>
      <c r="H444" s="370">
        <v>45</v>
      </c>
      <c r="I444" s="372" t="s">
        <v>580</v>
      </c>
      <c r="J444" s="208"/>
      <c r="K444" s="208"/>
      <c r="L444" s="222">
        <v>2.8</v>
      </c>
      <c r="M444" s="240"/>
      <c r="N444" s="141"/>
      <c r="O444" s="87"/>
      <c r="P444" s="91"/>
      <c r="Q444" s="292">
        <v>5690</v>
      </c>
      <c r="R444" s="72">
        <f>IF(SUM($S$3:U$3)*$J444+SUM($S$4:U$4)*$K444+SUM($S$5:U$5)*$L444+SUM($S$6:U$6)*$M444+SUM($S$7:U$7)*$N444-SUM($O444:$Q444)&gt;0,SUM($S$3:U$3)*$J444+SUM($S$4:U$4)*$K444+SUM($S$5:U$5)*$L444+SUM($S$6:U$6)*$M444+SUM($S$7:U$7)*$N444-SUM($O444:$Q444),0)</f>
        <v>0</v>
      </c>
      <c r="S444" s="73">
        <f t="shared" si="1290"/>
        <v>0</v>
      </c>
      <c r="T444" s="72">
        <f>IF(SUM($S$3:W$3)*$J444+SUM($S$4:W$4)*$K444+SUM($S$5:W$5)*$L444+SUM($S$6:W$6)*$M444+SUM($S$7:W$7)*$N444-SUM($O444:$Q444)&gt;0,SUM($S$3:W$3)*$J444+SUM($S$4:W$4)*$K444+SUM($S$5:W$5)*$L444+SUM($S$6:W$6)*$M444+SUM($S$7:W$7)*$N444-SUM($O444:$Q444),0)</f>
        <v>0</v>
      </c>
      <c r="U444" s="4">
        <f t="shared" si="1291"/>
        <v>0</v>
      </c>
      <c r="V444" s="72">
        <f>IF(SUM($S$3:Y$3)*$J444+SUM($S$4:Y$4)*$K444+SUM($S$5:Y$5)*$L444+SUM($S$6:Y$6)*$M444+SUM($S$7:Y$7)*$N444-SUM($O444:$Q444)&gt;0,SUM($S$3:Y$3)*$J444+SUM($S$4:Y$4)*$K444+SUM($S$5:Y$5)*$L444+SUM($S$6:Y$6)*$M444+SUM($S$7:Y$7)*$N444-SUM($O444:$Q444),0)</f>
        <v>0</v>
      </c>
      <c r="W444" s="4">
        <f t="shared" si="1292"/>
        <v>0</v>
      </c>
      <c r="X444" s="72">
        <f>IF(SUM($S$3:AA$3)*$J444+SUM($S$4:AA$4)*$K444+SUM($S$5:AA$5)*$L444+SUM($S$6:AA$6)*$M444+SUM($S$7:AA$7)*$N444-SUM($O444:$Q444)&gt;0,SUM($S$3:AA$3)*$J444+SUM($S$4:AA$4)*$K444+SUM($S$5:AA$5)*$L444+SUM($S$6:AA$6)*$M444+SUM($S$7:AA$7)*$N444-SUM($O444:$Q444),0)</f>
        <v>0</v>
      </c>
      <c r="Y444" s="4">
        <f t="shared" si="1293"/>
        <v>0</v>
      </c>
      <c r="Z444" s="72">
        <f>IF(SUM($S$3:AC$3)*$J444+SUM($S$4:AC$4)*$K444+SUM($S$5:AC$5)*$L444+SUM($S$6:AC$6)*$M444+SUM($S$7:AC$7)*$N444-SUM($O444:$Q444)&gt;0,SUM($S$3:AC$3)*$J444+SUM($S$4:AC$4)*$K444+SUM($S$5:AC$5)*$L444+SUM($S$6:AC$6)*$M444+SUM($S$7:AC$7)*$N444-SUM($O444:$Q444),0)</f>
        <v>0</v>
      </c>
      <c r="AA444" s="4">
        <f t="shared" si="1294"/>
        <v>0</v>
      </c>
      <c r="AB444" s="72">
        <f>IF(SUM($S$3:AE$3)*$J444+SUM($S$4:AE$4)*$K444+SUM($S$5:AE$5)*$L444+SUM($S$6:AE$6)*$M444+SUM($S$7:AE$7)*$N444-SUM($O444:$Q444)&gt;0,SUM($S$3:AE$3)*$J444+SUM($S$4:AE$4)*$K444+SUM($S$5:AE$5)*$L444+SUM($S$6:AE$6)*$M444+SUM($S$7:AE$7)*$N444-SUM($O444:$Q444),0)</f>
        <v>0</v>
      </c>
      <c r="AC444" s="4">
        <f t="shared" si="1295"/>
        <v>0</v>
      </c>
      <c r="AD444" s="72">
        <f>IF(SUM($S$3:AG$3)*$J444+SUM($S$4:AG$4)*$K444+SUM($S$5:AG$5)*$L444+SUM($S$6:AG$6)*$M444+SUM($S$7:AG$7)*$N444-SUM($O444:$Q444)&gt;0,SUM($S$3:AG$3)*$J444+SUM($S$4:AG$4)*$K444+SUM($S$5:AG$5)*$L444+SUM($S$6:AG$6)*$M444+SUM($S$7:AG$7)*$N444-SUM($O444:$Q444),0)</f>
        <v>0</v>
      </c>
      <c r="AE444" s="4">
        <f t="shared" si="1296"/>
        <v>0</v>
      </c>
      <c r="AF444" s="72">
        <f>IF(SUM($S$3:AI$3)*$J444+SUM($S$4:AI$4)*$K444+SUM($S$5:AI$5)*$L444+SUM($S$6:AI$6)*$M444+SUM($S$7:AI$7)*$N444-SUM($O444:$Q444)&gt;0,SUM($S$3:AI$3)*$J444+SUM($S$4:AI$4)*$K444+SUM($S$5:AI$5)*$L444+SUM($S$6:AI$6)*$M444+SUM($S$7:AI$7)*$N444-SUM($O444:$Q444),0)</f>
        <v>0</v>
      </c>
      <c r="AG444" s="4">
        <f t="shared" si="1297"/>
        <v>0</v>
      </c>
      <c r="AH444" s="72">
        <f>IF(SUM($S$3:AK$3)*$J444+SUM($S$4:AK$4)*$K444+SUM($S$5:AK$5)*$L444+SUM($S$6:AK$6)*$M444+SUM($S$7:AK$7)*$N444-SUM($O444:$Q444)&gt;0,SUM($S$3:AK$3)*$J444+SUM($S$4:AK$4)*$K444+SUM($S$5:AK$5)*$L444+SUM($S$6:AK$6)*$M444+SUM($S$7:AK$7)*$N444-SUM($O444:$Q444),0)</f>
        <v>0</v>
      </c>
      <c r="AI444" s="4">
        <f t="shared" si="1298"/>
        <v>0</v>
      </c>
      <c r="AJ444" s="72">
        <f>IF(SUM($S$3:AM$3)*$J444+SUM($S$4:AQ$4)*$K444+SUM($S$5:AM$5)*$L444+SUM($S$6:AM$6)*$M444+SUM($S$7:AM$7)*$N444-SUM($O444:$Q444)&gt;0,SUM($S$3:AM$3)*$J444+SUM($S$4:AQ$4)*$K444+SUM($S$5:AM$5)*$L444+SUM($S$6:AM$6)*$M444+SUM($S$7:AM$7)*$N444-SUM($O444:$Q444),0)</f>
        <v>0</v>
      </c>
      <c r="AK444" s="4">
        <f t="shared" si="1299"/>
        <v>0</v>
      </c>
      <c r="AL444" s="72">
        <f>IF(SUM($S$3:AO$3)*$J444+SUM($S$4:AS$4)*$K444+SUM($S$5:AO$5)*$L444+SUM($S$6:AO$6)*$M444+SUM($S$7:AO$7)*$N444-SUM($O444:$Q444)&gt;0,SUM($S$3:AO$3)*$J444+SUM($S$4:AS$4)*$K444+SUM($S$5:AO$5)*$L444+SUM($S$6:AO$6)*$M444+SUM($S$7:AO$7)*$N444-SUM($O444:$Q444),0)</f>
        <v>0</v>
      </c>
      <c r="AM444" s="4">
        <f t="shared" si="1300"/>
        <v>0</v>
      </c>
      <c r="AN444" s="72">
        <f>IF(SUM($S$3:AQ$3)*$J444+SUM($S$4:AU$4)*$K444+SUM($S$5:AQ$5)*$L444+SUM($S$6:AQ$6)*$M444+SUM($S$7:AQ$7)*$N444-SUM($O444:$Q444)&gt;0,SUM($S$3:AQ$3)*$J444+SUM($S$4:AU$4)*$K444+SUM($S$5:AQ$5)*$L444+SUM($S$6:AQ$6)*$M444+SUM($S$7:AQ$7)*$N444-SUM($O444:$Q444),0)</f>
        <v>0</v>
      </c>
      <c r="AO444" s="4">
        <f t="shared" si="1301"/>
        <v>0</v>
      </c>
      <c r="AP444" s="72">
        <f>IF(SUM($S$3:AS$3)*$J444+SUM($S$4:AW$4)*$K444+SUM($S$5:AS$5)*$L444+SUM($S$6:AS$6)*$M444+SUM($S$7:AS$7)*$N444-SUM($O444:$Q444)&gt;0,SUM($S$3:AS$3)*$J444+SUM($S$4:AW$4)*$K444+SUM($S$5:AS$5)*$L444+SUM($S$6:AS$6)*$M444+SUM($S$7:AS$7)*$N444-SUM($O444:$Q444),0)</f>
        <v>0</v>
      </c>
      <c r="AQ444" s="4">
        <f t="shared" si="1302"/>
        <v>0</v>
      </c>
      <c r="AR444" s="72">
        <f>IF(SUM($S$3:AU$3)*$J444+SUM($S$4:AP$4)*$K444+SUM($S$5:AU$5)*$L444+SUM($S$6:AU$6)*$M444+SUM($S$7:AU$7)*$N444-SUM($O444:$Q444)&gt;0,SUM($S$3:AU$3)*$J444+SUM($S$4:AP$4)*$K444+SUM($S$5:AU$5)*$L444+SUM($S$6:AU$6)*$M444+SUM($S$7:AU$7)*$N444-SUM($O444:$Q444),0)</f>
        <v>0</v>
      </c>
      <c r="AS444" s="4">
        <f t="shared" si="1303"/>
        <v>0</v>
      </c>
      <c r="AT444" s="72">
        <f>IF(SUM($S$3:AW$3)*$J444+SUM($S$4:AW$4)*$K444+SUM($S$5:AW$5)*$L444+SUM($S$6:AW$6)*$M444+SUM($S$7:AW$7)*$N444-SUM($O444:$Q444)&gt;0,SUM($S$3:AW$3)*$J444+SUM($S$4:AW$4)*$K444+SUM($S$5:AW$5)*$L444+SUM($S$6:AW$6)*$M444+SUM($S$7:AW$7)*$N444-SUM($O444:$Q444),0)</f>
        <v>0</v>
      </c>
      <c r="AU444" s="4">
        <f t="shared" si="1304"/>
        <v>0</v>
      </c>
      <c r="AV444" s="72">
        <f>IF(SUM($S$3:AY$3)*$J444+SUM($S$4:AY$4)*$K444+SUM($S$5:AY$5)*$L444+SUM($S$6:AY$6)*$M444+SUM($S$7:AY$7)*$N444-SUM($O444:$Q444)&gt;0,SUM($S$3:AY$3)*$J444+SUM($S$4:AY$4)*$K444+SUM($S$5:AY$5)*$L444+SUM($S$6:AY$6)*$M444+SUM($S$7:AY$7)*$N444-SUM($O444:$Q444),0)</f>
        <v>0</v>
      </c>
      <c r="AW444" s="4">
        <f t="shared" si="1305"/>
        <v>0</v>
      </c>
      <c r="AX444" s="72">
        <f>IF(SUM($S$3:BA$3)*$J444+SUM($S$4:BA$4)*$K444+SUM($S$5:BA$5)*$L444+SUM($S$6:BA$6)*$M444+SUM($S$7:BA$7)*$N444-SUM($O444:$Q444)&gt;0,SUM($S$3:BA$3)*$J444+SUM($S$4:BA$4)*$K444+SUM($S$5:BA$5)*$L444+SUM($S$6:BA$6)*$M444+SUM($S$7:BA$7)*$N444-SUM($O444:$Q444),0)</f>
        <v>0</v>
      </c>
      <c r="AY444" s="7">
        <f t="shared" si="1306"/>
        <v>0</v>
      </c>
      <c r="AZ444" s="401">
        <f>IF(SUM($S$3:BC$3)*$J444+SUM($S$4:BC$4)*$K444+SUM($S$5:BC$5)*$L444+SUM($S$6:BC$6)*$M444+SUM($S$7:BC$7)*$N444-SUM($O444:$Q444)&gt;0,SUM($S$3:BC$3)*$J444+SUM($S$4:BC$4)*$K444+SUM($S$5:BC$5)*$L444+SUM($S$6:BC$6)*$M444+SUM($S$7:BC$7)*$N444-SUM($O444:$Q444),0)</f>
        <v>0</v>
      </c>
      <c r="BA444" s="87">
        <f t="shared" si="1307"/>
        <v>0</v>
      </c>
      <c r="BB444" s="402">
        <f>IF(SUM($S$3:BD$3)*$J444+SUM($S$4:BD$4)*$K444+SUM($S$5:BD$5)*$L444+SUM($S$6:BD$6)*$M444+SUM($S$7:BD$7)*$N444-SUM($O444:$Q444)&gt;0,SUM($S$3:BD$3)*$J444+SUM($S$4:BD$4)*$K444+SUM($S$5:BD$5)*$L444+SUM($S$6:BD$6)*$M444+SUM($S$7:BD$7)*$N444-SUM($O444:$Q444),0)</f>
        <v>0</v>
      </c>
      <c r="BC444" s="87">
        <f t="shared" si="1308"/>
        <v>0</v>
      </c>
      <c r="BG444" s="23">
        <f t="shared" si="1455"/>
        <v>0</v>
      </c>
      <c r="BH444" s="23">
        <f t="shared" si="1456"/>
        <v>0</v>
      </c>
      <c r="BI444" s="23">
        <f t="shared" si="1457"/>
        <v>0</v>
      </c>
      <c r="BJ444" s="23">
        <f t="shared" si="1458"/>
        <v>0</v>
      </c>
      <c r="BK444" s="23">
        <f t="shared" si="1459"/>
        <v>0</v>
      </c>
      <c r="BL444" s="23">
        <f t="shared" si="1460"/>
        <v>0</v>
      </c>
      <c r="BM444" s="23">
        <f t="shared" si="1461"/>
        <v>0</v>
      </c>
      <c r="BN444" s="23">
        <f t="shared" si="1462"/>
        <v>0</v>
      </c>
      <c r="BO444" s="23">
        <f t="shared" si="1463"/>
        <v>0</v>
      </c>
      <c r="BP444" s="23">
        <f t="shared" si="1464"/>
        <v>0</v>
      </c>
      <c r="BQ444" s="407">
        <f t="shared" si="1465"/>
        <v>0</v>
      </c>
      <c r="BR444" s="22">
        <f t="shared" si="1466"/>
        <v>0</v>
      </c>
      <c r="BS444" s="91">
        <f t="shared" si="1467"/>
        <v>0</v>
      </c>
      <c r="BT444" s="91">
        <f t="shared" si="1468"/>
        <v>0</v>
      </c>
      <c r="BU444" s="23"/>
      <c r="BV444" s="23"/>
      <c r="BW444" s="24"/>
      <c r="BX444" s="164" t="s">
        <v>749</v>
      </c>
    </row>
    <row r="445" spans="1:76" s="86" customFormat="1" ht="12.75" customHeight="1" x14ac:dyDescent="0.25">
      <c r="A445" s="13" t="s">
        <v>978</v>
      </c>
      <c r="B445" s="63" t="s">
        <v>452</v>
      </c>
      <c r="C445" s="244" t="s">
        <v>105</v>
      </c>
      <c r="D445" s="274">
        <v>2</v>
      </c>
      <c r="E445" s="328">
        <v>40</v>
      </c>
      <c r="F445" s="342" t="s">
        <v>580</v>
      </c>
      <c r="G445" s="369">
        <v>2</v>
      </c>
      <c r="H445" s="370">
        <v>51.7</v>
      </c>
      <c r="I445" s="372" t="s">
        <v>580</v>
      </c>
      <c r="J445" s="321">
        <v>32.96</v>
      </c>
      <c r="K445" s="208"/>
      <c r="L445" s="224"/>
      <c r="M445" s="240"/>
      <c r="N445" s="141"/>
      <c r="O445" s="87"/>
      <c r="P445" s="91">
        <v>2773</v>
      </c>
      <c r="Q445" s="292">
        <v>10703</v>
      </c>
      <c r="R445" s="72">
        <f>IF(SUM($S$3:U$3)*$J445+SUM($S$4:U$4)*$K445+SUM($S$5:U$5)*$L445+SUM($S$6:U$6)*$M445+SUM($S$7:U$7)*$N445-SUM($O445:$Q445)&gt;0,SUM($S$3:U$3)*$J445+SUM($S$4:U$4)*$K445+SUM($S$5:U$5)*$L445+SUM($S$6:U$6)*$M445+SUM($S$7:U$7)*$N445-SUM($O445:$Q445),0)</f>
        <v>0</v>
      </c>
      <c r="S445" s="73">
        <f t="shared" si="1290"/>
        <v>0</v>
      </c>
      <c r="T445" s="72">
        <f>IF(SUM($S$3:W$3)*$J445+SUM($S$4:W$4)*$K445+SUM($S$5:W$5)*$L445+SUM($S$6:W$6)*$M445+SUM($S$7:W$7)*$N445-SUM($O445:$Q445)&gt;0,SUM($S$3:W$3)*$J445+SUM($S$4:W$4)*$K445+SUM($S$5:W$5)*$L445+SUM($S$6:W$6)*$M445+SUM($S$7:W$7)*$N445-SUM($O445:$Q445),0)</f>
        <v>0</v>
      </c>
      <c r="U445" s="4">
        <f t="shared" si="1291"/>
        <v>0</v>
      </c>
      <c r="V445" s="72">
        <f>IF(SUM($S$3:Y$3)*$J445+SUM($S$4:Y$4)*$K445+SUM($S$5:Y$5)*$L445+SUM($S$6:Y$6)*$M445+SUM($S$7:Y$7)*$N445-SUM($O445:$Q445)&gt;0,SUM($S$3:Y$3)*$J445+SUM($S$4:Y$4)*$K445+SUM($S$5:Y$5)*$L445+SUM($S$6:Y$6)*$M445+SUM($S$7:Y$7)*$N445-SUM($O445:$Q445),0)</f>
        <v>0</v>
      </c>
      <c r="W445" s="4">
        <f t="shared" si="1292"/>
        <v>0</v>
      </c>
      <c r="X445" s="72">
        <f>IF(SUM($S$3:AA$3)*$J445+SUM($S$4:AA$4)*$K445+SUM($S$5:AA$5)*$L445+SUM($S$6:AA$6)*$M445+SUM($S$7:AA$7)*$N445-SUM($O445:$Q445)&gt;0,SUM($S$3:AA$3)*$J445+SUM($S$4:AA$4)*$K445+SUM($S$5:AA$5)*$L445+SUM($S$6:AA$6)*$M445+SUM($S$7:AA$7)*$N445-SUM($O445:$Q445),0)</f>
        <v>0</v>
      </c>
      <c r="Y445" s="4">
        <f t="shared" si="1293"/>
        <v>0</v>
      </c>
      <c r="Z445" s="72">
        <f>IF(SUM($S$3:AC$3)*$J445+SUM($S$4:AC$4)*$K445+SUM($S$5:AC$5)*$L445+SUM($S$6:AC$6)*$M445+SUM($S$7:AC$7)*$N445-SUM($O445:$Q445)&gt;0,SUM($S$3:AC$3)*$J445+SUM($S$4:AC$4)*$K445+SUM($S$5:AC$5)*$L445+SUM($S$6:AC$6)*$M445+SUM($S$7:AC$7)*$N445-SUM($O445:$Q445),0)</f>
        <v>0</v>
      </c>
      <c r="AA445" s="4">
        <f t="shared" si="1294"/>
        <v>0</v>
      </c>
      <c r="AB445" s="72">
        <f>IF(SUM($S$3:AE$3)*$J445+SUM($S$4:AE$4)*$K445+SUM($S$5:AE$5)*$L445+SUM($S$6:AE$6)*$M445+SUM($S$7:AE$7)*$N445-SUM($O445:$Q445)&gt;0,SUM($S$3:AE$3)*$J445+SUM($S$4:AE$4)*$K445+SUM($S$5:AE$5)*$L445+SUM($S$6:AE$6)*$M445+SUM($S$7:AE$7)*$N445-SUM($O445:$Q445),0)</f>
        <v>0</v>
      </c>
      <c r="AC445" s="4">
        <f t="shared" si="1295"/>
        <v>0</v>
      </c>
      <c r="AD445" s="72">
        <f>IF(SUM($S$3:AG$3)*$J445+SUM($S$4:AG$4)*$K445+SUM($S$5:AG$5)*$L445+SUM($S$6:AG$6)*$M445+SUM($S$7:AG$7)*$N445-SUM($O445:$Q445)&gt;0,SUM($S$3:AG$3)*$J445+SUM($S$4:AG$4)*$K445+SUM($S$5:AG$5)*$L445+SUM($S$6:AG$6)*$M445+SUM($S$7:AG$7)*$N445-SUM($O445:$Q445),0)</f>
        <v>0</v>
      </c>
      <c r="AE445" s="4">
        <f t="shared" si="1296"/>
        <v>0</v>
      </c>
      <c r="AF445" s="72">
        <f>IF(SUM($S$3:AI$3)*$J445+SUM($S$4:AI$4)*$K445+SUM($S$5:AI$5)*$L445+SUM($S$6:AI$6)*$M445+SUM($S$7:AI$7)*$N445-SUM($O445:$Q445)&gt;0,SUM($S$3:AI$3)*$J445+SUM($S$4:AI$4)*$K445+SUM($S$5:AI$5)*$L445+SUM($S$6:AI$6)*$M445+SUM($S$7:AI$7)*$N445-SUM($O445:$Q445),0)</f>
        <v>0</v>
      </c>
      <c r="AG445" s="4">
        <f t="shared" si="1297"/>
        <v>0</v>
      </c>
      <c r="AH445" s="72">
        <f>IF(SUM($S$3:AK$3)*$J445+SUM($S$4:AK$4)*$K445+SUM($S$5:AK$5)*$L445+SUM($S$6:AK$6)*$M445+SUM($S$7:AK$7)*$N445-SUM($O445:$Q445)&gt;0,SUM($S$3:AK$3)*$J445+SUM($S$4:AK$4)*$K445+SUM($S$5:AK$5)*$L445+SUM($S$6:AK$6)*$M445+SUM($S$7:AK$7)*$N445-SUM($O445:$Q445),0)</f>
        <v>0</v>
      </c>
      <c r="AI445" s="4">
        <f t="shared" si="1298"/>
        <v>0</v>
      </c>
      <c r="AJ445" s="72">
        <f>IF(SUM($S$3:AM$3)*$J445+SUM($S$4:AQ$4)*$K445+SUM($S$5:AM$5)*$L445+SUM($S$6:AM$6)*$M445+SUM($S$7:AM$7)*$N445-SUM($O445:$Q445)&gt;0,SUM($S$3:AM$3)*$J445+SUM($S$4:AQ$4)*$K445+SUM($S$5:AM$5)*$L445+SUM($S$6:AM$6)*$M445+SUM($S$7:AM$7)*$N445-SUM($O445:$Q445),0)</f>
        <v>0</v>
      </c>
      <c r="AK445" s="4">
        <f t="shared" si="1299"/>
        <v>0</v>
      </c>
      <c r="AL445" s="72">
        <f>IF(SUM($S$3:AO$3)*$J445+SUM($S$4:AS$4)*$K445+SUM($S$5:AO$5)*$L445+SUM($S$6:AO$6)*$M445+SUM($S$7:AO$7)*$N445-SUM($O445:$Q445)&gt;0,SUM($S$3:AO$3)*$J445+SUM($S$4:AS$4)*$K445+SUM($S$5:AO$5)*$L445+SUM($S$6:AO$6)*$M445+SUM($S$7:AO$7)*$N445-SUM($O445:$Q445),0)</f>
        <v>0</v>
      </c>
      <c r="AM445" s="4">
        <f t="shared" si="1300"/>
        <v>0</v>
      </c>
      <c r="AN445" s="72">
        <f>IF(SUM($S$3:AQ$3)*$J445+SUM($S$4:AU$4)*$K445+SUM($S$5:AQ$5)*$L445+SUM($S$6:AQ$6)*$M445+SUM($S$7:AQ$7)*$N445-SUM($O445:$Q445)&gt;0,SUM($S$3:AQ$3)*$J445+SUM($S$4:AU$4)*$K445+SUM($S$5:AQ$5)*$L445+SUM($S$6:AQ$6)*$M445+SUM($S$7:AQ$7)*$N445-SUM($O445:$Q445),0)</f>
        <v>0</v>
      </c>
      <c r="AO445" s="4">
        <f t="shared" si="1301"/>
        <v>0</v>
      </c>
      <c r="AP445" s="72">
        <f>IF(SUM($S$3:AS$3)*$J445+SUM($S$4:AW$4)*$K445+SUM($S$5:AS$5)*$L445+SUM($S$6:AS$6)*$M445+SUM($S$7:AS$7)*$N445-SUM($O445:$Q445)&gt;0,SUM($S$3:AS$3)*$J445+SUM($S$4:AW$4)*$K445+SUM($S$5:AS$5)*$L445+SUM($S$6:AS$6)*$M445+SUM($S$7:AS$7)*$N445-SUM($O445:$Q445),0)</f>
        <v>0</v>
      </c>
      <c r="AQ445" s="4">
        <f t="shared" si="1302"/>
        <v>0</v>
      </c>
      <c r="AR445" s="72">
        <f>IF(SUM($S$3:AU$3)*$J445+SUM($S$4:AP$4)*$K445+SUM($S$5:AU$5)*$L445+SUM($S$6:AU$6)*$M445+SUM($S$7:AU$7)*$N445-SUM($O445:$Q445)&gt;0,SUM($S$3:AU$3)*$J445+SUM($S$4:AP$4)*$K445+SUM($S$5:AU$5)*$L445+SUM($S$6:AU$6)*$M445+SUM($S$7:AU$7)*$N445-SUM($O445:$Q445),0)</f>
        <v>0</v>
      </c>
      <c r="AS445" s="4">
        <f t="shared" si="1303"/>
        <v>0</v>
      </c>
      <c r="AT445" s="72">
        <f>IF(SUM($S$3:AW$3)*$J445+SUM($S$4:AW$4)*$K445+SUM($S$5:AW$5)*$L445+SUM($S$6:AW$6)*$M445+SUM($S$7:AW$7)*$N445-SUM($O445:$Q445)&gt;0,SUM($S$3:AW$3)*$J445+SUM($S$4:AW$4)*$K445+SUM($S$5:AW$5)*$L445+SUM($S$6:AW$6)*$M445+SUM($S$7:AW$7)*$N445-SUM($O445:$Q445),0)</f>
        <v>0</v>
      </c>
      <c r="AU445" s="4">
        <f t="shared" si="1304"/>
        <v>0</v>
      </c>
      <c r="AV445" s="72">
        <f>IF(SUM($S$3:AY$3)*$J445+SUM($S$4:AY$4)*$K445+SUM($S$5:AY$5)*$L445+SUM($S$6:AY$6)*$M445+SUM($S$7:AY$7)*$N445-SUM($O445:$Q445)&gt;0,SUM($S$3:AY$3)*$J445+SUM($S$4:AY$4)*$K445+SUM($S$5:AY$5)*$L445+SUM($S$6:AY$6)*$M445+SUM($S$7:AY$7)*$N445-SUM($O445:$Q445),0)</f>
        <v>0</v>
      </c>
      <c r="AW445" s="4">
        <f t="shared" si="1305"/>
        <v>0</v>
      </c>
      <c r="AX445" s="72">
        <f>IF(SUM($S$3:BA$3)*$J445+SUM($S$4:BA$4)*$K445+SUM($S$5:BA$5)*$L445+SUM($S$6:BA$6)*$M445+SUM($S$7:BA$7)*$N445-SUM($O445:$Q445)&gt;0,SUM($S$3:BA$3)*$J445+SUM($S$4:BA$4)*$K445+SUM($S$5:BA$5)*$L445+SUM($S$6:BA$6)*$M445+SUM($S$7:BA$7)*$N445-SUM($O445:$Q445),0)</f>
        <v>0</v>
      </c>
      <c r="AY445" s="7">
        <f t="shared" si="1306"/>
        <v>0</v>
      </c>
      <c r="AZ445" s="401">
        <f>IF(SUM($S$3:BC$3)*$J445+SUM($S$4:BC$4)*$K445+SUM($S$5:BC$5)*$L445+SUM($S$6:BC$6)*$M445+SUM($S$7:BC$7)*$N445-SUM($O445:$Q445)&gt;0,SUM($S$3:BC$3)*$J445+SUM($S$4:BC$4)*$K445+SUM($S$5:BC$5)*$L445+SUM($S$6:BC$6)*$M445+SUM($S$7:BC$7)*$N445-SUM($O445:$Q445),0)</f>
        <v>0</v>
      </c>
      <c r="BA445" s="87">
        <f t="shared" si="1307"/>
        <v>0</v>
      </c>
      <c r="BB445" s="402">
        <f>IF(SUM($S$3:BD$3)*$J445+SUM($S$4:BD$4)*$K445+SUM($S$5:BD$5)*$L445+SUM($S$6:BD$6)*$M445+SUM($S$7:BD$7)*$N445-SUM($O445:$Q445)&gt;0,SUM($S$3:BD$3)*$J445+SUM($S$4:BD$4)*$K445+SUM($S$5:BD$5)*$L445+SUM($S$6:BD$6)*$M445+SUM($S$7:BD$7)*$N445-SUM($O445:$Q445),0)</f>
        <v>0</v>
      </c>
      <c r="BC445" s="87">
        <f t="shared" si="1308"/>
        <v>0</v>
      </c>
      <c r="BG445" s="23">
        <f t="shared" si="1455"/>
        <v>0</v>
      </c>
      <c r="BH445" s="23">
        <f t="shared" si="1456"/>
        <v>0</v>
      </c>
      <c r="BI445" s="23">
        <f t="shared" si="1457"/>
        <v>0</v>
      </c>
      <c r="BJ445" s="23">
        <f t="shared" si="1458"/>
        <v>0</v>
      </c>
      <c r="BK445" s="23">
        <f t="shared" si="1459"/>
        <v>0</v>
      </c>
      <c r="BL445" s="23">
        <f t="shared" si="1460"/>
        <v>0</v>
      </c>
      <c r="BM445" s="23">
        <f t="shared" si="1461"/>
        <v>0</v>
      </c>
      <c r="BN445" s="23">
        <f t="shared" si="1462"/>
        <v>0</v>
      </c>
      <c r="BO445" s="23">
        <f t="shared" si="1463"/>
        <v>0</v>
      </c>
      <c r="BP445" s="23">
        <f t="shared" si="1464"/>
        <v>0</v>
      </c>
      <c r="BQ445" s="407">
        <f t="shared" si="1465"/>
        <v>0</v>
      </c>
      <c r="BR445" s="22">
        <f t="shared" si="1466"/>
        <v>0</v>
      </c>
      <c r="BS445" s="91">
        <f t="shared" si="1467"/>
        <v>0</v>
      </c>
      <c r="BT445" s="91">
        <f t="shared" si="1468"/>
        <v>0</v>
      </c>
      <c r="BU445" s="23"/>
      <c r="BV445" s="23"/>
      <c r="BW445" s="24"/>
      <c r="BX445" s="164" t="s">
        <v>749</v>
      </c>
    </row>
    <row r="446" spans="1:76" s="86" customFormat="1" ht="12.75" customHeight="1" x14ac:dyDescent="0.25">
      <c r="A446" s="15" t="s">
        <v>667</v>
      </c>
      <c r="B446" s="15" t="s">
        <v>728</v>
      </c>
      <c r="C446" s="244" t="s">
        <v>105</v>
      </c>
      <c r="D446" s="274">
        <v>2</v>
      </c>
      <c r="E446" s="328">
        <v>40</v>
      </c>
      <c r="F446" s="342" t="s">
        <v>580</v>
      </c>
      <c r="G446" s="369">
        <v>2</v>
      </c>
      <c r="H446" s="370">
        <v>48</v>
      </c>
      <c r="I446" s="372" t="s">
        <v>580</v>
      </c>
      <c r="J446" s="208"/>
      <c r="K446" s="208"/>
      <c r="L446" s="111">
        <v>12.96</v>
      </c>
      <c r="M446" s="110"/>
      <c r="N446" s="128"/>
      <c r="O446" s="87"/>
      <c r="P446" s="91"/>
      <c r="Q446" s="292">
        <v>7940</v>
      </c>
      <c r="R446" s="72">
        <f>IF(SUM($S$3:U$3)*$J446+SUM($S$4:U$4)*$K446+SUM($S$5:U$5)*$L446+SUM($S$6:U$6)*$M446+SUM($S$7:U$7)*$N446-SUM($O446:$Q446)&gt;0,SUM($S$3:U$3)*$J446+SUM($S$4:U$4)*$K446+SUM($S$5:U$5)*$L446+SUM($S$6:U$6)*$M446+SUM($S$7:U$7)*$N446-SUM($O446:$Q446),0)</f>
        <v>0</v>
      </c>
      <c r="S446" s="73">
        <f t="shared" si="1290"/>
        <v>0</v>
      </c>
      <c r="T446" s="72">
        <f>IF(SUM($S$3:W$3)*$J446+SUM($S$4:W$4)*$K446+SUM($S$5:W$5)*$L446+SUM($S$6:W$6)*$M446+SUM($S$7:W$7)*$N446-SUM($O446:$Q446)&gt;0,SUM($S$3:W$3)*$J446+SUM($S$4:W$4)*$K446+SUM($S$5:W$5)*$L446+SUM($S$6:W$6)*$M446+SUM($S$7:W$7)*$N446-SUM($O446:$Q446),0)</f>
        <v>0</v>
      </c>
      <c r="U446" s="4">
        <f t="shared" si="1291"/>
        <v>0</v>
      </c>
      <c r="V446" s="72">
        <f>IF(SUM($S$3:Y$3)*$J446+SUM($S$4:Y$4)*$K446+SUM($S$5:Y$5)*$L446+SUM($S$6:Y$6)*$M446+SUM($S$7:Y$7)*$N446-SUM($O446:$Q446)&gt;0,SUM($S$3:Y$3)*$J446+SUM($S$4:Y$4)*$K446+SUM($S$5:Y$5)*$L446+SUM($S$6:Y$6)*$M446+SUM($S$7:Y$7)*$N446-SUM($O446:$Q446),0)</f>
        <v>0</v>
      </c>
      <c r="W446" s="4">
        <f t="shared" si="1292"/>
        <v>0</v>
      </c>
      <c r="X446" s="72">
        <f>IF(SUM($S$3:AA$3)*$J446+SUM($S$4:AA$4)*$K446+SUM($S$5:AA$5)*$L446+SUM($S$6:AA$6)*$M446+SUM($S$7:AA$7)*$N446-SUM($O446:$Q446)&gt;0,SUM($S$3:AA$3)*$J446+SUM($S$4:AA$4)*$K446+SUM($S$5:AA$5)*$L446+SUM($S$6:AA$6)*$M446+SUM($S$7:AA$7)*$N446-SUM($O446:$Q446),0)</f>
        <v>0</v>
      </c>
      <c r="Y446" s="4">
        <f t="shared" si="1293"/>
        <v>0</v>
      </c>
      <c r="Z446" s="72">
        <f>IF(SUM($S$3:AC$3)*$J446+SUM($S$4:AC$4)*$K446+SUM($S$5:AC$5)*$L446+SUM($S$6:AC$6)*$M446+SUM($S$7:AC$7)*$N446-SUM($O446:$Q446)&gt;0,SUM($S$3:AC$3)*$J446+SUM($S$4:AC$4)*$K446+SUM($S$5:AC$5)*$L446+SUM($S$6:AC$6)*$M446+SUM($S$7:AC$7)*$N446-SUM($O446:$Q446),0)</f>
        <v>0</v>
      </c>
      <c r="AA446" s="4">
        <f t="shared" si="1294"/>
        <v>0</v>
      </c>
      <c r="AB446" s="72">
        <f>IF(SUM($S$3:AE$3)*$J446+SUM($S$4:AE$4)*$K446+SUM($S$5:AE$5)*$L446+SUM($S$6:AE$6)*$M446+SUM($S$7:AE$7)*$N446-SUM($O446:$Q446)&gt;0,SUM($S$3:AE$3)*$J446+SUM($S$4:AE$4)*$K446+SUM($S$5:AE$5)*$L446+SUM($S$6:AE$6)*$M446+SUM($S$7:AE$7)*$N446-SUM($O446:$Q446),0)</f>
        <v>0</v>
      </c>
      <c r="AC446" s="4">
        <f t="shared" si="1295"/>
        <v>0</v>
      </c>
      <c r="AD446" s="72">
        <f>IF(SUM($S$3:AG$3)*$J446+SUM($S$4:AG$4)*$K446+SUM($S$5:AG$5)*$L446+SUM($S$6:AG$6)*$M446+SUM($S$7:AG$7)*$N446-SUM($O446:$Q446)&gt;0,SUM($S$3:AG$3)*$J446+SUM($S$4:AG$4)*$K446+SUM($S$5:AG$5)*$L446+SUM($S$6:AG$6)*$M446+SUM($S$7:AG$7)*$N446-SUM($O446:$Q446),0)</f>
        <v>0</v>
      </c>
      <c r="AE446" s="4">
        <f t="shared" si="1296"/>
        <v>0</v>
      </c>
      <c r="AF446" s="72">
        <f>IF(SUM($S$3:AI$3)*$J446+SUM($S$4:AI$4)*$K446+SUM($S$5:AI$5)*$L446+SUM($S$6:AI$6)*$M446+SUM($S$7:AI$7)*$N446-SUM($O446:$Q446)&gt;0,SUM($S$3:AI$3)*$J446+SUM($S$4:AI$4)*$K446+SUM($S$5:AI$5)*$L446+SUM($S$6:AI$6)*$M446+SUM($S$7:AI$7)*$N446-SUM($O446:$Q446),0)</f>
        <v>0</v>
      </c>
      <c r="AG446" s="4">
        <f t="shared" si="1297"/>
        <v>0</v>
      </c>
      <c r="AH446" s="72">
        <f>IF(SUM($S$3:AK$3)*$J446+SUM($S$4:AK$4)*$K446+SUM($S$5:AK$5)*$L446+SUM($S$6:AK$6)*$M446+SUM($S$7:AK$7)*$N446-SUM($O446:$Q446)&gt;0,SUM($S$3:AK$3)*$J446+SUM($S$4:AK$4)*$K446+SUM($S$5:AK$5)*$L446+SUM($S$6:AK$6)*$M446+SUM($S$7:AK$7)*$N446-SUM($O446:$Q446),0)</f>
        <v>0</v>
      </c>
      <c r="AI446" s="4">
        <f t="shared" si="1298"/>
        <v>0</v>
      </c>
      <c r="AJ446" s="72">
        <f>IF(SUM($S$3:AM$3)*$J446+SUM($S$4:AQ$4)*$K446+SUM($S$5:AM$5)*$L446+SUM($S$6:AM$6)*$M446+SUM($S$7:AM$7)*$N446-SUM($O446:$Q446)&gt;0,SUM($S$3:AM$3)*$J446+SUM($S$4:AQ$4)*$K446+SUM($S$5:AM$5)*$L446+SUM($S$6:AM$6)*$M446+SUM($S$7:AM$7)*$N446-SUM($O446:$Q446),0)</f>
        <v>0</v>
      </c>
      <c r="AK446" s="4">
        <f t="shared" si="1299"/>
        <v>0</v>
      </c>
      <c r="AL446" s="72">
        <f>IF(SUM($S$3:AO$3)*$J446+SUM($S$4:AS$4)*$K446+SUM($S$5:AO$5)*$L446+SUM($S$6:AO$6)*$M446+SUM($S$7:AO$7)*$N446-SUM($O446:$Q446)&gt;0,SUM($S$3:AO$3)*$J446+SUM($S$4:AS$4)*$K446+SUM($S$5:AO$5)*$L446+SUM($S$6:AO$6)*$M446+SUM($S$7:AO$7)*$N446-SUM($O446:$Q446),0)</f>
        <v>0</v>
      </c>
      <c r="AM446" s="4">
        <f t="shared" si="1300"/>
        <v>0</v>
      </c>
      <c r="AN446" s="72">
        <f>IF(SUM($S$3:AQ$3)*$J446+SUM($S$4:AU$4)*$K446+SUM($S$5:AQ$5)*$L446+SUM($S$6:AQ$6)*$M446+SUM($S$7:AQ$7)*$N446-SUM($O446:$Q446)&gt;0,SUM($S$3:AQ$3)*$J446+SUM($S$4:AU$4)*$K446+SUM($S$5:AQ$5)*$L446+SUM($S$6:AQ$6)*$M446+SUM($S$7:AQ$7)*$N446-SUM($O446:$Q446),0)</f>
        <v>0</v>
      </c>
      <c r="AO446" s="4">
        <f t="shared" si="1301"/>
        <v>0</v>
      </c>
      <c r="AP446" s="72">
        <f>IF(SUM($S$3:AS$3)*$J446+SUM($S$4:AW$4)*$K446+SUM($S$5:AS$5)*$L446+SUM($S$6:AS$6)*$M446+SUM($S$7:AS$7)*$N446-SUM($O446:$Q446)&gt;0,SUM($S$3:AS$3)*$J446+SUM($S$4:AW$4)*$K446+SUM($S$5:AS$5)*$L446+SUM($S$6:AS$6)*$M446+SUM($S$7:AS$7)*$N446-SUM($O446:$Q446),0)</f>
        <v>0</v>
      </c>
      <c r="AQ446" s="4">
        <f t="shared" si="1302"/>
        <v>0</v>
      </c>
      <c r="AR446" s="72">
        <f>IF(SUM($S$3:AU$3)*$J446+SUM($S$4:AP$4)*$K446+SUM($S$5:AU$5)*$L446+SUM($S$6:AU$6)*$M446+SUM($S$7:AU$7)*$N446-SUM($O446:$Q446)&gt;0,SUM($S$3:AU$3)*$J446+SUM($S$4:AP$4)*$K446+SUM($S$5:AU$5)*$L446+SUM($S$6:AU$6)*$M446+SUM($S$7:AU$7)*$N446-SUM($O446:$Q446),0)</f>
        <v>302.56000000000131</v>
      </c>
      <c r="AS446" s="4">
        <f t="shared" si="1303"/>
        <v>302.56000000000131</v>
      </c>
      <c r="AT446" s="72">
        <f>IF(SUM($S$3:AW$3)*$J446+SUM($S$4:AW$4)*$K446+SUM($S$5:AW$5)*$L446+SUM($S$6:AW$6)*$M446+SUM($S$7:AW$7)*$N446-SUM($O446:$Q446)&gt;0,SUM($S$3:AW$3)*$J446+SUM($S$4:AW$4)*$K446+SUM($S$5:AW$5)*$L446+SUM($S$6:AW$6)*$M446+SUM($S$7:AW$7)*$N446-SUM($O446:$Q446),0)</f>
        <v>2635.3600000000006</v>
      </c>
      <c r="AU446" s="4">
        <f t="shared" si="1304"/>
        <v>2332.7999999999993</v>
      </c>
      <c r="AV446" s="72">
        <f>IF(SUM($S$3:AY$3)*$J446+SUM($S$4:AY$4)*$K446+SUM($S$5:AY$5)*$L446+SUM($S$6:AY$6)*$M446+SUM($S$7:AY$7)*$N446-SUM($O446:$Q446)&gt;0,SUM($S$3:AY$3)*$J446+SUM($S$4:AY$4)*$K446+SUM($S$5:AY$5)*$L446+SUM($S$6:AY$6)*$M446+SUM($S$7:AY$7)*$N446-SUM($O446:$Q446),0)</f>
        <v>4968.1600000000017</v>
      </c>
      <c r="AW446" s="4">
        <f t="shared" si="1305"/>
        <v>2332.8000000000011</v>
      </c>
      <c r="AX446" s="72">
        <f>IF(SUM($S$3:BA$3)*$J446+SUM($S$4:BA$4)*$K446+SUM($S$5:BA$5)*$L446+SUM($S$6:BA$6)*$M446+SUM($S$7:BA$7)*$N446-SUM($O446:$Q446)&gt;0,SUM($S$3:BA$3)*$J446+SUM($S$4:BA$4)*$K446+SUM($S$5:BA$5)*$L446+SUM($S$6:BA$6)*$M446+SUM($S$7:BA$7)*$N446-SUM($O446:$Q446),0)</f>
        <v>7300.9600000000009</v>
      </c>
      <c r="AY446" s="7">
        <f t="shared" si="1306"/>
        <v>2332.7999999999993</v>
      </c>
      <c r="AZ446" s="401">
        <f>IF(SUM($S$3:BC$3)*$J446+SUM($S$4:BC$4)*$K446+SUM($S$5:BC$5)*$L446+SUM($S$6:BC$6)*$M446+SUM($S$7:BC$7)*$N446-SUM($O446:$Q446)&gt;0,SUM($S$3:BC$3)*$J446+SUM($S$4:BC$4)*$K446+SUM($S$5:BC$5)*$L446+SUM($S$6:BC$6)*$M446+SUM($S$7:BC$7)*$N446-SUM($O446:$Q446),0)</f>
        <v>9633.760000000002</v>
      </c>
      <c r="BA446" s="87">
        <f t="shared" si="1307"/>
        <v>2332.8000000000011</v>
      </c>
      <c r="BB446" s="402">
        <f>IF(SUM($S$3:BD$3)*$J446+SUM($S$4:BD$4)*$K446+SUM($S$5:BD$5)*$L446+SUM($S$6:BD$6)*$M446+SUM($S$7:BD$7)*$N446-SUM($O446:$Q446)&gt;0,SUM($S$3:BD$3)*$J446+SUM($S$4:BD$4)*$K446+SUM($S$5:BD$5)*$L446+SUM($S$6:BD$6)*$M446+SUM($S$7:BD$7)*$N446-SUM($O446:$Q446),0)</f>
        <v>11396.32</v>
      </c>
      <c r="BC446" s="87">
        <f t="shared" si="1308"/>
        <v>1762.5599999999977</v>
      </c>
      <c r="BG446" s="23">
        <f t="shared" si="1455"/>
        <v>0</v>
      </c>
      <c r="BH446" s="23">
        <f t="shared" si="1456"/>
        <v>0</v>
      </c>
      <c r="BI446" s="23">
        <f t="shared" si="1457"/>
        <v>0</v>
      </c>
      <c r="BJ446" s="23">
        <f t="shared" si="1458"/>
        <v>0</v>
      </c>
      <c r="BK446" s="23">
        <f t="shared" si="1459"/>
        <v>0</v>
      </c>
      <c r="BL446" s="23">
        <f t="shared" si="1460"/>
        <v>0</v>
      </c>
      <c r="BM446" s="23">
        <f t="shared" si="1461"/>
        <v>0</v>
      </c>
      <c r="BN446" s="23">
        <f t="shared" si="1462"/>
        <v>0</v>
      </c>
      <c r="BO446" s="23">
        <f t="shared" si="1463"/>
        <v>82780.416000000361</v>
      </c>
      <c r="BP446" s="23">
        <f t="shared" si="1464"/>
        <v>638254.07999999984</v>
      </c>
      <c r="BQ446" s="407">
        <f t="shared" si="1465"/>
        <v>638254.08000000031</v>
      </c>
      <c r="BR446" s="22">
        <f t="shared" si="1466"/>
        <v>638254.07999999984</v>
      </c>
      <c r="BS446" s="91">
        <f t="shared" si="1467"/>
        <v>638254.08000000031</v>
      </c>
      <c r="BT446" s="91">
        <f t="shared" si="1468"/>
        <v>482236.41599999939</v>
      </c>
      <c r="BU446" s="23"/>
      <c r="BV446" s="23"/>
      <c r="BW446" s="24"/>
      <c r="BX446" s="164" t="s">
        <v>749</v>
      </c>
    </row>
    <row r="447" spans="1:76" s="86" customFormat="1" ht="12.75" customHeight="1" x14ac:dyDescent="0.25">
      <c r="A447" s="51" t="s">
        <v>729</v>
      </c>
      <c r="B447" s="51" t="s">
        <v>730</v>
      </c>
      <c r="C447" s="244" t="s">
        <v>105</v>
      </c>
      <c r="D447" s="274">
        <v>2</v>
      </c>
      <c r="E447" s="328">
        <v>40</v>
      </c>
      <c r="F447" s="350" t="s">
        <v>880</v>
      </c>
      <c r="G447" s="369">
        <v>2</v>
      </c>
      <c r="H447" s="370">
        <v>51.7</v>
      </c>
      <c r="I447" s="372" t="s">
        <v>880</v>
      </c>
      <c r="J447" s="208"/>
      <c r="K447" s="208"/>
      <c r="L447" s="217"/>
      <c r="M447" s="109">
        <v>1.94</v>
      </c>
      <c r="N447" s="120"/>
      <c r="O447" s="87"/>
      <c r="P447" s="91"/>
      <c r="Q447" s="292">
        <v>0</v>
      </c>
      <c r="R447" s="72">
        <f>IF(SUM($S$3:U$3)*$J447+SUM($S$4:U$4)*$K447+SUM($S$5:U$5)*$L447+SUM($S$6:U$6)*$M447+SUM($S$7:U$7)*$N447-SUM($O447:$Q447)&gt;0,SUM($S$3:U$3)*$J447+SUM($S$4:U$4)*$K447+SUM($S$5:U$5)*$L447+SUM($S$6:U$6)*$M447+SUM($S$7:U$7)*$N447-SUM($O447:$Q447),0)</f>
        <v>0</v>
      </c>
      <c r="S447" s="73">
        <f t="shared" si="1290"/>
        <v>0</v>
      </c>
      <c r="T447" s="72">
        <f>IF(SUM($S$3:W$3)*$J447+SUM($S$4:W$4)*$K447+SUM($S$5:W$5)*$L447+SUM($S$6:W$6)*$M447+SUM($S$7:W$7)*$N447-SUM($O447:$Q447)&gt;0,SUM($S$3:W$3)*$J447+SUM($S$4:W$4)*$K447+SUM($S$5:W$5)*$L447+SUM($S$6:W$6)*$M447+SUM($S$7:W$7)*$N447-SUM($O447:$Q447),0)</f>
        <v>0</v>
      </c>
      <c r="U447" s="4">
        <f t="shared" si="1291"/>
        <v>0</v>
      </c>
      <c r="V447" s="72">
        <f>IF(SUM($S$3:Y$3)*$J447+SUM($S$4:Y$4)*$K447+SUM($S$5:Y$5)*$L447+SUM($S$6:Y$6)*$M447+SUM($S$7:Y$7)*$N447-SUM($O447:$Q447)&gt;0,SUM($S$3:Y$3)*$J447+SUM($S$4:Y$4)*$K447+SUM($S$5:Y$5)*$L447+SUM($S$6:Y$6)*$M447+SUM($S$7:Y$7)*$N447-SUM($O447:$Q447),0)</f>
        <v>0</v>
      </c>
      <c r="W447" s="4">
        <f t="shared" si="1292"/>
        <v>0</v>
      </c>
      <c r="X447" s="72">
        <f>IF(SUM($S$3:AA$3)*$J447+SUM($S$4:AA$4)*$K447+SUM($S$5:AA$5)*$L447+SUM($S$6:AA$6)*$M447+SUM($S$7:AA$7)*$N447-SUM($O447:$Q447)&gt;0,SUM($S$3:AA$3)*$J447+SUM($S$4:AA$4)*$K447+SUM($S$5:AA$5)*$L447+SUM($S$6:AA$6)*$M447+SUM($S$7:AA$7)*$N447-SUM($O447:$Q447),0)</f>
        <v>0</v>
      </c>
      <c r="Y447" s="4">
        <f t="shared" si="1293"/>
        <v>0</v>
      </c>
      <c r="Z447" s="72">
        <f>IF(SUM($S$3:AC$3)*$J447+SUM($S$4:AC$4)*$K447+SUM($S$5:AC$5)*$L447+SUM($S$6:AC$6)*$M447+SUM($S$7:AC$7)*$N447-SUM($O447:$Q447)&gt;0,SUM($S$3:AC$3)*$J447+SUM($S$4:AC$4)*$K447+SUM($S$5:AC$5)*$L447+SUM($S$6:AC$6)*$M447+SUM($S$7:AC$7)*$N447-SUM($O447:$Q447),0)</f>
        <v>0</v>
      </c>
      <c r="AA447" s="4">
        <f t="shared" si="1294"/>
        <v>0</v>
      </c>
      <c r="AB447" s="72">
        <f>IF(SUM($S$3:AE$3)*$J447+SUM($S$4:AE$4)*$K447+SUM($S$5:AE$5)*$L447+SUM($S$6:AE$6)*$M447+SUM($S$7:AE$7)*$N447-SUM($O447:$Q447)&gt;0,SUM($S$3:AE$3)*$J447+SUM($S$4:AE$4)*$K447+SUM($S$5:AE$5)*$L447+SUM($S$6:AE$6)*$M447+SUM($S$7:AE$7)*$N447-SUM($O447:$Q447),0)</f>
        <v>0</v>
      </c>
      <c r="AC447" s="4">
        <f t="shared" si="1295"/>
        <v>0</v>
      </c>
      <c r="AD447" s="72">
        <f>IF(SUM($S$3:AG$3)*$J447+SUM($S$4:AG$4)*$K447+SUM($S$5:AG$5)*$L447+SUM($S$6:AG$6)*$M447+SUM($S$7:AG$7)*$N447-SUM($O447:$Q447)&gt;0,SUM($S$3:AG$3)*$J447+SUM($S$4:AG$4)*$K447+SUM($S$5:AG$5)*$L447+SUM($S$6:AG$6)*$M447+SUM($S$7:AG$7)*$N447-SUM($O447:$Q447),0)</f>
        <v>0</v>
      </c>
      <c r="AE447" s="4">
        <f t="shared" si="1296"/>
        <v>0</v>
      </c>
      <c r="AF447" s="72">
        <f>IF(SUM($S$3:AI$3)*$J447+SUM($S$4:AI$4)*$K447+SUM($S$5:AI$5)*$L447+SUM($S$6:AI$6)*$M447+SUM($S$7:AI$7)*$N447-SUM($O447:$Q447)&gt;0,SUM($S$3:AI$3)*$J447+SUM($S$4:AI$4)*$K447+SUM($S$5:AI$5)*$L447+SUM($S$6:AI$6)*$M447+SUM($S$7:AI$7)*$N447-SUM($O447:$Q447),0)</f>
        <v>19.399999999999999</v>
      </c>
      <c r="AG447" s="4">
        <f t="shared" si="1297"/>
        <v>19.399999999999999</v>
      </c>
      <c r="AH447" s="72">
        <f>IF(SUM($S$3:AK$3)*$J447+SUM($S$4:AK$4)*$K447+SUM($S$5:AK$5)*$L447+SUM($S$6:AK$6)*$M447+SUM($S$7:AK$7)*$N447-SUM($O447:$Q447)&gt;0,SUM($S$3:AK$3)*$J447+SUM($S$4:AK$4)*$K447+SUM($S$5:AK$5)*$L447+SUM($S$6:AK$6)*$M447+SUM($S$7:AK$7)*$N447-SUM($O447:$Q447),0)</f>
        <v>46.56</v>
      </c>
      <c r="AI447" s="4">
        <f t="shared" si="1298"/>
        <v>27.160000000000004</v>
      </c>
      <c r="AJ447" s="72">
        <f>IF(SUM($S$3:AM$3)*$J447+SUM($S$4:AQ$4)*$K447+SUM($S$5:AM$5)*$L447+SUM($S$6:AM$6)*$M447+SUM($S$7:AM$7)*$N447-SUM($O447:$Q447)&gt;0,SUM($S$3:AM$3)*$J447+SUM($S$4:AQ$4)*$K447+SUM($S$5:AM$5)*$L447+SUM($S$6:AM$6)*$M447+SUM($S$7:AM$7)*$N447-SUM($O447:$Q447),0)</f>
        <v>46.56</v>
      </c>
      <c r="AK447" s="4">
        <f t="shared" si="1299"/>
        <v>0</v>
      </c>
      <c r="AL447" s="72">
        <f>IF(SUM($S$3:AO$3)*$J447+SUM($S$4:AS$4)*$K447+SUM($S$5:AO$5)*$L447+SUM($S$6:AO$6)*$M447+SUM($S$7:AO$7)*$N447-SUM($O447:$Q447)&gt;0,SUM($S$3:AO$3)*$J447+SUM($S$4:AS$4)*$K447+SUM($S$5:AO$5)*$L447+SUM($S$6:AO$6)*$M447+SUM($S$7:AO$7)*$N447-SUM($O447:$Q447),0)</f>
        <v>46.56</v>
      </c>
      <c r="AM447" s="4">
        <f t="shared" si="1300"/>
        <v>0</v>
      </c>
      <c r="AN447" s="72">
        <f>IF(SUM($S$3:AQ$3)*$J447+SUM($S$4:AU$4)*$K447+SUM($S$5:AQ$5)*$L447+SUM($S$6:AQ$6)*$M447+SUM($S$7:AQ$7)*$N447-SUM($O447:$Q447)&gt;0,SUM($S$3:AQ$3)*$J447+SUM($S$4:AU$4)*$K447+SUM($S$5:AQ$5)*$L447+SUM($S$6:AQ$6)*$M447+SUM($S$7:AQ$7)*$N447-SUM($O447:$Q447),0)</f>
        <v>114.46</v>
      </c>
      <c r="AO447" s="4">
        <f t="shared" si="1301"/>
        <v>67.899999999999991</v>
      </c>
      <c r="AP447" s="72">
        <f>IF(SUM($S$3:AS$3)*$J447+SUM($S$4:AW$4)*$K447+SUM($S$5:AS$5)*$L447+SUM($S$6:AS$6)*$M447+SUM($S$7:AS$7)*$N447-SUM($O447:$Q447)&gt;0,SUM($S$3:AS$3)*$J447+SUM($S$4:AW$4)*$K447+SUM($S$5:AS$5)*$L447+SUM($S$6:AS$6)*$M447+SUM($S$7:AS$7)*$N447-SUM($O447:$Q447),0)</f>
        <v>182.35999999999999</v>
      </c>
      <c r="AQ447" s="4">
        <f t="shared" si="1302"/>
        <v>67.899999999999991</v>
      </c>
      <c r="AR447" s="72">
        <f>IF(SUM($S$3:AU$3)*$J447+SUM($S$4:AP$4)*$K447+SUM($S$5:AU$5)*$L447+SUM($S$6:AU$6)*$M447+SUM($S$7:AU$7)*$N447-SUM($O447:$Q447)&gt;0,SUM($S$3:AU$3)*$J447+SUM($S$4:AP$4)*$K447+SUM($S$5:AU$5)*$L447+SUM($S$6:AU$6)*$M447+SUM($S$7:AU$7)*$N447-SUM($O447:$Q447),0)</f>
        <v>250.26</v>
      </c>
      <c r="AS447" s="4">
        <f t="shared" si="1303"/>
        <v>67.900000000000006</v>
      </c>
      <c r="AT447" s="72">
        <f>IF(SUM($S$3:AW$3)*$J447+SUM($S$4:AW$4)*$K447+SUM($S$5:AW$5)*$L447+SUM($S$6:AW$6)*$M447+SUM($S$7:AW$7)*$N447-SUM($O447:$Q447)&gt;0,SUM($S$3:AW$3)*$J447+SUM($S$4:AW$4)*$K447+SUM($S$5:AW$5)*$L447+SUM($S$6:AW$6)*$M447+SUM($S$7:AW$7)*$N447-SUM($O447:$Q447),0)</f>
        <v>318.15999999999997</v>
      </c>
      <c r="AU447" s="4">
        <f t="shared" si="1304"/>
        <v>67.899999999999977</v>
      </c>
      <c r="AV447" s="72">
        <f>IF(SUM($S$3:AY$3)*$J447+SUM($S$4:AY$4)*$K447+SUM($S$5:AY$5)*$L447+SUM($S$6:AY$6)*$M447+SUM($S$7:AY$7)*$N447-SUM($O447:$Q447)&gt;0,SUM($S$3:AY$3)*$J447+SUM($S$4:AY$4)*$K447+SUM($S$5:AY$5)*$L447+SUM($S$6:AY$6)*$M447+SUM($S$7:AY$7)*$N447-SUM($O447:$Q447),0)</f>
        <v>386.06</v>
      </c>
      <c r="AW447" s="4">
        <f t="shared" si="1305"/>
        <v>67.900000000000034</v>
      </c>
      <c r="AX447" s="72">
        <f>IF(SUM($S$3:BA$3)*$J447+SUM($S$4:BA$4)*$K447+SUM($S$5:BA$5)*$L447+SUM($S$6:BA$6)*$M447+SUM($S$7:BA$7)*$N447-SUM($O447:$Q447)&gt;0,SUM($S$3:BA$3)*$J447+SUM($S$4:BA$4)*$K447+SUM($S$5:BA$5)*$L447+SUM($S$6:BA$6)*$M447+SUM($S$7:BA$7)*$N447-SUM($O447:$Q447),0)</f>
        <v>453.96</v>
      </c>
      <c r="AY447" s="7">
        <f t="shared" si="1306"/>
        <v>67.899999999999977</v>
      </c>
      <c r="AZ447" s="401">
        <f>IF(SUM($S$3:BC$3)*$J447+SUM($S$4:BC$4)*$K447+SUM($S$5:BC$5)*$L447+SUM($S$6:BC$6)*$M447+SUM($S$7:BC$7)*$N447-SUM($O447:$Q447)&gt;0,SUM($S$3:BC$3)*$J447+SUM($S$4:BC$4)*$K447+SUM($S$5:BC$5)*$L447+SUM($S$6:BC$6)*$M447+SUM($S$7:BC$7)*$N447-SUM($O447:$Q447),0)</f>
        <v>453.96</v>
      </c>
      <c r="BA447" s="87">
        <f t="shared" si="1307"/>
        <v>0</v>
      </c>
      <c r="BB447" s="402">
        <f>IF(SUM($S$3:BD$3)*$J447+SUM($S$4:BD$4)*$K447+SUM($S$5:BD$5)*$L447+SUM($S$6:BD$6)*$M447+SUM($S$7:BD$7)*$N447-SUM($O447:$Q447)&gt;0,SUM($S$3:BD$3)*$J447+SUM($S$4:BD$4)*$K447+SUM($S$5:BD$5)*$L447+SUM($S$6:BD$6)*$M447+SUM($S$7:BD$7)*$N447-SUM($O447:$Q447),0)</f>
        <v>453.96</v>
      </c>
      <c r="BC447" s="87">
        <f t="shared" si="1308"/>
        <v>0</v>
      </c>
      <c r="BG447" s="91">
        <f>IF($G447=2,$H447*AC447*$I$2,$H447*AC447)</f>
        <v>0</v>
      </c>
      <c r="BH447" s="91">
        <f>IF($G447=2,$H447*AE447*$I$2,$H447*AE447)</f>
        <v>0</v>
      </c>
      <c r="BI447" s="91">
        <f>IF($G447=2,$H447*AG447*$I$2,$H447*AG447)</f>
        <v>5716.9859999999999</v>
      </c>
      <c r="BJ447" s="91">
        <f>IF($G447=2,$H447*AI447*$I$2,$H447*AI447)</f>
        <v>8003.7804000000015</v>
      </c>
      <c r="BK447" s="91">
        <f>IF($G447=2,$H447*AK447*$I$2,$H447*AK447)</f>
        <v>0</v>
      </c>
      <c r="BL447" s="91">
        <f>IF($G447=2,$H447*AM447*$I$2,$H447*AM447)</f>
        <v>0</v>
      </c>
      <c r="BM447" s="91">
        <f>IF($G447=2,$H447*AO447*$I$2,$H447*AO447)</f>
        <v>20009.451000000001</v>
      </c>
      <c r="BN447" s="91">
        <f>IF($G447=2,$H447*AQ447*$I$2,$H447*AQ447)</f>
        <v>20009.451000000001</v>
      </c>
      <c r="BO447" s="91">
        <f>IF($G447=2,$H447*AS447*$I$2,$H447*AS447)</f>
        <v>20009.451000000001</v>
      </c>
      <c r="BP447" s="91">
        <f>IF($G447=2,$H447*AU447*$I$2,$H447*AU447)</f>
        <v>20009.450999999994</v>
      </c>
      <c r="BQ447" s="250">
        <f>IF($G447=2,$H447*AW447*$I$2,$H447*AW447)</f>
        <v>20009.451000000012</v>
      </c>
      <c r="BR447" s="157">
        <f>IF($G447=2,$H447*AY447*$I$2,$H447*AY447)</f>
        <v>20009.450999999994</v>
      </c>
      <c r="BS447" s="91">
        <f>IF($G447=2,$H447*BA447*$I$2,$H447*BA447)</f>
        <v>0</v>
      </c>
      <c r="BT447" s="91">
        <f>IF($G447=2,$H447*BC447*$I$2,$H447*BC447)</f>
        <v>0</v>
      </c>
      <c r="BU447" s="91"/>
      <c r="BV447" s="91"/>
      <c r="BW447" s="158"/>
      <c r="BX447" s="153" t="s">
        <v>607</v>
      </c>
    </row>
    <row r="448" spans="1:76" s="86" customFormat="1" ht="25.5" customHeight="1" x14ac:dyDescent="0.25">
      <c r="A448" s="13" t="s">
        <v>979</v>
      </c>
      <c r="B448" s="63" t="s">
        <v>958</v>
      </c>
      <c r="C448" s="244" t="s">
        <v>105</v>
      </c>
      <c r="D448" s="274">
        <v>2</v>
      </c>
      <c r="E448" s="328">
        <v>43.1</v>
      </c>
      <c r="F448" s="350" t="s">
        <v>884</v>
      </c>
      <c r="G448" s="369">
        <v>2</v>
      </c>
      <c r="H448" s="370">
        <v>60</v>
      </c>
      <c r="I448" s="372" t="s">
        <v>884</v>
      </c>
      <c r="J448" s="307">
        <v>69.489999999999995</v>
      </c>
      <c r="K448" s="208"/>
      <c r="L448" s="224"/>
      <c r="M448" s="240"/>
      <c r="N448" s="141"/>
      <c r="O448" s="87"/>
      <c r="P448" s="91"/>
      <c r="Q448" s="292">
        <v>26960</v>
      </c>
      <c r="R448" s="72">
        <f>IF(SUM($S$3:U$3)*$J448+SUM($S$4:U$4)*$K448+SUM($S$5:U$5)*$L448+SUM($S$6:U$6)*$M448+SUM($S$7:U$7)*$N448-SUM($O448:$Q448)&gt;0,SUM($S$3:U$3)*$J448+SUM($S$4:U$4)*$K448+SUM($S$5:U$5)*$L448+SUM($S$6:U$6)*$M448+SUM($S$7:U$7)*$N448-SUM($O448:$Q448),0)</f>
        <v>0</v>
      </c>
      <c r="S448" s="73">
        <f t="shared" si="1290"/>
        <v>0</v>
      </c>
      <c r="T448" s="72">
        <f>IF(SUM($S$3:W$3)*$J448+SUM($S$4:W$4)*$K448+SUM($S$5:W$5)*$L448+SUM($S$6:W$6)*$M448+SUM($S$7:W$7)*$N448-SUM($O448:$Q448)&gt;0,SUM($S$3:W$3)*$J448+SUM($S$4:W$4)*$K448+SUM($S$5:W$5)*$L448+SUM($S$6:W$6)*$M448+SUM($S$7:W$7)*$N448-SUM($O448:$Q448),0)</f>
        <v>0</v>
      </c>
      <c r="U448" s="4">
        <f t="shared" si="1291"/>
        <v>0</v>
      </c>
      <c r="V448" s="72">
        <f>IF(SUM($S$3:Y$3)*$J448+SUM($S$4:Y$4)*$K448+SUM($S$5:Y$5)*$L448+SUM($S$6:Y$6)*$M448+SUM($S$7:Y$7)*$N448-SUM($O448:$Q448)&gt;0,SUM($S$3:Y$3)*$J448+SUM($S$4:Y$4)*$K448+SUM($S$5:Y$5)*$L448+SUM($S$6:Y$6)*$M448+SUM($S$7:Y$7)*$N448-SUM($O448:$Q448),0)</f>
        <v>0</v>
      </c>
      <c r="W448" s="4">
        <f t="shared" si="1292"/>
        <v>0</v>
      </c>
      <c r="X448" s="72">
        <f>IF(SUM($S$3:AA$3)*$J448+SUM($S$4:AA$4)*$K448+SUM($S$5:AA$5)*$L448+SUM($S$6:AA$6)*$M448+SUM($S$7:AA$7)*$N448-SUM($O448:$Q448)&gt;0,SUM($S$3:AA$3)*$J448+SUM($S$4:AA$4)*$K448+SUM($S$5:AA$5)*$L448+SUM($S$6:AA$6)*$M448+SUM($S$7:AA$7)*$N448-SUM($O448:$Q448),0)</f>
        <v>0</v>
      </c>
      <c r="Y448" s="4">
        <f t="shared" si="1293"/>
        <v>0</v>
      </c>
      <c r="Z448" s="72">
        <f>IF(SUM($S$3:AC$3)*$J448+SUM($S$4:AC$4)*$K448+SUM($S$5:AC$5)*$L448+SUM($S$6:AC$6)*$M448+SUM($S$7:AC$7)*$N448-SUM($O448:$Q448)&gt;0,SUM($S$3:AC$3)*$J448+SUM($S$4:AC$4)*$K448+SUM($S$5:AC$5)*$L448+SUM($S$6:AC$6)*$M448+SUM($S$7:AC$7)*$N448-SUM($O448:$Q448),0)</f>
        <v>0</v>
      </c>
      <c r="AA448" s="4">
        <f t="shared" si="1294"/>
        <v>0</v>
      </c>
      <c r="AB448" s="72">
        <f>IF(SUM($S$3:AE$3)*$J448+SUM($S$4:AE$4)*$K448+SUM($S$5:AE$5)*$L448+SUM($S$6:AE$6)*$M448+SUM($S$7:AE$7)*$N448-SUM($O448:$Q448)&gt;0,SUM($S$3:AE$3)*$J448+SUM($S$4:AE$4)*$K448+SUM($S$5:AE$5)*$L448+SUM($S$6:AE$6)*$M448+SUM($S$7:AE$7)*$N448-SUM($O448:$Q448),0)</f>
        <v>0</v>
      </c>
      <c r="AC448" s="4">
        <f t="shared" si="1295"/>
        <v>0</v>
      </c>
      <c r="AD448" s="72">
        <f>IF(SUM($S$3:AG$3)*$J448+SUM($S$4:AG$4)*$K448+SUM($S$5:AG$5)*$L448+SUM($S$6:AG$6)*$M448+SUM($S$7:AG$7)*$N448-SUM($O448:$Q448)&gt;0,SUM($S$3:AG$3)*$J448+SUM($S$4:AG$4)*$K448+SUM($S$5:AG$5)*$L448+SUM($S$6:AG$6)*$M448+SUM($S$7:AG$7)*$N448-SUM($O448:$Q448),0)</f>
        <v>0</v>
      </c>
      <c r="AE448" s="4">
        <f t="shared" si="1296"/>
        <v>0</v>
      </c>
      <c r="AF448" s="72">
        <f>IF(SUM($S$3:AI$3)*$J448+SUM($S$4:AI$4)*$K448+SUM($S$5:AI$5)*$L448+SUM($S$6:AI$6)*$M448+SUM($S$7:AI$7)*$N448-SUM($O448:$Q448)&gt;0,SUM($S$3:AI$3)*$J448+SUM($S$4:AI$4)*$K448+SUM($S$5:AI$5)*$L448+SUM($S$6:AI$6)*$M448+SUM($S$7:AI$7)*$N448-SUM($O448:$Q448),0)</f>
        <v>0</v>
      </c>
      <c r="AG448" s="4">
        <f t="shared" si="1297"/>
        <v>0</v>
      </c>
      <c r="AH448" s="72">
        <f>IF(SUM($S$3:AK$3)*$J448+SUM($S$4:AK$4)*$K448+SUM($S$5:AK$5)*$L448+SUM($S$6:AK$6)*$M448+SUM($S$7:AK$7)*$N448-SUM($O448:$Q448)&gt;0,SUM($S$3:AK$3)*$J448+SUM($S$4:AK$4)*$K448+SUM($S$5:AK$5)*$L448+SUM($S$6:AK$6)*$M448+SUM($S$7:AK$7)*$N448-SUM($O448:$Q448),0)</f>
        <v>0</v>
      </c>
      <c r="AI448" s="4">
        <f t="shared" si="1298"/>
        <v>0</v>
      </c>
      <c r="AJ448" s="72">
        <f>IF(SUM($S$3:AM$3)*$J448+SUM($S$4:AQ$4)*$K448+SUM($S$5:AM$5)*$L448+SUM($S$6:AM$6)*$M448+SUM($S$7:AM$7)*$N448-SUM($O448:$Q448)&gt;0,SUM($S$3:AM$3)*$J448+SUM($S$4:AQ$4)*$K448+SUM($S$5:AM$5)*$L448+SUM($S$6:AM$6)*$M448+SUM($S$7:AM$7)*$N448-SUM($O448:$Q448),0)</f>
        <v>0</v>
      </c>
      <c r="AK448" s="4">
        <f t="shared" si="1299"/>
        <v>0</v>
      </c>
      <c r="AL448" s="72">
        <f>IF(SUM($S$3:AO$3)*$J448+SUM($S$4:AS$4)*$K448+SUM($S$5:AO$5)*$L448+SUM($S$6:AO$6)*$M448+SUM($S$7:AO$7)*$N448-SUM($O448:$Q448)&gt;0,SUM($S$3:AO$3)*$J448+SUM($S$4:AS$4)*$K448+SUM($S$5:AO$5)*$L448+SUM($S$6:AO$6)*$M448+SUM($S$7:AO$7)*$N448-SUM($O448:$Q448),0)</f>
        <v>0</v>
      </c>
      <c r="AM448" s="4">
        <f t="shared" si="1300"/>
        <v>0</v>
      </c>
      <c r="AN448" s="72">
        <f>IF(SUM($S$3:AQ$3)*$J448+SUM($S$4:AU$4)*$K448+SUM($S$5:AQ$5)*$L448+SUM($S$6:AQ$6)*$M448+SUM($S$7:AQ$7)*$N448-SUM($O448:$Q448)&gt;0,SUM($S$3:AQ$3)*$J448+SUM($S$4:AU$4)*$K448+SUM($S$5:AQ$5)*$L448+SUM($S$6:AQ$6)*$M448+SUM($S$7:AQ$7)*$N448-SUM($O448:$Q448),0)</f>
        <v>0</v>
      </c>
      <c r="AO448" s="4">
        <f t="shared" si="1301"/>
        <v>0</v>
      </c>
      <c r="AP448" s="72">
        <f>IF(SUM($S$3:AS$3)*$J448+SUM($S$4:AW$4)*$K448+SUM($S$5:AS$5)*$L448+SUM($S$6:AS$6)*$M448+SUM($S$7:AS$7)*$N448-SUM($O448:$Q448)&gt;0,SUM($S$3:AS$3)*$J448+SUM($S$4:AW$4)*$K448+SUM($S$5:AS$5)*$L448+SUM($S$6:AS$6)*$M448+SUM($S$7:AS$7)*$N448-SUM($O448:$Q448),0)</f>
        <v>0</v>
      </c>
      <c r="AQ448" s="4">
        <f t="shared" si="1302"/>
        <v>0</v>
      </c>
      <c r="AR448" s="72">
        <f>IF(SUM($S$3:AU$3)*$J448+SUM($S$4:AP$4)*$K448+SUM($S$5:AU$5)*$L448+SUM($S$6:AU$6)*$M448+SUM($S$7:AU$7)*$N448-SUM($O448:$Q448)&gt;0,SUM($S$3:AU$3)*$J448+SUM($S$4:AP$4)*$K448+SUM($S$5:AU$5)*$L448+SUM($S$6:AU$6)*$M448+SUM($S$7:AU$7)*$N448-SUM($O448:$Q448),0)</f>
        <v>0</v>
      </c>
      <c r="AS448" s="4">
        <f t="shared" si="1303"/>
        <v>0</v>
      </c>
      <c r="AT448" s="72">
        <f>IF(SUM($S$3:AW$3)*$J448+SUM($S$4:AW$4)*$K448+SUM($S$5:AW$5)*$L448+SUM($S$6:AW$6)*$M448+SUM($S$7:AW$7)*$N448-SUM($O448:$Q448)&gt;0,SUM($S$3:AW$3)*$J448+SUM($S$4:AW$4)*$K448+SUM($S$5:AW$5)*$L448+SUM($S$6:AW$6)*$M448+SUM($S$7:AW$7)*$N448-SUM($O448:$Q448),0)</f>
        <v>0</v>
      </c>
      <c r="AU448" s="4">
        <f t="shared" si="1304"/>
        <v>0</v>
      </c>
      <c r="AV448" s="72">
        <f>IF(SUM($S$3:AY$3)*$J448+SUM($S$4:AY$4)*$K448+SUM($S$5:AY$5)*$L448+SUM($S$6:AY$6)*$M448+SUM($S$7:AY$7)*$N448-SUM($O448:$Q448)&gt;0,SUM($S$3:AY$3)*$J448+SUM($S$4:AY$4)*$K448+SUM($S$5:AY$5)*$L448+SUM($S$6:AY$6)*$M448+SUM($S$7:AY$7)*$N448-SUM($O448:$Q448),0)</f>
        <v>0</v>
      </c>
      <c r="AW448" s="4">
        <f t="shared" si="1305"/>
        <v>0</v>
      </c>
      <c r="AX448" s="72">
        <f>IF(SUM($S$3:BA$3)*$J448+SUM($S$4:BA$4)*$K448+SUM($S$5:BA$5)*$L448+SUM($S$6:BA$6)*$M448+SUM($S$7:BA$7)*$N448-SUM($O448:$Q448)&gt;0,SUM($S$3:BA$3)*$J448+SUM($S$4:BA$4)*$K448+SUM($S$5:BA$5)*$L448+SUM($S$6:BA$6)*$M448+SUM($S$7:BA$7)*$N448-SUM($O448:$Q448),0)</f>
        <v>0</v>
      </c>
      <c r="AY448" s="7">
        <f t="shared" si="1306"/>
        <v>0</v>
      </c>
      <c r="AZ448" s="401">
        <f>IF(SUM($S$3:BC$3)*$J448+SUM($S$4:BC$4)*$K448+SUM($S$5:BC$5)*$L448+SUM($S$6:BC$6)*$M448+SUM($S$7:BC$7)*$N448-SUM($O448:$Q448)&gt;0,SUM($S$3:BC$3)*$J448+SUM($S$4:BC$4)*$K448+SUM($S$5:BC$5)*$L448+SUM($S$6:BC$6)*$M448+SUM($S$7:BC$7)*$N448-SUM($O448:$Q448),0)</f>
        <v>0</v>
      </c>
      <c r="BA448" s="87">
        <f t="shared" si="1307"/>
        <v>0</v>
      </c>
      <c r="BB448" s="402">
        <f>IF(SUM($S$3:BD$3)*$J448+SUM($S$4:BD$4)*$K448+SUM($S$5:BD$5)*$L448+SUM($S$6:BD$6)*$M448+SUM($S$7:BD$7)*$N448-SUM($O448:$Q448)&gt;0,SUM($S$3:BD$3)*$J448+SUM($S$4:BD$4)*$K448+SUM($S$5:BD$5)*$L448+SUM($S$6:BD$6)*$M448+SUM($S$7:BD$7)*$N448-SUM($O448:$Q448),0)</f>
        <v>0</v>
      </c>
      <c r="BC448" s="87">
        <f t="shared" si="1308"/>
        <v>0</v>
      </c>
      <c r="BG448" s="91"/>
      <c r="BH448" s="91"/>
      <c r="BI448" s="91"/>
      <c r="BJ448" s="91"/>
      <c r="BK448" s="91"/>
      <c r="BL448" s="91"/>
      <c r="BM448" s="91"/>
      <c r="BN448" s="91"/>
      <c r="BO448" s="91"/>
      <c r="BP448" s="91"/>
      <c r="BQ448" s="250"/>
      <c r="BR448" s="157"/>
      <c r="BS448" s="91"/>
      <c r="BT448" s="91"/>
      <c r="BU448" s="91"/>
      <c r="BV448" s="91"/>
      <c r="BW448" s="158"/>
      <c r="BX448" s="153" t="s">
        <v>1032</v>
      </c>
    </row>
    <row r="449" spans="1:76" s="88" customFormat="1" x14ac:dyDescent="0.25">
      <c r="A449" s="51" t="s">
        <v>587</v>
      </c>
      <c r="B449" s="47" t="s">
        <v>588</v>
      </c>
      <c r="C449" s="244" t="s">
        <v>105</v>
      </c>
      <c r="D449" s="274">
        <v>2</v>
      </c>
      <c r="E449" s="328">
        <v>43.1</v>
      </c>
      <c r="F449" s="342" t="s">
        <v>580</v>
      </c>
      <c r="G449" s="369">
        <v>2</v>
      </c>
      <c r="H449" s="370">
        <v>60</v>
      </c>
      <c r="I449" s="372" t="s">
        <v>580</v>
      </c>
      <c r="J449" s="208">
        <v>29.92</v>
      </c>
      <c r="K449" s="208">
        <v>29.92</v>
      </c>
      <c r="L449" s="222">
        <v>29.92</v>
      </c>
      <c r="M449" s="240">
        <v>29.92</v>
      </c>
      <c r="N449" s="141"/>
      <c r="O449" s="87"/>
      <c r="P449" s="87"/>
      <c r="Q449" s="292">
        <v>31000</v>
      </c>
      <c r="R449" s="72">
        <f>IF(SUM($S$3:U$3)*$J449+SUM($S$4:U$4)*$K449+SUM($S$5:U$5)*$L449+SUM($S$6:U$6)*$M449+SUM($S$7:U$7)*$N449-SUM($O449:$Q449)&gt;0,SUM($S$3:U$3)*$J449+SUM($S$4:U$4)*$K449+SUM($S$5:U$5)*$L449+SUM($S$6:U$6)*$M449+SUM($S$7:U$7)*$N449-SUM($O449:$Q449),0)</f>
        <v>0</v>
      </c>
      <c r="S449" s="73">
        <f t="shared" si="1290"/>
        <v>0</v>
      </c>
      <c r="T449" s="72">
        <f>IF(SUM($S$3:W$3)*$J449+SUM($S$4:W$4)*$K449+SUM($S$5:W$5)*$L449+SUM($S$6:W$6)*$M449+SUM($S$7:W$7)*$N449-SUM($O449:$Q449)&gt;0,SUM($S$3:W$3)*$J449+SUM($S$4:W$4)*$K449+SUM($S$5:W$5)*$L449+SUM($S$6:W$6)*$M449+SUM($S$7:W$7)*$N449-SUM($O449:$Q449),0)</f>
        <v>0</v>
      </c>
      <c r="U449" s="4">
        <f t="shared" si="1291"/>
        <v>0</v>
      </c>
      <c r="V449" s="72">
        <f>IF(SUM($S$3:Y$3)*$J449+SUM($S$4:Y$4)*$K449+SUM($S$5:Y$5)*$L449+SUM($S$6:Y$6)*$M449+SUM($S$7:Y$7)*$N449-SUM($O449:$Q449)&gt;0,SUM($S$3:Y$3)*$J449+SUM($S$4:Y$4)*$K449+SUM($S$5:Y$5)*$L449+SUM($S$6:Y$6)*$M449+SUM($S$7:Y$7)*$N449-SUM($O449:$Q449),0)</f>
        <v>0</v>
      </c>
      <c r="W449" s="4">
        <f t="shared" si="1292"/>
        <v>0</v>
      </c>
      <c r="X449" s="72">
        <f>IF(SUM($S$3:AA$3)*$J449+SUM($S$4:AA$4)*$K449+SUM($S$5:AA$5)*$L449+SUM($S$6:AA$6)*$M449+SUM($S$7:AA$7)*$N449-SUM($O449:$Q449)&gt;0,SUM($S$3:AA$3)*$J449+SUM($S$4:AA$4)*$K449+SUM($S$5:AA$5)*$L449+SUM($S$6:AA$6)*$M449+SUM($S$7:AA$7)*$N449-SUM($O449:$Q449),0)</f>
        <v>0</v>
      </c>
      <c r="Y449" s="4">
        <f t="shared" si="1293"/>
        <v>0</v>
      </c>
      <c r="Z449" s="72">
        <f>IF(SUM($S$3:AC$3)*$J449+SUM($S$4:AC$4)*$K449+SUM($S$5:AC$5)*$L449+SUM($S$6:AC$6)*$M449+SUM($S$7:AC$7)*$N449-SUM($O449:$Q449)&gt;0,SUM($S$3:AC$3)*$J449+SUM($S$4:AC$4)*$K449+SUM($S$5:AC$5)*$L449+SUM($S$6:AC$6)*$M449+SUM($S$7:AC$7)*$N449-SUM($O449:$Q449),0)</f>
        <v>0</v>
      </c>
      <c r="AA449" s="4">
        <f t="shared" si="1294"/>
        <v>0</v>
      </c>
      <c r="AB449" s="72">
        <f>IF(SUM($S$3:AE$3)*$J449+SUM($S$4:AE$4)*$K449+SUM($S$5:AE$5)*$L449+SUM($S$6:AE$6)*$M449+SUM($S$7:AE$7)*$N449-SUM($O449:$Q449)&gt;0,SUM($S$3:AE$3)*$J449+SUM($S$4:AE$4)*$K449+SUM($S$5:AE$5)*$L449+SUM($S$6:AE$6)*$M449+SUM($S$7:AE$7)*$N449-SUM($O449:$Q449),0)</f>
        <v>0</v>
      </c>
      <c r="AC449" s="4">
        <f t="shared" si="1295"/>
        <v>0</v>
      </c>
      <c r="AD449" s="72">
        <f>IF(SUM($S$3:AG$3)*$J449+SUM($S$4:AG$4)*$K449+SUM($S$5:AG$5)*$L449+SUM($S$6:AG$6)*$M449+SUM($S$7:AG$7)*$N449-SUM($O449:$Q449)&gt;0,SUM($S$3:AG$3)*$J449+SUM($S$4:AG$4)*$K449+SUM($S$5:AG$5)*$L449+SUM($S$6:AG$6)*$M449+SUM($S$7:AG$7)*$N449-SUM($O449:$Q449),0)</f>
        <v>0</v>
      </c>
      <c r="AE449" s="4">
        <f t="shared" si="1296"/>
        <v>0</v>
      </c>
      <c r="AF449" s="72">
        <f>IF(SUM($S$3:AI$3)*$J449+SUM($S$4:AI$4)*$K449+SUM($S$5:AI$5)*$L449+SUM($S$6:AI$6)*$M449+SUM($S$7:AI$7)*$N449-SUM($O449:$Q449)&gt;0,SUM($S$3:AI$3)*$J449+SUM($S$4:AI$4)*$K449+SUM($S$5:AI$5)*$L449+SUM($S$6:AI$6)*$M449+SUM($S$7:AI$7)*$N449-SUM($O449:$Q449),0)</f>
        <v>236.48000000000684</v>
      </c>
      <c r="AG449" s="4">
        <f t="shared" si="1297"/>
        <v>236.48000000000684</v>
      </c>
      <c r="AH449" s="72">
        <f>IF(SUM($S$3:AK$3)*$J449+SUM($S$4:AK$4)*$K449+SUM($S$5:AK$5)*$L449+SUM($S$6:AK$6)*$M449+SUM($S$7:AK$7)*$N449-SUM($O449:$Q449)&gt;0,SUM($S$3:AK$3)*$J449+SUM($S$4:AK$4)*$K449+SUM($S$5:AK$5)*$L449+SUM($S$6:AK$6)*$M449+SUM($S$7:AK$7)*$N449-SUM($O449:$Q449),0)</f>
        <v>3886.7200000000012</v>
      </c>
      <c r="AI449" s="4">
        <f t="shared" si="1298"/>
        <v>3650.2399999999943</v>
      </c>
      <c r="AJ449" s="72">
        <f>IF(SUM($S$3:AM$3)*$J449+SUM($S$4:AQ$4)*$K449+SUM($S$5:AM$5)*$L449+SUM($S$6:AM$6)*$M449+SUM($S$7:AM$7)*$N449-SUM($O449:$Q449)&gt;0,SUM($S$3:AM$3)*$J449+SUM($S$4:AQ$4)*$K449+SUM($S$5:AM$5)*$L449+SUM($S$6:AM$6)*$M449+SUM($S$7:AM$7)*$N449-SUM($O449:$Q449),0)</f>
        <v>6878.7200000000012</v>
      </c>
      <c r="AK449" s="4">
        <f t="shared" si="1299"/>
        <v>2992</v>
      </c>
      <c r="AL449" s="72">
        <f>IF(SUM($S$3:AO$3)*$J449+SUM($S$4:AS$4)*$K449+SUM($S$5:AO$5)*$L449+SUM($S$6:AO$6)*$M449+SUM($S$7:AO$7)*$N449-SUM($O449:$Q449)&gt;0,SUM($S$3:AO$3)*$J449+SUM($S$4:AS$4)*$K449+SUM($S$5:AO$5)*$L449+SUM($S$6:AO$6)*$M449+SUM($S$7:AO$7)*$N449-SUM($O449:$Q449),0)</f>
        <v>11366.720000000001</v>
      </c>
      <c r="AM449" s="4">
        <f t="shared" si="1300"/>
        <v>4488</v>
      </c>
      <c r="AN449" s="72">
        <f>IF(SUM($S$3:AQ$3)*$J449+SUM($S$4:AU$4)*$K449+SUM($S$5:AQ$5)*$L449+SUM($S$6:AQ$6)*$M449+SUM($S$7:AQ$7)*$N449-SUM($O449:$Q449)&gt;0,SUM($S$3:AQ$3)*$J449+SUM($S$4:AU$4)*$K449+SUM($S$5:AQ$5)*$L449+SUM($S$6:AQ$6)*$M449+SUM($S$7:AQ$7)*$N449-SUM($O449:$Q449),0)</f>
        <v>18397.919999999998</v>
      </c>
      <c r="AO449" s="4">
        <f t="shared" si="1301"/>
        <v>7031.1999999999971</v>
      </c>
      <c r="AP449" s="72">
        <f>IF(SUM($S$3:AS$3)*$J449+SUM($S$4:AW$4)*$K449+SUM($S$5:AS$5)*$L449+SUM($S$6:AS$6)*$M449+SUM($S$7:AS$7)*$N449-SUM($O449:$Q449)&gt;0,SUM($S$3:AS$3)*$J449+SUM($S$4:AW$4)*$K449+SUM($S$5:AS$5)*$L449+SUM($S$6:AS$6)*$M449+SUM($S$7:AS$7)*$N449-SUM($O449:$Q449),0)</f>
        <v>26925.120000000003</v>
      </c>
      <c r="AQ449" s="4">
        <f t="shared" si="1302"/>
        <v>8527.2000000000044</v>
      </c>
      <c r="AR449" s="72">
        <f>IF(SUM($S$3:AU$3)*$J449+SUM($S$4:AP$4)*$K449+SUM($S$5:AU$5)*$L449+SUM($S$6:AU$6)*$M449+SUM($S$7:AU$7)*$N449-SUM($O449:$Q449)&gt;0,SUM($S$3:AU$3)*$J449+SUM($S$4:AP$4)*$K449+SUM($S$5:AU$5)*$L449+SUM($S$6:AU$6)*$M449+SUM($S$7:AU$7)*$N449-SUM($O449:$Q449),0)</f>
        <v>16901.920000000006</v>
      </c>
      <c r="AS449" s="4">
        <f t="shared" si="1303"/>
        <v>0</v>
      </c>
      <c r="AT449" s="72">
        <f>IF(SUM($S$3:AW$3)*$J449+SUM($S$4:AW$4)*$K449+SUM($S$5:AW$5)*$L449+SUM($S$6:AW$6)*$M449+SUM($S$7:AW$7)*$N449-SUM($O449:$Q449)&gt;0,SUM($S$3:AW$3)*$J449+SUM($S$4:AW$4)*$K449+SUM($S$5:AW$5)*$L449+SUM($S$6:AW$6)*$M449+SUM($S$7:AW$7)*$N449-SUM($O449:$Q449),0)</f>
        <v>39790.720000000001</v>
      </c>
      <c r="AU449" s="4">
        <f t="shared" si="1304"/>
        <v>22888.799999999996</v>
      </c>
      <c r="AV449" s="72">
        <f>IF(SUM($S$3:AY$3)*$J449+SUM($S$4:AY$4)*$K449+SUM($S$5:AY$5)*$L449+SUM($S$6:AY$6)*$M449+SUM($S$7:AY$7)*$N449-SUM($O449:$Q449)&gt;0,SUM($S$3:AY$3)*$J449+SUM($S$4:AY$4)*$K449+SUM($S$5:AY$5)*$L449+SUM($S$6:AY$6)*$M449+SUM($S$7:AY$7)*$N449-SUM($O449:$Q449),0)</f>
        <v>50711.520000000004</v>
      </c>
      <c r="AW449" s="4">
        <f t="shared" si="1305"/>
        <v>10920.800000000003</v>
      </c>
      <c r="AX449" s="72">
        <f>IF(SUM($S$3:BA$3)*$J449+SUM($S$4:BA$4)*$K449+SUM($S$5:BA$5)*$L449+SUM($S$6:BA$6)*$M449+SUM($S$7:BA$7)*$N449-SUM($O449:$Q449)&gt;0,SUM($S$3:BA$3)*$J449+SUM($S$4:BA$4)*$K449+SUM($S$5:BA$5)*$L449+SUM($S$6:BA$6)*$M449+SUM($S$7:BA$7)*$N449-SUM($O449:$Q449),0)</f>
        <v>61632.320000000007</v>
      </c>
      <c r="AY449" s="7">
        <f t="shared" si="1306"/>
        <v>10920.800000000003</v>
      </c>
      <c r="AZ449" s="401">
        <f>IF(SUM($S$3:BC$3)*$J449+SUM($S$4:BC$4)*$K449+SUM($S$5:BC$5)*$L449+SUM($S$6:BC$6)*$M449+SUM($S$7:BC$7)*$N449-SUM($O449:$Q449)&gt;0,SUM($S$3:BC$3)*$J449+SUM($S$4:BC$4)*$K449+SUM($S$5:BC$5)*$L449+SUM($S$6:BC$6)*$M449+SUM($S$7:BC$7)*$N449-SUM($O449:$Q449),0)</f>
        <v>71505.920000000013</v>
      </c>
      <c r="BA449" s="87">
        <f t="shared" si="1307"/>
        <v>9873.6000000000058</v>
      </c>
      <c r="BB449" s="402">
        <f>IF(SUM($S$3:BD$3)*$J449+SUM($S$4:BD$4)*$K449+SUM($S$5:BD$5)*$L449+SUM($S$6:BD$6)*$M449+SUM($S$7:BD$7)*$N449-SUM($O449:$Q449)&gt;0,SUM($S$3:BD$3)*$J449+SUM($S$4:BD$4)*$K449+SUM($S$5:BD$5)*$L449+SUM($S$6:BD$6)*$M449+SUM($S$7:BD$7)*$N449-SUM($O449:$Q449),0)</f>
        <v>79973.279999999999</v>
      </c>
      <c r="BC449" s="87">
        <f t="shared" si="1308"/>
        <v>8467.359999999986</v>
      </c>
      <c r="BG449" s="23">
        <f t="shared" ref="BG449" si="1469">IF($G449=2,AC449*$I$2*$H449,AC449*$H449)</f>
        <v>0</v>
      </c>
      <c r="BH449" s="23">
        <f t="shared" ref="BH449" si="1470">IF($G449=2,AE449*$I$2*$H449,AE449*$H449)</f>
        <v>0</v>
      </c>
      <c r="BI449" s="23">
        <f t="shared" ref="BI449" si="1471">IF($G449=2,AG449*$I$2*$H449,AG449*$H449)</f>
        <v>80876.160000002346</v>
      </c>
      <c r="BJ449" s="23">
        <f t="shared" ref="BJ449" si="1472">IF($G449=2,AI449*$I$2*$H449,AI449*$H449)</f>
        <v>1248382.0799999982</v>
      </c>
      <c r="BK449" s="23">
        <f t="shared" ref="BK449" si="1473">IF($G449=2,AK449*$I$2*$H449,AK449*$H449)</f>
        <v>1023264.0000000001</v>
      </c>
      <c r="BL449" s="23">
        <f t="shared" ref="BL449" si="1474">IF($G449=2,AM449*$I$2*$H449,AM449*$H449)</f>
        <v>1534896.0000000002</v>
      </c>
      <c r="BM449" s="23">
        <f t="shared" ref="BM449" si="1475">IF($G449=2,AO449*$I$2*$H449,AO449*$H449)</f>
        <v>2404670.399999999</v>
      </c>
      <c r="BN449" s="23">
        <f t="shared" ref="BN449" si="1476">IF($G449=2,AQ449*$I$2*$H449,AQ449*$H449)</f>
        <v>2916302.4000000018</v>
      </c>
      <c r="BO449" s="23">
        <f t="shared" ref="BO449" si="1477">IF($G449=2,AS449*$I$2*$H449,AS449*$H449)</f>
        <v>0</v>
      </c>
      <c r="BP449" s="23">
        <f t="shared" ref="BP449" si="1478">IF($G449=2,AU449*$I$2*$H449,AU449*$H449)</f>
        <v>7827969.5999999987</v>
      </c>
      <c r="BQ449" s="407">
        <f t="shared" ref="BQ449" si="1479">IF($G449=2,AW449*$I$2*$H449,AW449*$H449)</f>
        <v>3734913.600000001</v>
      </c>
      <c r="BR449" s="22">
        <f t="shared" ref="BR449" si="1480">IF($G449=2,AY449*$I$2*$H449,AY449*$H449)</f>
        <v>3734913.600000001</v>
      </c>
      <c r="BS449" s="91">
        <f t="shared" ref="BS449:BS455" si="1481">IF($G449=2,$H449*BA449*$I$2,$H449*BA449)</f>
        <v>3376771.200000002</v>
      </c>
      <c r="BT449" s="91">
        <f t="shared" ref="BT449:BT455" si="1482">IF($G449=2,$H449*BC449*$I$2,$H449*BC449)</f>
        <v>2895837.1199999955</v>
      </c>
      <c r="BU449" s="23"/>
      <c r="BV449" s="23"/>
      <c r="BW449" s="24"/>
      <c r="BX449" s="164" t="s">
        <v>607</v>
      </c>
    </row>
    <row r="450" spans="1:76" s="86" customFormat="1" ht="12.75" customHeight="1" x14ac:dyDescent="0.25">
      <c r="A450" s="51" t="s">
        <v>980</v>
      </c>
      <c r="B450" s="51" t="s">
        <v>716</v>
      </c>
      <c r="C450" s="244" t="s">
        <v>105</v>
      </c>
      <c r="D450" s="274">
        <v>2</v>
      </c>
      <c r="E450" s="328">
        <v>42.4</v>
      </c>
      <c r="F450" s="342" t="s">
        <v>580</v>
      </c>
      <c r="G450" s="369">
        <v>2</v>
      </c>
      <c r="H450" s="370">
        <v>60</v>
      </c>
      <c r="I450" s="372" t="s">
        <v>580</v>
      </c>
      <c r="J450" s="307">
        <v>14.08</v>
      </c>
      <c r="K450" s="208"/>
      <c r="L450" s="224"/>
      <c r="M450" s="240"/>
      <c r="N450" s="141"/>
      <c r="O450" s="87"/>
      <c r="P450" s="91">
        <v>1748</v>
      </c>
      <c r="Q450" s="292">
        <v>5000</v>
      </c>
      <c r="R450" s="72">
        <f>IF(SUM($S$3:U$3)*$J450+SUM($S$4:U$4)*$K450+SUM($S$5:U$5)*$L450+SUM($S$6:U$6)*$M450+SUM($S$7:U$7)*$N450-SUM($O450:$Q450)&gt;0,SUM($S$3:U$3)*$J450+SUM($S$4:U$4)*$K450+SUM($S$5:U$5)*$L450+SUM($S$6:U$6)*$M450+SUM($S$7:U$7)*$N450-SUM($O450:$Q450),0)</f>
        <v>0</v>
      </c>
      <c r="S450" s="73">
        <f t="shared" si="1290"/>
        <v>0</v>
      </c>
      <c r="T450" s="72">
        <f>IF(SUM($S$3:W$3)*$J450+SUM($S$4:W$4)*$K450+SUM($S$5:W$5)*$L450+SUM($S$6:W$6)*$M450+SUM($S$7:W$7)*$N450-SUM($O450:$Q450)&gt;0,SUM($S$3:W$3)*$J450+SUM($S$4:W$4)*$K450+SUM($S$5:W$5)*$L450+SUM($S$6:W$6)*$M450+SUM($S$7:W$7)*$N450-SUM($O450:$Q450),0)</f>
        <v>0</v>
      </c>
      <c r="U450" s="4">
        <f t="shared" si="1291"/>
        <v>0</v>
      </c>
      <c r="V450" s="72">
        <f>IF(SUM($S$3:Y$3)*$J450+SUM($S$4:Y$4)*$K450+SUM($S$5:Y$5)*$L450+SUM($S$6:Y$6)*$M450+SUM($S$7:Y$7)*$N450-SUM($O450:$Q450)&gt;0,SUM($S$3:Y$3)*$J450+SUM($S$4:Y$4)*$K450+SUM($S$5:Y$5)*$L450+SUM($S$6:Y$6)*$M450+SUM($S$7:Y$7)*$N450-SUM($O450:$Q450),0)</f>
        <v>0</v>
      </c>
      <c r="W450" s="4">
        <f t="shared" si="1292"/>
        <v>0</v>
      </c>
      <c r="X450" s="72">
        <f>IF(SUM($S$3:AA$3)*$J450+SUM($S$4:AA$4)*$K450+SUM($S$5:AA$5)*$L450+SUM($S$6:AA$6)*$M450+SUM($S$7:AA$7)*$N450-SUM($O450:$Q450)&gt;0,SUM($S$3:AA$3)*$J450+SUM($S$4:AA$4)*$K450+SUM($S$5:AA$5)*$L450+SUM($S$6:AA$6)*$M450+SUM($S$7:AA$7)*$N450-SUM($O450:$Q450),0)</f>
        <v>0</v>
      </c>
      <c r="Y450" s="4">
        <f t="shared" si="1293"/>
        <v>0</v>
      </c>
      <c r="Z450" s="72">
        <f>IF(SUM($S$3:AC$3)*$J450+SUM($S$4:AC$4)*$K450+SUM($S$5:AC$5)*$L450+SUM($S$6:AC$6)*$M450+SUM($S$7:AC$7)*$N450-SUM($O450:$Q450)&gt;0,SUM($S$3:AC$3)*$J450+SUM($S$4:AC$4)*$K450+SUM($S$5:AC$5)*$L450+SUM($S$6:AC$6)*$M450+SUM($S$7:AC$7)*$N450-SUM($O450:$Q450),0)</f>
        <v>0</v>
      </c>
      <c r="AA450" s="4">
        <f t="shared" si="1294"/>
        <v>0</v>
      </c>
      <c r="AB450" s="72">
        <f>IF(SUM($S$3:AE$3)*$J450+SUM($S$4:AE$4)*$K450+SUM($S$5:AE$5)*$L450+SUM($S$6:AE$6)*$M450+SUM($S$7:AE$7)*$N450-SUM($O450:$Q450)&gt;0,SUM($S$3:AE$3)*$J450+SUM($S$4:AE$4)*$K450+SUM($S$5:AE$5)*$L450+SUM($S$6:AE$6)*$M450+SUM($S$7:AE$7)*$N450-SUM($O450:$Q450),0)</f>
        <v>0</v>
      </c>
      <c r="AC450" s="4">
        <f t="shared" si="1295"/>
        <v>0</v>
      </c>
      <c r="AD450" s="72">
        <f>IF(SUM($S$3:AG$3)*$J450+SUM($S$4:AG$4)*$K450+SUM($S$5:AG$5)*$L450+SUM($S$6:AG$6)*$M450+SUM($S$7:AG$7)*$N450-SUM($O450:$Q450)&gt;0,SUM($S$3:AG$3)*$J450+SUM($S$4:AG$4)*$K450+SUM($S$5:AG$5)*$L450+SUM($S$6:AG$6)*$M450+SUM($S$7:AG$7)*$N450-SUM($O450:$Q450),0)</f>
        <v>0</v>
      </c>
      <c r="AE450" s="4">
        <f t="shared" si="1296"/>
        <v>0</v>
      </c>
      <c r="AF450" s="72">
        <f>IF(SUM($S$3:AI$3)*$J450+SUM($S$4:AI$4)*$K450+SUM($S$5:AI$5)*$L450+SUM($S$6:AI$6)*$M450+SUM($S$7:AI$7)*$N450-SUM($O450:$Q450)&gt;0,SUM($S$3:AI$3)*$J450+SUM($S$4:AI$4)*$K450+SUM($S$5:AI$5)*$L450+SUM($S$6:AI$6)*$M450+SUM($S$7:AI$7)*$N450-SUM($O450:$Q450),0)</f>
        <v>0</v>
      </c>
      <c r="AG450" s="4">
        <f t="shared" si="1297"/>
        <v>0</v>
      </c>
      <c r="AH450" s="72">
        <f>IF(SUM($S$3:AK$3)*$J450+SUM($S$4:AK$4)*$K450+SUM($S$5:AK$5)*$L450+SUM($S$6:AK$6)*$M450+SUM($S$7:AK$7)*$N450-SUM($O450:$Q450)&gt;0,SUM($S$3:AK$3)*$J450+SUM($S$4:AK$4)*$K450+SUM($S$5:AK$5)*$L450+SUM($S$6:AK$6)*$M450+SUM($S$7:AK$7)*$N450-SUM($O450:$Q450),0)</f>
        <v>0</v>
      </c>
      <c r="AI450" s="4">
        <f t="shared" si="1298"/>
        <v>0</v>
      </c>
      <c r="AJ450" s="72">
        <f>IF(SUM($S$3:AM$3)*$J450+SUM($S$4:AQ$4)*$K450+SUM($S$5:AM$5)*$L450+SUM($S$6:AM$6)*$M450+SUM($S$7:AM$7)*$N450-SUM($O450:$Q450)&gt;0,SUM($S$3:AM$3)*$J450+SUM($S$4:AQ$4)*$K450+SUM($S$5:AM$5)*$L450+SUM($S$6:AM$6)*$M450+SUM($S$7:AM$7)*$N450-SUM($O450:$Q450),0)</f>
        <v>0</v>
      </c>
      <c r="AK450" s="4">
        <f t="shared" si="1299"/>
        <v>0</v>
      </c>
      <c r="AL450" s="72">
        <f>IF(SUM($S$3:AO$3)*$J450+SUM($S$4:AS$4)*$K450+SUM($S$5:AO$5)*$L450+SUM($S$6:AO$6)*$M450+SUM($S$7:AO$7)*$N450-SUM($O450:$Q450)&gt;0,SUM($S$3:AO$3)*$J450+SUM($S$4:AS$4)*$K450+SUM($S$5:AO$5)*$L450+SUM($S$6:AO$6)*$M450+SUM($S$7:AO$7)*$N450-SUM($O450:$Q450),0)</f>
        <v>0</v>
      </c>
      <c r="AM450" s="4">
        <f t="shared" si="1300"/>
        <v>0</v>
      </c>
      <c r="AN450" s="72">
        <f>IF(SUM($S$3:AQ$3)*$J450+SUM($S$4:AU$4)*$K450+SUM($S$5:AQ$5)*$L450+SUM($S$6:AQ$6)*$M450+SUM($S$7:AQ$7)*$N450-SUM($O450:$Q450)&gt;0,SUM($S$3:AQ$3)*$J450+SUM($S$4:AU$4)*$K450+SUM($S$5:AQ$5)*$L450+SUM($S$6:AQ$6)*$M450+SUM($S$7:AQ$7)*$N450-SUM($O450:$Q450),0)</f>
        <v>0</v>
      </c>
      <c r="AO450" s="4">
        <f t="shared" si="1301"/>
        <v>0</v>
      </c>
      <c r="AP450" s="72">
        <f>IF(SUM($S$3:AS$3)*$J450+SUM($S$4:AW$4)*$K450+SUM($S$5:AS$5)*$L450+SUM($S$6:AS$6)*$M450+SUM($S$7:AS$7)*$N450-SUM($O450:$Q450)&gt;0,SUM($S$3:AS$3)*$J450+SUM($S$4:AW$4)*$K450+SUM($S$5:AS$5)*$L450+SUM($S$6:AS$6)*$M450+SUM($S$7:AS$7)*$N450-SUM($O450:$Q450),0)</f>
        <v>0</v>
      </c>
      <c r="AQ450" s="4">
        <f t="shared" si="1302"/>
        <v>0</v>
      </c>
      <c r="AR450" s="72">
        <f>IF(SUM($S$3:AU$3)*$J450+SUM($S$4:AP$4)*$K450+SUM($S$5:AU$5)*$L450+SUM($S$6:AU$6)*$M450+SUM($S$7:AU$7)*$N450-SUM($O450:$Q450)&gt;0,SUM($S$3:AU$3)*$J450+SUM($S$4:AP$4)*$K450+SUM($S$5:AU$5)*$L450+SUM($S$6:AU$6)*$M450+SUM($S$7:AU$7)*$N450-SUM($O450:$Q450),0)</f>
        <v>0</v>
      </c>
      <c r="AS450" s="4">
        <f t="shared" si="1303"/>
        <v>0</v>
      </c>
      <c r="AT450" s="72">
        <f>IF(SUM($S$3:AW$3)*$J450+SUM($S$4:AW$4)*$K450+SUM($S$5:AW$5)*$L450+SUM($S$6:AW$6)*$M450+SUM($S$7:AW$7)*$N450-SUM($O450:$Q450)&gt;0,SUM($S$3:AW$3)*$J450+SUM($S$4:AW$4)*$K450+SUM($S$5:AW$5)*$L450+SUM($S$6:AW$6)*$M450+SUM($S$7:AW$7)*$N450-SUM($O450:$Q450),0)</f>
        <v>0</v>
      </c>
      <c r="AU450" s="4">
        <f t="shared" si="1304"/>
        <v>0</v>
      </c>
      <c r="AV450" s="72">
        <f>IF(SUM($S$3:AY$3)*$J450+SUM($S$4:AY$4)*$K450+SUM($S$5:AY$5)*$L450+SUM($S$6:AY$6)*$M450+SUM($S$7:AY$7)*$N450-SUM($O450:$Q450)&gt;0,SUM($S$3:AY$3)*$J450+SUM($S$4:AY$4)*$K450+SUM($S$5:AY$5)*$L450+SUM($S$6:AY$6)*$M450+SUM($S$7:AY$7)*$N450-SUM($O450:$Q450),0)</f>
        <v>0</v>
      </c>
      <c r="AW450" s="4">
        <f t="shared" si="1305"/>
        <v>0</v>
      </c>
      <c r="AX450" s="72">
        <f>IF(SUM($S$3:BA$3)*$J450+SUM($S$4:BA$4)*$K450+SUM($S$5:BA$5)*$L450+SUM($S$6:BA$6)*$M450+SUM($S$7:BA$7)*$N450-SUM($O450:$Q450)&gt;0,SUM($S$3:BA$3)*$J450+SUM($S$4:BA$4)*$K450+SUM($S$5:BA$5)*$L450+SUM($S$6:BA$6)*$M450+SUM($S$7:BA$7)*$N450-SUM($O450:$Q450),0)</f>
        <v>0</v>
      </c>
      <c r="AY450" s="7">
        <f t="shared" si="1306"/>
        <v>0</v>
      </c>
      <c r="AZ450" s="401">
        <f>IF(SUM($S$3:BC$3)*$J450+SUM($S$4:BC$4)*$K450+SUM($S$5:BC$5)*$L450+SUM($S$6:BC$6)*$M450+SUM($S$7:BC$7)*$N450-SUM($O450:$Q450)&gt;0,SUM($S$3:BC$3)*$J450+SUM($S$4:BC$4)*$K450+SUM($S$5:BC$5)*$L450+SUM($S$6:BC$6)*$M450+SUM($S$7:BC$7)*$N450-SUM($O450:$Q450),0)</f>
        <v>0</v>
      </c>
      <c r="BA450" s="87">
        <f t="shared" si="1307"/>
        <v>0</v>
      </c>
      <c r="BB450" s="402">
        <f>IF(SUM($S$3:BD$3)*$J450+SUM($S$4:BD$4)*$K450+SUM($S$5:BD$5)*$L450+SUM($S$6:BD$6)*$M450+SUM($S$7:BD$7)*$N450-SUM($O450:$Q450)&gt;0,SUM($S$3:BD$3)*$J450+SUM($S$4:BD$4)*$K450+SUM($S$5:BD$5)*$L450+SUM($S$6:BD$6)*$M450+SUM($S$7:BD$7)*$N450-SUM($O450:$Q450),0)</f>
        <v>0</v>
      </c>
      <c r="BC450" s="87">
        <f t="shared" si="1308"/>
        <v>0</v>
      </c>
      <c r="BG450" s="23">
        <f t="shared" ref="BG450:BG452" si="1483">IF($G450=2,AC450*$H450*$I$2,AC450*$H450)</f>
        <v>0</v>
      </c>
      <c r="BH450" s="23">
        <f t="shared" ref="BH450:BH452" si="1484">IF($G450=2,AE450*$H450*$I$2,AE450*$H450)</f>
        <v>0</v>
      </c>
      <c r="BI450" s="23">
        <f t="shared" ref="BI450:BI452" si="1485">IF($G450=2,AG450*$H450*$I$2,AG450*$H450)</f>
        <v>0</v>
      </c>
      <c r="BJ450" s="23">
        <f t="shared" ref="BJ450:BJ452" si="1486">IF($G450=2,AI450*$H450*$I$2,AI450*$H450)</f>
        <v>0</v>
      </c>
      <c r="BK450" s="23">
        <f t="shared" ref="BK450:BK452" si="1487">IF($G450=2,AK450*$H450*$I$2,AK450*$H450)</f>
        <v>0</v>
      </c>
      <c r="BL450" s="23">
        <f t="shared" ref="BL450:BL452" si="1488">IF($G450=2,AM450*$H450*$I$2,AM450*$H450)</f>
        <v>0</v>
      </c>
      <c r="BM450" s="23">
        <f t="shared" ref="BM450:BM452" si="1489">IF($G450=2,AO450*$H450*$I$2,AO450*$H450)</f>
        <v>0</v>
      </c>
      <c r="BN450" s="23">
        <f t="shared" ref="BN450:BN452" si="1490">IF($G450=2,AQ450*$H450*$I$2,AQ450*$H450)</f>
        <v>0</v>
      </c>
      <c r="BO450" s="23">
        <f t="shared" ref="BO450:BO452" si="1491">IF($G450=2,AS450*$H450*$I$2,AS450*$H450)</f>
        <v>0</v>
      </c>
      <c r="BP450" s="23">
        <f t="shared" ref="BP450:BP452" si="1492">IF($G450=2,AU450*$H450*$I$2,AU450*$H450)</f>
        <v>0</v>
      </c>
      <c r="BQ450" s="407">
        <f t="shared" ref="BQ450:BQ452" si="1493">IF($G450=2,AW450*$H450*$I$2,AW450*$H450)</f>
        <v>0</v>
      </c>
      <c r="BR450" s="22">
        <f t="shared" ref="BR450:BR452" si="1494">IF($G450=2,AY450*$H450*$I$2,AY450*$H450)</f>
        <v>0</v>
      </c>
      <c r="BS450" s="91">
        <f t="shared" si="1481"/>
        <v>0</v>
      </c>
      <c r="BT450" s="91">
        <f t="shared" si="1482"/>
        <v>0</v>
      </c>
      <c r="BU450" s="23"/>
      <c r="BV450" s="23"/>
      <c r="BW450" s="24"/>
      <c r="BX450" s="164" t="s">
        <v>749</v>
      </c>
    </row>
    <row r="451" spans="1:76" s="86" customFormat="1" ht="12.75" customHeight="1" x14ac:dyDescent="0.25">
      <c r="A451" s="51" t="s">
        <v>981</v>
      </c>
      <c r="B451" s="51" t="s">
        <v>686</v>
      </c>
      <c r="C451" s="244" t="s">
        <v>105</v>
      </c>
      <c r="D451" s="274">
        <v>2</v>
      </c>
      <c r="E451" s="328">
        <v>45.4</v>
      </c>
      <c r="F451" s="342" t="s">
        <v>580</v>
      </c>
      <c r="G451" s="369">
        <v>2</v>
      </c>
      <c r="H451" s="370">
        <v>60</v>
      </c>
      <c r="I451" s="372" t="s">
        <v>580</v>
      </c>
      <c r="J451" s="307">
        <v>156.99</v>
      </c>
      <c r="K451" s="208"/>
      <c r="L451" s="222">
        <v>2.44</v>
      </c>
      <c r="M451" s="110"/>
      <c r="N451" s="128"/>
      <c r="O451" s="87"/>
      <c r="P451" s="91"/>
      <c r="Q451" s="292">
        <v>52490</v>
      </c>
      <c r="R451" s="72">
        <f>IF(SUM($S$3:U$3)*$J451+SUM($S$4:U$4)*$K451+SUM($S$5:U$5)*$L451+SUM($S$6:U$6)*$M451+SUM($S$7:U$7)*$N451-SUM($O451:$Q451)&gt;0,SUM($S$3:U$3)*$J451+SUM($S$4:U$4)*$K451+SUM($S$5:U$5)*$L451+SUM($S$6:U$6)*$M451+SUM($S$7:U$7)*$N451-SUM($O451:$Q451),0)</f>
        <v>0</v>
      </c>
      <c r="S451" s="73">
        <f t="shared" si="1290"/>
        <v>0</v>
      </c>
      <c r="T451" s="72">
        <f>IF(SUM($S$3:W$3)*$J451+SUM($S$4:W$4)*$K451+SUM($S$5:W$5)*$L451+SUM($S$6:W$6)*$M451+SUM($S$7:W$7)*$N451-SUM($O451:$Q451)&gt;0,SUM($S$3:W$3)*$J451+SUM($S$4:W$4)*$K451+SUM($S$5:W$5)*$L451+SUM($S$6:W$6)*$M451+SUM($S$7:W$7)*$N451-SUM($O451:$Q451),0)</f>
        <v>0</v>
      </c>
      <c r="U451" s="4">
        <f t="shared" si="1291"/>
        <v>0</v>
      </c>
      <c r="V451" s="72">
        <f>IF(SUM($S$3:Y$3)*$J451+SUM($S$4:Y$4)*$K451+SUM($S$5:Y$5)*$L451+SUM($S$6:Y$6)*$M451+SUM($S$7:Y$7)*$N451-SUM($O451:$Q451)&gt;0,SUM($S$3:Y$3)*$J451+SUM($S$4:Y$4)*$K451+SUM($S$5:Y$5)*$L451+SUM($S$6:Y$6)*$M451+SUM($S$7:Y$7)*$N451-SUM($O451:$Q451),0)</f>
        <v>0</v>
      </c>
      <c r="W451" s="4">
        <f t="shared" si="1292"/>
        <v>0</v>
      </c>
      <c r="X451" s="72">
        <f>IF(SUM($S$3:AA$3)*$J451+SUM($S$4:AA$4)*$K451+SUM($S$5:AA$5)*$L451+SUM($S$6:AA$6)*$M451+SUM($S$7:AA$7)*$N451-SUM($O451:$Q451)&gt;0,SUM($S$3:AA$3)*$J451+SUM($S$4:AA$4)*$K451+SUM($S$5:AA$5)*$L451+SUM($S$6:AA$6)*$M451+SUM($S$7:AA$7)*$N451-SUM($O451:$Q451),0)</f>
        <v>0</v>
      </c>
      <c r="Y451" s="4">
        <f t="shared" si="1293"/>
        <v>0</v>
      </c>
      <c r="Z451" s="72">
        <f>IF(SUM($S$3:AC$3)*$J451+SUM($S$4:AC$4)*$K451+SUM($S$5:AC$5)*$L451+SUM($S$6:AC$6)*$M451+SUM($S$7:AC$7)*$N451-SUM($O451:$Q451)&gt;0,SUM($S$3:AC$3)*$J451+SUM($S$4:AC$4)*$K451+SUM($S$5:AC$5)*$L451+SUM($S$6:AC$6)*$M451+SUM($S$7:AC$7)*$N451-SUM($O451:$Q451),0)</f>
        <v>0</v>
      </c>
      <c r="AA451" s="4">
        <f t="shared" si="1294"/>
        <v>0</v>
      </c>
      <c r="AB451" s="72">
        <f>IF(SUM($S$3:AE$3)*$J451+SUM($S$4:AE$4)*$K451+SUM($S$5:AE$5)*$L451+SUM($S$6:AE$6)*$M451+SUM($S$7:AE$7)*$N451-SUM($O451:$Q451)&gt;0,SUM($S$3:AE$3)*$J451+SUM($S$4:AE$4)*$K451+SUM($S$5:AE$5)*$L451+SUM($S$6:AE$6)*$M451+SUM($S$7:AE$7)*$N451-SUM($O451:$Q451),0)</f>
        <v>0</v>
      </c>
      <c r="AC451" s="4">
        <f t="shared" si="1295"/>
        <v>0</v>
      </c>
      <c r="AD451" s="72">
        <f>IF(SUM($S$3:AG$3)*$J451+SUM($S$4:AG$4)*$K451+SUM($S$5:AG$5)*$L451+SUM($S$6:AG$6)*$M451+SUM($S$7:AG$7)*$N451-SUM($O451:$Q451)&gt;0,SUM($S$3:AG$3)*$J451+SUM($S$4:AG$4)*$K451+SUM($S$5:AG$5)*$L451+SUM($S$6:AG$6)*$M451+SUM($S$7:AG$7)*$N451-SUM($O451:$Q451),0)</f>
        <v>0</v>
      </c>
      <c r="AE451" s="4">
        <f t="shared" si="1296"/>
        <v>0</v>
      </c>
      <c r="AF451" s="72">
        <f>IF(SUM($S$3:AI$3)*$J451+SUM($S$4:AI$4)*$K451+SUM($S$5:AI$5)*$L451+SUM($S$6:AI$6)*$M451+SUM($S$7:AI$7)*$N451-SUM($O451:$Q451)&gt;0,SUM($S$3:AI$3)*$J451+SUM($S$4:AI$4)*$K451+SUM($S$5:AI$5)*$L451+SUM($S$6:AI$6)*$M451+SUM($S$7:AI$7)*$N451-SUM($O451:$Q451),0)</f>
        <v>0</v>
      </c>
      <c r="AG451" s="4">
        <f t="shared" si="1297"/>
        <v>0</v>
      </c>
      <c r="AH451" s="72">
        <f>IF(SUM($S$3:AK$3)*$J451+SUM($S$4:AK$4)*$K451+SUM($S$5:AK$5)*$L451+SUM($S$6:AK$6)*$M451+SUM($S$7:AK$7)*$N451-SUM($O451:$Q451)&gt;0,SUM($S$3:AK$3)*$J451+SUM($S$4:AK$4)*$K451+SUM($S$5:AK$5)*$L451+SUM($S$6:AK$6)*$M451+SUM($S$7:AK$7)*$N451-SUM($O451:$Q451),0)</f>
        <v>0</v>
      </c>
      <c r="AI451" s="4">
        <f t="shared" si="1298"/>
        <v>0</v>
      </c>
      <c r="AJ451" s="72">
        <f>IF(SUM($S$3:AM$3)*$J451+SUM($S$4:AQ$4)*$K451+SUM($S$5:AM$5)*$L451+SUM($S$6:AM$6)*$M451+SUM($S$7:AM$7)*$N451-SUM($O451:$Q451)&gt;0,SUM($S$3:AM$3)*$J451+SUM($S$4:AQ$4)*$K451+SUM($S$5:AM$5)*$L451+SUM($S$6:AM$6)*$M451+SUM($S$7:AM$7)*$N451-SUM($O451:$Q451),0)</f>
        <v>0</v>
      </c>
      <c r="AK451" s="4">
        <f t="shared" si="1299"/>
        <v>0</v>
      </c>
      <c r="AL451" s="72">
        <f>IF(SUM($S$3:AO$3)*$J451+SUM($S$4:AS$4)*$K451+SUM($S$5:AO$5)*$L451+SUM($S$6:AO$6)*$M451+SUM($S$7:AO$7)*$N451-SUM($O451:$Q451)&gt;0,SUM($S$3:AO$3)*$J451+SUM($S$4:AS$4)*$K451+SUM($S$5:AO$5)*$L451+SUM($S$6:AO$6)*$M451+SUM($S$7:AO$7)*$N451-SUM($O451:$Q451),0)</f>
        <v>0</v>
      </c>
      <c r="AM451" s="4">
        <f t="shared" si="1300"/>
        <v>0</v>
      </c>
      <c r="AN451" s="72">
        <f>IF(SUM($S$3:AQ$3)*$J451+SUM($S$4:AU$4)*$K451+SUM($S$5:AQ$5)*$L451+SUM($S$6:AQ$6)*$M451+SUM($S$7:AQ$7)*$N451-SUM($O451:$Q451)&gt;0,SUM($S$3:AQ$3)*$J451+SUM($S$4:AU$4)*$K451+SUM($S$5:AQ$5)*$L451+SUM($S$6:AQ$6)*$M451+SUM($S$7:AQ$7)*$N451-SUM($O451:$Q451),0)</f>
        <v>0</v>
      </c>
      <c r="AO451" s="4">
        <f t="shared" si="1301"/>
        <v>0</v>
      </c>
      <c r="AP451" s="72">
        <f>IF(SUM($S$3:AS$3)*$J451+SUM($S$4:AW$4)*$K451+SUM($S$5:AS$5)*$L451+SUM($S$6:AS$6)*$M451+SUM($S$7:AS$7)*$N451-SUM($O451:$Q451)&gt;0,SUM($S$3:AS$3)*$J451+SUM($S$4:AW$4)*$K451+SUM($S$5:AS$5)*$L451+SUM($S$6:AS$6)*$M451+SUM($S$7:AS$7)*$N451-SUM($O451:$Q451),0)</f>
        <v>0</v>
      </c>
      <c r="AQ451" s="4">
        <f t="shared" si="1302"/>
        <v>0</v>
      </c>
      <c r="AR451" s="72">
        <f>IF(SUM($S$3:AU$3)*$J451+SUM($S$4:AP$4)*$K451+SUM($S$5:AU$5)*$L451+SUM($S$6:AU$6)*$M451+SUM($S$7:AU$7)*$N451-SUM($O451:$Q451)&gt;0,SUM($S$3:AU$3)*$J451+SUM($S$4:AP$4)*$K451+SUM($S$5:AU$5)*$L451+SUM($S$6:AU$6)*$M451+SUM($S$7:AU$7)*$N451-SUM($O451:$Q451),0)</f>
        <v>0</v>
      </c>
      <c r="AS451" s="4">
        <f t="shared" si="1303"/>
        <v>0</v>
      </c>
      <c r="AT451" s="72">
        <f>IF(SUM($S$3:AW$3)*$J451+SUM($S$4:AW$4)*$K451+SUM($S$5:AW$5)*$L451+SUM($S$6:AW$6)*$M451+SUM($S$7:AW$7)*$N451-SUM($O451:$Q451)&gt;0,SUM($S$3:AW$3)*$J451+SUM($S$4:AW$4)*$K451+SUM($S$5:AW$5)*$L451+SUM($S$6:AW$6)*$M451+SUM($S$7:AW$7)*$N451-SUM($O451:$Q451),0)</f>
        <v>0</v>
      </c>
      <c r="AU451" s="4">
        <f t="shared" si="1304"/>
        <v>0</v>
      </c>
      <c r="AV451" s="72">
        <f>IF(SUM($S$3:AY$3)*$J451+SUM($S$4:AY$4)*$K451+SUM($S$5:AY$5)*$L451+SUM($S$6:AY$6)*$M451+SUM($S$7:AY$7)*$N451-SUM($O451:$Q451)&gt;0,SUM($S$3:AY$3)*$J451+SUM($S$4:AY$4)*$K451+SUM($S$5:AY$5)*$L451+SUM($S$6:AY$6)*$M451+SUM($S$7:AY$7)*$N451-SUM($O451:$Q451),0)</f>
        <v>0</v>
      </c>
      <c r="AW451" s="4">
        <f t="shared" si="1305"/>
        <v>0</v>
      </c>
      <c r="AX451" s="72">
        <f>IF(SUM($S$3:BA$3)*$J451+SUM($S$4:BA$4)*$K451+SUM($S$5:BA$5)*$L451+SUM($S$6:BA$6)*$M451+SUM($S$7:BA$7)*$N451-SUM($O451:$Q451)&gt;0,SUM($S$3:BA$3)*$J451+SUM($S$4:BA$4)*$K451+SUM($S$5:BA$5)*$L451+SUM($S$6:BA$6)*$M451+SUM($S$7:BA$7)*$N451-SUM($O451:$Q451),0)</f>
        <v>0</v>
      </c>
      <c r="AY451" s="7">
        <f t="shared" si="1306"/>
        <v>0</v>
      </c>
      <c r="AZ451" s="401">
        <f>IF(SUM($S$3:BC$3)*$J451+SUM($S$4:BC$4)*$K451+SUM($S$5:BC$5)*$L451+SUM($S$6:BC$6)*$M451+SUM($S$7:BC$7)*$N451-SUM($O451:$Q451)&gt;0,SUM($S$3:BC$3)*$J451+SUM($S$4:BC$4)*$K451+SUM($S$5:BC$5)*$L451+SUM($S$6:BC$6)*$M451+SUM($S$7:BC$7)*$N451-SUM($O451:$Q451),0)</f>
        <v>0</v>
      </c>
      <c r="BA451" s="87">
        <f t="shared" si="1307"/>
        <v>0</v>
      </c>
      <c r="BB451" s="402">
        <f>IF(SUM($S$3:BD$3)*$J451+SUM($S$4:BD$4)*$K451+SUM($S$5:BD$5)*$L451+SUM($S$6:BD$6)*$M451+SUM($S$7:BD$7)*$N451-SUM($O451:$Q451)&gt;0,SUM($S$3:BD$3)*$J451+SUM($S$4:BD$4)*$K451+SUM($S$5:BD$5)*$L451+SUM($S$6:BD$6)*$M451+SUM($S$7:BD$7)*$N451-SUM($O451:$Q451),0)</f>
        <v>0</v>
      </c>
      <c r="BC451" s="87">
        <f t="shared" si="1308"/>
        <v>0</v>
      </c>
      <c r="BG451" s="23">
        <f t="shared" si="1483"/>
        <v>0</v>
      </c>
      <c r="BH451" s="23">
        <f t="shared" si="1484"/>
        <v>0</v>
      </c>
      <c r="BI451" s="23">
        <f t="shared" si="1485"/>
        <v>0</v>
      </c>
      <c r="BJ451" s="23">
        <f t="shared" si="1486"/>
        <v>0</v>
      </c>
      <c r="BK451" s="23">
        <f t="shared" si="1487"/>
        <v>0</v>
      </c>
      <c r="BL451" s="23">
        <f t="shared" si="1488"/>
        <v>0</v>
      </c>
      <c r="BM451" s="23">
        <f t="shared" si="1489"/>
        <v>0</v>
      </c>
      <c r="BN451" s="23">
        <f t="shared" si="1490"/>
        <v>0</v>
      </c>
      <c r="BO451" s="23">
        <f t="shared" si="1491"/>
        <v>0</v>
      </c>
      <c r="BP451" s="23">
        <f t="shared" si="1492"/>
        <v>0</v>
      </c>
      <c r="BQ451" s="407">
        <f t="shared" si="1493"/>
        <v>0</v>
      </c>
      <c r="BR451" s="22">
        <f t="shared" si="1494"/>
        <v>0</v>
      </c>
      <c r="BS451" s="91">
        <f t="shared" si="1481"/>
        <v>0</v>
      </c>
      <c r="BT451" s="91">
        <f t="shared" si="1482"/>
        <v>0</v>
      </c>
      <c r="BU451" s="23"/>
      <c r="BV451" s="23"/>
      <c r="BW451" s="24"/>
      <c r="BX451" s="164" t="s">
        <v>749</v>
      </c>
    </row>
    <row r="452" spans="1:76" s="86" customFormat="1" ht="12.75" customHeight="1" x14ac:dyDescent="0.25">
      <c r="A452" s="51" t="s">
        <v>731</v>
      </c>
      <c r="B452" s="51" t="s">
        <v>716</v>
      </c>
      <c r="C452" s="244" t="s">
        <v>105</v>
      </c>
      <c r="D452" s="274">
        <v>2</v>
      </c>
      <c r="E452" s="328">
        <v>40.200000000000003</v>
      </c>
      <c r="F452" s="342" t="s">
        <v>580</v>
      </c>
      <c r="G452" s="369">
        <v>2</v>
      </c>
      <c r="H452" s="370">
        <v>45</v>
      </c>
      <c r="I452" s="372" t="s">
        <v>580</v>
      </c>
      <c r="J452" s="208"/>
      <c r="K452" s="208"/>
      <c r="L452" s="222">
        <v>6.05</v>
      </c>
      <c r="M452" s="240"/>
      <c r="N452" s="141"/>
      <c r="O452" s="87"/>
      <c r="P452" s="91"/>
      <c r="Q452" s="292">
        <v>6160</v>
      </c>
      <c r="R452" s="72">
        <f>IF(SUM($S$3:U$3)*$J452+SUM($S$4:U$4)*$K452+SUM($S$5:U$5)*$L452+SUM($S$6:U$6)*$M452+SUM($S$7:U$7)*$N452-SUM($O452:$Q452)&gt;0,SUM($S$3:U$3)*$J452+SUM($S$4:U$4)*$K452+SUM($S$5:U$5)*$L452+SUM($S$6:U$6)*$M452+SUM($S$7:U$7)*$N452-SUM($O452:$Q452),0)</f>
        <v>0</v>
      </c>
      <c r="S452" s="73">
        <f t="shared" si="1290"/>
        <v>0</v>
      </c>
      <c r="T452" s="72">
        <f>IF(SUM($S$3:W$3)*$J452+SUM($S$4:W$4)*$K452+SUM($S$5:W$5)*$L452+SUM($S$6:W$6)*$M452+SUM($S$7:W$7)*$N452-SUM($O452:$Q452)&gt;0,SUM($S$3:W$3)*$J452+SUM($S$4:W$4)*$K452+SUM($S$5:W$5)*$L452+SUM($S$6:W$6)*$M452+SUM($S$7:W$7)*$N452-SUM($O452:$Q452),0)</f>
        <v>0</v>
      </c>
      <c r="U452" s="4">
        <f t="shared" si="1291"/>
        <v>0</v>
      </c>
      <c r="V452" s="72">
        <f>IF(SUM($S$3:Y$3)*$J452+SUM($S$4:Y$4)*$K452+SUM($S$5:Y$5)*$L452+SUM($S$6:Y$6)*$M452+SUM($S$7:Y$7)*$N452-SUM($O452:$Q452)&gt;0,SUM($S$3:Y$3)*$J452+SUM($S$4:Y$4)*$K452+SUM($S$5:Y$5)*$L452+SUM($S$6:Y$6)*$M452+SUM($S$7:Y$7)*$N452-SUM($O452:$Q452),0)</f>
        <v>0</v>
      </c>
      <c r="W452" s="4">
        <f t="shared" si="1292"/>
        <v>0</v>
      </c>
      <c r="X452" s="72">
        <f>IF(SUM($S$3:AA$3)*$J452+SUM($S$4:AA$4)*$K452+SUM($S$5:AA$5)*$L452+SUM($S$6:AA$6)*$M452+SUM($S$7:AA$7)*$N452-SUM($O452:$Q452)&gt;0,SUM($S$3:AA$3)*$J452+SUM($S$4:AA$4)*$K452+SUM($S$5:AA$5)*$L452+SUM($S$6:AA$6)*$M452+SUM($S$7:AA$7)*$N452-SUM($O452:$Q452),0)</f>
        <v>0</v>
      </c>
      <c r="Y452" s="4">
        <f t="shared" si="1293"/>
        <v>0</v>
      </c>
      <c r="Z452" s="72">
        <f>IF(SUM($S$3:AC$3)*$J452+SUM($S$4:AC$4)*$K452+SUM($S$5:AC$5)*$L452+SUM($S$6:AC$6)*$M452+SUM($S$7:AC$7)*$N452-SUM($O452:$Q452)&gt;0,SUM($S$3:AC$3)*$J452+SUM($S$4:AC$4)*$K452+SUM($S$5:AC$5)*$L452+SUM($S$6:AC$6)*$M452+SUM($S$7:AC$7)*$N452-SUM($O452:$Q452),0)</f>
        <v>0</v>
      </c>
      <c r="AA452" s="4">
        <f t="shared" si="1294"/>
        <v>0</v>
      </c>
      <c r="AB452" s="72">
        <f>IF(SUM($S$3:AE$3)*$J452+SUM($S$4:AE$4)*$K452+SUM($S$5:AE$5)*$L452+SUM($S$6:AE$6)*$M452+SUM($S$7:AE$7)*$N452-SUM($O452:$Q452)&gt;0,SUM($S$3:AE$3)*$J452+SUM($S$4:AE$4)*$K452+SUM($S$5:AE$5)*$L452+SUM($S$6:AE$6)*$M452+SUM($S$7:AE$7)*$N452-SUM($O452:$Q452),0)</f>
        <v>0</v>
      </c>
      <c r="AC452" s="4">
        <f t="shared" si="1295"/>
        <v>0</v>
      </c>
      <c r="AD452" s="72">
        <f>IF(SUM($S$3:AG$3)*$J452+SUM($S$4:AG$4)*$K452+SUM($S$5:AG$5)*$L452+SUM($S$6:AG$6)*$M452+SUM($S$7:AG$7)*$N452-SUM($O452:$Q452)&gt;0,SUM($S$3:AG$3)*$J452+SUM($S$4:AG$4)*$K452+SUM($S$5:AG$5)*$L452+SUM($S$6:AG$6)*$M452+SUM($S$7:AG$7)*$N452-SUM($O452:$Q452),0)</f>
        <v>0</v>
      </c>
      <c r="AE452" s="4">
        <f t="shared" si="1296"/>
        <v>0</v>
      </c>
      <c r="AF452" s="72">
        <f>IF(SUM($S$3:AI$3)*$J452+SUM($S$4:AI$4)*$K452+SUM($S$5:AI$5)*$L452+SUM($S$6:AI$6)*$M452+SUM($S$7:AI$7)*$N452-SUM($O452:$Q452)&gt;0,SUM($S$3:AI$3)*$J452+SUM($S$4:AI$4)*$K452+SUM($S$5:AI$5)*$L452+SUM($S$6:AI$6)*$M452+SUM($S$7:AI$7)*$N452-SUM($O452:$Q452),0)</f>
        <v>0</v>
      </c>
      <c r="AG452" s="4">
        <f t="shared" si="1297"/>
        <v>0</v>
      </c>
      <c r="AH452" s="72">
        <f>IF(SUM($S$3:AK$3)*$J452+SUM($S$4:AK$4)*$K452+SUM($S$5:AK$5)*$L452+SUM($S$6:AK$6)*$M452+SUM($S$7:AK$7)*$N452-SUM($O452:$Q452)&gt;0,SUM($S$3:AK$3)*$J452+SUM($S$4:AK$4)*$K452+SUM($S$5:AK$5)*$L452+SUM($S$6:AK$6)*$M452+SUM($S$7:AK$7)*$N452-SUM($O452:$Q452),0)</f>
        <v>0</v>
      </c>
      <c r="AI452" s="4">
        <f t="shared" si="1298"/>
        <v>0</v>
      </c>
      <c r="AJ452" s="72">
        <f>IF(SUM($S$3:AM$3)*$J452+SUM($S$4:AQ$4)*$K452+SUM($S$5:AM$5)*$L452+SUM($S$6:AM$6)*$M452+SUM($S$7:AM$7)*$N452-SUM($O452:$Q452)&gt;0,SUM($S$3:AM$3)*$J452+SUM($S$4:AQ$4)*$K452+SUM($S$5:AM$5)*$L452+SUM($S$6:AM$6)*$M452+SUM($S$7:AM$7)*$N452-SUM($O452:$Q452),0)</f>
        <v>0</v>
      </c>
      <c r="AK452" s="4">
        <f t="shared" si="1299"/>
        <v>0</v>
      </c>
      <c r="AL452" s="72">
        <f>IF(SUM($S$3:AO$3)*$J452+SUM($S$4:AS$4)*$K452+SUM($S$5:AO$5)*$L452+SUM($S$6:AO$6)*$M452+SUM($S$7:AO$7)*$N452-SUM($O452:$Q452)&gt;0,SUM($S$3:AO$3)*$J452+SUM($S$4:AS$4)*$K452+SUM($S$5:AO$5)*$L452+SUM($S$6:AO$6)*$M452+SUM($S$7:AO$7)*$N452-SUM($O452:$Q452),0)</f>
        <v>0</v>
      </c>
      <c r="AM452" s="4">
        <f t="shared" si="1300"/>
        <v>0</v>
      </c>
      <c r="AN452" s="72">
        <f>IF(SUM($S$3:AQ$3)*$J452+SUM($S$4:AU$4)*$K452+SUM($S$5:AQ$5)*$L452+SUM($S$6:AQ$6)*$M452+SUM($S$7:AQ$7)*$N452-SUM($O452:$Q452)&gt;0,SUM($S$3:AQ$3)*$J452+SUM($S$4:AU$4)*$K452+SUM($S$5:AQ$5)*$L452+SUM($S$6:AQ$6)*$M452+SUM($S$7:AQ$7)*$N452-SUM($O452:$Q452),0)</f>
        <v>0</v>
      </c>
      <c r="AO452" s="4">
        <f t="shared" si="1301"/>
        <v>0</v>
      </c>
      <c r="AP452" s="72">
        <f>IF(SUM($S$3:AS$3)*$J452+SUM($S$4:AW$4)*$K452+SUM($S$5:AS$5)*$L452+SUM($S$6:AS$6)*$M452+SUM($S$7:AS$7)*$N452-SUM($O452:$Q452)&gt;0,SUM($S$3:AS$3)*$J452+SUM($S$4:AW$4)*$K452+SUM($S$5:AS$5)*$L452+SUM($S$6:AS$6)*$M452+SUM($S$7:AS$7)*$N452-SUM($O452:$Q452),0)</f>
        <v>0</v>
      </c>
      <c r="AQ452" s="4">
        <f t="shared" si="1302"/>
        <v>0</v>
      </c>
      <c r="AR452" s="72">
        <f>IF(SUM($S$3:AU$3)*$J452+SUM($S$4:AP$4)*$K452+SUM($S$5:AU$5)*$L452+SUM($S$6:AU$6)*$M452+SUM($S$7:AU$7)*$N452-SUM($O452:$Q452)&gt;0,SUM($S$3:AU$3)*$J452+SUM($S$4:AP$4)*$K452+SUM($S$5:AU$5)*$L452+SUM($S$6:AU$6)*$M452+SUM($S$7:AU$7)*$N452-SUM($O452:$Q452),0)</f>
        <v>0</v>
      </c>
      <c r="AS452" s="4">
        <f t="shared" si="1303"/>
        <v>0</v>
      </c>
      <c r="AT452" s="72">
        <f>IF(SUM($S$3:AW$3)*$J452+SUM($S$4:AW$4)*$K452+SUM($S$5:AW$5)*$L452+SUM($S$6:AW$6)*$M452+SUM($S$7:AW$7)*$N452-SUM($O452:$Q452)&gt;0,SUM($S$3:AW$3)*$J452+SUM($S$4:AW$4)*$K452+SUM($S$5:AW$5)*$L452+SUM($S$6:AW$6)*$M452+SUM($S$7:AW$7)*$N452-SUM($O452:$Q452),0)</f>
        <v>0</v>
      </c>
      <c r="AU452" s="4">
        <f t="shared" si="1304"/>
        <v>0</v>
      </c>
      <c r="AV452" s="72">
        <f>IF(SUM($S$3:AY$3)*$J452+SUM($S$4:AY$4)*$K452+SUM($S$5:AY$5)*$L452+SUM($S$6:AY$6)*$M452+SUM($S$7:AY$7)*$N452-SUM($O452:$Q452)&gt;0,SUM($S$3:AY$3)*$J452+SUM($S$4:AY$4)*$K452+SUM($S$5:AY$5)*$L452+SUM($S$6:AY$6)*$M452+SUM($S$7:AY$7)*$N452-SUM($O452:$Q452),0)</f>
        <v>0</v>
      </c>
      <c r="AW452" s="4">
        <f t="shared" si="1305"/>
        <v>0</v>
      </c>
      <c r="AX452" s="72">
        <f>IF(SUM($S$3:BA$3)*$J452+SUM($S$4:BA$4)*$K452+SUM($S$5:BA$5)*$L452+SUM($S$6:BA$6)*$M452+SUM($S$7:BA$7)*$N452-SUM($O452:$Q452)&gt;0,SUM($S$3:BA$3)*$J452+SUM($S$4:BA$4)*$K452+SUM($S$5:BA$5)*$L452+SUM($S$6:BA$6)*$M452+SUM($S$7:BA$7)*$N452-SUM($O452:$Q452),0)</f>
        <v>954.80000000000018</v>
      </c>
      <c r="AY452" s="7">
        <f t="shared" si="1306"/>
        <v>954.80000000000018</v>
      </c>
      <c r="AZ452" s="401">
        <f>IF(SUM($S$3:BC$3)*$J452+SUM($S$4:BC$4)*$K452+SUM($S$5:BC$5)*$L452+SUM($S$6:BC$6)*$M452+SUM($S$7:BC$7)*$N452-SUM($O452:$Q452)&gt;0,SUM($S$3:BC$3)*$J452+SUM($S$4:BC$4)*$K452+SUM($S$5:BC$5)*$L452+SUM($S$6:BC$6)*$M452+SUM($S$7:BC$7)*$N452-SUM($O452:$Q452),0)</f>
        <v>2043.7999999999993</v>
      </c>
      <c r="BA452" s="87">
        <f t="shared" si="1307"/>
        <v>1088.9999999999991</v>
      </c>
      <c r="BB452" s="402">
        <f>IF(SUM($S$3:BD$3)*$J452+SUM($S$4:BD$4)*$K452+SUM($S$5:BD$5)*$L452+SUM($S$6:BD$6)*$M452+SUM($S$7:BD$7)*$N452-SUM($O452:$Q452)&gt;0,SUM($S$3:BD$3)*$J452+SUM($S$4:BD$4)*$K452+SUM($S$5:BD$5)*$L452+SUM($S$6:BD$6)*$M452+SUM($S$7:BD$7)*$N452-SUM($O452:$Q452),0)</f>
        <v>2866.6000000000004</v>
      </c>
      <c r="BC452" s="87">
        <f t="shared" si="1308"/>
        <v>822.80000000000109</v>
      </c>
      <c r="BG452" s="23">
        <f t="shared" si="1483"/>
        <v>0</v>
      </c>
      <c r="BH452" s="23">
        <f t="shared" si="1484"/>
        <v>0</v>
      </c>
      <c r="BI452" s="23">
        <f t="shared" si="1485"/>
        <v>0</v>
      </c>
      <c r="BJ452" s="23">
        <f t="shared" si="1486"/>
        <v>0</v>
      </c>
      <c r="BK452" s="23">
        <f t="shared" si="1487"/>
        <v>0</v>
      </c>
      <c r="BL452" s="23">
        <f t="shared" si="1488"/>
        <v>0</v>
      </c>
      <c r="BM452" s="23">
        <f t="shared" si="1489"/>
        <v>0</v>
      </c>
      <c r="BN452" s="23">
        <f t="shared" si="1490"/>
        <v>0</v>
      </c>
      <c r="BO452" s="23">
        <f t="shared" si="1491"/>
        <v>0</v>
      </c>
      <c r="BP452" s="23">
        <f t="shared" si="1492"/>
        <v>0</v>
      </c>
      <c r="BQ452" s="407">
        <f t="shared" si="1493"/>
        <v>0</v>
      </c>
      <c r="BR452" s="22">
        <f t="shared" si="1494"/>
        <v>244906.20000000004</v>
      </c>
      <c r="BS452" s="91">
        <f t="shared" si="1481"/>
        <v>279328.49999999977</v>
      </c>
      <c r="BT452" s="91">
        <f t="shared" si="1482"/>
        <v>211048.2000000003</v>
      </c>
      <c r="BU452" s="23"/>
      <c r="BV452" s="23"/>
      <c r="BW452" s="24"/>
      <c r="BX452" s="164" t="s">
        <v>749</v>
      </c>
    </row>
    <row r="453" spans="1:76" s="86" customFormat="1" ht="12.75" customHeight="1" x14ac:dyDescent="0.25">
      <c r="A453" s="51" t="s">
        <v>732</v>
      </c>
      <c r="B453" s="51" t="s">
        <v>733</v>
      </c>
      <c r="C453" s="244" t="s">
        <v>105</v>
      </c>
      <c r="D453" s="274">
        <v>2</v>
      </c>
      <c r="E453" s="328">
        <v>45.4</v>
      </c>
      <c r="F453" s="342" t="s">
        <v>580</v>
      </c>
      <c r="G453" s="369">
        <v>2</v>
      </c>
      <c r="H453" s="370">
        <v>60</v>
      </c>
      <c r="I453" s="372" t="s">
        <v>580</v>
      </c>
      <c r="J453" s="208"/>
      <c r="K453" s="208"/>
      <c r="L453" s="217"/>
      <c r="M453" s="234"/>
      <c r="N453" s="120"/>
      <c r="O453" s="87"/>
      <c r="P453" s="91"/>
      <c r="Q453" s="292">
        <v>0</v>
      </c>
      <c r="R453" s="72">
        <f>IF(SUM($S$3:U$3)*$J453+SUM($S$4:U$4)*$K453+SUM($S$5:U$5)*$L453+SUM($S$6:U$6)*$M453+SUM($S$7:U$7)*$N453-SUM($O453:$Q453)&gt;0,SUM($S$3:U$3)*$J453+SUM($S$4:U$4)*$K453+SUM($S$5:U$5)*$L453+SUM($S$6:U$6)*$M453+SUM($S$7:U$7)*$N453-SUM($O453:$Q453),0)</f>
        <v>0</v>
      </c>
      <c r="S453" s="73">
        <f t="shared" si="1290"/>
        <v>0</v>
      </c>
      <c r="T453" s="72">
        <f>IF(SUM($S$3:W$3)*$J453+SUM($S$4:W$4)*$K453+SUM($S$5:W$5)*$L453+SUM($S$6:W$6)*$M453+SUM($S$7:W$7)*$N453-SUM($O453:$Q453)&gt;0,SUM($S$3:W$3)*$J453+SUM($S$4:W$4)*$K453+SUM($S$5:W$5)*$L453+SUM($S$6:W$6)*$M453+SUM($S$7:W$7)*$N453-SUM($O453:$Q453),0)</f>
        <v>0</v>
      </c>
      <c r="U453" s="4">
        <f t="shared" si="1291"/>
        <v>0</v>
      </c>
      <c r="V453" s="72">
        <f>IF(SUM($S$3:Y$3)*$J453+SUM($S$4:Y$4)*$K453+SUM($S$5:Y$5)*$L453+SUM($S$6:Y$6)*$M453+SUM($S$7:Y$7)*$N453-SUM($O453:$Q453)&gt;0,SUM($S$3:Y$3)*$J453+SUM($S$4:Y$4)*$K453+SUM($S$5:Y$5)*$L453+SUM($S$6:Y$6)*$M453+SUM($S$7:Y$7)*$N453-SUM($O453:$Q453),0)</f>
        <v>0</v>
      </c>
      <c r="W453" s="4">
        <f t="shared" si="1292"/>
        <v>0</v>
      </c>
      <c r="X453" s="72">
        <f>IF(SUM($S$3:AA$3)*$J453+SUM($S$4:AA$4)*$K453+SUM($S$5:AA$5)*$L453+SUM($S$6:AA$6)*$M453+SUM($S$7:AA$7)*$N453-SUM($O453:$Q453)&gt;0,SUM($S$3:AA$3)*$J453+SUM($S$4:AA$4)*$K453+SUM($S$5:AA$5)*$L453+SUM($S$6:AA$6)*$M453+SUM($S$7:AA$7)*$N453-SUM($O453:$Q453),0)</f>
        <v>0</v>
      </c>
      <c r="Y453" s="4">
        <f t="shared" si="1293"/>
        <v>0</v>
      </c>
      <c r="Z453" s="72">
        <f>IF(SUM($S$3:AC$3)*$J453+SUM($S$4:AC$4)*$K453+SUM($S$5:AC$5)*$L453+SUM($S$6:AC$6)*$M453+SUM($S$7:AC$7)*$N453-SUM($O453:$Q453)&gt;0,SUM($S$3:AC$3)*$J453+SUM($S$4:AC$4)*$K453+SUM($S$5:AC$5)*$L453+SUM($S$6:AC$6)*$M453+SUM($S$7:AC$7)*$N453-SUM($O453:$Q453),0)</f>
        <v>0</v>
      </c>
      <c r="AA453" s="4">
        <f t="shared" si="1294"/>
        <v>0</v>
      </c>
      <c r="AB453" s="72">
        <f>IF(SUM($S$3:AE$3)*$J453+SUM($S$4:AE$4)*$K453+SUM($S$5:AE$5)*$L453+SUM($S$6:AE$6)*$M453+SUM($S$7:AE$7)*$N453-SUM($O453:$Q453)&gt;0,SUM($S$3:AE$3)*$J453+SUM($S$4:AE$4)*$K453+SUM($S$5:AE$5)*$L453+SUM($S$6:AE$6)*$M453+SUM($S$7:AE$7)*$N453-SUM($O453:$Q453),0)</f>
        <v>0</v>
      </c>
      <c r="AC453" s="4">
        <f t="shared" si="1295"/>
        <v>0</v>
      </c>
      <c r="AD453" s="72">
        <f>IF(SUM($S$3:AG$3)*$J453+SUM($S$4:AG$4)*$K453+SUM($S$5:AG$5)*$L453+SUM($S$6:AG$6)*$M453+SUM($S$7:AG$7)*$N453-SUM($O453:$Q453)&gt;0,SUM($S$3:AG$3)*$J453+SUM($S$4:AG$4)*$K453+SUM($S$5:AG$5)*$L453+SUM($S$6:AG$6)*$M453+SUM($S$7:AG$7)*$N453-SUM($O453:$Q453),0)</f>
        <v>0</v>
      </c>
      <c r="AE453" s="4">
        <f t="shared" si="1296"/>
        <v>0</v>
      </c>
      <c r="AF453" s="72">
        <f>IF(SUM($S$3:AI$3)*$J453+SUM($S$4:AI$4)*$K453+SUM($S$5:AI$5)*$L453+SUM($S$6:AI$6)*$M453+SUM($S$7:AI$7)*$N453-SUM($O453:$Q453)&gt;0,SUM($S$3:AI$3)*$J453+SUM($S$4:AI$4)*$K453+SUM($S$5:AI$5)*$L453+SUM($S$6:AI$6)*$M453+SUM($S$7:AI$7)*$N453-SUM($O453:$Q453),0)</f>
        <v>0</v>
      </c>
      <c r="AG453" s="4">
        <f t="shared" si="1297"/>
        <v>0</v>
      </c>
      <c r="AH453" s="72">
        <f>IF(SUM($S$3:AK$3)*$J453+SUM($S$4:AK$4)*$K453+SUM($S$5:AK$5)*$L453+SUM($S$6:AK$6)*$M453+SUM($S$7:AK$7)*$N453-SUM($O453:$Q453)&gt;0,SUM($S$3:AK$3)*$J453+SUM($S$4:AK$4)*$K453+SUM($S$5:AK$5)*$L453+SUM($S$6:AK$6)*$M453+SUM($S$7:AK$7)*$N453-SUM($O453:$Q453),0)</f>
        <v>0</v>
      </c>
      <c r="AI453" s="4">
        <f t="shared" si="1298"/>
        <v>0</v>
      </c>
      <c r="AJ453" s="72">
        <f>IF(SUM($S$3:AM$3)*$J453+SUM($S$4:AQ$4)*$K453+SUM($S$5:AM$5)*$L453+SUM($S$6:AM$6)*$M453+SUM($S$7:AM$7)*$N453-SUM($O453:$Q453)&gt;0,SUM($S$3:AM$3)*$J453+SUM($S$4:AQ$4)*$K453+SUM($S$5:AM$5)*$L453+SUM($S$6:AM$6)*$M453+SUM($S$7:AM$7)*$N453-SUM($O453:$Q453),0)</f>
        <v>0</v>
      </c>
      <c r="AK453" s="4">
        <f t="shared" si="1299"/>
        <v>0</v>
      </c>
      <c r="AL453" s="72">
        <f>IF(SUM($S$3:AO$3)*$J453+SUM($S$4:AS$4)*$K453+SUM($S$5:AO$5)*$L453+SUM($S$6:AO$6)*$M453+SUM($S$7:AO$7)*$N453-SUM($O453:$Q453)&gt;0,SUM($S$3:AO$3)*$J453+SUM($S$4:AS$4)*$K453+SUM($S$5:AO$5)*$L453+SUM($S$6:AO$6)*$M453+SUM($S$7:AO$7)*$N453-SUM($O453:$Q453),0)</f>
        <v>0</v>
      </c>
      <c r="AM453" s="4">
        <f t="shared" si="1300"/>
        <v>0</v>
      </c>
      <c r="AN453" s="72">
        <f>IF(SUM($S$3:AQ$3)*$J453+SUM($S$4:AU$4)*$K453+SUM($S$5:AQ$5)*$L453+SUM($S$6:AQ$6)*$M453+SUM($S$7:AQ$7)*$N453-SUM($O453:$Q453)&gt;0,SUM($S$3:AQ$3)*$J453+SUM($S$4:AU$4)*$K453+SUM($S$5:AQ$5)*$L453+SUM($S$6:AQ$6)*$M453+SUM($S$7:AQ$7)*$N453-SUM($O453:$Q453),0)</f>
        <v>0</v>
      </c>
      <c r="AO453" s="4">
        <f t="shared" si="1301"/>
        <v>0</v>
      </c>
      <c r="AP453" s="72">
        <f>IF(SUM($S$3:AS$3)*$J453+SUM($S$4:AW$4)*$K453+SUM($S$5:AS$5)*$L453+SUM($S$6:AS$6)*$M453+SUM($S$7:AS$7)*$N453-SUM($O453:$Q453)&gt;0,SUM($S$3:AS$3)*$J453+SUM($S$4:AW$4)*$K453+SUM($S$5:AS$5)*$L453+SUM($S$6:AS$6)*$M453+SUM($S$7:AS$7)*$N453-SUM($O453:$Q453),0)</f>
        <v>0</v>
      </c>
      <c r="AQ453" s="4">
        <f t="shared" si="1302"/>
        <v>0</v>
      </c>
      <c r="AR453" s="72">
        <f>IF(SUM($S$3:AU$3)*$J453+SUM($S$4:AP$4)*$K453+SUM($S$5:AU$5)*$L453+SUM($S$6:AU$6)*$M453+SUM($S$7:AU$7)*$N453-SUM($O453:$Q453)&gt;0,SUM($S$3:AU$3)*$J453+SUM($S$4:AP$4)*$K453+SUM($S$5:AU$5)*$L453+SUM($S$6:AU$6)*$M453+SUM($S$7:AU$7)*$N453-SUM($O453:$Q453),0)</f>
        <v>0</v>
      </c>
      <c r="AS453" s="4">
        <f t="shared" si="1303"/>
        <v>0</v>
      </c>
      <c r="AT453" s="72">
        <f>IF(SUM($S$3:AW$3)*$J453+SUM($S$4:AW$4)*$K453+SUM($S$5:AW$5)*$L453+SUM($S$6:AW$6)*$M453+SUM($S$7:AW$7)*$N453-SUM($O453:$Q453)&gt;0,SUM($S$3:AW$3)*$J453+SUM($S$4:AW$4)*$K453+SUM($S$5:AW$5)*$L453+SUM($S$6:AW$6)*$M453+SUM($S$7:AW$7)*$N453-SUM($O453:$Q453),0)</f>
        <v>0</v>
      </c>
      <c r="AU453" s="4">
        <f t="shared" si="1304"/>
        <v>0</v>
      </c>
      <c r="AV453" s="72">
        <f>IF(SUM($S$3:AY$3)*$J453+SUM($S$4:AY$4)*$K453+SUM($S$5:AY$5)*$L453+SUM($S$6:AY$6)*$M453+SUM($S$7:AY$7)*$N453-SUM($O453:$Q453)&gt;0,SUM($S$3:AY$3)*$J453+SUM($S$4:AY$4)*$K453+SUM($S$5:AY$5)*$L453+SUM($S$6:AY$6)*$M453+SUM($S$7:AY$7)*$N453-SUM($O453:$Q453),0)</f>
        <v>0</v>
      </c>
      <c r="AW453" s="4">
        <f t="shared" si="1305"/>
        <v>0</v>
      </c>
      <c r="AX453" s="72">
        <f>IF(SUM($S$3:BA$3)*$J453+SUM($S$4:BA$4)*$K453+SUM($S$5:BA$5)*$L453+SUM($S$6:BA$6)*$M453+SUM($S$7:BA$7)*$N453-SUM($O453:$Q453)&gt;0,SUM($S$3:BA$3)*$J453+SUM($S$4:BA$4)*$K453+SUM($S$5:BA$5)*$L453+SUM($S$6:BA$6)*$M453+SUM($S$7:BA$7)*$N453-SUM($O453:$Q453),0)</f>
        <v>0</v>
      </c>
      <c r="AY453" s="7">
        <f t="shared" si="1306"/>
        <v>0</v>
      </c>
      <c r="AZ453" s="401">
        <f>IF(SUM($S$3:BC$3)*$J453+SUM($S$4:BC$4)*$K453+SUM($S$5:BC$5)*$L453+SUM($S$6:BC$6)*$M453+SUM($S$7:BC$7)*$N453-SUM($O453:$Q453)&gt;0,SUM($S$3:BC$3)*$J453+SUM($S$4:BC$4)*$K453+SUM($S$5:BC$5)*$L453+SUM($S$6:BC$6)*$M453+SUM($S$7:BC$7)*$N453-SUM($O453:$Q453),0)</f>
        <v>0</v>
      </c>
      <c r="BA453" s="87">
        <f t="shared" si="1307"/>
        <v>0</v>
      </c>
      <c r="BB453" s="402">
        <f>IF(SUM($S$3:BD$3)*$J453+SUM($S$4:BD$4)*$K453+SUM($S$5:BD$5)*$L453+SUM($S$6:BD$6)*$M453+SUM($S$7:BD$7)*$N453-SUM($O453:$Q453)&gt;0,SUM($S$3:BD$3)*$J453+SUM($S$4:BD$4)*$K453+SUM($S$5:BD$5)*$L453+SUM($S$6:BD$6)*$M453+SUM($S$7:BD$7)*$N453-SUM($O453:$Q453),0)</f>
        <v>0</v>
      </c>
      <c r="BC453" s="87">
        <f t="shared" si="1308"/>
        <v>0</v>
      </c>
      <c r="BG453" s="91">
        <f t="shared" ref="BG453" si="1495">IF($G453=2,AC453*$I$2*$H453,AC453*$H453)</f>
        <v>0</v>
      </c>
      <c r="BH453" s="91">
        <f t="shared" ref="BH453" si="1496">IF($G453=2,AE453*$I$2*$H453,AE453*$H453)</f>
        <v>0</v>
      </c>
      <c r="BI453" s="91">
        <f t="shared" ref="BI453" si="1497">IF($G453=2,AG453*$I$2*$H453,AG453*$H453)</f>
        <v>0</v>
      </c>
      <c r="BJ453" s="91">
        <f t="shared" ref="BJ453" si="1498">IF($G453=2,AI453*$I$2*$H453,AI453*$H453)</f>
        <v>0</v>
      </c>
      <c r="BK453" s="91">
        <f t="shared" ref="BK453" si="1499">IF($G453=2,AK453*$I$2*$H453,AK453*$H453)</f>
        <v>0</v>
      </c>
      <c r="BL453" s="91">
        <f t="shared" ref="BL453" si="1500">IF($G453=2,AM453*$I$2*$H453,AM453*$H453)</f>
        <v>0</v>
      </c>
      <c r="BM453" s="91">
        <f t="shared" ref="BM453" si="1501">IF($G453=2,AO453*$I$2*$H453,AO453*$H453)</f>
        <v>0</v>
      </c>
      <c r="BN453" s="91">
        <f t="shared" ref="BN453" si="1502">IF($G453=2,AQ453*$I$2*$H453,AQ453*$H453)</f>
        <v>0</v>
      </c>
      <c r="BO453" s="91">
        <f t="shared" ref="BO453" si="1503">IF($G453=2,AS453*$I$2*$H453,AS453*$H453)</f>
        <v>0</v>
      </c>
      <c r="BP453" s="91">
        <f t="shared" ref="BP453" si="1504">IF($G453=2,AU453*$I$2*$H453,AU453*$H453)</f>
        <v>0</v>
      </c>
      <c r="BQ453" s="250">
        <f t="shared" ref="BQ453" si="1505">IF($G453=2,AW453*$I$2*$H453,AW453*$H453)</f>
        <v>0</v>
      </c>
      <c r="BR453" s="157">
        <f t="shared" ref="BR453" si="1506">IF($G453=2,AY453*$I$2*$H453,AY453*$H453)</f>
        <v>0</v>
      </c>
      <c r="BS453" s="91">
        <f t="shared" si="1481"/>
        <v>0</v>
      </c>
      <c r="BT453" s="91">
        <f t="shared" si="1482"/>
        <v>0</v>
      </c>
      <c r="BU453" s="91"/>
      <c r="BV453" s="91"/>
      <c r="BW453" s="158"/>
      <c r="BX453" s="153" t="s">
        <v>607</v>
      </c>
    </row>
    <row r="454" spans="1:76" s="86" customFormat="1" ht="12.75" customHeight="1" x14ac:dyDescent="0.25">
      <c r="A454" s="51" t="s">
        <v>982</v>
      </c>
      <c r="B454" s="51" t="s">
        <v>983</v>
      </c>
      <c r="C454" s="244" t="s">
        <v>105</v>
      </c>
      <c r="D454" s="274">
        <v>2</v>
      </c>
      <c r="E454" s="328">
        <v>40.200000000000003</v>
      </c>
      <c r="F454" s="342" t="s">
        <v>580</v>
      </c>
      <c r="G454" s="369">
        <v>2</v>
      </c>
      <c r="H454" s="370">
        <v>45</v>
      </c>
      <c r="I454" s="372" t="s">
        <v>580</v>
      </c>
      <c r="J454" s="208"/>
      <c r="K454" s="208"/>
      <c r="L454" s="222">
        <v>1.4</v>
      </c>
      <c r="M454" s="240"/>
      <c r="N454" s="141"/>
      <c r="O454" s="87"/>
      <c r="P454" s="91"/>
      <c r="Q454" s="292">
        <v>2560</v>
      </c>
      <c r="R454" s="72">
        <f>IF(SUM($S$3:U$3)*$J454+SUM($S$4:U$4)*$K454+SUM($S$5:U$5)*$L454+SUM($S$6:U$6)*$M454+SUM($S$7:U$7)*$N454-SUM($O454:$Q454)&gt;0,SUM($S$3:U$3)*$J454+SUM($S$4:U$4)*$K454+SUM($S$5:U$5)*$L454+SUM($S$6:U$6)*$M454+SUM($S$7:U$7)*$N454-SUM($O454:$Q454),0)</f>
        <v>0</v>
      </c>
      <c r="S454" s="73">
        <f t="shared" si="1290"/>
        <v>0</v>
      </c>
      <c r="T454" s="72">
        <f>IF(SUM($S$3:W$3)*$J454+SUM($S$4:W$4)*$K454+SUM($S$5:W$5)*$L454+SUM($S$6:W$6)*$M454+SUM($S$7:W$7)*$N454-SUM($O454:$Q454)&gt;0,SUM($S$3:W$3)*$J454+SUM($S$4:W$4)*$K454+SUM($S$5:W$5)*$L454+SUM($S$6:W$6)*$M454+SUM($S$7:W$7)*$N454-SUM($O454:$Q454),0)</f>
        <v>0</v>
      </c>
      <c r="U454" s="4">
        <f t="shared" si="1291"/>
        <v>0</v>
      </c>
      <c r="V454" s="72">
        <f>IF(SUM($S$3:Y$3)*$J454+SUM($S$4:Y$4)*$K454+SUM($S$5:Y$5)*$L454+SUM($S$6:Y$6)*$M454+SUM($S$7:Y$7)*$N454-SUM($O454:$Q454)&gt;0,SUM($S$3:Y$3)*$J454+SUM($S$4:Y$4)*$K454+SUM($S$5:Y$5)*$L454+SUM($S$6:Y$6)*$M454+SUM($S$7:Y$7)*$N454-SUM($O454:$Q454),0)</f>
        <v>0</v>
      </c>
      <c r="W454" s="4">
        <f t="shared" si="1292"/>
        <v>0</v>
      </c>
      <c r="X454" s="72">
        <f>IF(SUM($S$3:AA$3)*$J454+SUM($S$4:AA$4)*$K454+SUM($S$5:AA$5)*$L454+SUM($S$6:AA$6)*$M454+SUM($S$7:AA$7)*$N454-SUM($O454:$Q454)&gt;0,SUM($S$3:AA$3)*$J454+SUM($S$4:AA$4)*$K454+SUM($S$5:AA$5)*$L454+SUM($S$6:AA$6)*$M454+SUM($S$7:AA$7)*$N454-SUM($O454:$Q454),0)</f>
        <v>0</v>
      </c>
      <c r="Y454" s="4">
        <f t="shared" si="1293"/>
        <v>0</v>
      </c>
      <c r="Z454" s="72">
        <f>IF(SUM($S$3:AC$3)*$J454+SUM($S$4:AC$4)*$K454+SUM($S$5:AC$5)*$L454+SUM($S$6:AC$6)*$M454+SUM($S$7:AC$7)*$N454-SUM($O454:$Q454)&gt;0,SUM($S$3:AC$3)*$J454+SUM($S$4:AC$4)*$K454+SUM($S$5:AC$5)*$L454+SUM($S$6:AC$6)*$M454+SUM($S$7:AC$7)*$N454-SUM($O454:$Q454),0)</f>
        <v>0</v>
      </c>
      <c r="AA454" s="4">
        <f t="shared" si="1294"/>
        <v>0</v>
      </c>
      <c r="AB454" s="72">
        <f>IF(SUM($S$3:AE$3)*$J454+SUM($S$4:AE$4)*$K454+SUM($S$5:AE$5)*$L454+SUM($S$6:AE$6)*$M454+SUM($S$7:AE$7)*$N454-SUM($O454:$Q454)&gt;0,SUM($S$3:AE$3)*$J454+SUM($S$4:AE$4)*$K454+SUM($S$5:AE$5)*$L454+SUM($S$6:AE$6)*$M454+SUM($S$7:AE$7)*$N454-SUM($O454:$Q454),0)</f>
        <v>0</v>
      </c>
      <c r="AC454" s="4">
        <f t="shared" si="1295"/>
        <v>0</v>
      </c>
      <c r="AD454" s="72">
        <f>IF(SUM($S$3:AG$3)*$J454+SUM($S$4:AG$4)*$K454+SUM($S$5:AG$5)*$L454+SUM($S$6:AG$6)*$M454+SUM($S$7:AG$7)*$N454-SUM($O454:$Q454)&gt;0,SUM($S$3:AG$3)*$J454+SUM($S$4:AG$4)*$K454+SUM($S$5:AG$5)*$L454+SUM($S$6:AG$6)*$M454+SUM($S$7:AG$7)*$N454-SUM($O454:$Q454),0)</f>
        <v>0</v>
      </c>
      <c r="AE454" s="4">
        <f t="shared" si="1296"/>
        <v>0</v>
      </c>
      <c r="AF454" s="72">
        <f>IF(SUM($S$3:AI$3)*$J454+SUM($S$4:AI$4)*$K454+SUM($S$5:AI$5)*$L454+SUM($S$6:AI$6)*$M454+SUM($S$7:AI$7)*$N454-SUM($O454:$Q454)&gt;0,SUM($S$3:AI$3)*$J454+SUM($S$4:AI$4)*$K454+SUM($S$5:AI$5)*$L454+SUM($S$6:AI$6)*$M454+SUM($S$7:AI$7)*$N454-SUM($O454:$Q454),0)</f>
        <v>0</v>
      </c>
      <c r="AG454" s="4">
        <f t="shared" si="1297"/>
        <v>0</v>
      </c>
      <c r="AH454" s="72">
        <f>IF(SUM($S$3:AK$3)*$J454+SUM($S$4:AK$4)*$K454+SUM($S$5:AK$5)*$L454+SUM($S$6:AK$6)*$M454+SUM($S$7:AK$7)*$N454-SUM($O454:$Q454)&gt;0,SUM($S$3:AK$3)*$J454+SUM($S$4:AK$4)*$K454+SUM($S$5:AK$5)*$L454+SUM($S$6:AK$6)*$M454+SUM($S$7:AK$7)*$N454-SUM($O454:$Q454),0)</f>
        <v>0</v>
      </c>
      <c r="AI454" s="4">
        <f t="shared" si="1298"/>
        <v>0</v>
      </c>
      <c r="AJ454" s="72">
        <f>IF(SUM($S$3:AM$3)*$J454+SUM($S$4:AQ$4)*$K454+SUM($S$5:AM$5)*$L454+SUM($S$6:AM$6)*$M454+SUM($S$7:AM$7)*$N454-SUM($O454:$Q454)&gt;0,SUM($S$3:AM$3)*$J454+SUM($S$4:AQ$4)*$K454+SUM($S$5:AM$5)*$L454+SUM($S$6:AM$6)*$M454+SUM($S$7:AM$7)*$N454-SUM($O454:$Q454),0)</f>
        <v>0</v>
      </c>
      <c r="AK454" s="4">
        <f t="shared" si="1299"/>
        <v>0</v>
      </c>
      <c r="AL454" s="72">
        <f>IF(SUM($S$3:AO$3)*$J454+SUM($S$4:AS$4)*$K454+SUM($S$5:AO$5)*$L454+SUM($S$6:AO$6)*$M454+SUM($S$7:AO$7)*$N454-SUM($O454:$Q454)&gt;0,SUM($S$3:AO$3)*$J454+SUM($S$4:AS$4)*$K454+SUM($S$5:AO$5)*$L454+SUM($S$6:AO$6)*$M454+SUM($S$7:AO$7)*$N454-SUM($O454:$Q454),0)</f>
        <v>0</v>
      </c>
      <c r="AM454" s="4">
        <f t="shared" si="1300"/>
        <v>0</v>
      </c>
      <c r="AN454" s="72">
        <f>IF(SUM($S$3:AQ$3)*$J454+SUM($S$4:AU$4)*$K454+SUM($S$5:AQ$5)*$L454+SUM($S$6:AQ$6)*$M454+SUM($S$7:AQ$7)*$N454-SUM($O454:$Q454)&gt;0,SUM($S$3:AQ$3)*$J454+SUM($S$4:AU$4)*$K454+SUM($S$5:AQ$5)*$L454+SUM($S$6:AQ$6)*$M454+SUM($S$7:AQ$7)*$N454-SUM($O454:$Q454),0)</f>
        <v>0</v>
      </c>
      <c r="AO454" s="4">
        <f t="shared" si="1301"/>
        <v>0</v>
      </c>
      <c r="AP454" s="72">
        <f>IF(SUM($S$3:AS$3)*$J454+SUM($S$4:AW$4)*$K454+SUM($S$5:AS$5)*$L454+SUM($S$6:AS$6)*$M454+SUM($S$7:AS$7)*$N454-SUM($O454:$Q454)&gt;0,SUM($S$3:AS$3)*$J454+SUM($S$4:AW$4)*$K454+SUM($S$5:AS$5)*$L454+SUM($S$6:AS$6)*$M454+SUM($S$7:AS$7)*$N454-SUM($O454:$Q454),0)</f>
        <v>0</v>
      </c>
      <c r="AQ454" s="4">
        <f t="shared" si="1302"/>
        <v>0</v>
      </c>
      <c r="AR454" s="72">
        <f>IF(SUM($S$3:AU$3)*$J454+SUM($S$4:AP$4)*$K454+SUM($S$5:AU$5)*$L454+SUM($S$6:AU$6)*$M454+SUM($S$7:AU$7)*$N454-SUM($O454:$Q454)&gt;0,SUM($S$3:AU$3)*$J454+SUM($S$4:AP$4)*$K454+SUM($S$5:AU$5)*$L454+SUM($S$6:AU$6)*$M454+SUM($S$7:AU$7)*$N454-SUM($O454:$Q454),0)</f>
        <v>0</v>
      </c>
      <c r="AS454" s="4">
        <f t="shared" si="1303"/>
        <v>0</v>
      </c>
      <c r="AT454" s="72">
        <f>IF(SUM($S$3:AW$3)*$J454+SUM($S$4:AW$4)*$K454+SUM($S$5:AW$5)*$L454+SUM($S$6:AW$6)*$M454+SUM($S$7:AW$7)*$N454-SUM($O454:$Q454)&gt;0,SUM($S$3:AW$3)*$J454+SUM($S$4:AW$4)*$K454+SUM($S$5:AW$5)*$L454+SUM($S$6:AW$6)*$M454+SUM($S$7:AW$7)*$N454-SUM($O454:$Q454),0)</f>
        <v>0</v>
      </c>
      <c r="AU454" s="4">
        <f t="shared" si="1304"/>
        <v>0</v>
      </c>
      <c r="AV454" s="72">
        <f>IF(SUM($S$3:AY$3)*$J454+SUM($S$4:AY$4)*$K454+SUM($S$5:AY$5)*$L454+SUM($S$6:AY$6)*$M454+SUM($S$7:AY$7)*$N454-SUM($O454:$Q454)&gt;0,SUM($S$3:AY$3)*$J454+SUM($S$4:AY$4)*$K454+SUM($S$5:AY$5)*$L454+SUM($S$6:AY$6)*$M454+SUM($S$7:AY$7)*$N454-SUM($O454:$Q454),0)</f>
        <v>0</v>
      </c>
      <c r="AW454" s="4">
        <f t="shared" si="1305"/>
        <v>0</v>
      </c>
      <c r="AX454" s="72">
        <f>IF(SUM($S$3:BA$3)*$J454+SUM($S$4:BA$4)*$K454+SUM($S$5:BA$5)*$L454+SUM($S$6:BA$6)*$M454+SUM($S$7:BA$7)*$N454-SUM($O454:$Q454)&gt;0,SUM($S$3:BA$3)*$J454+SUM($S$4:BA$4)*$K454+SUM($S$5:BA$5)*$L454+SUM($S$6:BA$6)*$M454+SUM($S$7:BA$7)*$N454-SUM($O454:$Q454),0)</f>
        <v>0</v>
      </c>
      <c r="AY454" s="7">
        <f t="shared" si="1306"/>
        <v>0</v>
      </c>
      <c r="AZ454" s="401">
        <f>IF(SUM($S$3:BC$3)*$J454+SUM($S$4:BC$4)*$K454+SUM($S$5:BC$5)*$L454+SUM($S$6:BC$6)*$M454+SUM($S$7:BC$7)*$N454-SUM($O454:$Q454)&gt;0,SUM($S$3:BC$3)*$J454+SUM($S$4:BC$4)*$K454+SUM($S$5:BC$5)*$L454+SUM($S$6:BC$6)*$M454+SUM($S$7:BC$7)*$N454-SUM($O454:$Q454),0)</f>
        <v>0</v>
      </c>
      <c r="BA454" s="87">
        <f t="shared" si="1307"/>
        <v>0</v>
      </c>
      <c r="BB454" s="402">
        <f>IF(SUM($S$3:BD$3)*$J454+SUM($S$4:BD$4)*$K454+SUM($S$5:BD$5)*$L454+SUM($S$6:BD$6)*$M454+SUM($S$7:BD$7)*$N454-SUM($O454:$Q454)&gt;0,SUM($S$3:BD$3)*$J454+SUM($S$4:BD$4)*$K454+SUM($S$5:BD$5)*$L454+SUM($S$6:BD$6)*$M454+SUM($S$7:BD$7)*$N454-SUM($O454:$Q454),0)</f>
        <v>0</v>
      </c>
      <c r="BC454" s="87">
        <f t="shared" si="1308"/>
        <v>0</v>
      </c>
      <c r="BG454" s="23">
        <f t="shared" ref="BG454:BG455" si="1507">IF($G454=2,AC454*$H454*$I$2,AC454*$H454)</f>
        <v>0</v>
      </c>
      <c r="BH454" s="23">
        <f t="shared" ref="BH454:BH455" si="1508">IF($G454=2,AE454*$H454*$I$2,AE454*$H454)</f>
        <v>0</v>
      </c>
      <c r="BI454" s="23">
        <f t="shared" ref="BI454:BI455" si="1509">IF($G454=2,AG454*$H454*$I$2,AG454*$H454)</f>
        <v>0</v>
      </c>
      <c r="BJ454" s="23">
        <f t="shared" ref="BJ454:BJ455" si="1510">IF($G454=2,AI454*$H454*$I$2,AI454*$H454)</f>
        <v>0</v>
      </c>
      <c r="BK454" s="23">
        <f t="shared" ref="BK454:BK455" si="1511">IF($G454=2,AK454*$H454*$I$2,AK454*$H454)</f>
        <v>0</v>
      </c>
      <c r="BL454" s="23">
        <f t="shared" ref="BL454:BL455" si="1512">IF($G454=2,AM454*$H454*$I$2,AM454*$H454)</f>
        <v>0</v>
      </c>
      <c r="BM454" s="23">
        <f t="shared" ref="BM454:BM455" si="1513">IF($G454=2,AO454*$H454*$I$2,AO454*$H454)</f>
        <v>0</v>
      </c>
      <c r="BN454" s="23">
        <f t="shared" ref="BN454:BN455" si="1514">IF($G454=2,AQ454*$H454*$I$2,AQ454*$H454)</f>
        <v>0</v>
      </c>
      <c r="BO454" s="23">
        <f t="shared" ref="BO454:BO455" si="1515">IF($G454=2,AS454*$H454*$I$2,AS454*$H454)</f>
        <v>0</v>
      </c>
      <c r="BP454" s="23">
        <f t="shared" ref="BP454:BP455" si="1516">IF($G454=2,AU454*$H454*$I$2,AU454*$H454)</f>
        <v>0</v>
      </c>
      <c r="BQ454" s="407">
        <f t="shared" ref="BQ454:BQ455" si="1517">IF($G454=2,AW454*$H454*$I$2,AW454*$H454)</f>
        <v>0</v>
      </c>
      <c r="BR454" s="22">
        <f t="shared" ref="BR454:BR455" si="1518">IF($G454=2,AY454*$H454*$I$2,AY454*$H454)</f>
        <v>0</v>
      </c>
      <c r="BS454" s="91">
        <f t="shared" si="1481"/>
        <v>0</v>
      </c>
      <c r="BT454" s="91">
        <f t="shared" si="1482"/>
        <v>0</v>
      </c>
      <c r="BU454" s="23"/>
      <c r="BV454" s="23"/>
      <c r="BW454" s="24"/>
      <c r="BX454" s="164" t="s">
        <v>749</v>
      </c>
    </row>
    <row r="455" spans="1:76" s="86" customFormat="1" ht="12.75" customHeight="1" x14ac:dyDescent="0.25">
      <c r="A455" s="15" t="s">
        <v>984</v>
      </c>
      <c r="B455" s="15" t="s">
        <v>985</v>
      </c>
      <c r="C455" s="244" t="s">
        <v>105</v>
      </c>
      <c r="D455" s="274">
        <v>2</v>
      </c>
      <c r="E455" s="328">
        <v>42.2</v>
      </c>
      <c r="F455" s="342" t="s">
        <v>580</v>
      </c>
      <c r="G455" s="369">
        <v>2</v>
      </c>
      <c r="H455" s="370">
        <v>50</v>
      </c>
      <c r="I455" s="372" t="s">
        <v>580</v>
      </c>
      <c r="J455" s="208"/>
      <c r="K455" s="208"/>
      <c r="L455" s="111">
        <v>41.28</v>
      </c>
      <c r="M455" s="110"/>
      <c r="N455" s="128"/>
      <c r="O455" s="87"/>
      <c r="P455" s="91"/>
      <c r="Q455" s="292">
        <v>10000</v>
      </c>
      <c r="R455" s="72">
        <f>IF(SUM($S$3:U$3)*$J455+SUM($S$4:U$4)*$K455+SUM($S$5:U$5)*$L455+SUM($S$6:U$6)*$M455+SUM($S$7:U$7)*$N455-SUM($O455:$Q455)&gt;0,SUM($S$3:U$3)*$J455+SUM($S$4:U$4)*$K455+SUM($S$5:U$5)*$L455+SUM($S$6:U$6)*$M455+SUM($S$7:U$7)*$N455-SUM($O455:$Q455),0)</f>
        <v>0</v>
      </c>
      <c r="S455" s="73">
        <f t="shared" si="1290"/>
        <v>0</v>
      </c>
      <c r="T455" s="72">
        <f>IF(SUM($S$3:W$3)*$J455+SUM($S$4:W$4)*$K455+SUM($S$5:W$5)*$L455+SUM($S$6:W$6)*$M455+SUM($S$7:W$7)*$N455-SUM($O455:$Q455)&gt;0,SUM($S$3:W$3)*$J455+SUM($S$4:W$4)*$K455+SUM($S$5:W$5)*$L455+SUM($S$6:W$6)*$M455+SUM($S$7:W$7)*$N455-SUM($O455:$Q455),0)</f>
        <v>0</v>
      </c>
      <c r="U455" s="4">
        <f t="shared" si="1291"/>
        <v>0</v>
      </c>
      <c r="V455" s="72">
        <f>IF(SUM($S$3:Y$3)*$J455+SUM($S$4:Y$4)*$K455+SUM($S$5:Y$5)*$L455+SUM($S$6:Y$6)*$M455+SUM($S$7:Y$7)*$N455-SUM($O455:$Q455)&gt;0,SUM($S$3:Y$3)*$J455+SUM($S$4:Y$4)*$K455+SUM($S$5:Y$5)*$L455+SUM($S$6:Y$6)*$M455+SUM($S$7:Y$7)*$N455-SUM($O455:$Q455),0)</f>
        <v>0</v>
      </c>
      <c r="W455" s="4">
        <f t="shared" si="1292"/>
        <v>0</v>
      </c>
      <c r="X455" s="72">
        <f>IF(SUM($S$3:AA$3)*$J455+SUM($S$4:AA$4)*$K455+SUM($S$5:AA$5)*$L455+SUM($S$6:AA$6)*$M455+SUM($S$7:AA$7)*$N455-SUM($O455:$Q455)&gt;0,SUM($S$3:AA$3)*$J455+SUM($S$4:AA$4)*$K455+SUM($S$5:AA$5)*$L455+SUM($S$6:AA$6)*$M455+SUM($S$7:AA$7)*$N455-SUM($O455:$Q455),0)</f>
        <v>0</v>
      </c>
      <c r="Y455" s="4">
        <f t="shared" si="1293"/>
        <v>0</v>
      </c>
      <c r="Z455" s="72">
        <f>IF(SUM($S$3:AC$3)*$J455+SUM($S$4:AC$4)*$K455+SUM($S$5:AC$5)*$L455+SUM($S$6:AC$6)*$M455+SUM($S$7:AC$7)*$N455-SUM($O455:$Q455)&gt;0,SUM($S$3:AC$3)*$J455+SUM($S$4:AC$4)*$K455+SUM($S$5:AC$5)*$L455+SUM($S$6:AC$6)*$M455+SUM($S$7:AC$7)*$N455-SUM($O455:$Q455),0)</f>
        <v>0</v>
      </c>
      <c r="AA455" s="4">
        <f t="shared" si="1294"/>
        <v>0</v>
      </c>
      <c r="AB455" s="72">
        <f>IF(SUM($S$3:AE$3)*$J455+SUM($S$4:AE$4)*$K455+SUM($S$5:AE$5)*$L455+SUM($S$6:AE$6)*$M455+SUM($S$7:AE$7)*$N455-SUM($O455:$Q455)&gt;0,SUM($S$3:AE$3)*$J455+SUM($S$4:AE$4)*$K455+SUM($S$5:AE$5)*$L455+SUM($S$6:AE$6)*$M455+SUM($S$7:AE$7)*$N455-SUM($O455:$Q455),0)</f>
        <v>0</v>
      </c>
      <c r="AC455" s="4">
        <f t="shared" si="1295"/>
        <v>0</v>
      </c>
      <c r="AD455" s="72">
        <f>IF(SUM($S$3:AG$3)*$J455+SUM($S$4:AG$4)*$K455+SUM($S$5:AG$5)*$L455+SUM($S$6:AG$6)*$M455+SUM($S$7:AG$7)*$N455-SUM($O455:$Q455)&gt;0,SUM($S$3:AG$3)*$J455+SUM($S$4:AG$4)*$K455+SUM($S$5:AG$5)*$L455+SUM($S$6:AG$6)*$M455+SUM($S$7:AG$7)*$N455-SUM($O455:$Q455),0)</f>
        <v>0</v>
      </c>
      <c r="AE455" s="4">
        <f t="shared" si="1296"/>
        <v>0</v>
      </c>
      <c r="AF455" s="72">
        <f>IF(SUM($S$3:AI$3)*$J455+SUM($S$4:AI$4)*$K455+SUM($S$5:AI$5)*$L455+SUM($S$6:AI$6)*$M455+SUM($S$7:AI$7)*$N455-SUM($O455:$Q455)&gt;0,SUM($S$3:AI$3)*$J455+SUM($S$4:AI$4)*$K455+SUM($S$5:AI$5)*$L455+SUM($S$6:AI$6)*$M455+SUM($S$7:AI$7)*$N455-SUM($O455:$Q455),0)</f>
        <v>361.28000000000065</v>
      </c>
      <c r="AG455" s="4">
        <f t="shared" si="1297"/>
        <v>361.28000000000065</v>
      </c>
      <c r="AH455" s="72">
        <f>IF(SUM($S$3:AK$3)*$J455+SUM($S$4:AK$4)*$K455+SUM($S$5:AK$5)*$L455+SUM($S$6:AK$6)*$M455+SUM($S$7:AK$7)*$N455-SUM($O455:$Q455)&gt;0,SUM($S$3:AK$3)*$J455+SUM($S$4:AK$4)*$K455+SUM($S$5:AK$5)*$L455+SUM($S$6:AK$6)*$M455+SUM($S$7:AK$7)*$N455-SUM($O455:$Q455),0)</f>
        <v>2631.6800000000003</v>
      </c>
      <c r="AI455" s="4">
        <f t="shared" si="1298"/>
        <v>2270.3999999999996</v>
      </c>
      <c r="AJ455" s="72">
        <f>IF(SUM($S$3:AM$3)*$J455+SUM($S$4:AQ$4)*$K455+SUM($S$5:AM$5)*$L455+SUM($S$6:AM$6)*$M455+SUM($S$7:AM$7)*$N455-SUM($O455:$Q455)&gt;0,SUM($S$3:AM$3)*$J455+SUM($S$4:AQ$4)*$K455+SUM($S$5:AM$5)*$L455+SUM($S$6:AM$6)*$M455+SUM($S$7:AM$7)*$N455-SUM($O455:$Q455),0)</f>
        <v>2631.6800000000003</v>
      </c>
      <c r="AK455" s="4">
        <f t="shared" si="1299"/>
        <v>0</v>
      </c>
      <c r="AL455" s="72">
        <f>IF(SUM($S$3:AO$3)*$J455+SUM($S$4:AS$4)*$K455+SUM($S$5:AO$5)*$L455+SUM($S$6:AO$6)*$M455+SUM($S$7:AO$7)*$N455-SUM($O455:$Q455)&gt;0,SUM($S$3:AO$3)*$J455+SUM($S$4:AS$4)*$K455+SUM($S$5:AO$5)*$L455+SUM($S$6:AO$6)*$M455+SUM($S$7:AO$7)*$N455-SUM($O455:$Q455),0)</f>
        <v>2631.6800000000003</v>
      </c>
      <c r="AM455" s="4">
        <f t="shared" si="1300"/>
        <v>0</v>
      </c>
      <c r="AN455" s="72">
        <f>IF(SUM($S$3:AQ$3)*$J455+SUM($S$4:AU$4)*$K455+SUM($S$5:AQ$5)*$L455+SUM($S$6:AQ$6)*$M455+SUM($S$7:AQ$7)*$N455-SUM($O455:$Q455)&gt;0,SUM($S$3:AQ$3)*$J455+SUM($S$4:AU$4)*$K455+SUM($S$5:AQ$5)*$L455+SUM($S$6:AQ$6)*$M455+SUM($S$7:AQ$7)*$N455-SUM($O455:$Q455),0)</f>
        <v>4695.68</v>
      </c>
      <c r="AO455" s="4">
        <f t="shared" si="1301"/>
        <v>2064</v>
      </c>
      <c r="AP455" s="72">
        <f>IF(SUM($S$3:AS$3)*$J455+SUM($S$4:AW$4)*$K455+SUM($S$5:AS$5)*$L455+SUM($S$6:AS$6)*$M455+SUM($S$7:AS$7)*$N455-SUM($O455:$Q455)&gt;0,SUM($S$3:AS$3)*$J455+SUM($S$4:AW$4)*$K455+SUM($S$5:AS$5)*$L455+SUM($S$6:AS$6)*$M455+SUM($S$7:AS$7)*$N455-SUM($O455:$Q455),0)</f>
        <v>8823.68</v>
      </c>
      <c r="AQ455" s="4">
        <f t="shared" si="1302"/>
        <v>4128</v>
      </c>
      <c r="AR455" s="72">
        <f>IF(SUM($S$3:AU$3)*$J455+SUM($S$4:AP$4)*$K455+SUM($S$5:AU$5)*$L455+SUM($S$6:AU$6)*$M455+SUM($S$7:AU$7)*$N455-SUM($O455:$Q455)&gt;0,SUM($S$3:AU$3)*$J455+SUM($S$4:AP$4)*$K455+SUM($S$5:AU$5)*$L455+SUM($S$6:AU$6)*$M455+SUM($S$7:AU$7)*$N455-SUM($O455:$Q455),0)</f>
        <v>16254.080000000002</v>
      </c>
      <c r="AS455" s="4">
        <f t="shared" si="1303"/>
        <v>7430.4000000000015</v>
      </c>
      <c r="AT455" s="72">
        <f>IF(SUM($S$3:AW$3)*$J455+SUM($S$4:AW$4)*$K455+SUM($S$5:AW$5)*$L455+SUM($S$6:AW$6)*$M455+SUM($S$7:AW$7)*$N455-SUM($O455:$Q455)&gt;0,SUM($S$3:AW$3)*$J455+SUM($S$4:AW$4)*$K455+SUM($S$5:AW$5)*$L455+SUM($S$6:AW$6)*$M455+SUM($S$7:AW$7)*$N455-SUM($O455:$Q455),0)</f>
        <v>23684.480000000003</v>
      </c>
      <c r="AU455" s="4">
        <f t="shared" si="1304"/>
        <v>7430.4000000000015</v>
      </c>
      <c r="AV455" s="72">
        <f>IF(SUM($S$3:AY$3)*$J455+SUM($S$4:AY$4)*$K455+SUM($S$5:AY$5)*$L455+SUM($S$6:AY$6)*$M455+SUM($S$7:AY$7)*$N455-SUM($O455:$Q455)&gt;0,SUM($S$3:AY$3)*$J455+SUM($S$4:AY$4)*$K455+SUM($S$5:AY$5)*$L455+SUM($S$6:AY$6)*$M455+SUM($S$7:AY$7)*$N455-SUM($O455:$Q455),0)</f>
        <v>31114.880000000005</v>
      </c>
      <c r="AW455" s="4">
        <f t="shared" si="1305"/>
        <v>7430.4000000000015</v>
      </c>
      <c r="AX455" s="72">
        <f>IF(SUM($S$3:BA$3)*$J455+SUM($S$4:BA$4)*$K455+SUM($S$5:BA$5)*$L455+SUM($S$6:BA$6)*$M455+SUM($S$7:BA$7)*$N455-SUM($O455:$Q455)&gt;0,SUM($S$3:BA$3)*$J455+SUM($S$4:BA$4)*$K455+SUM($S$5:BA$5)*$L455+SUM($S$6:BA$6)*$M455+SUM($S$7:BA$7)*$N455-SUM($O455:$Q455),0)</f>
        <v>38545.279999999999</v>
      </c>
      <c r="AY455" s="7">
        <f t="shared" si="1306"/>
        <v>7430.3999999999942</v>
      </c>
      <c r="AZ455" s="401">
        <f>IF(SUM($S$3:BC$3)*$J455+SUM($S$4:BC$4)*$K455+SUM($S$5:BC$5)*$L455+SUM($S$6:BC$6)*$M455+SUM($S$7:BC$7)*$N455-SUM($O455:$Q455)&gt;0,SUM($S$3:BC$3)*$J455+SUM($S$4:BC$4)*$K455+SUM($S$5:BC$5)*$L455+SUM($S$6:BC$6)*$M455+SUM($S$7:BC$7)*$N455-SUM($O455:$Q455),0)</f>
        <v>45975.68</v>
      </c>
      <c r="BA455" s="87">
        <f t="shared" si="1307"/>
        <v>7430.4000000000015</v>
      </c>
      <c r="BB455" s="402">
        <f>IF(SUM($S$3:BD$3)*$J455+SUM($S$4:BD$4)*$K455+SUM($S$5:BD$5)*$L455+SUM($S$6:BD$6)*$M455+SUM($S$7:BD$7)*$N455-SUM($O455:$Q455)&gt;0,SUM($S$3:BD$3)*$J455+SUM($S$4:BD$4)*$K455+SUM($S$5:BD$5)*$L455+SUM($S$6:BD$6)*$M455+SUM($S$7:BD$7)*$N455-SUM($O455:$Q455),0)</f>
        <v>51589.760000000002</v>
      </c>
      <c r="BC455" s="87">
        <f t="shared" si="1308"/>
        <v>5614.0800000000017</v>
      </c>
      <c r="BG455" s="23">
        <f t="shared" si="1507"/>
        <v>0</v>
      </c>
      <c r="BH455" s="23">
        <f t="shared" si="1508"/>
        <v>0</v>
      </c>
      <c r="BI455" s="23">
        <f t="shared" si="1509"/>
        <v>102964.80000000019</v>
      </c>
      <c r="BJ455" s="23">
        <f t="shared" si="1510"/>
        <v>647063.99999999988</v>
      </c>
      <c r="BK455" s="23">
        <f t="shared" si="1511"/>
        <v>0</v>
      </c>
      <c r="BL455" s="23">
        <f t="shared" si="1512"/>
        <v>0</v>
      </c>
      <c r="BM455" s="23">
        <f t="shared" si="1513"/>
        <v>588240</v>
      </c>
      <c r="BN455" s="23">
        <f t="shared" si="1514"/>
        <v>1176480</v>
      </c>
      <c r="BO455" s="23">
        <f t="shared" si="1515"/>
        <v>2117664.0000000005</v>
      </c>
      <c r="BP455" s="23">
        <f t="shared" si="1516"/>
        <v>2117664.0000000005</v>
      </c>
      <c r="BQ455" s="407">
        <f t="shared" si="1517"/>
        <v>2117664.0000000005</v>
      </c>
      <c r="BR455" s="22">
        <f t="shared" si="1518"/>
        <v>2117663.9999999986</v>
      </c>
      <c r="BS455" s="91">
        <f t="shared" si="1481"/>
        <v>2117664.0000000005</v>
      </c>
      <c r="BT455" s="91">
        <f t="shared" si="1482"/>
        <v>1600012.8000000007</v>
      </c>
      <c r="BU455" s="23"/>
      <c r="BV455" s="23"/>
      <c r="BW455" s="24"/>
      <c r="BX455" s="164" t="s">
        <v>749</v>
      </c>
    </row>
    <row r="456" spans="1:76" s="88" customFormat="1" ht="12.75" customHeight="1" x14ac:dyDescent="0.25">
      <c r="A456" s="196" t="s">
        <v>582</v>
      </c>
      <c r="B456" s="51"/>
      <c r="C456" s="245"/>
      <c r="D456" s="274"/>
      <c r="E456" s="328"/>
      <c r="F456" s="350"/>
      <c r="G456" s="369"/>
      <c r="H456" s="370"/>
      <c r="I456" s="372"/>
      <c r="J456" s="208"/>
      <c r="K456" s="208"/>
      <c r="L456" s="217"/>
      <c r="M456" s="109"/>
      <c r="N456" s="120"/>
      <c r="O456" s="87"/>
      <c r="P456" s="87"/>
      <c r="Q456" s="292">
        <v>0</v>
      </c>
      <c r="R456" s="72">
        <f>IF(SUM($S$3:U$3)*$J456+SUM($S$4:U$4)*$K456+SUM($S$5:U$5)*$L456+SUM($S$6:U$6)*$M456+SUM($S$7:U$7)*$N456-SUM($O456:$Q456)&gt;0,SUM($S$3:U$3)*$J456+SUM($S$4:U$4)*$K456+SUM($S$5:U$5)*$L456+SUM($S$6:U$6)*$M456+SUM($S$7:U$7)*$N456-SUM($O456:$Q456),0)</f>
        <v>0</v>
      </c>
      <c r="S456" s="73">
        <f t="shared" si="1290"/>
        <v>0</v>
      </c>
      <c r="T456" s="72">
        <f>IF(SUM($S$3:W$3)*$J456+SUM($S$4:W$4)*$K456+SUM($S$5:W$5)*$L456+SUM($S$6:W$6)*$M456+SUM($S$7:W$7)*$N456-SUM($O456:$Q456)&gt;0,SUM($S$3:W$3)*$J456+SUM($S$4:W$4)*$K456+SUM($S$5:W$5)*$L456+SUM($S$6:W$6)*$M456+SUM($S$7:W$7)*$N456-SUM($O456:$Q456),0)</f>
        <v>0</v>
      </c>
      <c r="U456" s="4">
        <f t="shared" si="1291"/>
        <v>0</v>
      </c>
      <c r="V456" s="72">
        <f>IF(SUM($S$3:Y$3)*$J456+SUM($S$4:Y$4)*$K456+SUM($S$5:Y$5)*$L456+SUM($S$6:Y$6)*$M456+SUM($S$7:Y$7)*$N456-SUM($O456:$Q456)&gt;0,SUM($S$3:Y$3)*$J456+SUM($S$4:Y$4)*$K456+SUM($S$5:Y$5)*$L456+SUM($S$6:Y$6)*$M456+SUM($S$7:Y$7)*$N456-SUM($O456:$Q456),0)</f>
        <v>0</v>
      </c>
      <c r="W456" s="4">
        <f t="shared" si="1292"/>
        <v>0</v>
      </c>
      <c r="X456" s="72">
        <f>IF(SUM($S$3:AA$3)*$J456+SUM($S$4:AA$4)*$K456+SUM($S$5:AA$5)*$L456+SUM($S$6:AA$6)*$M456+SUM($S$7:AA$7)*$N456-SUM($O456:$Q456)&gt;0,SUM($S$3:AA$3)*$J456+SUM($S$4:AA$4)*$K456+SUM($S$5:AA$5)*$L456+SUM($S$6:AA$6)*$M456+SUM($S$7:AA$7)*$N456-SUM($O456:$Q456),0)</f>
        <v>0</v>
      </c>
      <c r="Y456" s="4">
        <f t="shared" si="1293"/>
        <v>0</v>
      </c>
      <c r="Z456" s="72">
        <f>IF(SUM($S$3:AC$3)*$J456+SUM($S$4:AC$4)*$K456+SUM($S$5:AC$5)*$L456+SUM($S$6:AC$6)*$M456+SUM($S$7:AC$7)*$N456-SUM($O456:$Q456)&gt;0,SUM($S$3:AC$3)*$J456+SUM($S$4:AC$4)*$K456+SUM($S$5:AC$5)*$L456+SUM($S$6:AC$6)*$M456+SUM($S$7:AC$7)*$N456-SUM($O456:$Q456),0)</f>
        <v>0</v>
      </c>
      <c r="AA456" s="4">
        <f t="shared" si="1294"/>
        <v>0</v>
      </c>
      <c r="AB456" s="72">
        <f>IF(SUM($S$3:AE$3)*$J456+SUM($S$4:AE$4)*$K456+SUM($S$5:AE$5)*$L456+SUM($S$6:AE$6)*$M456+SUM($S$7:AE$7)*$N456-SUM($O456:$Q456)&gt;0,SUM($S$3:AE$3)*$J456+SUM($S$4:AE$4)*$K456+SUM($S$5:AE$5)*$L456+SUM($S$6:AE$6)*$M456+SUM($S$7:AE$7)*$N456-SUM($O456:$Q456),0)</f>
        <v>0</v>
      </c>
      <c r="AC456" s="4">
        <f t="shared" si="1295"/>
        <v>0</v>
      </c>
      <c r="AD456" s="72">
        <f>IF(SUM($S$3:AG$3)*$J456+SUM($S$4:AG$4)*$K456+SUM($S$5:AG$5)*$L456+SUM($S$6:AG$6)*$M456+SUM($S$7:AG$7)*$N456-SUM($O456:$Q456)&gt;0,SUM($S$3:AG$3)*$J456+SUM($S$4:AG$4)*$K456+SUM($S$5:AG$5)*$L456+SUM($S$6:AG$6)*$M456+SUM($S$7:AG$7)*$N456-SUM($O456:$Q456),0)</f>
        <v>0</v>
      </c>
      <c r="AE456" s="4">
        <f t="shared" si="1296"/>
        <v>0</v>
      </c>
      <c r="AF456" s="72">
        <f>IF(SUM($S$3:AI$3)*$J456+SUM($S$4:AI$4)*$K456+SUM($S$5:AI$5)*$L456+SUM($S$6:AI$6)*$M456+SUM($S$7:AI$7)*$N456-SUM($O456:$Q456)&gt;0,SUM($S$3:AI$3)*$J456+SUM($S$4:AI$4)*$K456+SUM($S$5:AI$5)*$L456+SUM($S$6:AI$6)*$M456+SUM($S$7:AI$7)*$N456-SUM($O456:$Q456),0)</f>
        <v>0</v>
      </c>
      <c r="AG456" s="4">
        <f t="shared" si="1297"/>
        <v>0</v>
      </c>
      <c r="AH456" s="72">
        <f>IF(SUM($S$3:AK$3)*$J456+SUM($S$4:AK$4)*$K456+SUM($S$5:AK$5)*$L456+SUM($S$6:AK$6)*$M456+SUM($S$7:AK$7)*$N456-SUM($O456:$Q456)&gt;0,SUM($S$3:AK$3)*$J456+SUM($S$4:AK$4)*$K456+SUM($S$5:AK$5)*$L456+SUM($S$6:AK$6)*$M456+SUM($S$7:AK$7)*$N456-SUM($O456:$Q456),0)</f>
        <v>0</v>
      </c>
      <c r="AI456" s="4">
        <f t="shared" si="1298"/>
        <v>0</v>
      </c>
      <c r="AJ456" s="72">
        <f>IF(SUM($S$3:AM$3)*$J456+SUM($S$4:AQ$4)*$K456+SUM($S$5:AM$5)*$L456+SUM($S$6:AM$6)*$M456+SUM($S$7:AM$7)*$N456-SUM($O456:$Q456)&gt;0,SUM($S$3:AM$3)*$J456+SUM($S$4:AQ$4)*$K456+SUM($S$5:AM$5)*$L456+SUM($S$6:AM$6)*$M456+SUM($S$7:AM$7)*$N456-SUM($O456:$Q456),0)</f>
        <v>0</v>
      </c>
      <c r="AK456" s="4">
        <f t="shared" si="1299"/>
        <v>0</v>
      </c>
      <c r="AL456" s="72">
        <f>IF(SUM($S$3:AO$3)*$J456+SUM($S$4:AS$4)*$K456+SUM($S$5:AO$5)*$L456+SUM($S$6:AO$6)*$M456+SUM($S$7:AO$7)*$N456-SUM($O456:$Q456)&gt;0,SUM($S$3:AO$3)*$J456+SUM($S$4:AS$4)*$K456+SUM($S$5:AO$5)*$L456+SUM($S$6:AO$6)*$M456+SUM($S$7:AO$7)*$N456-SUM($O456:$Q456),0)</f>
        <v>0</v>
      </c>
      <c r="AM456" s="4">
        <f t="shared" si="1300"/>
        <v>0</v>
      </c>
      <c r="AN456" s="72">
        <f>IF(SUM($S$3:AQ$3)*$J456+SUM($S$4:AU$4)*$K456+SUM($S$5:AQ$5)*$L456+SUM($S$6:AQ$6)*$M456+SUM($S$7:AQ$7)*$N456-SUM($O456:$Q456)&gt;0,SUM($S$3:AQ$3)*$J456+SUM($S$4:AU$4)*$K456+SUM($S$5:AQ$5)*$L456+SUM($S$6:AQ$6)*$M456+SUM($S$7:AQ$7)*$N456-SUM($O456:$Q456),0)</f>
        <v>0</v>
      </c>
      <c r="AO456" s="4">
        <f t="shared" si="1301"/>
        <v>0</v>
      </c>
      <c r="AP456" s="72">
        <f>IF(SUM($S$3:AS$3)*$J456+SUM($S$4:AW$4)*$K456+SUM($S$5:AS$5)*$L456+SUM($S$6:AS$6)*$M456+SUM($S$7:AS$7)*$N456-SUM($O456:$Q456)&gt;0,SUM($S$3:AS$3)*$J456+SUM($S$4:AW$4)*$K456+SUM($S$5:AS$5)*$L456+SUM($S$6:AS$6)*$M456+SUM($S$7:AS$7)*$N456-SUM($O456:$Q456),0)</f>
        <v>0</v>
      </c>
      <c r="AQ456" s="4">
        <f t="shared" si="1302"/>
        <v>0</v>
      </c>
      <c r="AR456" s="72">
        <f>IF(SUM($S$3:AU$3)*$J456+SUM($S$4:AP$4)*$K456+SUM($S$5:AU$5)*$L456+SUM($S$6:AU$6)*$M456+SUM($S$7:AU$7)*$N456-SUM($O456:$Q456)&gt;0,SUM($S$3:AU$3)*$J456+SUM($S$4:AP$4)*$K456+SUM($S$5:AU$5)*$L456+SUM($S$6:AU$6)*$M456+SUM($S$7:AU$7)*$N456-SUM($O456:$Q456),0)</f>
        <v>0</v>
      </c>
      <c r="AS456" s="4">
        <f t="shared" si="1303"/>
        <v>0</v>
      </c>
      <c r="AT456" s="72">
        <f>IF(SUM($S$3:AW$3)*$J456+SUM($S$4:AW$4)*$K456+SUM($S$5:AW$5)*$L456+SUM($S$6:AW$6)*$M456+SUM($S$7:AW$7)*$N456-SUM($O456:$Q456)&gt;0,SUM($S$3:AW$3)*$J456+SUM($S$4:AW$4)*$K456+SUM($S$5:AW$5)*$L456+SUM($S$6:AW$6)*$M456+SUM($S$7:AW$7)*$N456-SUM($O456:$Q456),0)</f>
        <v>0</v>
      </c>
      <c r="AU456" s="4">
        <f t="shared" si="1304"/>
        <v>0</v>
      </c>
      <c r="AV456" s="72">
        <f>IF(SUM($S$3:AY$3)*$J456+SUM($S$4:AY$4)*$K456+SUM($S$5:AY$5)*$L456+SUM($S$6:AY$6)*$M456+SUM($S$7:AY$7)*$N456-SUM($O456:$Q456)&gt;0,SUM($S$3:AY$3)*$J456+SUM($S$4:AY$4)*$K456+SUM($S$5:AY$5)*$L456+SUM($S$6:AY$6)*$M456+SUM($S$7:AY$7)*$N456-SUM($O456:$Q456),0)</f>
        <v>0</v>
      </c>
      <c r="AW456" s="4">
        <f t="shared" si="1305"/>
        <v>0</v>
      </c>
      <c r="AX456" s="72">
        <f>IF(SUM($S$3:BA$3)*$J456+SUM($S$4:BA$4)*$K456+SUM($S$5:BA$5)*$L456+SUM($S$6:BA$6)*$M456+SUM($S$7:BA$7)*$N456-SUM($O456:$Q456)&gt;0,SUM($S$3:BA$3)*$J456+SUM($S$4:BA$4)*$K456+SUM($S$5:BA$5)*$L456+SUM($S$6:BA$6)*$M456+SUM($S$7:BA$7)*$N456-SUM($O456:$Q456),0)</f>
        <v>0</v>
      </c>
      <c r="AY456" s="7">
        <f t="shared" si="1306"/>
        <v>0</v>
      </c>
      <c r="AZ456" s="401">
        <f>IF(SUM($S$3:BC$3)*$J456+SUM($S$4:BC$4)*$K456+SUM($S$5:BC$5)*$L456+SUM($S$6:BC$6)*$M456+SUM($S$7:BC$7)*$N456-SUM($O456:$Q456)&gt;0,SUM($S$3:BC$3)*$J456+SUM($S$4:BC$4)*$K456+SUM($S$5:BC$5)*$L456+SUM($S$6:BC$6)*$M456+SUM($S$7:BC$7)*$N456-SUM($O456:$Q456),0)</f>
        <v>0</v>
      </c>
      <c r="BA456" s="87">
        <f t="shared" si="1307"/>
        <v>0</v>
      </c>
      <c r="BB456" s="402">
        <f>IF(SUM($S$3:BD$3)*$J456+SUM($S$4:BD$4)*$K456+SUM($S$5:BD$5)*$L456+SUM($S$6:BD$6)*$M456+SUM($S$7:BD$7)*$N456-SUM($O456:$Q456)&gt;0,SUM($S$3:BD$3)*$J456+SUM($S$4:BD$4)*$K456+SUM($S$5:BD$5)*$L456+SUM($S$6:BD$6)*$M456+SUM($S$7:BD$7)*$N456-SUM($O456:$Q456),0)</f>
        <v>0</v>
      </c>
      <c r="BC456" s="87">
        <f t="shared" si="1308"/>
        <v>0</v>
      </c>
      <c r="BG456" s="87"/>
      <c r="BH456" s="87"/>
      <c r="BI456" s="87"/>
      <c r="BJ456" s="87"/>
      <c r="BK456" s="87"/>
      <c r="BL456" s="87"/>
      <c r="BM456" s="87"/>
      <c r="BN456" s="87"/>
      <c r="BO456" s="87"/>
      <c r="BP456" s="87"/>
      <c r="BQ456" s="244"/>
      <c r="BR456" s="151"/>
      <c r="BS456" s="87"/>
      <c r="BT456" s="87"/>
      <c r="BU456" s="87"/>
      <c r="BV456" s="87"/>
      <c r="BW456" s="159"/>
      <c r="BX456" s="154"/>
    </row>
    <row r="457" spans="1:76" s="88" customFormat="1" ht="25.5" customHeight="1" x14ac:dyDescent="0.25">
      <c r="A457" s="15" t="s">
        <v>986</v>
      </c>
      <c r="B457" s="15" t="s">
        <v>987</v>
      </c>
      <c r="C457" s="244" t="s">
        <v>105</v>
      </c>
      <c r="D457" s="274"/>
      <c r="E457" s="328"/>
      <c r="F457" s="350" t="s">
        <v>962</v>
      </c>
      <c r="G457" s="369">
        <v>2</v>
      </c>
      <c r="H457" s="370">
        <v>153.83500000000001</v>
      </c>
      <c r="I457" s="372" t="s">
        <v>962</v>
      </c>
      <c r="J457" s="315">
        <v>7.4999999999999997E-2</v>
      </c>
      <c r="K457" s="208"/>
      <c r="L457" s="217"/>
      <c r="M457" s="109"/>
      <c r="N457" s="120"/>
      <c r="O457" s="87"/>
      <c r="P457" s="87"/>
      <c r="Q457" s="292">
        <v>0</v>
      </c>
      <c r="R457" s="72">
        <f>IF(SUM($S$3:U$3)*$J457+SUM($S$4:U$4)*$K457+SUM($S$5:U$5)*$L457+SUM($S$6:U$6)*$M457+SUM($S$7:U$7)*$N457-SUM($O457:$Q457)&gt;0,SUM($S$3:U$3)*$J457+SUM($S$4:U$4)*$K457+SUM($S$5:U$5)*$L457+SUM($S$6:U$6)*$M457+SUM($S$7:U$7)*$N457-SUM($O457:$Q457),0)</f>
        <v>1.125</v>
      </c>
      <c r="S457" s="73">
        <f t="shared" si="1290"/>
        <v>1.125</v>
      </c>
      <c r="T457" s="72">
        <f>IF(SUM($S$3:W$3)*$J457+SUM($S$4:W$4)*$K457+SUM($S$5:W$5)*$L457+SUM($S$6:W$6)*$M457+SUM($S$7:W$7)*$N457-SUM($O457:$Q457)&gt;0,SUM($S$3:W$3)*$J457+SUM($S$4:W$4)*$K457+SUM($S$5:W$5)*$L457+SUM($S$6:W$6)*$M457+SUM($S$7:W$7)*$N457-SUM($O457:$Q457),0)</f>
        <v>4.5</v>
      </c>
      <c r="U457" s="4">
        <f t="shared" si="1291"/>
        <v>3.375</v>
      </c>
      <c r="V457" s="72">
        <f>IF(SUM($S$3:Y$3)*$J457+SUM($S$4:Y$4)*$K457+SUM($S$5:Y$5)*$L457+SUM($S$6:Y$6)*$M457+SUM($S$7:Y$7)*$N457-SUM($O457:$Q457)&gt;0,SUM($S$3:Y$3)*$J457+SUM($S$4:Y$4)*$K457+SUM($S$5:Y$5)*$L457+SUM($S$6:Y$6)*$M457+SUM($S$7:Y$7)*$N457-SUM($O457:$Q457),0)</f>
        <v>6</v>
      </c>
      <c r="W457" s="4">
        <f t="shared" si="1292"/>
        <v>1.5</v>
      </c>
      <c r="X457" s="72">
        <f>IF(SUM($S$3:AA$3)*$J457+SUM($S$4:AA$4)*$K457+SUM($S$5:AA$5)*$L457+SUM($S$6:AA$6)*$M457+SUM($S$7:AA$7)*$N457-SUM($O457:$Q457)&gt;0,SUM($S$3:AA$3)*$J457+SUM($S$4:AA$4)*$K457+SUM($S$5:AA$5)*$L457+SUM($S$6:AA$6)*$M457+SUM($S$7:AA$7)*$N457-SUM($O457:$Q457),0)</f>
        <v>10.5</v>
      </c>
      <c r="Y457" s="4">
        <f t="shared" si="1293"/>
        <v>4.5</v>
      </c>
      <c r="Z457" s="72">
        <f>IF(SUM($S$3:AC$3)*$J457+SUM($S$4:AC$4)*$K457+SUM($S$5:AC$5)*$L457+SUM($S$6:AC$6)*$M457+SUM($S$7:AC$7)*$N457-SUM($O457:$Q457)&gt;0,SUM($S$3:AC$3)*$J457+SUM($S$4:AC$4)*$K457+SUM($S$5:AC$5)*$L457+SUM($S$6:AC$6)*$M457+SUM($S$7:AC$7)*$N457-SUM($O457:$Q457),0)</f>
        <v>12.75</v>
      </c>
      <c r="AA457" s="4">
        <f t="shared" si="1294"/>
        <v>2.25</v>
      </c>
      <c r="AB457" s="72">
        <f>IF(SUM($S$3:AE$3)*$J457+SUM($S$4:AE$4)*$K457+SUM($S$5:AE$5)*$L457+SUM($S$6:AE$6)*$M457+SUM($S$7:AE$7)*$N457-SUM($O457:$Q457)&gt;0,SUM($S$3:AE$3)*$J457+SUM($S$4:AE$4)*$K457+SUM($S$5:AE$5)*$L457+SUM($S$6:AE$6)*$M457+SUM($S$7:AE$7)*$N457-SUM($O457:$Q457),0)</f>
        <v>12.75</v>
      </c>
      <c r="AC457" s="4">
        <f t="shared" si="1295"/>
        <v>0</v>
      </c>
      <c r="AD457" s="72">
        <f>IF(SUM($S$3:AG$3)*$J457+SUM($S$4:AG$4)*$K457+SUM($S$5:AG$5)*$L457+SUM($S$6:AG$6)*$M457+SUM($S$7:AG$7)*$N457-SUM($O457:$Q457)&gt;0,SUM($S$3:AG$3)*$J457+SUM($S$4:AG$4)*$K457+SUM($S$5:AG$5)*$L457+SUM($S$6:AG$6)*$M457+SUM($S$7:AG$7)*$N457-SUM($O457:$Q457),0)</f>
        <v>12.75</v>
      </c>
      <c r="AE457" s="4">
        <f t="shared" si="1296"/>
        <v>0</v>
      </c>
      <c r="AF457" s="72">
        <f>IF(SUM($S$3:AI$3)*$J457+SUM($S$4:AI$4)*$K457+SUM($S$5:AI$5)*$L457+SUM($S$6:AI$6)*$M457+SUM($S$7:AI$7)*$N457-SUM($O457:$Q457)&gt;0,SUM($S$3:AI$3)*$J457+SUM($S$4:AI$4)*$K457+SUM($S$5:AI$5)*$L457+SUM($S$6:AI$6)*$M457+SUM($S$7:AI$7)*$N457-SUM($O457:$Q457),0)</f>
        <v>12.75</v>
      </c>
      <c r="AG457" s="4">
        <f t="shared" si="1297"/>
        <v>0</v>
      </c>
      <c r="AH457" s="72">
        <f>IF(SUM($S$3:AK$3)*$J457+SUM($S$4:AK$4)*$K457+SUM($S$5:AK$5)*$L457+SUM($S$6:AK$6)*$M457+SUM($S$7:AK$7)*$N457-SUM($O457:$Q457)&gt;0,SUM($S$3:AK$3)*$J457+SUM($S$4:AK$4)*$K457+SUM($S$5:AK$5)*$L457+SUM($S$6:AK$6)*$M457+SUM($S$7:AK$7)*$N457-SUM($O457:$Q457),0)</f>
        <v>12.75</v>
      </c>
      <c r="AI457" s="4">
        <f t="shared" si="1298"/>
        <v>0</v>
      </c>
      <c r="AJ457" s="72">
        <f>IF(SUM($S$3:AM$3)*$J457+SUM($S$4:AQ$4)*$K457+SUM($S$5:AM$5)*$L457+SUM($S$6:AM$6)*$M457+SUM($S$7:AM$7)*$N457-SUM($O457:$Q457)&gt;0,SUM($S$3:AM$3)*$J457+SUM($S$4:AQ$4)*$K457+SUM($S$5:AM$5)*$L457+SUM($S$6:AM$6)*$M457+SUM($S$7:AM$7)*$N457-SUM($O457:$Q457),0)</f>
        <v>12.75</v>
      </c>
      <c r="AK457" s="4">
        <f t="shared" si="1299"/>
        <v>0</v>
      </c>
      <c r="AL457" s="72">
        <f>IF(SUM($S$3:AO$3)*$J457+SUM($S$4:AS$4)*$K457+SUM($S$5:AO$5)*$L457+SUM($S$6:AO$6)*$M457+SUM($S$7:AO$7)*$N457-SUM($O457:$Q457)&gt;0,SUM($S$3:AO$3)*$J457+SUM($S$4:AS$4)*$K457+SUM($S$5:AO$5)*$L457+SUM($S$6:AO$6)*$M457+SUM($S$7:AO$7)*$N457-SUM($O457:$Q457),0)</f>
        <v>12.75</v>
      </c>
      <c r="AM457" s="4">
        <f t="shared" si="1300"/>
        <v>0</v>
      </c>
      <c r="AN457" s="72">
        <f>IF(SUM($S$3:AQ$3)*$J457+SUM($S$4:AU$4)*$K457+SUM($S$5:AQ$5)*$L457+SUM($S$6:AQ$6)*$M457+SUM($S$7:AQ$7)*$N457-SUM($O457:$Q457)&gt;0,SUM($S$3:AQ$3)*$J457+SUM($S$4:AU$4)*$K457+SUM($S$5:AQ$5)*$L457+SUM($S$6:AQ$6)*$M457+SUM($S$7:AQ$7)*$N457-SUM($O457:$Q457),0)</f>
        <v>12.75</v>
      </c>
      <c r="AO457" s="4">
        <f t="shared" si="1301"/>
        <v>0</v>
      </c>
      <c r="AP457" s="72">
        <f>IF(SUM($S$3:AS$3)*$J457+SUM($S$4:AW$4)*$K457+SUM($S$5:AS$5)*$L457+SUM($S$6:AS$6)*$M457+SUM($S$7:AS$7)*$N457-SUM($O457:$Q457)&gt;0,SUM($S$3:AS$3)*$J457+SUM($S$4:AW$4)*$K457+SUM($S$5:AS$5)*$L457+SUM($S$6:AS$6)*$M457+SUM($S$7:AS$7)*$N457-SUM($O457:$Q457),0)</f>
        <v>12.75</v>
      </c>
      <c r="AQ457" s="4">
        <f t="shared" si="1302"/>
        <v>0</v>
      </c>
      <c r="AR457" s="72">
        <f>IF(SUM($S$3:AU$3)*$J457+SUM($S$4:AP$4)*$K457+SUM($S$5:AU$5)*$L457+SUM($S$6:AU$6)*$M457+SUM($S$7:AU$7)*$N457-SUM($O457:$Q457)&gt;0,SUM($S$3:AU$3)*$J457+SUM($S$4:AP$4)*$K457+SUM($S$5:AU$5)*$L457+SUM($S$6:AU$6)*$M457+SUM($S$7:AU$7)*$N457-SUM($O457:$Q457),0)</f>
        <v>12.75</v>
      </c>
      <c r="AS457" s="4">
        <f t="shared" si="1303"/>
        <v>0</v>
      </c>
      <c r="AT457" s="72">
        <f>IF(SUM($S$3:AW$3)*$J457+SUM($S$4:AW$4)*$K457+SUM($S$5:AW$5)*$L457+SUM($S$6:AW$6)*$M457+SUM($S$7:AW$7)*$N457-SUM($O457:$Q457)&gt;0,SUM($S$3:AW$3)*$J457+SUM($S$4:AW$4)*$K457+SUM($S$5:AW$5)*$L457+SUM($S$6:AW$6)*$M457+SUM($S$7:AW$7)*$N457-SUM($O457:$Q457),0)</f>
        <v>12.75</v>
      </c>
      <c r="AU457" s="4">
        <f t="shared" si="1304"/>
        <v>0</v>
      </c>
      <c r="AV457" s="72">
        <f>IF(SUM($S$3:AY$3)*$J457+SUM($S$4:AY$4)*$K457+SUM($S$5:AY$5)*$L457+SUM($S$6:AY$6)*$M457+SUM($S$7:AY$7)*$N457-SUM($O457:$Q457)&gt;0,SUM($S$3:AY$3)*$J457+SUM($S$4:AY$4)*$K457+SUM($S$5:AY$5)*$L457+SUM($S$6:AY$6)*$M457+SUM($S$7:AY$7)*$N457-SUM($O457:$Q457),0)</f>
        <v>12.75</v>
      </c>
      <c r="AW457" s="4">
        <f t="shared" si="1305"/>
        <v>0</v>
      </c>
      <c r="AX457" s="72">
        <f>IF(SUM($S$3:BA$3)*$J457+SUM($S$4:BA$4)*$K457+SUM($S$5:BA$5)*$L457+SUM($S$6:BA$6)*$M457+SUM($S$7:BA$7)*$N457-SUM($O457:$Q457)&gt;0,SUM($S$3:BA$3)*$J457+SUM($S$4:BA$4)*$K457+SUM($S$5:BA$5)*$L457+SUM($S$6:BA$6)*$M457+SUM($S$7:BA$7)*$N457-SUM($O457:$Q457),0)</f>
        <v>12.75</v>
      </c>
      <c r="AY457" s="7">
        <f t="shared" si="1306"/>
        <v>0</v>
      </c>
      <c r="AZ457" s="401">
        <f>IF(SUM($S$3:BC$3)*$J457+SUM($S$4:BC$4)*$K457+SUM($S$5:BC$5)*$L457+SUM($S$6:BC$6)*$M457+SUM($S$7:BC$7)*$N457-SUM($O457:$Q457)&gt;0,SUM($S$3:BC$3)*$J457+SUM($S$4:BC$4)*$K457+SUM($S$5:BC$5)*$L457+SUM($S$6:BC$6)*$M457+SUM($S$7:BC$7)*$N457-SUM($O457:$Q457),0)</f>
        <v>12.75</v>
      </c>
      <c r="BA457" s="87">
        <f t="shared" si="1307"/>
        <v>0</v>
      </c>
      <c r="BB457" s="402">
        <f>IF(SUM($S$3:BD$3)*$J457+SUM($S$4:BD$4)*$K457+SUM($S$5:BD$5)*$L457+SUM($S$6:BD$6)*$M457+SUM($S$7:BD$7)*$N457-SUM($O457:$Q457)&gt;0,SUM($S$3:BD$3)*$J457+SUM($S$4:BD$4)*$K457+SUM($S$5:BD$5)*$L457+SUM($S$6:BD$6)*$M457+SUM($S$7:BD$7)*$N457-SUM($O457:$Q457),0)</f>
        <v>12.75</v>
      </c>
      <c r="BC457" s="87">
        <f t="shared" si="1308"/>
        <v>0</v>
      </c>
      <c r="BG457" s="87"/>
      <c r="BH457" s="87"/>
      <c r="BI457" s="87"/>
      <c r="BJ457" s="87"/>
      <c r="BK457" s="87"/>
      <c r="BL457" s="87"/>
      <c r="BM457" s="87"/>
      <c r="BN457" s="87"/>
      <c r="BO457" s="87"/>
      <c r="BP457" s="87"/>
      <c r="BQ457" s="244"/>
      <c r="BR457" s="151"/>
      <c r="BS457" s="87"/>
      <c r="BT457" s="87"/>
      <c r="BU457" s="87"/>
      <c r="BV457" s="87"/>
      <c r="BW457" s="159"/>
      <c r="BX457" s="154" t="s">
        <v>1032</v>
      </c>
    </row>
    <row r="458" spans="1:76" s="86" customFormat="1" ht="12.75" customHeight="1" x14ac:dyDescent="0.25">
      <c r="A458" s="51" t="s">
        <v>988</v>
      </c>
      <c r="B458" s="15" t="s">
        <v>989</v>
      </c>
      <c r="C458" s="244" t="s">
        <v>105</v>
      </c>
      <c r="D458" s="274">
        <v>2</v>
      </c>
      <c r="E458" s="336">
        <v>60.7</v>
      </c>
      <c r="F458" s="342" t="s">
        <v>1090</v>
      </c>
      <c r="G458" s="369">
        <v>2</v>
      </c>
      <c r="H458" s="370">
        <v>66.77</v>
      </c>
      <c r="I458" s="372" t="s">
        <v>1090</v>
      </c>
      <c r="J458" s="208"/>
      <c r="K458" s="208"/>
      <c r="L458" s="222">
        <v>3.3690000000000002</v>
      </c>
      <c r="M458" s="110"/>
      <c r="N458" s="128"/>
      <c r="O458" s="87"/>
      <c r="P458" s="91"/>
      <c r="Q458" s="292">
        <v>5700</v>
      </c>
      <c r="R458" s="72">
        <f>IF(SUM($S$3:U$3)*$J458+SUM($S$4:U$4)*$K458+SUM($S$5:U$5)*$L458+SUM($S$6:U$6)*$M458+SUM($S$7:U$7)*$N458-SUM($O458:$Q458)&gt;0,SUM($S$3:U$3)*$J458+SUM($S$4:U$4)*$K458+SUM($S$5:U$5)*$L458+SUM($S$6:U$6)*$M458+SUM($S$7:U$7)*$N458-SUM($O458:$Q458),0)</f>
        <v>0</v>
      </c>
      <c r="S458" s="73">
        <f t="shared" si="1290"/>
        <v>0</v>
      </c>
      <c r="T458" s="72">
        <f>IF(SUM($S$3:W$3)*$J458+SUM($S$4:W$4)*$K458+SUM($S$5:W$5)*$L458+SUM($S$6:W$6)*$M458+SUM($S$7:W$7)*$N458-SUM($O458:$Q458)&gt;0,SUM($S$3:W$3)*$J458+SUM($S$4:W$4)*$K458+SUM($S$5:W$5)*$L458+SUM($S$6:W$6)*$M458+SUM($S$7:W$7)*$N458-SUM($O458:$Q458),0)</f>
        <v>0</v>
      </c>
      <c r="U458" s="4">
        <f t="shared" si="1291"/>
        <v>0</v>
      </c>
      <c r="V458" s="72">
        <f>IF(SUM($S$3:Y$3)*$J458+SUM($S$4:Y$4)*$K458+SUM($S$5:Y$5)*$L458+SUM($S$6:Y$6)*$M458+SUM($S$7:Y$7)*$N458-SUM($O458:$Q458)&gt;0,SUM($S$3:Y$3)*$J458+SUM($S$4:Y$4)*$K458+SUM($S$5:Y$5)*$L458+SUM($S$6:Y$6)*$M458+SUM($S$7:Y$7)*$N458-SUM($O458:$Q458),0)</f>
        <v>0</v>
      </c>
      <c r="W458" s="4">
        <f t="shared" si="1292"/>
        <v>0</v>
      </c>
      <c r="X458" s="72">
        <f>IF(SUM($S$3:AA$3)*$J458+SUM($S$4:AA$4)*$K458+SUM($S$5:AA$5)*$L458+SUM($S$6:AA$6)*$M458+SUM($S$7:AA$7)*$N458-SUM($O458:$Q458)&gt;0,SUM($S$3:AA$3)*$J458+SUM($S$4:AA$4)*$K458+SUM($S$5:AA$5)*$L458+SUM($S$6:AA$6)*$M458+SUM($S$7:AA$7)*$N458-SUM($O458:$Q458),0)</f>
        <v>0</v>
      </c>
      <c r="Y458" s="4">
        <f t="shared" si="1293"/>
        <v>0</v>
      </c>
      <c r="Z458" s="72">
        <f>IF(SUM($S$3:AC$3)*$J458+SUM($S$4:AC$4)*$K458+SUM($S$5:AC$5)*$L458+SUM($S$6:AC$6)*$M458+SUM($S$7:AC$7)*$N458-SUM($O458:$Q458)&gt;0,SUM($S$3:AC$3)*$J458+SUM($S$4:AC$4)*$K458+SUM($S$5:AC$5)*$L458+SUM($S$6:AC$6)*$M458+SUM($S$7:AC$7)*$N458-SUM($O458:$Q458),0)</f>
        <v>0</v>
      </c>
      <c r="AA458" s="4">
        <f t="shared" si="1294"/>
        <v>0</v>
      </c>
      <c r="AB458" s="72">
        <f>IF(SUM($S$3:AE$3)*$J458+SUM($S$4:AE$4)*$K458+SUM($S$5:AE$5)*$L458+SUM($S$6:AE$6)*$M458+SUM($S$7:AE$7)*$N458-SUM($O458:$Q458)&gt;0,SUM($S$3:AE$3)*$J458+SUM($S$4:AE$4)*$K458+SUM($S$5:AE$5)*$L458+SUM($S$6:AE$6)*$M458+SUM($S$7:AE$7)*$N458-SUM($O458:$Q458),0)</f>
        <v>0</v>
      </c>
      <c r="AC458" s="4">
        <f t="shared" si="1295"/>
        <v>0</v>
      </c>
      <c r="AD458" s="72">
        <f>IF(SUM($S$3:AG$3)*$J458+SUM($S$4:AG$4)*$K458+SUM($S$5:AG$5)*$L458+SUM($S$6:AG$6)*$M458+SUM($S$7:AG$7)*$N458-SUM($O458:$Q458)&gt;0,SUM($S$3:AG$3)*$J458+SUM($S$4:AG$4)*$K458+SUM($S$5:AG$5)*$L458+SUM($S$6:AG$6)*$M458+SUM($S$7:AG$7)*$N458-SUM($O458:$Q458),0)</f>
        <v>0</v>
      </c>
      <c r="AE458" s="4">
        <f t="shared" si="1296"/>
        <v>0</v>
      </c>
      <c r="AF458" s="72">
        <f>IF(SUM($S$3:AI$3)*$J458+SUM($S$4:AI$4)*$K458+SUM($S$5:AI$5)*$L458+SUM($S$6:AI$6)*$M458+SUM($S$7:AI$7)*$N458-SUM($O458:$Q458)&gt;0,SUM($S$3:AI$3)*$J458+SUM($S$4:AI$4)*$K458+SUM($S$5:AI$5)*$L458+SUM($S$6:AI$6)*$M458+SUM($S$7:AI$7)*$N458-SUM($O458:$Q458),0)</f>
        <v>0</v>
      </c>
      <c r="AG458" s="4">
        <f t="shared" si="1297"/>
        <v>0</v>
      </c>
      <c r="AH458" s="72">
        <f>IF(SUM($S$3:AK$3)*$J458+SUM($S$4:AK$4)*$K458+SUM($S$5:AK$5)*$L458+SUM($S$6:AK$6)*$M458+SUM($S$7:AK$7)*$N458-SUM($O458:$Q458)&gt;0,SUM($S$3:AK$3)*$J458+SUM($S$4:AK$4)*$K458+SUM($S$5:AK$5)*$L458+SUM($S$6:AK$6)*$M458+SUM($S$7:AK$7)*$N458-SUM($O458:$Q458),0)</f>
        <v>0</v>
      </c>
      <c r="AI458" s="4">
        <f t="shared" si="1298"/>
        <v>0</v>
      </c>
      <c r="AJ458" s="72">
        <f>IF(SUM($S$3:AM$3)*$J458+SUM($S$4:AQ$4)*$K458+SUM($S$5:AM$5)*$L458+SUM($S$6:AM$6)*$M458+SUM($S$7:AM$7)*$N458-SUM($O458:$Q458)&gt;0,SUM($S$3:AM$3)*$J458+SUM($S$4:AQ$4)*$K458+SUM($S$5:AM$5)*$L458+SUM($S$6:AM$6)*$M458+SUM($S$7:AM$7)*$N458-SUM($O458:$Q458),0)</f>
        <v>0</v>
      </c>
      <c r="AK458" s="4">
        <f t="shared" si="1299"/>
        <v>0</v>
      </c>
      <c r="AL458" s="72">
        <f>IF(SUM($S$3:AO$3)*$J458+SUM($S$4:AS$4)*$K458+SUM($S$5:AO$5)*$L458+SUM($S$6:AO$6)*$M458+SUM($S$7:AO$7)*$N458-SUM($O458:$Q458)&gt;0,SUM($S$3:AO$3)*$J458+SUM($S$4:AS$4)*$K458+SUM($S$5:AO$5)*$L458+SUM($S$6:AO$6)*$M458+SUM($S$7:AO$7)*$N458-SUM($O458:$Q458),0)</f>
        <v>0</v>
      </c>
      <c r="AM458" s="4">
        <f t="shared" si="1300"/>
        <v>0</v>
      </c>
      <c r="AN458" s="72">
        <f>IF(SUM($S$3:AQ$3)*$J458+SUM($S$4:AU$4)*$K458+SUM($S$5:AQ$5)*$L458+SUM($S$6:AQ$6)*$M458+SUM($S$7:AQ$7)*$N458-SUM($O458:$Q458)&gt;0,SUM($S$3:AQ$3)*$J458+SUM($S$4:AU$4)*$K458+SUM($S$5:AQ$5)*$L458+SUM($S$6:AQ$6)*$M458+SUM($S$7:AQ$7)*$N458-SUM($O458:$Q458),0)</f>
        <v>0</v>
      </c>
      <c r="AO458" s="4">
        <f t="shared" si="1301"/>
        <v>0</v>
      </c>
      <c r="AP458" s="72">
        <f>IF(SUM($S$3:AS$3)*$J458+SUM($S$4:AW$4)*$K458+SUM($S$5:AS$5)*$L458+SUM($S$6:AS$6)*$M458+SUM($S$7:AS$7)*$N458-SUM($O458:$Q458)&gt;0,SUM($S$3:AS$3)*$J458+SUM($S$4:AW$4)*$K458+SUM($S$5:AS$5)*$L458+SUM($S$6:AS$6)*$M458+SUM($S$7:AS$7)*$N458-SUM($O458:$Q458),0)</f>
        <v>0</v>
      </c>
      <c r="AQ458" s="4">
        <f t="shared" si="1302"/>
        <v>0</v>
      </c>
      <c r="AR458" s="72">
        <f>IF(SUM($S$3:AU$3)*$J458+SUM($S$4:AP$4)*$K458+SUM($S$5:AU$5)*$L458+SUM($S$6:AU$6)*$M458+SUM($S$7:AU$7)*$N458-SUM($O458:$Q458)&gt;0,SUM($S$3:AU$3)*$J458+SUM($S$4:AP$4)*$K458+SUM($S$5:AU$5)*$L458+SUM($S$6:AU$6)*$M458+SUM($S$7:AU$7)*$N458-SUM($O458:$Q458),0)</f>
        <v>0</v>
      </c>
      <c r="AS458" s="4">
        <f t="shared" si="1303"/>
        <v>0</v>
      </c>
      <c r="AT458" s="72">
        <f>IF(SUM($S$3:AW$3)*$J458+SUM($S$4:AW$4)*$K458+SUM($S$5:AW$5)*$L458+SUM($S$6:AW$6)*$M458+SUM($S$7:AW$7)*$N458-SUM($O458:$Q458)&gt;0,SUM($S$3:AW$3)*$J458+SUM($S$4:AW$4)*$K458+SUM($S$5:AW$5)*$L458+SUM($S$6:AW$6)*$M458+SUM($S$7:AW$7)*$N458-SUM($O458:$Q458),0)</f>
        <v>0</v>
      </c>
      <c r="AU458" s="4">
        <f t="shared" si="1304"/>
        <v>0</v>
      </c>
      <c r="AV458" s="72">
        <f>IF(SUM($S$3:AY$3)*$J458+SUM($S$4:AY$4)*$K458+SUM($S$5:AY$5)*$L458+SUM($S$6:AY$6)*$M458+SUM($S$7:AY$7)*$N458-SUM($O458:$Q458)&gt;0,SUM($S$3:AY$3)*$J458+SUM($S$4:AY$4)*$K458+SUM($S$5:AY$5)*$L458+SUM($S$6:AY$6)*$M458+SUM($S$7:AY$7)*$N458-SUM($O458:$Q458),0)</f>
        <v>0</v>
      </c>
      <c r="AW458" s="4">
        <f t="shared" si="1305"/>
        <v>0</v>
      </c>
      <c r="AX458" s="72">
        <f>IF(SUM($S$3:BA$3)*$J458+SUM($S$4:BA$4)*$K458+SUM($S$5:BA$5)*$L458+SUM($S$6:BA$6)*$M458+SUM($S$7:BA$7)*$N458-SUM($O458:$Q458)&gt;0,SUM($S$3:BA$3)*$J458+SUM($S$4:BA$4)*$K458+SUM($S$5:BA$5)*$L458+SUM($S$6:BA$6)*$M458+SUM($S$7:BA$7)*$N458-SUM($O458:$Q458),0)</f>
        <v>0</v>
      </c>
      <c r="AY458" s="7">
        <f t="shared" si="1306"/>
        <v>0</v>
      </c>
      <c r="AZ458" s="401">
        <f>IF(SUM($S$3:BC$3)*$J458+SUM($S$4:BC$4)*$K458+SUM($S$5:BC$5)*$L458+SUM($S$6:BC$6)*$M458+SUM($S$7:BC$7)*$N458-SUM($O458:$Q458)&gt;0,SUM($S$3:BC$3)*$J458+SUM($S$4:BC$4)*$K458+SUM($S$5:BC$5)*$L458+SUM($S$6:BC$6)*$M458+SUM($S$7:BC$7)*$N458-SUM($O458:$Q458),0)</f>
        <v>0</v>
      </c>
      <c r="BA458" s="87">
        <f t="shared" si="1307"/>
        <v>0</v>
      </c>
      <c r="BB458" s="402">
        <f>IF(SUM($S$3:BD$3)*$J458+SUM($S$4:BD$4)*$K458+SUM($S$5:BD$5)*$L458+SUM($S$6:BD$6)*$M458+SUM($S$7:BD$7)*$N458-SUM($O458:$Q458)&gt;0,SUM($S$3:BD$3)*$J458+SUM($S$4:BD$4)*$K458+SUM($S$5:BD$5)*$L458+SUM($S$6:BD$6)*$M458+SUM($S$7:BD$7)*$N458-SUM($O458:$Q458),0)</f>
        <v>0</v>
      </c>
      <c r="BC458" s="87">
        <f t="shared" si="1308"/>
        <v>0</v>
      </c>
      <c r="BG458" s="91">
        <f t="shared" ref="BG458:BG461" si="1519">IF($G458=2,AC458*$I$2*$H458,AC458*$H458)</f>
        <v>0</v>
      </c>
      <c r="BH458" s="91">
        <f t="shared" ref="BH458:BH461" si="1520">IF($G458=2,AE458*$I$2*$H458,AE458*$H458)</f>
        <v>0</v>
      </c>
      <c r="BI458" s="91">
        <f t="shared" ref="BI458:BI461" si="1521">IF($G458=2,AG458*$I$2*$H458,AG458*$H458)</f>
        <v>0</v>
      </c>
      <c r="BJ458" s="91">
        <f t="shared" ref="BJ458:BJ461" si="1522">IF($G458=2,AI458*$I$2*$H458,AI458*$H458)</f>
        <v>0</v>
      </c>
      <c r="BK458" s="91">
        <f t="shared" ref="BK458:BK461" si="1523">IF($G458=2,AK458*$I$2*$H458,AK458*$H458)</f>
        <v>0</v>
      </c>
      <c r="BL458" s="91">
        <f t="shared" ref="BL458:BL461" si="1524">IF($G458=2,AM458*$I$2*$H458,AM458*$H458)</f>
        <v>0</v>
      </c>
      <c r="BM458" s="91">
        <f t="shared" ref="BM458:BM461" si="1525">IF($G458=2,AO458*$I$2*$H458,AO458*$H458)</f>
        <v>0</v>
      </c>
      <c r="BN458" s="91">
        <f t="shared" ref="BN458:BN461" si="1526">IF($G458=2,AQ458*$I$2*$H458,AQ458*$H458)</f>
        <v>0</v>
      </c>
      <c r="BO458" s="91">
        <f t="shared" ref="BO458:BO461" si="1527">IF($G458=2,AS458*$I$2*$H458,AS458*$H458)</f>
        <v>0</v>
      </c>
      <c r="BP458" s="91">
        <f t="shared" ref="BP458:BP461" si="1528">IF($G458=2,AU458*$I$2*$H458,AU458*$H458)</f>
        <v>0</v>
      </c>
      <c r="BQ458" s="250">
        <f t="shared" ref="BQ458:BQ461" si="1529">IF($G458=2,AW458*$I$2*$H458,AW458*$H458)</f>
        <v>0</v>
      </c>
      <c r="BR458" s="157">
        <f t="shared" ref="BR458:BR461" si="1530">IF($G458=2,AY458*$I$2*$H458,AY458*$H458)</f>
        <v>0</v>
      </c>
      <c r="BS458" s="91">
        <f t="shared" ref="BS458:BS476" si="1531">IF($G458=2,$H458*BA458*$I$2,$H458*BA458)</f>
        <v>0</v>
      </c>
      <c r="BT458" s="91">
        <f t="shared" ref="BT458:BT476" si="1532">IF($G458=2,$H458*BC458*$I$2,$H458*BC458)</f>
        <v>0</v>
      </c>
      <c r="BU458" s="91"/>
      <c r="BV458" s="91"/>
      <c r="BW458" s="158"/>
      <c r="BX458" s="153" t="s">
        <v>607</v>
      </c>
    </row>
    <row r="459" spans="1:76" s="86" customFormat="1" ht="12.75" customHeight="1" x14ac:dyDescent="0.25">
      <c r="A459" s="51" t="s">
        <v>990</v>
      </c>
      <c r="B459" s="15" t="s">
        <v>989</v>
      </c>
      <c r="C459" s="244" t="s">
        <v>105</v>
      </c>
      <c r="D459" s="274">
        <v>2</v>
      </c>
      <c r="E459" s="336">
        <v>61</v>
      </c>
      <c r="F459" s="342" t="s">
        <v>1090</v>
      </c>
      <c r="G459" s="369">
        <v>2</v>
      </c>
      <c r="H459" s="370">
        <v>67.099999999999994</v>
      </c>
      <c r="I459" s="372" t="s">
        <v>1090</v>
      </c>
      <c r="J459" s="208"/>
      <c r="K459" s="208"/>
      <c r="L459" s="222">
        <v>1.32</v>
      </c>
      <c r="M459" s="110"/>
      <c r="N459" s="128"/>
      <c r="O459" s="87"/>
      <c r="P459" s="91"/>
      <c r="Q459" s="292">
        <v>1500</v>
      </c>
      <c r="R459" s="72">
        <f>IF(SUM($S$3:U$3)*$J459+SUM($S$4:U$4)*$K459+SUM($S$5:U$5)*$L459+SUM($S$6:U$6)*$M459+SUM($S$7:U$7)*$N459-SUM($O459:$Q459)&gt;0,SUM($S$3:U$3)*$J459+SUM($S$4:U$4)*$K459+SUM($S$5:U$5)*$L459+SUM($S$6:U$6)*$M459+SUM($S$7:U$7)*$N459-SUM($O459:$Q459),0)</f>
        <v>0</v>
      </c>
      <c r="S459" s="73">
        <f t="shared" si="1290"/>
        <v>0</v>
      </c>
      <c r="T459" s="72">
        <f>IF(SUM($S$3:W$3)*$J459+SUM($S$4:W$4)*$K459+SUM($S$5:W$5)*$L459+SUM($S$6:W$6)*$M459+SUM($S$7:W$7)*$N459-SUM($O459:$Q459)&gt;0,SUM($S$3:W$3)*$J459+SUM($S$4:W$4)*$K459+SUM($S$5:W$5)*$L459+SUM($S$6:W$6)*$M459+SUM($S$7:W$7)*$N459-SUM($O459:$Q459),0)</f>
        <v>0</v>
      </c>
      <c r="U459" s="4">
        <f t="shared" si="1291"/>
        <v>0</v>
      </c>
      <c r="V459" s="72">
        <f>IF(SUM($S$3:Y$3)*$J459+SUM($S$4:Y$4)*$K459+SUM($S$5:Y$5)*$L459+SUM($S$6:Y$6)*$M459+SUM($S$7:Y$7)*$N459-SUM($O459:$Q459)&gt;0,SUM($S$3:Y$3)*$J459+SUM($S$4:Y$4)*$K459+SUM($S$5:Y$5)*$L459+SUM($S$6:Y$6)*$M459+SUM($S$7:Y$7)*$N459-SUM($O459:$Q459),0)</f>
        <v>0</v>
      </c>
      <c r="W459" s="4">
        <f t="shared" si="1292"/>
        <v>0</v>
      </c>
      <c r="X459" s="72">
        <f>IF(SUM($S$3:AA$3)*$J459+SUM($S$4:AA$4)*$K459+SUM($S$5:AA$5)*$L459+SUM($S$6:AA$6)*$M459+SUM($S$7:AA$7)*$N459-SUM($O459:$Q459)&gt;0,SUM($S$3:AA$3)*$J459+SUM($S$4:AA$4)*$K459+SUM($S$5:AA$5)*$L459+SUM($S$6:AA$6)*$M459+SUM($S$7:AA$7)*$N459-SUM($O459:$Q459),0)</f>
        <v>0</v>
      </c>
      <c r="Y459" s="4">
        <f t="shared" si="1293"/>
        <v>0</v>
      </c>
      <c r="Z459" s="72">
        <f>IF(SUM($S$3:AC$3)*$J459+SUM($S$4:AC$4)*$K459+SUM($S$5:AC$5)*$L459+SUM($S$6:AC$6)*$M459+SUM($S$7:AC$7)*$N459-SUM($O459:$Q459)&gt;0,SUM($S$3:AC$3)*$J459+SUM($S$4:AC$4)*$K459+SUM($S$5:AC$5)*$L459+SUM($S$6:AC$6)*$M459+SUM($S$7:AC$7)*$N459-SUM($O459:$Q459),0)</f>
        <v>0</v>
      </c>
      <c r="AA459" s="4">
        <f t="shared" si="1294"/>
        <v>0</v>
      </c>
      <c r="AB459" s="72">
        <f>IF(SUM($S$3:AE$3)*$J459+SUM($S$4:AE$4)*$K459+SUM($S$5:AE$5)*$L459+SUM($S$6:AE$6)*$M459+SUM($S$7:AE$7)*$N459-SUM($O459:$Q459)&gt;0,SUM($S$3:AE$3)*$J459+SUM($S$4:AE$4)*$K459+SUM($S$5:AE$5)*$L459+SUM($S$6:AE$6)*$M459+SUM($S$7:AE$7)*$N459-SUM($O459:$Q459),0)</f>
        <v>0</v>
      </c>
      <c r="AC459" s="4">
        <f t="shared" si="1295"/>
        <v>0</v>
      </c>
      <c r="AD459" s="72">
        <f>IF(SUM($S$3:AG$3)*$J459+SUM($S$4:AG$4)*$K459+SUM($S$5:AG$5)*$L459+SUM($S$6:AG$6)*$M459+SUM($S$7:AG$7)*$N459-SUM($O459:$Q459)&gt;0,SUM($S$3:AG$3)*$J459+SUM($S$4:AG$4)*$K459+SUM($S$5:AG$5)*$L459+SUM($S$6:AG$6)*$M459+SUM($S$7:AG$7)*$N459-SUM($O459:$Q459),0)</f>
        <v>0</v>
      </c>
      <c r="AE459" s="4">
        <f t="shared" si="1296"/>
        <v>0</v>
      </c>
      <c r="AF459" s="72">
        <f>IF(SUM($S$3:AI$3)*$J459+SUM($S$4:AI$4)*$K459+SUM($S$5:AI$5)*$L459+SUM($S$6:AI$6)*$M459+SUM($S$7:AI$7)*$N459-SUM($O459:$Q459)&gt;0,SUM($S$3:AI$3)*$J459+SUM($S$4:AI$4)*$K459+SUM($S$5:AI$5)*$L459+SUM($S$6:AI$6)*$M459+SUM($S$7:AI$7)*$N459-SUM($O459:$Q459),0)</f>
        <v>0</v>
      </c>
      <c r="AG459" s="4">
        <f t="shared" si="1297"/>
        <v>0</v>
      </c>
      <c r="AH459" s="72">
        <f>IF(SUM($S$3:AK$3)*$J459+SUM($S$4:AK$4)*$K459+SUM($S$5:AK$5)*$L459+SUM($S$6:AK$6)*$M459+SUM($S$7:AK$7)*$N459-SUM($O459:$Q459)&gt;0,SUM($S$3:AK$3)*$J459+SUM($S$4:AK$4)*$K459+SUM($S$5:AK$5)*$L459+SUM($S$6:AK$6)*$M459+SUM($S$7:AK$7)*$N459-SUM($O459:$Q459),0)</f>
        <v>0</v>
      </c>
      <c r="AI459" s="4">
        <f t="shared" si="1298"/>
        <v>0</v>
      </c>
      <c r="AJ459" s="72">
        <f>IF(SUM($S$3:AM$3)*$J459+SUM($S$4:AQ$4)*$K459+SUM($S$5:AM$5)*$L459+SUM($S$6:AM$6)*$M459+SUM($S$7:AM$7)*$N459-SUM($O459:$Q459)&gt;0,SUM($S$3:AM$3)*$J459+SUM($S$4:AQ$4)*$K459+SUM($S$5:AM$5)*$L459+SUM($S$6:AM$6)*$M459+SUM($S$7:AM$7)*$N459-SUM($O459:$Q459),0)</f>
        <v>0</v>
      </c>
      <c r="AK459" s="4">
        <f t="shared" si="1299"/>
        <v>0</v>
      </c>
      <c r="AL459" s="72">
        <f>IF(SUM($S$3:AO$3)*$J459+SUM($S$4:AS$4)*$K459+SUM($S$5:AO$5)*$L459+SUM($S$6:AO$6)*$M459+SUM($S$7:AO$7)*$N459-SUM($O459:$Q459)&gt;0,SUM($S$3:AO$3)*$J459+SUM($S$4:AS$4)*$K459+SUM($S$5:AO$5)*$L459+SUM($S$6:AO$6)*$M459+SUM($S$7:AO$7)*$N459-SUM($O459:$Q459),0)</f>
        <v>0</v>
      </c>
      <c r="AM459" s="4">
        <f t="shared" si="1300"/>
        <v>0</v>
      </c>
      <c r="AN459" s="72">
        <f>IF(SUM($S$3:AQ$3)*$J459+SUM($S$4:AU$4)*$K459+SUM($S$5:AQ$5)*$L459+SUM($S$6:AQ$6)*$M459+SUM($S$7:AQ$7)*$N459-SUM($O459:$Q459)&gt;0,SUM($S$3:AQ$3)*$J459+SUM($S$4:AU$4)*$K459+SUM($S$5:AQ$5)*$L459+SUM($S$6:AQ$6)*$M459+SUM($S$7:AQ$7)*$N459-SUM($O459:$Q459),0)</f>
        <v>0</v>
      </c>
      <c r="AO459" s="4">
        <f t="shared" si="1301"/>
        <v>0</v>
      </c>
      <c r="AP459" s="72">
        <f>IF(SUM($S$3:AS$3)*$J459+SUM($S$4:AW$4)*$K459+SUM($S$5:AS$5)*$L459+SUM($S$6:AS$6)*$M459+SUM($S$7:AS$7)*$N459-SUM($O459:$Q459)&gt;0,SUM($S$3:AS$3)*$J459+SUM($S$4:AW$4)*$K459+SUM($S$5:AS$5)*$L459+SUM($S$6:AS$6)*$M459+SUM($S$7:AS$7)*$N459-SUM($O459:$Q459),0)</f>
        <v>0</v>
      </c>
      <c r="AQ459" s="4">
        <f t="shared" si="1302"/>
        <v>0</v>
      </c>
      <c r="AR459" s="72">
        <f>IF(SUM($S$3:AU$3)*$J459+SUM($S$4:AP$4)*$K459+SUM($S$5:AU$5)*$L459+SUM($S$6:AU$6)*$M459+SUM($S$7:AU$7)*$N459-SUM($O459:$Q459)&gt;0,SUM($S$3:AU$3)*$J459+SUM($S$4:AP$4)*$K459+SUM($S$5:AU$5)*$L459+SUM($S$6:AU$6)*$M459+SUM($S$7:AU$7)*$N459-SUM($O459:$Q459),0)</f>
        <v>0</v>
      </c>
      <c r="AS459" s="4">
        <f t="shared" si="1303"/>
        <v>0</v>
      </c>
      <c r="AT459" s="72">
        <f>IF(SUM($S$3:AW$3)*$J459+SUM($S$4:AW$4)*$K459+SUM($S$5:AW$5)*$L459+SUM($S$6:AW$6)*$M459+SUM($S$7:AW$7)*$N459-SUM($O459:$Q459)&gt;0,SUM($S$3:AW$3)*$J459+SUM($S$4:AW$4)*$K459+SUM($S$5:AW$5)*$L459+SUM($S$6:AW$6)*$M459+SUM($S$7:AW$7)*$N459-SUM($O459:$Q459),0)</f>
        <v>0</v>
      </c>
      <c r="AU459" s="4">
        <f t="shared" si="1304"/>
        <v>0</v>
      </c>
      <c r="AV459" s="72">
        <f>IF(SUM($S$3:AY$3)*$J459+SUM($S$4:AY$4)*$K459+SUM($S$5:AY$5)*$L459+SUM($S$6:AY$6)*$M459+SUM($S$7:AY$7)*$N459-SUM($O459:$Q459)&gt;0,SUM($S$3:AY$3)*$J459+SUM($S$4:AY$4)*$K459+SUM($S$5:AY$5)*$L459+SUM($S$6:AY$6)*$M459+SUM($S$7:AY$7)*$N459-SUM($O459:$Q459),0)</f>
        <v>0</v>
      </c>
      <c r="AW459" s="4">
        <f t="shared" si="1305"/>
        <v>0</v>
      </c>
      <c r="AX459" s="72">
        <f>IF(SUM($S$3:BA$3)*$J459+SUM($S$4:BA$4)*$K459+SUM($S$5:BA$5)*$L459+SUM($S$6:BA$6)*$M459+SUM($S$7:BA$7)*$N459-SUM($O459:$Q459)&gt;0,SUM($S$3:BA$3)*$J459+SUM($S$4:BA$4)*$K459+SUM($S$5:BA$5)*$L459+SUM($S$6:BA$6)*$M459+SUM($S$7:BA$7)*$N459-SUM($O459:$Q459),0)</f>
        <v>52.320000000000164</v>
      </c>
      <c r="AY459" s="7">
        <f t="shared" si="1306"/>
        <v>52.320000000000164</v>
      </c>
      <c r="AZ459" s="401">
        <f>IF(SUM($S$3:BC$3)*$J459+SUM($S$4:BC$4)*$K459+SUM($S$5:BC$5)*$L459+SUM($S$6:BC$6)*$M459+SUM($S$7:BC$7)*$N459-SUM($O459:$Q459)&gt;0,SUM($S$3:BC$3)*$J459+SUM($S$4:BC$4)*$K459+SUM($S$5:BC$5)*$L459+SUM($S$6:BC$6)*$M459+SUM($S$7:BC$7)*$N459-SUM($O459:$Q459),0)</f>
        <v>289.92000000000007</v>
      </c>
      <c r="BA459" s="87">
        <f t="shared" si="1307"/>
        <v>237.59999999999991</v>
      </c>
      <c r="BB459" s="402">
        <f>IF(SUM($S$3:BD$3)*$J459+SUM($S$4:BD$4)*$K459+SUM($S$5:BD$5)*$L459+SUM($S$6:BD$6)*$M459+SUM($S$7:BD$7)*$N459-SUM($O459:$Q459)&gt;0,SUM($S$3:BD$3)*$J459+SUM($S$4:BD$4)*$K459+SUM($S$5:BD$5)*$L459+SUM($S$6:BD$6)*$M459+SUM($S$7:BD$7)*$N459-SUM($O459:$Q459),0)</f>
        <v>469.44000000000005</v>
      </c>
      <c r="BC459" s="87">
        <f t="shared" si="1308"/>
        <v>179.51999999999998</v>
      </c>
      <c r="BG459" s="91">
        <f t="shared" si="1519"/>
        <v>0</v>
      </c>
      <c r="BH459" s="91">
        <f t="shared" si="1520"/>
        <v>0</v>
      </c>
      <c r="BI459" s="91">
        <f t="shared" si="1521"/>
        <v>0</v>
      </c>
      <c r="BJ459" s="91">
        <f t="shared" si="1522"/>
        <v>0</v>
      </c>
      <c r="BK459" s="91">
        <f t="shared" si="1523"/>
        <v>0</v>
      </c>
      <c r="BL459" s="91">
        <f t="shared" si="1524"/>
        <v>0</v>
      </c>
      <c r="BM459" s="91">
        <f t="shared" si="1525"/>
        <v>0</v>
      </c>
      <c r="BN459" s="91">
        <f t="shared" si="1526"/>
        <v>0</v>
      </c>
      <c r="BO459" s="91">
        <f t="shared" si="1527"/>
        <v>0</v>
      </c>
      <c r="BP459" s="91">
        <f t="shared" si="1528"/>
        <v>0</v>
      </c>
      <c r="BQ459" s="250">
        <f t="shared" si="1529"/>
        <v>0</v>
      </c>
      <c r="BR459" s="157">
        <f t="shared" si="1530"/>
        <v>20010.830400000061</v>
      </c>
      <c r="BS459" s="91">
        <f t="shared" si="1531"/>
        <v>90874.871999999959</v>
      </c>
      <c r="BT459" s="91">
        <f t="shared" si="1532"/>
        <v>68661.014399999985</v>
      </c>
      <c r="BU459" s="91"/>
      <c r="BV459" s="91"/>
      <c r="BW459" s="158"/>
      <c r="BX459" s="153" t="s">
        <v>607</v>
      </c>
    </row>
    <row r="460" spans="1:76" s="86" customFormat="1" ht="12.75" customHeight="1" x14ac:dyDescent="0.25">
      <c r="A460" s="51" t="s">
        <v>991</v>
      </c>
      <c r="B460" s="15" t="s">
        <v>992</v>
      </c>
      <c r="C460" s="244" t="s">
        <v>105</v>
      </c>
      <c r="D460" s="274">
        <v>2</v>
      </c>
      <c r="E460" s="336">
        <v>67</v>
      </c>
      <c r="F460" s="342" t="s">
        <v>1090</v>
      </c>
      <c r="G460" s="369">
        <v>2</v>
      </c>
      <c r="H460" s="370">
        <v>73.7</v>
      </c>
      <c r="I460" s="372" t="s">
        <v>1090</v>
      </c>
      <c r="J460" s="208"/>
      <c r="K460" s="208"/>
      <c r="L460" s="217"/>
      <c r="M460" s="234">
        <v>0.96</v>
      </c>
      <c r="N460" s="120"/>
      <c r="O460" s="87"/>
      <c r="P460" s="91"/>
      <c r="Q460" s="292">
        <v>300</v>
      </c>
      <c r="R460" s="72">
        <f>IF(SUM($S$3:U$3)*$J460+SUM($S$4:U$4)*$K460+SUM($S$5:U$5)*$L460+SUM($S$6:U$6)*$M460+SUM($S$7:U$7)*$N460-SUM($O460:$Q460)&gt;0,SUM($S$3:U$3)*$J460+SUM($S$4:U$4)*$K460+SUM($S$5:U$5)*$L460+SUM($S$6:U$6)*$M460+SUM($S$7:U$7)*$N460-SUM($O460:$Q460),0)</f>
        <v>0</v>
      </c>
      <c r="S460" s="73">
        <f t="shared" ref="S460:S519" si="1533">R460</f>
        <v>0</v>
      </c>
      <c r="T460" s="72">
        <f>IF(SUM($S$3:W$3)*$J460+SUM($S$4:W$4)*$K460+SUM($S$5:W$5)*$L460+SUM($S$6:W$6)*$M460+SUM($S$7:W$7)*$N460-SUM($O460:$Q460)&gt;0,SUM($S$3:W$3)*$J460+SUM($S$4:W$4)*$K460+SUM($S$5:W$5)*$L460+SUM($S$6:W$6)*$M460+SUM($S$7:W$7)*$N460-SUM($O460:$Q460),0)</f>
        <v>0</v>
      </c>
      <c r="U460" s="4">
        <f t="shared" ref="U460:U519" si="1534">IF(T460-R460&gt;0,T460-R460,0)</f>
        <v>0</v>
      </c>
      <c r="V460" s="72">
        <f>IF(SUM($S$3:Y$3)*$J460+SUM($S$4:Y$4)*$K460+SUM($S$5:Y$5)*$L460+SUM($S$6:Y$6)*$M460+SUM($S$7:Y$7)*$N460-SUM($O460:$Q460)&gt;0,SUM($S$3:Y$3)*$J460+SUM($S$4:Y$4)*$K460+SUM($S$5:Y$5)*$L460+SUM($S$6:Y$6)*$M460+SUM($S$7:Y$7)*$N460-SUM($O460:$Q460),0)</f>
        <v>0</v>
      </c>
      <c r="W460" s="4">
        <f t="shared" ref="W460:W519" si="1535">IF(V460-T460&gt;0,V460-T460,0)</f>
        <v>0</v>
      </c>
      <c r="X460" s="72">
        <f>IF(SUM($S$3:AA$3)*$J460+SUM($S$4:AA$4)*$K460+SUM($S$5:AA$5)*$L460+SUM($S$6:AA$6)*$M460+SUM($S$7:AA$7)*$N460-SUM($O460:$Q460)&gt;0,SUM($S$3:AA$3)*$J460+SUM($S$4:AA$4)*$K460+SUM($S$5:AA$5)*$L460+SUM($S$6:AA$6)*$M460+SUM($S$7:AA$7)*$N460-SUM($O460:$Q460),0)</f>
        <v>0</v>
      </c>
      <c r="Y460" s="4">
        <f t="shared" ref="Y460:Y519" si="1536">IF(X460-V460&gt;0,X460-V460,0)</f>
        <v>0</v>
      </c>
      <c r="Z460" s="72">
        <f>IF(SUM($S$3:AC$3)*$J460+SUM($S$4:AC$4)*$K460+SUM($S$5:AC$5)*$L460+SUM($S$6:AC$6)*$M460+SUM($S$7:AC$7)*$N460-SUM($O460:$Q460)&gt;0,SUM($S$3:AC$3)*$J460+SUM($S$4:AC$4)*$K460+SUM($S$5:AC$5)*$L460+SUM($S$6:AC$6)*$M460+SUM($S$7:AC$7)*$N460-SUM($O460:$Q460),0)</f>
        <v>0</v>
      </c>
      <c r="AA460" s="4">
        <f t="shared" ref="AA460:AA519" si="1537">IF(Z460-X460&gt;0,Z460-X460,0)</f>
        <v>0</v>
      </c>
      <c r="AB460" s="72">
        <f>IF(SUM($S$3:AE$3)*$J460+SUM($S$4:AE$4)*$K460+SUM($S$5:AE$5)*$L460+SUM($S$6:AE$6)*$M460+SUM($S$7:AE$7)*$N460-SUM($O460:$Q460)&gt;0,SUM($S$3:AE$3)*$J460+SUM($S$4:AE$4)*$K460+SUM($S$5:AE$5)*$L460+SUM($S$6:AE$6)*$M460+SUM($S$7:AE$7)*$N460-SUM($O460:$Q460),0)</f>
        <v>0</v>
      </c>
      <c r="AC460" s="4">
        <f t="shared" ref="AC460:AC519" si="1538">IF(AB460-Z460&gt;0,AB460-Z460,0)</f>
        <v>0</v>
      </c>
      <c r="AD460" s="72">
        <f>IF(SUM($S$3:AG$3)*$J460+SUM($S$4:AG$4)*$K460+SUM($S$5:AG$5)*$L460+SUM($S$6:AG$6)*$M460+SUM($S$7:AG$7)*$N460-SUM($O460:$Q460)&gt;0,SUM($S$3:AG$3)*$J460+SUM($S$4:AG$4)*$K460+SUM($S$5:AG$5)*$L460+SUM($S$6:AG$6)*$M460+SUM($S$7:AG$7)*$N460-SUM($O460:$Q460),0)</f>
        <v>0</v>
      </c>
      <c r="AE460" s="4">
        <f t="shared" ref="AE460:AE519" si="1539">IF(AD460-AB460&gt;0,AD460-AB460,0)</f>
        <v>0</v>
      </c>
      <c r="AF460" s="72">
        <f>IF(SUM($S$3:AI$3)*$J460+SUM($S$4:AI$4)*$K460+SUM($S$5:AI$5)*$L460+SUM($S$6:AI$6)*$M460+SUM($S$7:AI$7)*$N460-SUM($O460:$Q460)&gt;0,SUM($S$3:AI$3)*$J460+SUM($S$4:AI$4)*$K460+SUM($S$5:AI$5)*$L460+SUM($S$6:AI$6)*$M460+SUM($S$7:AI$7)*$N460-SUM($O460:$Q460),0)</f>
        <v>0</v>
      </c>
      <c r="AG460" s="4">
        <f t="shared" ref="AG460:AG519" si="1540">IF(AF460-AD460&gt;0,AF460-AD460,0)</f>
        <v>0</v>
      </c>
      <c r="AH460" s="72">
        <f>IF(SUM($S$3:AK$3)*$J460+SUM($S$4:AK$4)*$K460+SUM($S$5:AK$5)*$L460+SUM($S$6:AK$6)*$M460+SUM($S$7:AK$7)*$N460-SUM($O460:$Q460)&gt;0,SUM($S$3:AK$3)*$J460+SUM($S$4:AK$4)*$K460+SUM($S$5:AK$5)*$L460+SUM($S$6:AK$6)*$M460+SUM($S$7:AK$7)*$N460-SUM($O460:$Q460),0)</f>
        <v>0</v>
      </c>
      <c r="AI460" s="4">
        <f t="shared" ref="AI460:AI519" si="1541">IF(AH460-AF460&gt;0,AH460-AF460,0)</f>
        <v>0</v>
      </c>
      <c r="AJ460" s="72">
        <f>IF(SUM($S$3:AM$3)*$J460+SUM($S$4:AQ$4)*$K460+SUM($S$5:AM$5)*$L460+SUM($S$6:AM$6)*$M460+SUM($S$7:AM$7)*$N460-SUM($O460:$Q460)&gt;0,SUM($S$3:AM$3)*$J460+SUM($S$4:AQ$4)*$K460+SUM($S$5:AM$5)*$L460+SUM($S$6:AM$6)*$M460+SUM($S$7:AM$7)*$N460-SUM($O460:$Q460),0)</f>
        <v>0</v>
      </c>
      <c r="AK460" s="4">
        <f t="shared" ref="AK460:AK519" si="1542">IF(AJ460-AH460&gt;0,AJ460-AH460,0)</f>
        <v>0</v>
      </c>
      <c r="AL460" s="72">
        <f>IF(SUM($S$3:AO$3)*$J460+SUM($S$4:AS$4)*$K460+SUM($S$5:AO$5)*$L460+SUM($S$6:AO$6)*$M460+SUM($S$7:AO$7)*$N460-SUM($O460:$Q460)&gt;0,SUM($S$3:AO$3)*$J460+SUM($S$4:AS$4)*$K460+SUM($S$5:AO$5)*$L460+SUM($S$6:AO$6)*$M460+SUM($S$7:AO$7)*$N460-SUM($O460:$Q460),0)</f>
        <v>0</v>
      </c>
      <c r="AM460" s="4">
        <f t="shared" ref="AM460:AM519" si="1543">IF(AL460-AJ460&gt;0,AL460-AJ460,0)</f>
        <v>0</v>
      </c>
      <c r="AN460" s="72">
        <f>IF(SUM($S$3:AQ$3)*$J460+SUM($S$4:AU$4)*$K460+SUM($S$5:AQ$5)*$L460+SUM($S$6:AQ$6)*$M460+SUM($S$7:AQ$7)*$N460-SUM($O460:$Q460)&gt;0,SUM($S$3:AQ$3)*$J460+SUM($S$4:AU$4)*$K460+SUM($S$5:AQ$5)*$L460+SUM($S$6:AQ$6)*$M460+SUM($S$7:AQ$7)*$N460-SUM($O460:$Q460),0)</f>
        <v>0</v>
      </c>
      <c r="AO460" s="4">
        <f t="shared" ref="AO460:AO519" si="1544">IF(AN460-AL460&gt;0,AN460-AL460,0)</f>
        <v>0</v>
      </c>
      <c r="AP460" s="72">
        <f>IF(SUM($S$3:AS$3)*$J460+SUM($S$4:AW$4)*$K460+SUM($S$5:AS$5)*$L460+SUM($S$6:AS$6)*$M460+SUM($S$7:AS$7)*$N460-SUM($O460:$Q460)&gt;0,SUM($S$3:AS$3)*$J460+SUM($S$4:AW$4)*$K460+SUM($S$5:AS$5)*$L460+SUM($S$6:AS$6)*$M460+SUM($S$7:AS$7)*$N460-SUM($O460:$Q460),0)</f>
        <v>0</v>
      </c>
      <c r="AQ460" s="4">
        <f t="shared" ref="AQ460:AQ519" si="1545">IF(AP460-AN460&gt;0,AP460-AN460,0)</f>
        <v>0</v>
      </c>
      <c r="AR460" s="72">
        <f>IF(SUM($S$3:AU$3)*$J460+SUM($S$4:AP$4)*$K460+SUM($S$5:AU$5)*$L460+SUM($S$6:AU$6)*$M460+SUM($S$7:AU$7)*$N460-SUM($O460:$Q460)&gt;0,SUM($S$3:AU$3)*$J460+SUM($S$4:AP$4)*$K460+SUM($S$5:AU$5)*$L460+SUM($S$6:AU$6)*$M460+SUM($S$7:AU$7)*$N460-SUM($O460:$Q460),0)</f>
        <v>0</v>
      </c>
      <c r="AS460" s="4">
        <f t="shared" ref="AS460:AS519" si="1546">IF(AR460-AP460&gt;0,AR460-AP460,0)</f>
        <v>0</v>
      </c>
      <c r="AT460" s="72">
        <f>IF(SUM($S$3:AW$3)*$J460+SUM($S$4:AW$4)*$K460+SUM($S$5:AW$5)*$L460+SUM($S$6:AW$6)*$M460+SUM($S$7:AW$7)*$N460-SUM($O460:$Q460)&gt;0,SUM($S$3:AW$3)*$J460+SUM($S$4:AW$4)*$K460+SUM($S$5:AW$5)*$L460+SUM($S$6:AW$6)*$M460+SUM($S$7:AW$7)*$N460-SUM($O460:$Q460),0)</f>
        <v>0</v>
      </c>
      <c r="AU460" s="4">
        <f t="shared" ref="AU460:AU519" si="1547">IF(AT460-AR460&gt;0,AT460-AR460,0)</f>
        <v>0</v>
      </c>
      <c r="AV460" s="72">
        <f>IF(SUM($S$3:AY$3)*$J460+SUM($S$4:AY$4)*$K460+SUM($S$5:AY$5)*$L460+SUM($S$6:AY$6)*$M460+SUM($S$7:AY$7)*$N460-SUM($O460:$Q460)&gt;0,SUM($S$3:AY$3)*$J460+SUM($S$4:AY$4)*$K460+SUM($S$5:AY$5)*$L460+SUM($S$6:AY$6)*$M460+SUM($S$7:AY$7)*$N460-SUM($O460:$Q460),0)</f>
        <v>0</v>
      </c>
      <c r="AW460" s="4">
        <f t="shared" ref="AW460:AW519" si="1548">IF(AV460-AT460&gt;0,AV460-AT460,0)</f>
        <v>0</v>
      </c>
      <c r="AX460" s="72">
        <f>IF(SUM($S$3:BA$3)*$J460+SUM($S$4:BA$4)*$K460+SUM($S$5:BA$5)*$L460+SUM($S$6:BA$6)*$M460+SUM($S$7:BA$7)*$N460-SUM($O460:$Q460)&gt;0,SUM($S$3:BA$3)*$J460+SUM($S$4:BA$4)*$K460+SUM($S$5:BA$5)*$L460+SUM($S$6:BA$6)*$M460+SUM($S$7:BA$7)*$N460-SUM($O460:$Q460),0)</f>
        <v>0</v>
      </c>
      <c r="AY460" s="7">
        <f t="shared" ref="AY460:AY519" si="1549">IF(AX460-AV460&gt;0,AX460-AV460,0)</f>
        <v>0</v>
      </c>
      <c r="AZ460" s="401">
        <f>IF(SUM($S$3:BC$3)*$J460+SUM($S$4:BC$4)*$K460+SUM($S$5:BC$5)*$L460+SUM($S$6:BC$6)*$M460+SUM($S$7:BC$7)*$N460-SUM($O460:$Q460)&gt;0,SUM($S$3:BC$3)*$J460+SUM($S$4:BC$4)*$K460+SUM($S$5:BC$5)*$L460+SUM($S$6:BC$6)*$M460+SUM($S$7:BC$7)*$N460-SUM($O460:$Q460),0)</f>
        <v>0</v>
      </c>
      <c r="BA460" s="87">
        <f t="shared" ref="BA460:BA523" si="1550">IF(AZ460-AX460&gt;0,AZ460-AX460,0)</f>
        <v>0</v>
      </c>
      <c r="BB460" s="402">
        <f>IF(SUM($S$3:BD$3)*$J460+SUM($S$4:BD$4)*$K460+SUM($S$5:BD$5)*$L460+SUM($S$6:BD$6)*$M460+SUM($S$7:BD$7)*$N460-SUM($O460:$Q460)&gt;0,SUM($S$3:BD$3)*$J460+SUM($S$4:BD$4)*$K460+SUM($S$5:BD$5)*$L460+SUM($S$6:BD$6)*$M460+SUM($S$7:BD$7)*$N460-SUM($O460:$Q460),0)</f>
        <v>0</v>
      </c>
      <c r="BC460" s="87">
        <f t="shared" ref="BC460:BC523" si="1551">IF(BB460-AZ460&gt;0,BB460-AZ460,0)</f>
        <v>0</v>
      </c>
      <c r="BG460" s="91">
        <f t="shared" si="1519"/>
        <v>0</v>
      </c>
      <c r="BH460" s="91">
        <f t="shared" si="1520"/>
        <v>0</v>
      </c>
      <c r="BI460" s="91">
        <f t="shared" si="1521"/>
        <v>0</v>
      </c>
      <c r="BJ460" s="91">
        <f t="shared" si="1522"/>
        <v>0</v>
      </c>
      <c r="BK460" s="91">
        <f t="shared" si="1523"/>
        <v>0</v>
      </c>
      <c r="BL460" s="91">
        <f t="shared" si="1524"/>
        <v>0</v>
      </c>
      <c r="BM460" s="91">
        <f t="shared" si="1525"/>
        <v>0</v>
      </c>
      <c r="BN460" s="91">
        <f t="shared" si="1526"/>
        <v>0</v>
      </c>
      <c r="BO460" s="91">
        <f t="shared" si="1527"/>
        <v>0</v>
      </c>
      <c r="BP460" s="91">
        <f t="shared" si="1528"/>
        <v>0</v>
      </c>
      <c r="BQ460" s="250">
        <f t="shared" si="1529"/>
        <v>0</v>
      </c>
      <c r="BR460" s="157">
        <f t="shared" si="1530"/>
        <v>0</v>
      </c>
      <c r="BS460" s="91">
        <f t="shared" si="1531"/>
        <v>0</v>
      </c>
      <c r="BT460" s="91">
        <f t="shared" si="1532"/>
        <v>0</v>
      </c>
      <c r="BU460" s="91"/>
      <c r="BV460" s="91"/>
      <c r="BW460" s="158"/>
      <c r="BX460" s="153" t="s">
        <v>607</v>
      </c>
    </row>
    <row r="461" spans="1:76" s="86" customFormat="1" ht="12.75" customHeight="1" x14ac:dyDescent="0.25">
      <c r="A461" s="51" t="s">
        <v>993</v>
      </c>
      <c r="B461" s="15" t="s">
        <v>992</v>
      </c>
      <c r="C461" s="244" t="s">
        <v>105</v>
      </c>
      <c r="D461" s="274">
        <v>2</v>
      </c>
      <c r="E461" s="336">
        <v>67</v>
      </c>
      <c r="F461" s="342" t="s">
        <v>1090</v>
      </c>
      <c r="G461" s="369">
        <v>2</v>
      </c>
      <c r="H461" s="370">
        <v>73.7</v>
      </c>
      <c r="I461" s="372" t="s">
        <v>1090</v>
      </c>
      <c r="J461" s="208"/>
      <c r="K461" s="208"/>
      <c r="L461" s="213">
        <v>2.91</v>
      </c>
      <c r="M461" s="109"/>
      <c r="N461" s="120"/>
      <c r="O461" s="87"/>
      <c r="P461" s="91"/>
      <c r="Q461" s="292">
        <v>5507</v>
      </c>
      <c r="R461" s="72">
        <f>IF(SUM($S$3:U$3)*$J461+SUM($S$4:U$4)*$K461+SUM($S$5:U$5)*$L461+SUM($S$6:U$6)*$M461+SUM($S$7:U$7)*$N461-SUM($O461:$Q461)&gt;0,SUM($S$3:U$3)*$J461+SUM($S$4:U$4)*$K461+SUM($S$5:U$5)*$L461+SUM($S$6:U$6)*$M461+SUM($S$7:U$7)*$N461-SUM($O461:$Q461),0)</f>
        <v>0</v>
      </c>
      <c r="S461" s="73">
        <f t="shared" si="1533"/>
        <v>0</v>
      </c>
      <c r="T461" s="72">
        <f>IF(SUM($S$3:W$3)*$J461+SUM($S$4:W$4)*$K461+SUM($S$5:W$5)*$L461+SUM($S$6:W$6)*$M461+SUM($S$7:W$7)*$N461-SUM($O461:$Q461)&gt;0,SUM($S$3:W$3)*$J461+SUM($S$4:W$4)*$K461+SUM($S$5:W$5)*$L461+SUM($S$6:W$6)*$M461+SUM($S$7:W$7)*$N461-SUM($O461:$Q461),0)</f>
        <v>0</v>
      </c>
      <c r="U461" s="4">
        <f t="shared" si="1534"/>
        <v>0</v>
      </c>
      <c r="V461" s="72">
        <f>IF(SUM($S$3:Y$3)*$J461+SUM($S$4:Y$4)*$K461+SUM($S$5:Y$5)*$L461+SUM($S$6:Y$6)*$M461+SUM($S$7:Y$7)*$N461-SUM($O461:$Q461)&gt;0,SUM($S$3:Y$3)*$J461+SUM($S$4:Y$4)*$K461+SUM($S$5:Y$5)*$L461+SUM($S$6:Y$6)*$M461+SUM($S$7:Y$7)*$N461-SUM($O461:$Q461),0)</f>
        <v>0</v>
      </c>
      <c r="W461" s="4">
        <f t="shared" si="1535"/>
        <v>0</v>
      </c>
      <c r="X461" s="72">
        <f>IF(SUM($S$3:AA$3)*$J461+SUM($S$4:AA$4)*$K461+SUM($S$5:AA$5)*$L461+SUM($S$6:AA$6)*$M461+SUM($S$7:AA$7)*$N461-SUM($O461:$Q461)&gt;0,SUM($S$3:AA$3)*$J461+SUM($S$4:AA$4)*$K461+SUM($S$5:AA$5)*$L461+SUM($S$6:AA$6)*$M461+SUM($S$7:AA$7)*$N461-SUM($O461:$Q461),0)</f>
        <v>0</v>
      </c>
      <c r="Y461" s="4">
        <f t="shared" si="1536"/>
        <v>0</v>
      </c>
      <c r="Z461" s="72">
        <f>IF(SUM($S$3:AC$3)*$J461+SUM($S$4:AC$4)*$K461+SUM($S$5:AC$5)*$L461+SUM($S$6:AC$6)*$M461+SUM($S$7:AC$7)*$N461-SUM($O461:$Q461)&gt;0,SUM($S$3:AC$3)*$J461+SUM($S$4:AC$4)*$K461+SUM($S$5:AC$5)*$L461+SUM($S$6:AC$6)*$M461+SUM($S$7:AC$7)*$N461-SUM($O461:$Q461),0)</f>
        <v>0</v>
      </c>
      <c r="AA461" s="4">
        <f t="shared" si="1537"/>
        <v>0</v>
      </c>
      <c r="AB461" s="72">
        <f>IF(SUM($S$3:AE$3)*$J461+SUM($S$4:AE$4)*$K461+SUM($S$5:AE$5)*$L461+SUM($S$6:AE$6)*$M461+SUM($S$7:AE$7)*$N461-SUM($O461:$Q461)&gt;0,SUM($S$3:AE$3)*$J461+SUM($S$4:AE$4)*$K461+SUM($S$5:AE$5)*$L461+SUM($S$6:AE$6)*$M461+SUM($S$7:AE$7)*$N461-SUM($O461:$Q461),0)</f>
        <v>0</v>
      </c>
      <c r="AC461" s="4">
        <f t="shared" si="1538"/>
        <v>0</v>
      </c>
      <c r="AD461" s="72">
        <f>IF(SUM($S$3:AG$3)*$J461+SUM($S$4:AG$4)*$K461+SUM($S$5:AG$5)*$L461+SUM($S$6:AG$6)*$M461+SUM($S$7:AG$7)*$N461-SUM($O461:$Q461)&gt;0,SUM($S$3:AG$3)*$J461+SUM($S$4:AG$4)*$K461+SUM($S$5:AG$5)*$L461+SUM($S$6:AG$6)*$M461+SUM($S$7:AG$7)*$N461-SUM($O461:$Q461),0)</f>
        <v>0</v>
      </c>
      <c r="AE461" s="4">
        <f t="shared" si="1539"/>
        <v>0</v>
      </c>
      <c r="AF461" s="72">
        <f>IF(SUM($S$3:AI$3)*$J461+SUM($S$4:AI$4)*$K461+SUM($S$5:AI$5)*$L461+SUM($S$6:AI$6)*$M461+SUM($S$7:AI$7)*$N461-SUM($O461:$Q461)&gt;0,SUM($S$3:AI$3)*$J461+SUM($S$4:AI$4)*$K461+SUM($S$5:AI$5)*$L461+SUM($S$6:AI$6)*$M461+SUM($S$7:AI$7)*$N461-SUM($O461:$Q461),0)</f>
        <v>0</v>
      </c>
      <c r="AG461" s="4">
        <f t="shared" si="1540"/>
        <v>0</v>
      </c>
      <c r="AH461" s="72">
        <f>IF(SUM($S$3:AK$3)*$J461+SUM($S$4:AK$4)*$K461+SUM($S$5:AK$5)*$L461+SUM($S$6:AK$6)*$M461+SUM($S$7:AK$7)*$N461-SUM($O461:$Q461)&gt;0,SUM($S$3:AK$3)*$J461+SUM($S$4:AK$4)*$K461+SUM($S$5:AK$5)*$L461+SUM($S$6:AK$6)*$M461+SUM($S$7:AK$7)*$N461-SUM($O461:$Q461),0)</f>
        <v>0</v>
      </c>
      <c r="AI461" s="4">
        <f t="shared" si="1541"/>
        <v>0</v>
      </c>
      <c r="AJ461" s="72">
        <f>IF(SUM($S$3:AM$3)*$J461+SUM($S$4:AQ$4)*$K461+SUM($S$5:AM$5)*$L461+SUM($S$6:AM$6)*$M461+SUM($S$7:AM$7)*$N461-SUM($O461:$Q461)&gt;0,SUM($S$3:AM$3)*$J461+SUM($S$4:AQ$4)*$K461+SUM($S$5:AM$5)*$L461+SUM($S$6:AM$6)*$M461+SUM($S$7:AM$7)*$N461-SUM($O461:$Q461),0)</f>
        <v>0</v>
      </c>
      <c r="AK461" s="4">
        <f t="shared" si="1542"/>
        <v>0</v>
      </c>
      <c r="AL461" s="72">
        <f>IF(SUM($S$3:AO$3)*$J461+SUM($S$4:AS$4)*$K461+SUM($S$5:AO$5)*$L461+SUM($S$6:AO$6)*$M461+SUM($S$7:AO$7)*$N461-SUM($O461:$Q461)&gt;0,SUM($S$3:AO$3)*$J461+SUM($S$4:AS$4)*$K461+SUM($S$5:AO$5)*$L461+SUM($S$6:AO$6)*$M461+SUM($S$7:AO$7)*$N461-SUM($O461:$Q461),0)</f>
        <v>0</v>
      </c>
      <c r="AM461" s="4">
        <f t="shared" si="1543"/>
        <v>0</v>
      </c>
      <c r="AN461" s="72">
        <f>IF(SUM($S$3:AQ$3)*$J461+SUM($S$4:AU$4)*$K461+SUM($S$5:AQ$5)*$L461+SUM($S$6:AQ$6)*$M461+SUM($S$7:AQ$7)*$N461-SUM($O461:$Q461)&gt;0,SUM($S$3:AQ$3)*$J461+SUM($S$4:AU$4)*$K461+SUM($S$5:AQ$5)*$L461+SUM($S$6:AQ$6)*$M461+SUM($S$7:AQ$7)*$N461-SUM($O461:$Q461),0)</f>
        <v>0</v>
      </c>
      <c r="AO461" s="4">
        <f t="shared" si="1544"/>
        <v>0</v>
      </c>
      <c r="AP461" s="72">
        <f>IF(SUM($S$3:AS$3)*$J461+SUM($S$4:AW$4)*$K461+SUM($S$5:AS$5)*$L461+SUM($S$6:AS$6)*$M461+SUM($S$7:AS$7)*$N461-SUM($O461:$Q461)&gt;0,SUM($S$3:AS$3)*$J461+SUM($S$4:AW$4)*$K461+SUM($S$5:AS$5)*$L461+SUM($S$6:AS$6)*$M461+SUM($S$7:AS$7)*$N461-SUM($O461:$Q461),0)</f>
        <v>0</v>
      </c>
      <c r="AQ461" s="4">
        <f t="shared" si="1545"/>
        <v>0</v>
      </c>
      <c r="AR461" s="72">
        <f>IF(SUM($S$3:AU$3)*$J461+SUM($S$4:AP$4)*$K461+SUM($S$5:AU$5)*$L461+SUM($S$6:AU$6)*$M461+SUM($S$7:AU$7)*$N461-SUM($O461:$Q461)&gt;0,SUM($S$3:AU$3)*$J461+SUM($S$4:AP$4)*$K461+SUM($S$5:AU$5)*$L461+SUM($S$6:AU$6)*$M461+SUM($S$7:AU$7)*$N461-SUM($O461:$Q461),0)</f>
        <v>0</v>
      </c>
      <c r="AS461" s="4">
        <f t="shared" si="1546"/>
        <v>0</v>
      </c>
      <c r="AT461" s="72">
        <f>IF(SUM($S$3:AW$3)*$J461+SUM($S$4:AW$4)*$K461+SUM($S$5:AW$5)*$L461+SUM($S$6:AW$6)*$M461+SUM($S$7:AW$7)*$N461-SUM($O461:$Q461)&gt;0,SUM($S$3:AW$3)*$J461+SUM($S$4:AW$4)*$K461+SUM($S$5:AW$5)*$L461+SUM($S$6:AW$6)*$M461+SUM($S$7:AW$7)*$N461-SUM($O461:$Q461),0)</f>
        <v>0</v>
      </c>
      <c r="AU461" s="4">
        <f t="shared" si="1547"/>
        <v>0</v>
      </c>
      <c r="AV461" s="72">
        <f>IF(SUM($S$3:AY$3)*$J461+SUM($S$4:AY$4)*$K461+SUM($S$5:AY$5)*$L461+SUM($S$6:AY$6)*$M461+SUM($S$7:AY$7)*$N461-SUM($O461:$Q461)&gt;0,SUM($S$3:AY$3)*$J461+SUM($S$4:AY$4)*$K461+SUM($S$5:AY$5)*$L461+SUM($S$6:AY$6)*$M461+SUM($S$7:AY$7)*$N461-SUM($O461:$Q461),0)</f>
        <v>0</v>
      </c>
      <c r="AW461" s="4">
        <f t="shared" si="1548"/>
        <v>0</v>
      </c>
      <c r="AX461" s="72">
        <f>IF(SUM($S$3:BA$3)*$J461+SUM($S$4:BA$4)*$K461+SUM($S$5:BA$5)*$L461+SUM($S$6:BA$6)*$M461+SUM($S$7:BA$7)*$N461-SUM($O461:$Q461)&gt;0,SUM($S$3:BA$3)*$J461+SUM($S$4:BA$4)*$K461+SUM($S$5:BA$5)*$L461+SUM($S$6:BA$6)*$M461+SUM($S$7:BA$7)*$N461-SUM($O461:$Q461),0)</f>
        <v>0</v>
      </c>
      <c r="AY461" s="7">
        <f t="shared" si="1549"/>
        <v>0</v>
      </c>
      <c r="AZ461" s="401">
        <f>IF(SUM($S$3:BC$3)*$J461+SUM($S$4:BC$4)*$K461+SUM($S$5:BC$5)*$L461+SUM($S$6:BC$6)*$M461+SUM($S$7:BC$7)*$N461-SUM($O461:$Q461)&gt;0,SUM($S$3:BC$3)*$J461+SUM($S$4:BC$4)*$K461+SUM($S$5:BC$5)*$L461+SUM($S$6:BC$6)*$M461+SUM($S$7:BC$7)*$N461-SUM($O461:$Q461),0)</f>
        <v>0</v>
      </c>
      <c r="BA461" s="87">
        <f t="shared" si="1550"/>
        <v>0</v>
      </c>
      <c r="BB461" s="402">
        <f>IF(SUM($S$3:BD$3)*$J461+SUM($S$4:BD$4)*$K461+SUM($S$5:BD$5)*$L461+SUM($S$6:BD$6)*$M461+SUM($S$7:BD$7)*$N461-SUM($O461:$Q461)&gt;0,SUM($S$3:BD$3)*$J461+SUM($S$4:BD$4)*$K461+SUM($S$5:BD$5)*$L461+SUM($S$6:BD$6)*$M461+SUM($S$7:BD$7)*$N461-SUM($O461:$Q461),0)</f>
        <v>0</v>
      </c>
      <c r="BC461" s="87">
        <f t="shared" si="1551"/>
        <v>0</v>
      </c>
      <c r="BG461" s="91">
        <f t="shared" si="1519"/>
        <v>0</v>
      </c>
      <c r="BH461" s="91">
        <f t="shared" si="1520"/>
        <v>0</v>
      </c>
      <c r="BI461" s="91">
        <f t="shared" si="1521"/>
        <v>0</v>
      </c>
      <c r="BJ461" s="91">
        <f t="shared" si="1522"/>
        <v>0</v>
      </c>
      <c r="BK461" s="91">
        <f t="shared" si="1523"/>
        <v>0</v>
      </c>
      <c r="BL461" s="91">
        <f t="shared" si="1524"/>
        <v>0</v>
      </c>
      <c r="BM461" s="91">
        <f t="shared" si="1525"/>
        <v>0</v>
      </c>
      <c r="BN461" s="91">
        <f t="shared" si="1526"/>
        <v>0</v>
      </c>
      <c r="BO461" s="91">
        <f t="shared" si="1527"/>
        <v>0</v>
      </c>
      <c r="BP461" s="91">
        <f t="shared" si="1528"/>
        <v>0</v>
      </c>
      <c r="BQ461" s="250">
        <f t="shared" si="1529"/>
        <v>0</v>
      </c>
      <c r="BR461" s="157">
        <f t="shared" si="1530"/>
        <v>0</v>
      </c>
      <c r="BS461" s="91">
        <f t="shared" si="1531"/>
        <v>0</v>
      </c>
      <c r="BT461" s="91">
        <f t="shared" si="1532"/>
        <v>0</v>
      </c>
      <c r="BU461" s="91"/>
      <c r="BV461" s="91"/>
      <c r="BW461" s="158"/>
      <c r="BX461" s="153" t="s">
        <v>607</v>
      </c>
    </row>
    <row r="462" spans="1:76" s="86" customFormat="1" ht="12.75" customHeight="1" x14ac:dyDescent="0.25">
      <c r="A462" s="13" t="s">
        <v>994</v>
      </c>
      <c r="B462" s="63" t="s">
        <v>462</v>
      </c>
      <c r="C462" s="244" t="s">
        <v>105</v>
      </c>
      <c r="D462" s="274"/>
      <c r="E462" s="336">
        <v>87.6</v>
      </c>
      <c r="F462" s="342" t="s">
        <v>1045</v>
      </c>
      <c r="G462" s="369">
        <v>2</v>
      </c>
      <c r="H462" s="370">
        <v>109.45</v>
      </c>
      <c r="I462" s="372" t="s">
        <v>1045</v>
      </c>
      <c r="J462" s="307">
        <v>16.899999999999999</v>
      </c>
      <c r="K462" s="208"/>
      <c r="L462" s="224"/>
      <c r="M462" s="110"/>
      <c r="N462" s="128"/>
      <c r="O462" s="87"/>
      <c r="P462" s="91"/>
      <c r="Q462" s="292">
        <v>5935</v>
      </c>
      <c r="R462" s="72">
        <f>IF(SUM($S$3:U$3)*$J462+SUM($S$4:U$4)*$K462+SUM($S$5:U$5)*$L462+SUM($S$6:U$6)*$M462+SUM($S$7:U$7)*$N462-SUM($O462:$Q462)&gt;0,SUM($S$3:U$3)*$J462+SUM($S$4:U$4)*$K462+SUM($S$5:U$5)*$L462+SUM($S$6:U$6)*$M462+SUM($S$7:U$7)*$N462-SUM($O462:$Q462),0)</f>
        <v>0</v>
      </c>
      <c r="S462" s="73">
        <f t="shared" si="1533"/>
        <v>0</v>
      </c>
      <c r="T462" s="72">
        <f>IF(SUM($S$3:W$3)*$J462+SUM($S$4:W$4)*$K462+SUM($S$5:W$5)*$L462+SUM($S$6:W$6)*$M462+SUM($S$7:W$7)*$N462-SUM($O462:$Q462)&gt;0,SUM($S$3:W$3)*$J462+SUM($S$4:W$4)*$K462+SUM($S$5:W$5)*$L462+SUM($S$6:W$6)*$M462+SUM($S$7:W$7)*$N462-SUM($O462:$Q462),0)</f>
        <v>0</v>
      </c>
      <c r="U462" s="4">
        <f t="shared" si="1534"/>
        <v>0</v>
      </c>
      <c r="V462" s="72">
        <f>IF(SUM($S$3:Y$3)*$J462+SUM($S$4:Y$4)*$K462+SUM($S$5:Y$5)*$L462+SUM($S$6:Y$6)*$M462+SUM($S$7:Y$7)*$N462-SUM($O462:$Q462)&gt;0,SUM($S$3:Y$3)*$J462+SUM($S$4:Y$4)*$K462+SUM($S$5:Y$5)*$L462+SUM($S$6:Y$6)*$M462+SUM($S$7:Y$7)*$N462-SUM($O462:$Q462),0)</f>
        <v>0</v>
      </c>
      <c r="W462" s="4">
        <f t="shared" si="1535"/>
        <v>0</v>
      </c>
      <c r="X462" s="72">
        <f>IF(SUM($S$3:AA$3)*$J462+SUM($S$4:AA$4)*$K462+SUM($S$5:AA$5)*$L462+SUM($S$6:AA$6)*$M462+SUM($S$7:AA$7)*$N462-SUM($O462:$Q462)&gt;0,SUM($S$3:AA$3)*$J462+SUM($S$4:AA$4)*$K462+SUM($S$5:AA$5)*$L462+SUM($S$6:AA$6)*$M462+SUM($S$7:AA$7)*$N462-SUM($O462:$Q462),0)</f>
        <v>0</v>
      </c>
      <c r="Y462" s="4">
        <f t="shared" si="1536"/>
        <v>0</v>
      </c>
      <c r="Z462" s="72">
        <f>IF(SUM($S$3:AC$3)*$J462+SUM($S$4:AC$4)*$K462+SUM($S$5:AC$5)*$L462+SUM($S$6:AC$6)*$M462+SUM($S$7:AC$7)*$N462-SUM($O462:$Q462)&gt;0,SUM($S$3:AC$3)*$J462+SUM($S$4:AC$4)*$K462+SUM($S$5:AC$5)*$L462+SUM($S$6:AC$6)*$M462+SUM($S$7:AC$7)*$N462-SUM($O462:$Q462),0)</f>
        <v>0</v>
      </c>
      <c r="AA462" s="4">
        <f t="shared" si="1537"/>
        <v>0</v>
      </c>
      <c r="AB462" s="72">
        <f>IF(SUM($S$3:AE$3)*$J462+SUM($S$4:AE$4)*$K462+SUM($S$5:AE$5)*$L462+SUM($S$6:AE$6)*$M462+SUM($S$7:AE$7)*$N462-SUM($O462:$Q462)&gt;0,SUM($S$3:AE$3)*$J462+SUM($S$4:AE$4)*$K462+SUM($S$5:AE$5)*$L462+SUM($S$6:AE$6)*$M462+SUM($S$7:AE$7)*$N462-SUM($O462:$Q462),0)</f>
        <v>0</v>
      </c>
      <c r="AC462" s="4">
        <f t="shared" si="1538"/>
        <v>0</v>
      </c>
      <c r="AD462" s="72">
        <f>IF(SUM($S$3:AG$3)*$J462+SUM($S$4:AG$4)*$K462+SUM($S$5:AG$5)*$L462+SUM($S$6:AG$6)*$M462+SUM($S$7:AG$7)*$N462-SUM($O462:$Q462)&gt;0,SUM($S$3:AG$3)*$J462+SUM($S$4:AG$4)*$K462+SUM($S$5:AG$5)*$L462+SUM($S$6:AG$6)*$M462+SUM($S$7:AG$7)*$N462-SUM($O462:$Q462),0)</f>
        <v>0</v>
      </c>
      <c r="AE462" s="4">
        <f t="shared" si="1539"/>
        <v>0</v>
      </c>
      <c r="AF462" s="72">
        <f>IF(SUM($S$3:AI$3)*$J462+SUM($S$4:AI$4)*$K462+SUM($S$5:AI$5)*$L462+SUM($S$6:AI$6)*$M462+SUM($S$7:AI$7)*$N462-SUM($O462:$Q462)&gt;0,SUM($S$3:AI$3)*$J462+SUM($S$4:AI$4)*$K462+SUM($S$5:AI$5)*$L462+SUM($S$6:AI$6)*$M462+SUM($S$7:AI$7)*$N462-SUM($O462:$Q462),0)</f>
        <v>0</v>
      </c>
      <c r="AG462" s="4">
        <f t="shared" si="1540"/>
        <v>0</v>
      </c>
      <c r="AH462" s="72">
        <f>IF(SUM($S$3:AK$3)*$J462+SUM($S$4:AK$4)*$K462+SUM($S$5:AK$5)*$L462+SUM($S$6:AK$6)*$M462+SUM($S$7:AK$7)*$N462-SUM($O462:$Q462)&gt;0,SUM($S$3:AK$3)*$J462+SUM($S$4:AK$4)*$K462+SUM($S$5:AK$5)*$L462+SUM($S$6:AK$6)*$M462+SUM($S$7:AK$7)*$N462-SUM($O462:$Q462),0)</f>
        <v>0</v>
      </c>
      <c r="AI462" s="4">
        <f t="shared" si="1541"/>
        <v>0</v>
      </c>
      <c r="AJ462" s="72">
        <f>IF(SUM($S$3:AM$3)*$J462+SUM($S$4:AQ$4)*$K462+SUM($S$5:AM$5)*$L462+SUM($S$6:AM$6)*$M462+SUM($S$7:AM$7)*$N462-SUM($O462:$Q462)&gt;0,SUM($S$3:AM$3)*$J462+SUM($S$4:AQ$4)*$K462+SUM($S$5:AM$5)*$L462+SUM($S$6:AM$6)*$M462+SUM($S$7:AM$7)*$N462-SUM($O462:$Q462),0)</f>
        <v>0</v>
      </c>
      <c r="AK462" s="4">
        <f t="shared" si="1542"/>
        <v>0</v>
      </c>
      <c r="AL462" s="72">
        <f>IF(SUM($S$3:AO$3)*$J462+SUM($S$4:AS$4)*$K462+SUM($S$5:AO$5)*$L462+SUM($S$6:AO$6)*$M462+SUM($S$7:AO$7)*$N462-SUM($O462:$Q462)&gt;0,SUM($S$3:AO$3)*$J462+SUM($S$4:AS$4)*$K462+SUM($S$5:AO$5)*$L462+SUM($S$6:AO$6)*$M462+SUM($S$7:AO$7)*$N462-SUM($O462:$Q462),0)</f>
        <v>0</v>
      </c>
      <c r="AM462" s="4">
        <f t="shared" si="1543"/>
        <v>0</v>
      </c>
      <c r="AN462" s="72">
        <f>IF(SUM($S$3:AQ$3)*$J462+SUM($S$4:AU$4)*$K462+SUM($S$5:AQ$5)*$L462+SUM($S$6:AQ$6)*$M462+SUM($S$7:AQ$7)*$N462-SUM($O462:$Q462)&gt;0,SUM($S$3:AQ$3)*$J462+SUM($S$4:AU$4)*$K462+SUM($S$5:AQ$5)*$L462+SUM($S$6:AQ$6)*$M462+SUM($S$7:AQ$7)*$N462-SUM($O462:$Q462),0)</f>
        <v>0</v>
      </c>
      <c r="AO462" s="4">
        <f t="shared" si="1544"/>
        <v>0</v>
      </c>
      <c r="AP462" s="72">
        <f>IF(SUM($S$3:AS$3)*$J462+SUM($S$4:AW$4)*$K462+SUM($S$5:AS$5)*$L462+SUM($S$6:AS$6)*$M462+SUM($S$7:AS$7)*$N462-SUM($O462:$Q462)&gt;0,SUM($S$3:AS$3)*$J462+SUM($S$4:AW$4)*$K462+SUM($S$5:AS$5)*$L462+SUM($S$6:AS$6)*$M462+SUM($S$7:AS$7)*$N462-SUM($O462:$Q462),0)</f>
        <v>0</v>
      </c>
      <c r="AQ462" s="4">
        <f t="shared" si="1545"/>
        <v>0</v>
      </c>
      <c r="AR462" s="72">
        <f>IF(SUM($S$3:AU$3)*$J462+SUM($S$4:AP$4)*$K462+SUM($S$5:AU$5)*$L462+SUM($S$6:AU$6)*$M462+SUM($S$7:AU$7)*$N462-SUM($O462:$Q462)&gt;0,SUM($S$3:AU$3)*$J462+SUM($S$4:AP$4)*$K462+SUM($S$5:AU$5)*$L462+SUM($S$6:AU$6)*$M462+SUM($S$7:AU$7)*$N462-SUM($O462:$Q462),0)</f>
        <v>0</v>
      </c>
      <c r="AS462" s="4">
        <f t="shared" si="1546"/>
        <v>0</v>
      </c>
      <c r="AT462" s="72">
        <f>IF(SUM($S$3:AW$3)*$J462+SUM($S$4:AW$4)*$K462+SUM($S$5:AW$5)*$L462+SUM($S$6:AW$6)*$M462+SUM($S$7:AW$7)*$N462-SUM($O462:$Q462)&gt;0,SUM($S$3:AW$3)*$J462+SUM($S$4:AW$4)*$K462+SUM($S$5:AW$5)*$L462+SUM($S$6:AW$6)*$M462+SUM($S$7:AW$7)*$N462-SUM($O462:$Q462),0)</f>
        <v>0</v>
      </c>
      <c r="AU462" s="4">
        <f t="shared" si="1547"/>
        <v>0</v>
      </c>
      <c r="AV462" s="72">
        <f>IF(SUM($S$3:AY$3)*$J462+SUM($S$4:AY$4)*$K462+SUM($S$5:AY$5)*$L462+SUM($S$6:AY$6)*$M462+SUM($S$7:AY$7)*$N462-SUM($O462:$Q462)&gt;0,SUM($S$3:AY$3)*$J462+SUM($S$4:AY$4)*$K462+SUM($S$5:AY$5)*$L462+SUM($S$6:AY$6)*$M462+SUM($S$7:AY$7)*$N462-SUM($O462:$Q462),0)</f>
        <v>0</v>
      </c>
      <c r="AW462" s="4">
        <f t="shared" si="1548"/>
        <v>0</v>
      </c>
      <c r="AX462" s="72">
        <f>IF(SUM($S$3:BA$3)*$J462+SUM($S$4:BA$4)*$K462+SUM($S$5:BA$5)*$L462+SUM($S$6:BA$6)*$M462+SUM($S$7:BA$7)*$N462-SUM($O462:$Q462)&gt;0,SUM($S$3:BA$3)*$J462+SUM($S$4:BA$4)*$K462+SUM($S$5:BA$5)*$L462+SUM($S$6:BA$6)*$M462+SUM($S$7:BA$7)*$N462-SUM($O462:$Q462),0)</f>
        <v>0</v>
      </c>
      <c r="AY462" s="7">
        <f t="shared" si="1549"/>
        <v>0</v>
      </c>
      <c r="AZ462" s="401">
        <f>IF(SUM($S$3:BC$3)*$J462+SUM($S$4:BC$4)*$K462+SUM($S$5:BC$5)*$L462+SUM($S$6:BC$6)*$M462+SUM($S$7:BC$7)*$N462-SUM($O462:$Q462)&gt;0,SUM($S$3:BC$3)*$J462+SUM($S$4:BC$4)*$K462+SUM($S$5:BC$5)*$L462+SUM($S$6:BC$6)*$M462+SUM($S$7:BC$7)*$N462-SUM($O462:$Q462),0)</f>
        <v>0</v>
      </c>
      <c r="BA462" s="87">
        <f t="shared" si="1550"/>
        <v>0</v>
      </c>
      <c r="BB462" s="402">
        <f>IF(SUM($S$3:BD$3)*$J462+SUM($S$4:BD$4)*$K462+SUM($S$5:BD$5)*$L462+SUM($S$6:BD$6)*$M462+SUM($S$7:BD$7)*$N462-SUM($O462:$Q462)&gt;0,SUM($S$3:BD$3)*$J462+SUM($S$4:BD$4)*$K462+SUM($S$5:BD$5)*$L462+SUM($S$6:BD$6)*$M462+SUM($S$7:BD$7)*$N462-SUM($O462:$Q462),0)</f>
        <v>0</v>
      </c>
      <c r="BC462" s="87">
        <f t="shared" si="1551"/>
        <v>0</v>
      </c>
      <c r="BG462" s="91">
        <f t="shared" ref="BG462" si="1552">IF($G462=2,AC462*$I$2*$H462,AC462*$H462)</f>
        <v>0</v>
      </c>
      <c r="BH462" s="91">
        <f t="shared" ref="BH462" si="1553">IF($G462=2,AE462*$I$2*$H462,AE462*$H462)</f>
        <v>0</v>
      </c>
      <c r="BI462" s="91">
        <f t="shared" ref="BI462" si="1554">IF($G462=2,AG462*$I$2*$H462,AG462*$H462)</f>
        <v>0</v>
      </c>
      <c r="BJ462" s="91">
        <f t="shared" ref="BJ462" si="1555">IF($G462=2,AI462*$I$2*$H462,AI462*$H462)</f>
        <v>0</v>
      </c>
      <c r="BK462" s="91">
        <f t="shared" ref="BK462" si="1556">IF($G462=2,AK462*$I$2*$H462,AK462*$H462)</f>
        <v>0</v>
      </c>
      <c r="BL462" s="91">
        <f t="shared" ref="BL462" si="1557">IF($G462=2,AM462*$I$2*$H462,AM462*$H462)</f>
        <v>0</v>
      </c>
      <c r="BM462" s="91">
        <f t="shared" ref="BM462" si="1558">IF($G462=2,AO462*$I$2*$H462,AO462*$H462)</f>
        <v>0</v>
      </c>
      <c r="BN462" s="91">
        <f t="shared" ref="BN462" si="1559">IF($G462=2,AQ462*$I$2*$H462,AQ462*$H462)</f>
        <v>0</v>
      </c>
      <c r="BO462" s="91">
        <f t="shared" ref="BO462" si="1560">IF($G462=2,AS462*$I$2*$H462,AS462*$H462)</f>
        <v>0</v>
      </c>
      <c r="BP462" s="91">
        <f t="shared" ref="BP462" si="1561">IF($G462=2,AU462*$I$2*$H462,AU462*$H462)</f>
        <v>0</v>
      </c>
      <c r="BQ462" s="250">
        <f t="shared" ref="BQ462" si="1562">IF($G462=2,AW462*$I$2*$H462,AW462*$H462)</f>
        <v>0</v>
      </c>
      <c r="BR462" s="157">
        <f t="shared" ref="BR462" si="1563">IF($G462=2,AY462*$I$2*$H462,AY462*$H462)</f>
        <v>0</v>
      </c>
      <c r="BS462" s="91">
        <f t="shared" si="1531"/>
        <v>0</v>
      </c>
      <c r="BT462" s="91">
        <f t="shared" si="1532"/>
        <v>0</v>
      </c>
      <c r="BU462" s="91"/>
      <c r="BV462" s="91"/>
      <c r="BW462" s="158"/>
      <c r="BX462" s="153" t="s">
        <v>607</v>
      </c>
    </row>
    <row r="463" spans="1:76" s="86" customFormat="1" ht="12.75" customHeight="1" x14ac:dyDescent="0.25">
      <c r="A463" s="15" t="s">
        <v>995</v>
      </c>
      <c r="B463" s="15" t="s">
        <v>996</v>
      </c>
      <c r="C463" s="244" t="s">
        <v>105</v>
      </c>
      <c r="D463" s="274">
        <v>2</v>
      </c>
      <c r="E463" s="336">
        <v>87.6</v>
      </c>
      <c r="F463" s="342" t="s">
        <v>1045</v>
      </c>
      <c r="G463" s="369">
        <v>2</v>
      </c>
      <c r="H463" s="370">
        <v>109.45</v>
      </c>
      <c r="I463" s="372" t="s">
        <v>1045</v>
      </c>
      <c r="J463" s="208"/>
      <c r="K463" s="225">
        <v>17.27</v>
      </c>
      <c r="L463" s="217"/>
      <c r="M463" s="109"/>
      <c r="N463" s="120"/>
      <c r="O463" s="87">
        <v>10827.31</v>
      </c>
      <c r="P463" s="91"/>
      <c r="Q463" s="292">
        <v>20000</v>
      </c>
      <c r="R463" s="72">
        <f>IF(SUM($S$3:U$3)*$J463+SUM($S$4:U$4)*$K463+SUM($S$5:U$5)*$L463+SUM($S$6:U$6)*$M463+SUM($S$7:U$7)*$N463-SUM($O463:$Q463)&gt;0,SUM($S$3:U$3)*$J463+SUM($S$4:U$4)*$K463+SUM($S$5:U$5)*$L463+SUM($S$6:U$6)*$M463+SUM($S$7:U$7)*$N463-SUM($O463:$Q463),0)</f>
        <v>0</v>
      </c>
      <c r="S463" s="73">
        <f t="shared" si="1533"/>
        <v>0</v>
      </c>
      <c r="T463" s="72">
        <f>IF(SUM($S$3:W$3)*$J463+SUM($S$4:W$4)*$K463+SUM($S$5:W$5)*$L463+SUM($S$6:W$6)*$M463+SUM($S$7:W$7)*$N463-SUM($O463:$Q463)&gt;0,SUM($S$3:W$3)*$J463+SUM($S$4:W$4)*$K463+SUM($S$5:W$5)*$L463+SUM($S$6:W$6)*$M463+SUM($S$7:W$7)*$N463-SUM($O463:$Q463),0)</f>
        <v>0</v>
      </c>
      <c r="U463" s="4">
        <f t="shared" si="1534"/>
        <v>0</v>
      </c>
      <c r="V463" s="72">
        <f>IF(SUM($S$3:Y$3)*$J463+SUM($S$4:Y$4)*$K463+SUM($S$5:Y$5)*$L463+SUM($S$6:Y$6)*$M463+SUM($S$7:Y$7)*$N463-SUM($O463:$Q463)&gt;0,SUM($S$3:Y$3)*$J463+SUM($S$4:Y$4)*$K463+SUM($S$5:Y$5)*$L463+SUM($S$6:Y$6)*$M463+SUM($S$7:Y$7)*$N463-SUM($O463:$Q463),0)</f>
        <v>0</v>
      </c>
      <c r="W463" s="4">
        <f t="shared" si="1535"/>
        <v>0</v>
      </c>
      <c r="X463" s="72">
        <f>IF(SUM($S$3:AA$3)*$J463+SUM($S$4:AA$4)*$K463+SUM($S$5:AA$5)*$L463+SUM($S$6:AA$6)*$M463+SUM($S$7:AA$7)*$N463-SUM($O463:$Q463)&gt;0,SUM($S$3:AA$3)*$J463+SUM($S$4:AA$4)*$K463+SUM($S$5:AA$5)*$L463+SUM($S$6:AA$6)*$M463+SUM($S$7:AA$7)*$N463-SUM($O463:$Q463),0)</f>
        <v>0</v>
      </c>
      <c r="Y463" s="4">
        <f t="shared" si="1536"/>
        <v>0</v>
      </c>
      <c r="Z463" s="72">
        <f>IF(SUM($S$3:AC$3)*$J463+SUM($S$4:AC$4)*$K463+SUM($S$5:AC$5)*$L463+SUM($S$6:AC$6)*$M463+SUM($S$7:AC$7)*$N463-SUM($O463:$Q463)&gt;0,SUM($S$3:AC$3)*$J463+SUM($S$4:AC$4)*$K463+SUM($S$5:AC$5)*$L463+SUM($S$6:AC$6)*$M463+SUM($S$7:AC$7)*$N463-SUM($O463:$Q463),0)</f>
        <v>0</v>
      </c>
      <c r="AA463" s="4">
        <f t="shared" si="1537"/>
        <v>0</v>
      </c>
      <c r="AB463" s="72">
        <f>IF(SUM($S$3:AE$3)*$J463+SUM($S$4:AE$4)*$K463+SUM($S$5:AE$5)*$L463+SUM($S$6:AE$6)*$M463+SUM($S$7:AE$7)*$N463-SUM($O463:$Q463)&gt;0,SUM($S$3:AE$3)*$J463+SUM($S$4:AE$4)*$K463+SUM($S$5:AE$5)*$L463+SUM($S$6:AE$6)*$M463+SUM($S$7:AE$7)*$N463-SUM($O463:$Q463),0)</f>
        <v>0</v>
      </c>
      <c r="AC463" s="4">
        <f t="shared" si="1538"/>
        <v>0</v>
      </c>
      <c r="AD463" s="72">
        <f>IF(SUM($S$3:AG$3)*$J463+SUM($S$4:AG$4)*$K463+SUM($S$5:AG$5)*$L463+SUM($S$6:AG$6)*$M463+SUM($S$7:AG$7)*$N463-SUM($O463:$Q463)&gt;0,SUM($S$3:AG$3)*$J463+SUM($S$4:AG$4)*$K463+SUM($S$5:AG$5)*$L463+SUM($S$6:AG$6)*$M463+SUM($S$7:AG$7)*$N463-SUM($O463:$Q463),0)</f>
        <v>0</v>
      </c>
      <c r="AE463" s="4">
        <f t="shared" si="1539"/>
        <v>0</v>
      </c>
      <c r="AF463" s="72">
        <f>IF(SUM($S$3:AI$3)*$J463+SUM($S$4:AI$4)*$K463+SUM($S$5:AI$5)*$L463+SUM($S$6:AI$6)*$M463+SUM($S$7:AI$7)*$N463-SUM($O463:$Q463)&gt;0,SUM($S$3:AI$3)*$J463+SUM($S$4:AI$4)*$K463+SUM($S$5:AI$5)*$L463+SUM($S$6:AI$6)*$M463+SUM($S$7:AI$7)*$N463-SUM($O463:$Q463),0)</f>
        <v>0</v>
      </c>
      <c r="AG463" s="4">
        <f t="shared" si="1540"/>
        <v>0</v>
      </c>
      <c r="AH463" s="72">
        <f>IF(SUM($S$3:AK$3)*$J463+SUM($S$4:AK$4)*$K463+SUM($S$5:AK$5)*$L463+SUM($S$6:AK$6)*$M463+SUM($S$7:AK$7)*$N463-SUM($O463:$Q463)&gt;0,SUM($S$3:AK$3)*$J463+SUM($S$4:AK$4)*$K463+SUM($S$5:AK$5)*$L463+SUM($S$6:AK$6)*$M463+SUM($S$7:AK$7)*$N463-SUM($O463:$Q463),0)</f>
        <v>0</v>
      </c>
      <c r="AI463" s="4">
        <f t="shared" si="1541"/>
        <v>0</v>
      </c>
      <c r="AJ463" s="72">
        <f>IF(SUM($S$3:AM$3)*$J463+SUM($S$4:AQ$4)*$K463+SUM($S$5:AM$5)*$L463+SUM($S$6:AM$6)*$M463+SUM($S$7:AM$7)*$N463-SUM($O463:$Q463)&gt;0,SUM($S$3:AM$3)*$J463+SUM($S$4:AQ$4)*$K463+SUM($S$5:AM$5)*$L463+SUM($S$6:AM$6)*$M463+SUM($S$7:AM$7)*$N463-SUM($O463:$Q463),0)</f>
        <v>0</v>
      </c>
      <c r="AK463" s="4">
        <f t="shared" si="1542"/>
        <v>0</v>
      </c>
      <c r="AL463" s="72">
        <f>IF(SUM($S$3:AO$3)*$J463+SUM($S$4:AS$4)*$K463+SUM($S$5:AO$5)*$L463+SUM($S$6:AO$6)*$M463+SUM($S$7:AO$7)*$N463-SUM($O463:$Q463)&gt;0,SUM($S$3:AO$3)*$J463+SUM($S$4:AS$4)*$K463+SUM($S$5:AO$5)*$L463+SUM($S$6:AO$6)*$M463+SUM($S$7:AO$7)*$N463-SUM($O463:$Q463),0)</f>
        <v>0</v>
      </c>
      <c r="AM463" s="4">
        <f t="shared" si="1543"/>
        <v>0</v>
      </c>
      <c r="AN463" s="72">
        <f>IF(SUM($S$3:AQ$3)*$J463+SUM($S$4:AU$4)*$K463+SUM($S$5:AQ$5)*$L463+SUM($S$6:AQ$6)*$M463+SUM($S$7:AQ$7)*$N463-SUM($O463:$Q463)&gt;0,SUM($S$3:AQ$3)*$J463+SUM($S$4:AU$4)*$K463+SUM($S$5:AQ$5)*$L463+SUM($S$6:AQ$6)*$M463+SUM($S$7:AQ$7)*$N463-SUM($O463:$Q463),0)</f>
        <v>0</v>
      </c>
      <c r="AO463" s="4">
        <f t="shared" si="1544"/>
        <v>0</v>
      </c>
      <c r="AP463" s="72">
        <f>IF(SUM($S$3:AS$3)*$J463+SUM($S$4:AW$4)*$K463+SUM($S$5:AS$5)*$L463+SUM($S$6:AS$6)*$M463+SUM($S$7:AS$7)*$N463-SUM($O463:$Q463)&gt;0,SUM($S$3:AS$3)*$J463+SUM($S$4:AW$4)*$K463+SUM($S$5:AS$5)*$L463+SUM($S$6:AS$6)*$M463+SUM($S$7:AS$7)*$N463-SUM($O463:$Q463),0)</f>
        <v>0</v>
      </c>
      <c r="AQ463" s="4">
        <f t="shared" si="1545"/>
        <v>0</v>
      </c>
      <c r="AR463" s="72">
        <f>IF(SUM($S$3:AU$3)*$J463+SUM($S$4:AP$4)*$K463+SUM($S$5:AU$5)*$L463+SUM($S$6:AU$6)*$M463+SUM($S$7:AU$7)*$N463-SUM($O463:$Q463)&gt;0,SUM($S$3:AU$3)*$J463+SUM($S$4:AP$4)*$K463+SUM($S$5:AU$5)*$L463+SUM($S$6:AU$6)*$M463+SUM($S$7:AU$7)*$N463-SUM($O463:$Q463),0)</f>
        <v>0</v>
      </c>
      <c r="AS463" s="4">
        <f t="shared" si="1546"/>
        <v>0</v>
      </c>
      <c r="AT463" s="72">
        <f>IF(SUM($S$3:AW$3)*$J463+SUM($S$4:AW$4)*$K463+SUM($S$5:AW$5)*$L463+SUM($S$6:AW$6)*$M463+SUM($S$7:AW$7)*$N463-SUM($O463:$Q463)&gt;0,SUM($S$3:AW$3)*$J463+SUM($S$4:AW$4)*$K463+SUM($S$5:AW$5)*$L463+SUM($S$6:AW$6)*$M463+SUM($S$7:AW$7)*$N463-SUM($O463:$Q463),0)</f>
        <v>0</v>
      </c>
      <c r="AU463" s="4">
        <f t="shared" si="1547"/>
        <v>0</v>
      </c>
      <c r="AV463" s="72">
        <f>IF(SUM($S$3:AY$3)*$J463+SUM($S$4:AY$4)*$K463+SUM($S$5:AY$5)*$L463+SUM($S$6:AY$6)*$M463+SUM($S$7:AY$7)*$N463-SUM($O463:$Q463)&gt;0,SUM($S$3:AY$3)*$J463+SUM($S$4:AY$4)*$K463+SUM($S$5:AY$5)*$L463+SUM($S$6:AY$6)*$M463+SUM($S$7:AY$7)*$N463-SUM($O463:$Q463),0)</f>
        <v>0</v>
      </c>
      <c r="AW463" s="4">
        <f t="shared" si="1548"/>
        <v>0</v>
      </c>
      <c r="AX463" s="72">
        <f>IF(SUM($S$3:BA$3)*$J463+SUM($S$4:BA$4)*$K463+SUM($S$5:BA$5)*$L463+SUM($S$6:BA$6)*$M463+SUM($S$7:BA$7)*$N463-SUM($O463:$Q463)&gt;0,SUM($S$3:BA$3)*$J463+SUM($S$4:BA$4)*$K463+SUM($S$5:BA$5)*$L463+SUM($S$6:BA$6)*$M463+SUM($S$7:BA$7)*$N463-SUM($O463:$Q463),0)</f>
        <v>0</v>
      </c>
      <c r="AY463" s="7">
        <f t="shared" si="1549"/>
        <v>0</v>
      </c>
      <c r="AZ463" s="401">
        <f>IF(SUM($S$3:BC$3)*$J463+SUM($S$4:BC$4)*$K463+SUM($S$5:BC$5)*$L463+SUM($S$6:BC$6)*$M463+SUM($S$7:BC$7)*$N463-SUM($O463:$Q463)&gt;0,SUM($S$3:BC$3)*$J463+SUM($S$4:BC$4)*$K463+SUM($S$5:BC$5)*$L463+SUM($S$6:BC$6)*$M463+SUM($S$7:BC$7)*$N463-SUM($O463:$Q463),0)</f>
        <v>0</v>
      </c>
      <c r="BA463" s="87">
        <f t="shared" si="1550"/>
        <v>0</v>
      </c>
      <c r="BB463" s="402">
        <f>IF(SUM($S$3:BD$3)*$J463+SUM($S$4:BD$4)*$K463+SUM($S$5:BD$5)*$L463+SUM($S$6:BD$6)*$M463+SUM($S$7:BD$7)*$N463-SUM($O463:$Q463)&gt;0,SUM($S$3:BD$3)*$J463+SUM($S$4:BD$4)*$K463+SUM($S$5:BD$5)*$L463+SUM($S$6:BD$6)*$M463+SUM($S$7:BD$7)*$N463-SUM($O463:$Q463),0)</f>
        <v>483.20000000000073</v>
      </c>
      <c r="BC463" s="87">
        <f t="shared" si="1551"/>
        <v>483.20000000000073</v>
      </c>
      <c r="BG463" s="91">
        <f t="shared" ref="BG463" si="1564">IF($G463=2,AC463*$I$2*$H463,AC463*$H463)</f>
        <v>0</v>
      </c>
      <c r="BH463" s="91">
        <f t="shared" ref="BH463" si="1565">IF($G463=2,AE463*$I$2*$H463,AE463*$H463)</f>
        <v>0</v>
      </c>
      <c r="BI463" s="91">
        <f t="shared" ref="BI463" si="1566">IF($G463=2,AG463*$I$2*$H463,AG463*$H463)</f>
        <v>0</v>
      </c>
      <c r="BJ463" s="91">
        <f t="shared" ref="BJ463" si="1567">IF($G463=2,AI463*$I$2*$H463,AI463*$H463)</f>
        <v>0</v>
      </c>
      <c r="BK463" s="91">
        <f t="shared" ref="BK463" si="1568">IF($G463=2,AK463*$I$2*$H463,AK463*$H463)</f>
        <v>0</v>
      </c>
      <c r="BL463" s="91">
        <f t="shared" ref="BL463" si="1569">IF($G463=2,AM463*$I$2*$H463,AM463*$H463)</f>
        <v>0</v>
      </c>
      <c r="BM463" s="91">
        <f t="shared" ref="BM463" si="1570">IF($G463=2,AO463*$I$2*$H463,AO463*$H463)</f>
        <v>0</v>
      </c>
      <c r="BN463" s="91">
        <f t="shared" ref="BN463" si="1571">IF($G463=2,AQ463*$I$2*$H463,AQ463*$H463)</f>
        <v>0</v>
      </c>
      <c r="BO463" s="91">
        <f t="shared" ref="BO463" si="1572">IF($G463=2,AS463*$I$2*$H463,AS463*$H463)</f>
        <v>0</v>
      </c>
      <c r="BP463" s="91">
        <f t="shared" ref="BP463" si="1573">IF($G463=2,AU463*$I$2*$H463,AU463*$H463)</f>
        <v>0</v>
      </c>
      <c r="BQ463" s="250">
        <f t="shared" ref="BQ463" si="1574">IF($G463=2,AW463*$I$2*$H463,AW463*$H463)</f>
        <v>0</v>
      </c>
      <c r="BR463" s="157">
        <f t="shared" ref="BR463" si="1575">IF($G463=2,AY463*$I$2*$H463,AY463*$H463)</f>
        <v>0</v>
      </c>
      <c r="BS463" s="91">
        <f t="shared" si="1531"/>
        <v>0</v>
      </c>
      <c r="BT463" s="91">
        <f t="shared" si="1532"/>
        <v>301451.56800000044</v>
      </c>
      <c r="BU463" s="91"/>
      <c r="BV463" s="91"/>
      <c r="BW463" s="158"/>
      <c r="BX463" s="153" t="s">
        <v>607</v>
      </c>
    </row>
    <row r="464" spans="1:76" s="86" customFormat="1" ht="12.75" customHeight="1" x14ac:dyDescent="0.25">
      <c r="A464" s="15" t="s">
        <v>997</v>
      </c>
      <c r="B464" s="15" t="s">
        <v>996</v>
      </c>
      <c r="C464" s="244" t="s">
        <v>105</v>
      </c>
      <c r="D464" s="274">
        <v>2</v>
      </c>
      <c r="E464" s="336">
        <v>87.6</v>
      </c>
      <c r="F464" s="342" t="s">
        <v>1045</v>
      </c>
      <c r="G464" s="369">
        <v>2</v>
      </c>
      <c r="H464" s="370">
        <v>109.45</v>
      </c>
      <c r="I464" s="372" t="s">
        <v>1045</v>
      </c>
      <c r="J464" s="208"/>
      <c r="K464" s="208"/>
      <c r="L464" s="217"/>
      <c r="M464" s="234">
        <v>19.79</v>
      </c>
      <c r="N464" s="120"/>
      <c r="O464" s="87"/>
      <c r="P464" s="91"/>
      <c r="Q464" s="292">
        <v>5500</v>
      </c>
      <c r="R464" s="72">
        <f>IF(SUM($S$3:U$3)*$J464+SUM($S$4:U$4)*$K464+SUM($S$5:U$5)*$L464+SUM($S$6:U$6)*$M464+SUM($S$7:U$7)*$N464-SUM($O464:$Q464)&gt;0,SUM($S$3:U$3)*$J464+SUM($S$4:U$4)*$K464+SUM($S$5:U$5)*$L464+SUM($S$6:U$6)*$M464+SUM($S$7:U$7)*$N464-SUM($O464:$Q464),0)</f>
        <v>0</v>
      </c>
      <c r="S464" s="73">
        <f t="shared" si="1533"/>
        <v>0</v>
      </c>
      <c r="T464" s="72">
        <f>IF(SUM($S$3:W$3)*$J464+SUM($S$4:W$4)*$K464+SUM($S$5:W$5)*$L464+SUM($S$6:W$6)*$M464+SUM($S$7:W$7)*$N464-SUM($O464:$Q464)&gt;0,SUM($S$3:W$3)*$J464+SUM($S$4:W$4)*$K464+SUM($S$5:W$5)*$L464+SUM($S$6:W$6)*$M464+SUM($S$7:W$7)*$N464-SUM($O464:$Q464),0)</f>
        <v>0</v>
      </c>
      <c r="U464" s="4">
        <f t="shared" si="1534"/>
        <v>0</v>
      </c>
      <c r="V464" s="72">
        <f>IF(SUM($S$3:Y$3)*$J464+SUM($S$4:Y$4)*$K464+SUM($S$5:Y$5)*$L464+SUM($S$6:Y$6)*$M464+SUM($S$7:Y$7)*$N464-SUM($O464:$Q464)&gt;0,SUM($S$3:Y$3)*$J464+SUM($S$4:Y$4)*$K464+SUM($S$5:Y$5)*$L464+SUM($S$6:Y$6)*$M464+SUM($S$7:Y$7)*$N464-SUM($O464:$Q464),0)</f>
        <v>0</v>
      </c>
      <c r="W464" s="4">
        <f t="shared" si="1535"/>
        <v>0</v>
      </c>
      <c r="X464" s="72">
        <f>IF(SUM($S$3:AA$3)*$J464+SUM($S$4:AA$4)*$K464+SUM($S$5:AA$5)*$L464+SUM($S$6:AA$6)*$M464+SUM($S$7:AA$7)*$N464-SUM($O464:$Q464)&gt;0,SUM($S$3:AA$3)*$J464+SUM($S$4:AA$4)*$K464+SUM($S$5:AA$5)*$L464+SUM($S$6:AA$6)*$M464+SUM($S$7:AA$7)*$N464-SUM($O464:$Q464),0)</f>
        <v>0</v>
      </c>
      <c r="Y464" s="4">
        <f t="shared" si="1536"/>
        <v>0</v>
      </c>
      <c r="Z464" s="72">
        <f>IF(SUM($S$3:AC$3)*$J464+SUM($S$4:AC$4)*$K464+SUM($S$5:AC$5)*$L464+SUM($S$6:AC$6)*$M464+SUM($S$7:AC$7)*$N464-SUM($O464:$Q464)&gt;0,SUM($S$3:AC$3)*$J464+SUM($S$4:AC$4)*$K464+SUM($S$5:AC$5)*$L464+SUM($S$6:AC$6)*$M464+SUM($S$7:AC$7)*$N464-SUM($O464:$Q464),0)</f>
        <v>0</v>
      </c>
      <c r="AA464" s="4">
        <f t="shared" si="1537"/>
        <v>0</v>
      </c>
      <c r="AB464" s="72">
        <f>IF(SUM($S$3:AE$3)*$J464+SUM($S$4:AE$4)*$K464+SUM($S$5:AE$5)*$L464+SUM($S$6:AE$6)*$M464+SUM($S$7:AE$7)*$N464-SUM($O464:$Q464)&gt;0,SUM($S$3:AE$3)*$J464+SUM($S$4:AE$4)*$K464+SUM($S$5:AE$5)*$L464+SUM($S$6:AE$6)*$M464+SUM($S$7:AE$7)*$N464-SUM($O464:$Q464),0)</f>
        <v>0</v>
      </c>
      <c r="AC464" s="4">
        <f t="shared" si="1538"/>
        <v>0</v>
      </c>
      <c r="AD464" s="72">
        <f>IF(SUM($S$3:AG$3)*$J464+SUM($S$4:AG$4)*$K464+SUM($S$5:AG$5)*$L464+SUM($S$6:AG$6)*$M464+SUM($S$7:AG$7)*$N464-SUM($O464:$Q464)&gt;0,SUM($S$3:AG$3)*$J464+SUM($S$4:AG$4)*$K464+SUM($S$5:AG$5)*$L464+SUM($S$6:AG$6)*$M464+SUM($S$7:AG$7)*$N464-SUM($O464:$Q464),0)</f>
        <v>0</v>
      </c>
      <c r="AE464" s="4">
        <f t="shared" si="1539"/>
        <v>0</v>
      </c>
      <c r="AF464" s="72">
        <f>IF(SUM($S$3:AI$3)*$J464+SUM($S$4:AI$4)*$K464+SUM($S$5:AI$5)*$L464+SUM($S$6:AI$6)*$M464+SUM($S$7:AI$7)*$N464-SUM($O464:$Q464)&gt;0,SUM($S$3:AI$3)*$J464+SUM($S$4:AI$4)*$K464+SUM($S$5:AI$5)*$L464+SUM($S$6:AI$6)*$M464+SUM($S$7:AI$7)*$N464-SUM($O464:$Q464),0)</f>
        <v>0</v>
      </c>
      <c r="AG464" s="4">
        <f t="shared" si="1540"/>
        <v>0</v>
      </c>
      <c r="AH464" s="72">
        <f>IF(SUM($S$3:AK$3)*$J464+SUM($S$4:AK$4)*$K464+SUM($S$5:AK$5)*$L464+SUM($S$6:AK$6)*$M464+SUM($S$7:AK$7)*$N464-SUM($O464:$Q464)&gt;0,SUM($S$3:AK$3)*$J464+SUM($S$4:AK$4)*$K464+SUM($S$5:AK$5)*$L464+SUM($S$6:AK$6)*$M464+SUM($S$7:AK$7)*$N464-SUM($O464:$Q464),0)</f>
        <v>0</v>
      </c>
      <c r="AI464" s="4">
        <f t="shared" si="1541"/>
        <v>0</v>
      </c>
      <c r="AJ464" s="72">
        <f>IF(SUM($S$3:AM$3)*$J464+SUM($S$4:AQ$4)*$K464+SUM($S$5:AM$5)*$L464+SUM($S$6:AM$6)*$M464+SUM($S$7:AM$7)*$N464-SUM($O464:$Q464)&gt;0,SUM($S$3:AM$3)*$J464+SUM($S$4:AQ$4)*$K464+SUM($S$5:AM$5)*$L464+SUM($S$6:AM$6)*$M464+SUM($S$7:AM$7)*$N464-SUM($O464:$Q464),0)</f>
        <v>0</v>
      </c>
      <c r="AK464" s="4">
        <f t="shared" si="1542"/>
        <v>0</v>
      </c>
      <c r="AL464" s="72">
        <f>IF(SUM($S$3:AO$3)*$J464+SUM($S$4:AS$4)*$K464+SUM($S$5:AO$5)*$L464+SUM($S$6:AO$6)*$M464+SUM($S$7:AO$7)*$N464-SUM($O464:$Q464)&gt;0,SUM($S$3:AO$3)*$J464+SUM($S$4:AS$4)*$K464+SUM($S$5:AO$5)*$L464+SUM($S$6:AO$6)*$M464+SUM($S$7:AO$7)*$N464-SUM($O464:$Q464),0)</f>
        <v>0</v>
      </c>
      <c r="AM464" s="4">
        <f t="shared" si="1543"/>
        <v>0</v>
      </c>
      <c r="AN464" s="72">
        <f>IF(SUM($S$3:AQ$3)*$J464+SUM($S$4:AU$4)*$K464+SUM($S$5:AQ$5)*$L464+SUM($S$6:AQ$6)*$M464+SUM($S$7:AQ$7)*$N464-SUM($O464:$Q464)&gt;0,SUM($S$3:AQ$3)*$J464+SUM($S$4:AU$4)*$K464+SUM($S$5:AQ$5)*$L464+SUM($S$6:AQ$6)*$M464+SUM($S$7:AQ$7)*$N464-SUM($O464:$Q464),0)</f>
        <v>0</v>
      </c>
      <c r="AO464" s="4">
        <f t="shared" si="1544"/>
        <v>0</v>
      </c>
      <c r="AP464" s="72">
        <f>IF(SUM($S$3:AS$3)*$J464+SUM($S$4:AW$4)*$K464+SUM($S$5:AS$5)*$L464+SUM($S$6:AS$6)*$M464+SUM($S$7:AS$7)*$N464-SUM($O464:$Q464)&gt;0,SUM($S$3:AS$3)*$J464+SUM($S$4:AW$4)*$K464+SUM($S$5:AS$5)*$L464+SUM($S$6:AS$6)*$M464+SUM($S$7:AS$7)*$N464-SUM($O464:$Q464),0)</f>
        <v>0</v>
      </c>
      <c r="AQ464" s="4">
        <f t="shared" si="1545"/>
        <v>0</v>
      </c>
      <c r="AR464" s="72">
        <f>IF(SUM($S$3:AU$3)*$J464+SUM($S$4:AP$4)*$K464+SUM($S$5:AU$5)*$L464+SUM($S$6:AU$6)*$M464+SUM($S$7:AU$7)*$N464-SUM($O464:$Q464)&gt;0,SUM($S$3:AU$3)*$J464+SUM($S$4:AP$4)*$K464+SUM($S$5:AU$5)*$L464+SUM($S$6:AU$6)*$M464+SUM($S$7:AU$7)*$N464-SUM($O464:$Q464),0)</f>
        <v>0</v>
      </c>
      <c r="AS464" s="4">
        <f t="shared" si="1546"/>
        <v>0</v>
      </c>
      <c r="AT464" s="72">
        <f>IF(SUM($S$3:AW$3)*$J464+SUM($S$4:AW$4)*$K464+SUM($S$5:AW$5)*$L464+SUM($S$6:AW$6)*$M464+SUM($S$7:AW$7)*$N464-SUM($O464:$Q464)&gt;0,SUM($S$3:AW$3)*$J464+SUM($S$4:AW$4)*$K464+SUM($S$5:AW$5)*$L464+SUM($S$6:AW$6)*$M464+SUM($S$7:AW$7)*$N464-SUM($O464:$Q464),0)</f>
        <v>0</v>
      </c>
      <c r="AU464" s="4">
        <f t="shared" si="1547"/>
        <v>0</v>
      </c>
      <c r="AV464" s="72">
        <f>IF(SUM($S$3:AY$3)*$J464+SUM($S$4:AY$4)*$K464+SUM($S$5:AY$5)*$L464+SUM($S$6:AY$6)*$M464+SUM($S$7:AY$7)*$N464-SUM($O464:$Q464)&gt;0,SUM($S$3:AY$3)*$J464+SUM($S$4:AY$4)*$K464+SUM($S$5:AY$5)*$L464+SUM($S$6:AY$6)*$M464+SUM($S$7:AY$7)*$N464-SUM($O464:$Q464),0)</f>
        <v>0</v>
      </c>
      <c r="AW464" s="4">
        <f t="shared" si="1548"/>
        <v>0</v>
      </c>
      <c r="AX464" s="72">
        <f>IF(SUM($S$3:BA$3)*$J464+SUM($S$4:BA$4)*$K464+SUM($S$5:BA$5)*$L464+SUM($S$6:BA$6)*$M464+SUM($S$7:BA$7)*$N464-SUM($O464:$Q464)&gt;0,SUM($S$3:BA$3)*$J464+SUM($S$4:BA$4)*$K464+SUM($S$5:BA$5)*$L464+SUM($S$6:BA$6)*$M464+SUM($S$7:BA$7)*$N464-SUM($O464:$Q464),0)</f>
        <v>0</v>
      </c>
      <c r="AY464" s="7">
        <f t="shared" si="1549"/>
        <v>0</v>
      </c>
      <c r="AZ464" s="401">
        <f>IF(SUM($S$3:BC$3)*$J464+SUM($S$4:BC$4)*$K464+SUM($S$5:BC$5)*$L464+SUM($S$6:BC$6)*$M464+SUM($S$7:BC$7)*$N464-SUM($O464:$Q464)&gt;0,SUM($S$3:BC$3)*$J464+SUM($S$4:BC$4)*$K464+SUM($S$5:BC$5)*$L464+SUM($S$6:BC$6)*$M464+SUM($S$7:BC$7)*$N464-SUM($O464:$Q464),0)</f>
        <v>0</v>
      </c>
      <c r="BA464" s="87">
        <f t="shared" si="1550"/>
        <v>0</v>
      </c>
      <c r="BB464" s="402">
        <f>IF(SUM($S$3:BD$3)*$J464+SUM($S$4:BD$4)*$K464+SUM($S$5:BD$5)*$L464+SUM($S$6:BD$6)*$M464+SUM($S$7:BD$7)*$N464-SUM($O464:$Q464)&gt;0,SUM($S$3:BD$3)*$J464+SUM($S$4:BD$4)*$K464+SUM($S$5:BD$5)*$L464+SUM($S$6:BD$6)*$M464+SUM($S$7:BD$7)*$N464-SUM($O464:$Q464),0)</f>
        <v>0</v>
      </c>
      <c r="BC464" s="87">
        <f t="shared" si="1551"/>
        <v>0</v>
      </c>
      <c r="BG464" s="91">
        <f t="shared" ref="BG464" si="1576">IF($G464=2,AC464*$I$2*$H464,AC464*$H464)</f>
        <v>0</v>
      </c>
      <c r="BH464" s="91">
        <f t="shared" ref="BH464" si="1577">IF($G464=2,AE464*$I$2*$H464,AE464*$H464)</f>
        <v>0</v>
      </c>
      <c r="BI464" s="91">
        <f t="shared" ref="BI464" si="1578">IF($G464=2,AG464*$I$2*$H464,AG464*$H464)</f>
        <v>0</v>
      </c>
      <c r="BJ464" s="91">
        <f t="shared" ref="BJ464" si="1579">IF($G464=2,AI464*$I$2*$H464,AI464*$H464)</f>
        <v>0</v>
      </c>
      <c r="BK464" s="91">
        <f t="shared" ref="BK464" si="1580">IF($G464=2,AK464*$I$2*$H464,AK464*$H464)</f>
        <v>0</v>
      </c>
      <c r="BL464" s="91">
        <f t="shared" ref="BL464" si="1581">IF($G464=2,AM464*$I$2*$H464,AM464*$H464)</f>
        <v>0</v>
      </c>
      <c r="BM464" s="91">
        <f t="shared" ref="BM464" si="1582">IF($G464=2,AO464*$I$2*$H464,AO464*$H464)</f>
        <v>0</v>
      </c>
      <c r="BN464" s="91">
        <f t="shared" ref="BN464" si="1583">IF($G464=2,AQ464*$I$2*$H464,AQ464*$H464)</f>
        <v>0</v>
      </c>
      <c r="BO464" s="91">
        <f t="shared" ref="BO464" si="1584">IF($G464=2,AS464*$I$2*$H464,AS464*$H464)</f>
        <v>0</v>
      </c>
      <c r="BP464" s="91">
        <f t="shared" ref="BP464" si="1585">IF($G464=2,AU464*$I$2*$H464,AU464*$H464)</f>
        <v>0</v>
      </c>
      <c r="BQ464" s="250">
        <f t="shared" ref="BQ464" si="1586">IF($G464=2,AW464*$I$2*$H464,AW464*$H464)</f>
        <v>0</v>
      </c>
      <c r="BR464" s="157">
        <f t="shared" ref="BR464" si="1587">IF($G464=2,AY464*$I$2*$H464,AY464*$H464)</f>
        <v>0</v>
      </c>
      <c r="BS464" s="91">
        <f t="shared" si="1531"/>
        <v>0</v>
      </c>
      <c r="BT464" s="91">
        <f t="shared" si="1532"/>
        <v>0</v>
      </c>
      <c r="BU464" s="91"/>
      <c r="BV464" s="91"/>
      <c r="BW464" s="158"/>
      <c r="BX464" s="153" t="s">
        <v>607</v>
      </c>
    </row>
    <row r="465" spans="1:76" s="86" customFormat="1" ht="12.75" customHeight="1" x14ac:dyDescent="0.25">
      <c r="A465" s="51" t="s">
        <v>319</v>
      </c>
      <c r="B465" s="15" t="s">
        <v>734</v>
      </c>
      <c r="C465" s="244" t="s">
        <v>105</v>
      </c>
      <c r="D465" s="274">
        <v>2</v>
      </c>
      <c r="E465" s="336">
        <v>87.6</v>
      </c>
      <c r="F465" s="342" t="s">
        <v>1045</v>
      </c>
      <c r="G465" s="369">
        <v>2</v>
      </c>
      <c r="H465" s="370">
        <v>109.45</v>
      </c>
      <c r="I465" s="372" t="s">
        <v>1045</v>
      </c>
      <c r="J465" s="208"/>
      <c r="K465" s="208"/>
      <c r="L465" s="222">
        <v>19.059999999999999</v>
      </c>
      <c r="M465" s="110"/>
      <c r="N465" s="128"/>
      <c r="O465" s="87"/>
      <c r="P465" s="91"/>
      <c r="Q465" s="292">
        <v>12000</v>
      </c>
      <c r="R465" s="72">
        <f>IF(SUM($S$3:U$3)*$J465+SUM($S$4:U$4)*$K465+SUM($S$5:U$5)*$L465+SUM($S$6:U$6)*$M465+SUM($S$7:U$7)*$N465-SUM($O465:$Q465)&gt;0,SUM($S$3:U$3)*$J465+SUM($S$4:U$4)*$K465+SUM($S$5:U$5)*$L465+SUM($S$6:U$6)*$M465+SUM($S$7:U$7)*$N465-SUM($O465:$Q465),0)</f>
        <v>0</v>
      </c>
      <c r="S465" s="73">
        <f t="shared" si="1533"/>
        <v>0</v>
      </c>
      <c r="T465" s="72">
        <f>IF(SUM($S$3:W$3)*$J465+SUM($S$4:W$4)*$K465+SUM($S$5:W$5)*$L465+SUM($S$6:W$6)*$M465+SUM($S$7:W$7)*$N465-SUM($O465:$Q465)&gt;0,SUM($S$3:W$3)*$J465+SUM($S$4:W$4)*$K465+SUM($S$5:W$5)*$L465+SUM($S$6:W$6)*$M465+SUM($S$7:W$7)*$N465-SUM($O465:$Q465),0)</f>
        <v>0</v>
      </c>
      <c r="U465" s="4">
        <f t="shared" si="1534"/>
        <v>0</v>
      </c>
      <c r="V465" s="72">
        <f>IF(SUM($S$3:Y$3)*$J465+SUM($S$4:Y$4)*$K465+SUM($S$5:Y$5)*$L465+SUM($S$6:Y$6)*$M465+SUM($S$7:Y$7)*$N465-SUM($O465:$Q465)&gt;0,SUM($S$3:Y$3)*$J465+SUM($S$4:Y$4)*$K465+SUM($S$5:Y$5)*$L465+SUM($S$6:Y$6)*$M465+SUM($S$7:Y$7)*$N465-SUM($O465:$Q465),0)</f>
        <v>0</v>
      </c>
      <c r="W465" s="4">
        <f t="shared" si="1535"/>
        <v>0</v>
      </c>
      <c r="X465" s="72">
        <f>IF(SUM($S$3:AA$3)*$J465+SUM($S$4:AA$4)*$K465+SUM($S$5:AA$5)*$L465+SUM($S$6:AA$6)*$M465+SUM($S$7:AA$7)*$N465-SUM($O465:$Q465)&gt;0,SUM($S$3:AA$3)*$J465+SUM($S$4:AA$4)*$K465+SUM($S$5:AA$5)*$L465+SUM($S$6:AA$6)*$M465+SUM($S$7:AA$7)*$N465-SUM($O465:$Q465),0)</f>
        <v>0</v>
      </c>
      <c r="Y465" s="4">
        <f t="shared" si="1536"/>
        <v>0</v>
      </c>
      <c r="Z465" s="72">
        <f>IF(SUM($S$3:AC$3)*$J465+SUM($S$4:AC$4)*$K465+SUM($S$5:AC$5)*$L465+SUM($S$6:AC$6)*$M465+SUM($S$7:AC$7)*$N465-SUM($O465:$Q465)&gt;0,SUM($S$3:AC$3)*$J465+SUM($S$4:AC$4)*$K465+SUM($S$5:AC$5)*$L465+SUM($S$6:AC$6)*$M465+SUM($S$7:AC$7)*$N465-SUM($O465:$Q465),0)</f>
        <v>0</v>
      </c>
      <c r="AA465" s="4">
        <f t="shared" si="1537"/>
        <v>0</v>
      </c>
      <c r="AB465" s="72">
        <f>IF(SUM($S$3:AE$3)*$J465+SUM($S$4:AE$4)*$K465+SUM($S$5:AE$5)*$L465+SUM($S$6:AE$6)*$M465+SUM($S$7:AE$7)*$N465-SUM($O465:$Q465)&gt;0,SUM($S$3:AE$3)*$J465+SUM($S$4:AE$4)*$K465+SUM($S$5:AE$5)*$L465+SUM($S$6:AE$6)*$M465+SUM($S$7:AE$7)*$N465-SUM($O465:$Q465),0)</f>
        <v>0</v>
      </c>
      <c r="AC465" s="4">
        <f t="shared" si="1538"/>
        <v>0</v>
      </c>
      <c r="AD465" s="72">
        <f>IF(SUM($S$3:AG$3)*$J465+SUM($S$4:AG$4)*$K465+SUM($S$5:AG$5)*$L465+SUM($S$6:AG$6)*$M465+SUM($S$7:AG$7)*$N465-SUM($O465:$Q465)&gt;0,SUM($S$3:AG$3)*$J465+SUM($S$4:AG$4)*$K465+SUM($S$5:AG$5)*$L465+SUM($S$6:AG$6)*$M465+SUM($S$7:AG$7)*$N465-SUM($O465:$Q465),0)</f>
        <v>0</v>
      </c>
      <c r="AE465" s="4">
        <f t="shared" si="1539"/>
        <v>0</v>
      </c>
      <c r="AF465" s="72">
        <f>IF(SUM($S$3:AI$3)*$J465+SUM($S$4:AI$4)*$K465+SUM($S$5:AI$5)*$L465+SUM($S$6:AI$6)*$M465+SUM($S$7:AI$7)*$N465-SUM($O465:$Q465)&gt;0,SUM($S$3:AI$3)*$J465+SUM($S$4:AI$4)*$K465+SUM($S$5:AI$5)*$L465+SUM($S$6:AI$6)*$M465+SUM($S$7:AI$7)*$N465-SUM($O465:$Q465),0)</f>
        <v>0</v>
      </c>
      <c r="AG465" s="4">
        <f t="shared" si="1540"/>
        <v>0</v>
      </c>
      <c r="AH465" s="72">
        <f>IF(SUM($S$3:AK$3)*$J465+SUM($S$4:AK$4)*$K465+SUM($S$5:AK$5)*$L465+SUM($S$6:AK$6)*$M465+SUM($S$7:AK$7)*$N465-SUM($O465:$Q465)&gt;0,SUM($S$3:AK$3)*$J465+SUM($S$4:AK$4)*$K465+SUM($S$5:AK$5)*$L465+SUM($S$6:AK$6)*$M465+SUM($S$7:AK$7)*$N465-SUM($O465:$Q465),0)</f>
        <v>0</v>
      </c>
      <c r="AI465" s="4">
        <f t="shared" si="1541"/>
        <v>0</v>
      </c>
      <c r="AJ465" s="72">
        <f>IF(SUM($S$3:AM$3)*$J465+SUM($S$4:AQ$4)*$K465+SUM($S$5:AM$5)*$L465+SUM($S$6:AM$6)*$M465+SUM($S$7:AM$7)*$N465-SUM($O465:$Q465)&gt;0,SUM($S$3:AM$3)*$J465+SUM($S$4:AQ$4)*$K465+SUM($S$5:AM$5)*$L465+SUM($S$6:AM$6)*$M465+SUM($S$7:AM$7)*$N465-SUM($O465:$Q465),0)</f>
        <v>0</v>
      </c>
      <c r="AK465" s="4">
        <f t="shared" si="1542"/>
        <v>0</v>
      </c>
      <c r="AL465" s="72">
        <f>IF(SUM($S$3:AO$3)*$J465+SUM($S$4:AS$4)*$K465+SUM($S$5:AO$5)*$L465+SUM($S$6:AO$6)*$M465+SUM($S$7:AO$7)*$N465-SUM($O465:$Q465)&gt;0,SUM($S$3:AO$3)*$J465+SUM($S$4:AS$4)*$K465+SUM($S$5:AO$5)*$L465+SUM($S$6:AO$6)*$M465+SUM($S$7:AO$7)*$N465-SUM($O465:$Q465),0)</f>
        <v>0</v>
      </c>
      <c r="AM465" s="4">
        <f t="shared" si="1543"/>
        <v>0</v>
      </c>
      <c r="AN465" s="72">
        <f>IF(SUM($S$3:AQ$3)*$J465+SUM($S$4:AU$4)*$K465+SUM($S$5:AQ$5)*$L465+SUM($S$6:AQ$6)*$M465+SUM($S$7:AQ$7)*$N465-SUM($O465:$Q465)&gt;0,SUM($S$3:AQ$3)*$J465+SUM($S$4:AU$4)*$K465+SUM($S$5:AQ$5)*$L465+SUM($S$6:AQ$6)*$M465+SUM($S$7:AQ$7)*$N465-SUM($O465:$Q465),0)</f>
        <v>0</v>
      </c>
      <c r="AO465" s="4">
        <f t="shared" si="1544"/>
        <v>0</v>
      </c>
      <c r="AP465" s="72">
        <f>IF(SUM($S$3:AS$3)*$J465+SUM($S$4:AW$4)*$K465+SUM($S$5:AS$5)*$L465+SUM($S$6:AS$6)*$M465+SUM($S$7:AS$7)*$N465-SUM($O465:$Q465)&gt;0,SUM($S$3:AS$3)*$J465+SUM($S$4:AW$4)*$K465+SUM($S$5:AS$5)*$L465+SUM($S$6:AS$6)*$M465+SUM($S$7:AS$7)*$N465-SUM($O465:$Q465),0)</f>
        <v>0</v>
      </c>
      <c r="AQ465" s="4">
        <f t="shared" si="1545"/>
        <v>0</v>
      </c>
      <c r="AR465" s="72">
        <f>IF(SUM($S$3:AU$3)*$J465+SUM($S$4:AP$4)*$K465+SUM($S$5:AU$5)*$L465+SUM($S$6:AU$6)*$M465+SUM($S$7:AU$7)*$N465-SUM($O465:$Q465)&gt;0,SUM($S$3:AU$3)*$J465+SUM($S$4:AP$4)*$K465+SUM($S$5:AU$5)*$L465+SUM($S$6:AU$6)*$M465+SUM($S$7:AU$7)*$N465-SUM($O465:$Q465),0)</f>
        <v>122.15999999999985</v>
      </c>
      <c r="AS465" s="4">
        <f t="shared" si="1546"/>
        <v>122.15999999999985</v>
      </c>
      <c r="AT465" s="72">
        <f>IF(SUM($S$3:AW$3)*$J465+SUM($S$4:AW$4)*$K465+SUM($S$5:AW$5)*$L465+SUM($S$6:AW$6)*$M465+SUM($S$7:AW$7)*$N465-SUM($O465:$Q465)&gt;0,SUM($S$3:AW$3)*$J465+SUM($S$4:AW$4)*$K465+SUM($S$5:AW$5)*$L465+SUM($S$6:AW$6)*$M465+SUM($S$7:AW$7)*$N465-SUM($O465:$Q465),0)</f>
        <v>3552.9599999999991</v>
      </c>
      <c r="AU465" s="4">
        <f t="shared" si="1547"/>
        <v>3430.7999999999993</v>
      </c>
      <c r="AV465" s="72">
        <f>IF(SUM($S$3:AY$3)*$J465+SUM($S$4:AY$4)*$K465+SUM($S$5:AY$5)*$L465+SUM($S$6:AY$6)*$M465+SUM($S$7:AY$7)*$N465-SUM($O465:$Q465)&gt;0,SUM($S$3:AY$3)*$J465+SUM($S$4:AY$4)*$K465+SUM($S$5:AY$5)*$L465+SUM($S$6:AY$6)*$M465+SUM($S$7:AY$7)*$N465-SUM($O465:$Q465),0)</f>
        <v>6983.7599999999984</v>
      </c>
      <c r="AW465" s="4">
        <f t="shared" si="1548"/>
        <v>3430.7999999999993</v>
      </c>
      <c r="AX465" s="72">
        <f>IF(SUM($S$3:BA$3)*$J465+SUM($S$4:BA$4)*$K465+SUM($S$5:BA$5)*$L465+SUM($S$6:BA$6)*$M465+SUM($S$7:BA$7)*$N465-SUM($O465:$Q465)&gt;0,SUM($S$3:BA$3)*$J465+SUM($S$4:BA$4)*$K465+SUM($S$5:BA$5)*$L465+SUM($S$6:BA$6)*$M465+SUM($S$7:BA$7)*$N465-SUM($O465:$Q465),0)</f>
        <v>10414.559999999998</v>
      </c>
      <c r="AY465" s="7">
        <f t="shared" si="1549"/>
        <v>3430.7999999999993</v>
      </c>
      <c r="AZ465" s="401">
        <f>IF(SUM($S$3:BC$3)*$J465+SUM($S$4:BC$4)*$K465+SUM($S$5:BC$5)*$L465+SUM($S$6:BC$6)*$M465+SUM($S$7:BC$7)*$N465-SUM($O465:$Q465)&gt;0,SUM($S$3:BC$3)*$J465+SUM($S$4:BC$4)*$K465+SUM($S$5:BC$5)*$L465+SUM($S$6:BC$6)*$M465+SUM($S$7:BC$7)*$N465-SUM($O465:$Q465),0)</f>
        <v>13845.359999999997</v>
      </c>
      <c r="BA465" s="87">
        <f t="shared" si="1550"/>
        <v>3430.7999999999993</v>
      </c>
      <c r="BB465" s="402">
        <f>IF(SUM($S$3:BD$3)*$J465+SUM($S$4:BD$4)*$K465+SUM($S$5:BD$5)*$L465+SUM($S$6:BD$6)*$M465+SUM($S$7:BD$7)*$N465-SUM($O465:$Q465)&gt;0,SUM($S$3:BD$3)*$J465+SUM($S$4:BD$4)*$K465+SUM($S$5:BD$5)*$L465+SUM($S$6:BD$6)*$M465+SUM($S$7:BD$7)*$N465-SUM($O465:$Q465),0)</f>
        <v>16437.519999999997</v>
      </c>
      <c r="BC465" s="87">
        <f t="shared" si="1551"/>
        <v>2592.16</v>
      </c>
      <c r="BG465" s="91">
        <f t="shared" ref="BG465" si="1588">IF($G465=2,AC465*$I$2*$H465,AC465*$H465)</f>
        <v>0</v>
      </c>
      <c r="BH465" s="91">
        <f t="shared" ref="BH465" si="1589">IF($G465=2,AE465*$I$2*$H465,AE465*$H465)</f>
        <v>0</v>
      </c>
      <c r="BI465" s="91">
        <f t="shared" ref="BI465" si="1590">IF($G465=2,AG465*$I$2*$H465,AG465*$H465)</f>
        <v>0</v>
      </c>
      <c r="BJ465" s="91">
        <f t="shared" ref="BJ465" si="1591">IF($G465=2,AI465*$I$2*$H465,AI465*$H465)</f>
        <v>0</v>
      </c>
      <c r="BK465" s="91">
        <f t="shared" ref="BK465" si="1592">IF($G465=2,AK465*$I$2*$H465,AK465*$H465)</f>
        <v>0</v>
      </c>
      <c r="BL465" s="91">
        <f t="shared" ref="BL465" si="1593">IF($G465=2,AM465*$I$2*$H465,AM465*$H465)</f>
        <v>0</v>
      </c>
      <c r="BM465" s="91">
        <f t="shared" ref="BM465" si="1594">IF($G465=2,AO465*$I$2*$H465,AO465*$H465)</f>
        <v>0</v>
      </c>
      <c r="BN465" s="91">
        <f t="shared" ref="BN465" si="1595">IF($G465=2,AQ465*$I$2*$H465,AQ465*$H465)</f>
        <v>0</v>
      </c>
      <c r="BO465" s="91">
        <f t="shared" ref="BO465" si="1596">IF($G465=2,AS465*$I$2*$H465,AS465*$H465)</f>
        <v>76211.348399999915</v>
      </c>
      <c r="BP465" s="91">
        <f t="shared" ref="BP465" si="1597">IF($G465=2,AU465*$I$2*$H465,AU465*$H465)</f>
        <v>2140356.0419999999</v>
      </c>
      <c r="BQ465" s="250">
        <f t="shared" ref="BQ465" si="1598">IF($G465=2,AW465*$I$2*$H465,AW465*$H465)</f>
        <v>2140356.0419999999</v>
      </c>
      <c r="BR465" s="157">
        <f t="shared" ref="BR465" si="1599">IF($G465=2,AY465*$I$2*$H465,AY465*$H465)</f>
        <v>2140356.0419999999</v>
      </c>
      <c r="BS465" s="91">
        <f t="shared" si="1531"/>
        <v>2140356.0419999999</v>
      </c>
      <c r="BT465" s="91">
        <f t="shared" si="1532"/>
        <v>1617157.8984000001</v>
      </c>
      <c r="BU465" s="91"/>
      <c r="BV465" s="91"/>
      <c r="BW465" s="158"/>
      <c r="BX465" s="153" t="s">
        <v>607</v>
      </c>
    </row>
    <row r="466" spans="1:76" s="86" customFormat="1" ht="12.75" customHeight="1" x14ac:dyDescent="0.25">
      <c r="A466" s="51" t="s">
        <v>320</v>
      </c>
      <c r="B466" s="15" t="s">
        <v>735</v>
      </c>
      <c r="C466" s="244" t="s">
        <v>105</v>
      </c>
      <c r="D466" s="274">
        <v>2</v>
      </c>
      <c r="E466" s="336">
        <v>87.6</v>
      </c>
      <c r="F466" s="342" t="s">
        <v>1045</v>
      </c>
      <c r="G466" s="369">
        <v>2</v>
      </c>
      <c r="H466" s="370">
        <v>109.45</v>
      </c>
      <c r="I466" s="372" t="s">
        <v>1045</v>
      </c>
      <c r="J466" s="208"/>
      <c r="K466" s="208"/>
      <c r="L466" s="222">
        <v>22.07</v>
      </c>
      <c r="M466" s="110"/>
      <c r="N466" s="128"/>
      <c r="O466" s="87"/>
      <c r="P466" s="91"/>
      <c r="Q466" s="292">
        <v>16000</v>
      </c>
      <c r="R466" s="72">
        <f>IF(SUM($S$3:U$3)*$J466+SUM($S$4:U$4)*$K466+SUM($S$5:U$5)*$L466+SUM($S$6:U$6)*$M466+SUM($S$7:U$7)*$N466-SUM($O466:$Q466)&gt;0,SUM($S$3:U$3)*$J466+SUM($S$4:U$4)*$K466+SUM($S$5:U$5)*$L466+SUM($S$6:U$6)*$M466+SUM($S$7:U$7)*$N466-SUM($O466:$Q466),0)</f>
        <v>0</v>
      </c>
      <c r="S466" s="73">
        <f t="shared" si="1533"/>
        <v>0</v>
      </c>
      <c r="T466" s="72">
        <f>IF(SUM($S$3:W$3)*$J466+SUM($S$4:W$4)*$K466+SUM($S$5:W$5)*$L466+SUM($S$6:W$6)*$M466+SUM($S$7:W$7)*$N466-SUM($O466:$Q466)&gt;0,SUM($S$3:W$3)*$J466+SUM($S$4:W$4)*$K466+SUM($S$5:W$5)*$L466+SUM($S$6:W$6)*$M466+SUM($S$7:W$7)*$N466-SUM($O466:$Q466),0)</f>
        <v>0</v>
      </c>
      <c r="U466" s="4">
        <f t="shared" si="1534"/>
        <v>0</v>
      </c>
      <c r="V466" s="72">
        <f>IF(SUM($S$3:Y$3)*$J466+SUM($S$4:Y$4)*$K466+SUM($S$5:Y$5)*$L466+SUM($S$6:Y$6)*$M466+SUM($S$7:Y$7)*$N466-SUM($O466:$Q466)&gt;0,SUM($S$3:Y$3)*$J466+SUM($S$4:Y$4)*$K466+SUM($S$5:Y$5)*$L466+SUM($S$6:Y$6)*$M466+SUM($S$7:Y$7)*$N466-SUM($O466:$Q466),0)</f>
        <v>0</v>
      </c>
      <c r="W466" s="4">
        <f t="shared" si="1535"/>
        <v>0</v>
      </c>
      <c r="X466" s="72">
        <f>IF(SUM($S$3:AA$3)*$J466+SUM($S$4:AA$4)*$K466+SUM($S$5:AA$5)*$L466+SUM($S$6:AA$6)*$M466+SUM($S$7:AA$7)*$N466-SUM($O466:$Q466)&gt;0,SUM($S$3:AA$3)*$J466+SUM($S$4:AA$4)*$K466+SUM($S$5:AA$5)*$L466+SUM($S$6:AA$6)*$M466+SUM($S$7:AA$7)*$N466-SUM($O466:$Q466),0)</f>
        <v>0</v>
      </c>
      <c r="Y466" s="4">
        <f t="shared" si="1536"/>
        <v>0</v>
      </c>
      <c r="Z466" s="72">
        <f>IF(SUM($S$3:AC$3)*$J466+SUM($S$4:AC$4)*$K466+SUM($S$5:AC$5)*$L466+SUM($S$6:AC$6)*$M466+SUM($S$7:AC$7)*$N466-SUM($O466:$Q466)&gt;0,SUM($S$3:AC$3)*$J466+SUM($S$4:AC$4)*$K466+SUM($S$5:AC$5)*$L466+SUM($S$6:AC$6)*$M466+SUM($S$7:AC$7)*$N466-SUM($O466:$Q466),0)</f>
        <v>0</v>
      </c>
      <c r="AA466" s="4">
        <f t="shared" si="1537"/>
        <v>0</v>
      </c>
      <c r="AB466" s="72">
        <f>IF(SUM($S$3:AE$3)*$J466+SUM($S$4:AE$4)*$K466+SUM($S$5:AE$5)*$L466+SUM($S$6:AE$6)*$M466+SUM($S$7:AE$7)*$N466-SUM($O466:$Q466)&gt;0,SUM($S$3:AE$3)*$J466+SUM($S$4:AE$4)*$K466+SUM($S$5:AE$5)*$L466+SUM($S$6:AE$6)*$M466+SUM($S$7:AE$7)*$N466-SUM($O466:$Q466),0)</f>
        <v>0</v>
      </c>
      <c r="AC466" s="4">
        <f t="shared" si="1538"/>
        <v>0</v>
      </c>
      <c r="AD466" s="72">
        <f>IF(SUM($S$3:AG$3)*$J466+SUM($S$4:AG$4)*$K466+SUM($S$5:AG$5)*$L466+SUM($S$6:AG$6)*$M466+SUM($S$7:AG$7)*$N466-SUM($O466:$Q466)&gt;0,SUM($S$3:AG$3)*$J466+SUM($S$4:AG$4)*$K466+SUM($S$5:AG$5)*$L466+SUM($S$6:AG$6)*$M466+SUM($S$7:AG$7)*$N466-SUM($O466:$Q466),0)</f>
        <v>0</v>
      </c>
      <c r="AE466" s="4">
        <f t="shared" si="1539"/>
        <v>0</v>
      </c>
      <c r="AF466" s="72">
        <f>IF(SUM($S$3:AI$3)*$J466+SUM($S$4:AI$4)*$K466+SUM($S$5:AI$5)*$L466+SUM($S$6:AI$6)*$M466+SUM($S$7:AI$7)*$N466-SUM($O466:$Q466)&gt;0,SUM($S$3:AI$3)*$J466+SUM($S$4:AI$4)*$K466+SUM($S$5:AI$5)*$L466+SUM($S$6:AI$6)*$M466+SUM($S$7:AI$7)*$N466-SUM($O466:$Q466),0)</f>
        <v>0</v>
      </c>
      <c r="AG466" s="4">
        <f t="shared" si="1540"/>
        <v>0</v>
      </c>
      <c r="AH466" s="72">
        <f>IF(SUM($S$3:AK$3)*$J466+SUM($S$4:AK$4)*$K466+SUM($S$5:AK$5)*$L466+SUM($S$6:AK$6)*$M466+SUM($S$7:AK$7)*$N466-SUM($O466:$Q466)&gt;0,SUM($S$3:AK$3)*$J466+SUM($S$4:AK$4)*$K466+SUM($S$5:AK$5)*$L466+SUM($S$6:AK$6)*$M466+SUM($S$7:AK$7)*$N466-SUM($O466:$Q466),0)</f>
        <v>0</v>
      </c>
      <c r="AI466" s="4">
        <f t="shared" si="1541"/>
        <v>0</v>
      </c>
      <c r="AJ466" s="72">
        <f>IF(SUM($S$3:AM$3)*$J466+SUM($S$4:AQ$4)*$K466+SUM($S$5:AM$5)*$L466+SUM($S$6:AM$6)*$M466+SUM($S$7:AM$7)*$N466-SUM($O466:$Q466)&gt;0,SUM($S$3:AM$3)*$J466+SUM($S$4:AQ$4)*$K466+SUM($S$5:AM$5)*$L466+SUM($S$6:AM$6)*$M466+SUM($S$7:AM$7)*$N466-SUM($O466:$Q466),0)</f>
        <v>0</v>
      </c>
      <c r="AK466" s="4">
        <f t="shared" si="1542"/>
        <v>0</v>
      </c>
      <c r="AL466" s="72">
        <f>IF(SUM($S$3:AO$3)*$J466+SUM($S$4:AS$4)*$K466+SUM($S$5:AO$5)*$L466+SUM($S$6:AO$6)*$M466+SUM($S$7:AO$7)*$N466-SUM($O466:$Q466)&gt;0,SUM($S$3:AO$3)*$J466+SUM($S$4:AS$4)*$K466+SUM($S$5:AO$5)*$L466+SUM($S$6:AO$6)*$M466+SUM($S$7:AO$7)*$N466-SUM($O466:$Q466),0)</f>
        <v>0</v>
      </c>
      <c r="AM466" s="4">
        <f t="shared" si="1543"/>
        <v>0</v>
      </c>
      <c r="AN466" s="72">
        <f>IF(SUM($S$3:AQ$3)*$J466+SUM($S$4:AU$4)*$K466+SUM($S$5:AQ$5)*$L466+SUM($S$6:AQ$6)*$M466+SUM($S$7:AQ$7)*$N466-SUM($O466:$Q466)&gt;0,SUM($S$3:AQ$3)*$J466+SUM($S$4:AU$4)*$K466+SUM($S$5:AQ$5)*$L466+SUM($S$6:AQ$6)*$M466+SUM($S$7:AQ$7)*$N466-SUM($O466:$Q466),0)</f>
        <v>0</v>
      </c>
      <c r="AO466" s="4">
        <f t="shared" si="1544"/>
        <v>0</v>
      </c>
      <c r="AP466" s="72">
        <f>IF(SUM($S$3:AS$3)*$J466+SUM($S$4:AW$4)*$K466+SUM($S$5:AS$5)*$L466+SUM($S$6:AS$6)*$M466+SUM($S$7:AS$7)*$N466-SUM($O466:$Q466)&gt;0,SUM($S$3:AS$3)*$J466+SUM($S$4:AW$4)*$K466+SUM($S$5:AS$5)*$L466+SUM($S$6:AS$6)*$M466+SUM($S$7:AS$7)*$N466-SUM($O466:$Q466),0)</f>
        <v>0</v>
      </c>
      <c r="AQ466" s="4">
        <f t="shared" si="1545"/>
        <v>0</v>
      </c>
      <c r="AR466" s="72">
        <f>IF(SUM($S$3:AU$3)*$J466+SUM($S$4:AP$4)*$K466+SUM($S$5:AU$5)*$L466+SUM($S$6:AU$6)*$M466+SUM($S$7:AU$7)*$N466-SUM($O466:$Q466)&gt;0,SUM($S$3:AU$3)*$J466+SUM($S$4:AP$4)*$K466+SUM($S$5:AU$5)*$L466+SUM($S$6:AU$6)*$M466+SUM($S$7:AU$7)*$N466-SUM($O466:$Q466),0)</f>
        <v>0</v>
      </c>
      <c r="AS466" s="4">
        <f t="shared" si="1546"/>
        <v>0</v>
      </c>
      <c r="AT466" s="72">
        <f>IF(SUM($S$3:AW$3)*$J466+SUM($S$4:AW$4)*$K466+SUM($S$5:AW$5)*$L466+SUM($S$6:AW$6)*$M466+SUM($S$7:AW$7)*$N466-SUM($O466:$Q466)&gt;0,SUM($S$3:AW$3)*$J466+SUM($S$4:AW$4)*$K466+SUM($S$5:AW$5)*$L466+SUM($S$6:AW$6)*$M466+SUM($S$7:AW$7)*$N466-SUM($O466:$Q466),0)</f>
        <v>2009.119999999999</v>
      </c>
      <c r="AU466" s="4">
        <f t="shared" si="1547"/>
        <v>2009.119999999999</v>
      </c>
      <c r="AV466" s="72">
        <f>IF(SUM($S$3:AY$3)*$J466+SUM($S$4:AY$4)*$K466+SUM($S$5:AY$5)*$L466+SUM($S$6:AY$6)*$M466+SUM($S$7:AY$7)*$N466-SUM($O466:$Q466)&gt;0,SUM($S$3:AY$3)*$J466+SUM($S$4:AY$4)*$K466+SUM($S$5:AY$5)*$L466+SUM($S$6:AY$6)*$M466+SUM($S$7:AY$7)*$N466-SUM($O466:$Q466),0)</f>
        <v>5981.7200000000012</v>
      </c>
      <c r="AW466" s="4">
        <f t="shared" si="1548"/>
        <v>3972.6000000000022</v>
      </c>
      <c r="AX466" s="72">
        <f>IF(SUM($S$3:BA$3)*$J466+SUM($S$4:BA$4)*$K466+SUM($S$5:BA$5)*$L466+SUM($S$6:BA$6)*$M466+SUM($S$7:BA$7)*$N466-SUM($O466:$Q466)&gt;0,SUM($S$3:BA$3)*$J466+SUM($S$4:BA$4)*$K466+SUM($S$5:BA$5)*$L466+SUM($S$6:BA$6)*$M466+SUM($S$7:BA$7)*$N466-SUM($O466:$Q466),0)</f>
        <v>9954.32</v>
      </c>
      <c r="AY466" s="7">
        <f t="shared" si="1549"/>
        <v>3972.5999999999985</v>
      </c>
      <c r="AZ466" s="401">
        <f>IF(SUM($S$3:BC$3)*$J466+SUM($S$4:BC$4)*$K466+SUM($S$5:BC$5)*$L466+SUM($S$6:BC$6)*$M466+SUM($S$7:BC$7)*$N466-SUM($O466:$Q466)&gt;0,SUM($S$3:BC$3)*$J466+SUM($S$4:BC$4)*$K466+SUM($S$5:BC$5)*$L466+SUM($S$6:BC$6)*$M466+SUM($S$7:BC$7)*$N466-SUM($O466:$Q466),0)</f>
        <v>13926.920000000002</v>
      </c>
      <c r="BA466" s="87">
        <f t="shared" si="1550"/>
        <v>3972.6000000000022</v>
      </c>
      <c r="BB466" s="402">
        <f>IF(SUM($S$3:BD$3)*$J466+SUM($S$4:BD$4)*$K466+SUM($S$5:BD$5)*$L466+SUM($S$6:BD$6)*$M466+SUM($S$7:BD$7)*$N466-SUM($O466:$Q466)&gt;0,SUM($S$3:BD$3)*$J466+SUM($S$4:BD$4)*$K466+SUM($S$5:BD$5)*$L466+SUM($S$6:BD$6)*$M466+SUM($S$7:BD$7)*$N466-SUM($O466:$Q466),0)</f>
        <v>16928.440000000002</v>
      </c>
      <c r="BC466" s="87">
        <f t="shared" si="1551"/>
        <v>3001.5200000000004</v>
      </c>
      <c r="BG466" s="91">
        <f t="shared" ref="BG466" si="1600">IF($G466=2,AC466*$I$2*$H466,AC466*$H466)</f>
        <v>0</v>
      </c>
      <c r="BH466" s="91">
        <f t="shared" ref="BH466" si="1601">IF($G466=2,AE466*$I$2*$H466,AE466*$H466)</f>
        <v>0</v>
      </c>
      <c r="BI466" s="91">
        <f t="shared" ref="BI466" si="1602">IF($G466=2,AG466*$I$2*$H466,AG466*$H466)</f>
        <v>0</v>
      </c>
      <c r="BJ466" s="91">
        <f t="shared" ref="BJ466" si="1603">IF($G466=2,AI466*$I$2*$H466,AI466*$H466)</f>
        <v>0</v>
      </c>
      <c r="BK466" s="91">
        <f t="shared" ref="BK466" si="1604">IF($G466=2,AK466*$I$2*$H466,AK466*$H466)</f>
        <v>0</v>
      </c>
      <c r="BL466" s="91">
        <f t="shared" ref="BL466" si="1605">IF($G466=2,AM466*$I$2*$H466,AM466*$H466)</f>
        <v>0</v>
      </c>
      <c r="BM466" s="91">
        <f t="shared" ref="BM466" si="1606">IF($G466=2,AO466*$I$2*$H466,AO466*$H466)</f>
        <v>0</v>
      </c>
      <c r="BN466" s="91">
        <f t="shared" ref="BN466" si="1607">IF($G466=2,AQ466*$I$2*$H466,AQ466*$H466)</f>
        <v>0</v>
      </c>
      <c r="BO466" s="91">
        <f t="shared" ref="BO466" si="1608">IF($G466=2,AS466*$I$2*$H466,AS466*$H466)</f>
        <v>0</v>
      </c>
      <c r="BP466" s="91">
        <f t="shared" ref="BP466" si="1609">IF($G466=2,AU466*$I$2*$H466,AU466*$H466)</f>
        <v>1253419.6487999994</v>
      </c>
      <c r="BQ466" s="250">
        <f t="shared" ref="BQ466" si="1610">IF($G466=2,AW466*$I$2*$H466,AW466*$H466)</f>
        <v>2478366.0990000018</v>
      </c>
      <c r="BR466" s="157">
        <f t="shared" ref="BR466" si="1611">IF($G466=2,AY466*$I$2*$H466,AY466*$H466)</f>
        <v>2478366.0989999995</v>
      </c>
      <c r="BS466" s="91">
        <f t="shared" si="1531"/>
        <v>2478366.0990000013</v>
      </c>
      <c r="BT466" s="91">
        <f t="shared" si="1532"/>
        <v>1872543.2748000005</v>
      </c>
      <c r="BU466" s="91"/>
      <c r="BV466" s="91"/>
      <c r="BW466" s="158"/>
      <c r="BX466" s="153" t="s">
        <v>607</v>
      </c>
    </row>
    <row r="467" spans="1:76" s="86" customFormat="1" ht="12.75" customHeight="1" x14ac:dyDescent="0.25">
      <c r="A467" s="51" t="s">
        <v>562</v>
      </c>
      <c r="B467" s="15" t="s">
        <v>563</v>
      </c>
      <c r="C467" s="244" t="s">
        <v>105</v>
      </c>
      <c r="D467" s="274">
        <v>2</v>
      </c>
      <c r="E467" s="336">
        <v>73.7</v>
      </c>
      <c r="F467" s="342" t="s">
        <v>1045</v>
      </c>
      <c r="G467" s="369">
        <v>2</v>
      </c>
      <c r="H467" s="370">
        <v>95.48</v>
      </c>
      <c r="I467" s="372" t="s">
        <v>1045</v>
      </c>
      <c r="J467" s="208"/>
      <c r="K467" s="208"/>
      <c r="L467" s="222">
        <v>19.36</v>
      </c>
      <c r="M467" s="110"/>
      <c r="N467" s="128"/>
      <c r="O467" s="87"/>
      <c r="P467" s="91"/>
      <c r="Q467" s="292">
        <v>14000</v>
      </c>
      <c r="R467" s="72">
        <f>IF(SUM($S$3:U$3)*$J467+SUM($S$4:U$4)*$K467+SUM($S$5:U$5)*$L467+SUM($S$6:U$6)*$M467+SUM($S$7:U$7)*$N467-SUM($O467:$Q467)&gt;0,SUM($S$3:U$3)*$J467+SUM($S$4:U$4)*$K467+SUM($S$5:U$5)*$L467+SUM($S$6:U$6)*$M467+SUM($S$7:U$7)*$N467-SUM($O467:$Q467),0)</f>
        <v>0</v>
      </c>
      <c r="S467" s="73">
        <f t="shared" si="1533"/>
        <v>0</v>
      </c>
      <c r="T467" s="72">
        <f>IF(SUM($S$3:W$3)*$J467+SUM($S$4:W$4)*$K467+SUM($S$5:W$5)*$L467+SUM($S$6:W$6)*$M467+SUM($S$7:W$7)*$N467-SUM($O467:$Q467)&gt;0,SUM($S$3:W$3)*$J467+SUM($S$4:W$4)*$K467+SUM($S$5:W$5)*$L467+SUM($S$6:W$6)*$M467+SUM($S$7:W$7)*$N467-SUM($O467:$Q467),0)</f>
        <v>0</v>
      </c>
      <c r="U467" s="4">
        <f t="shared" si="1534"/>
        <v>0</v>
      </c>
      <c r="V467" s="72">
        <f>IF(SUM($S$3:Y$3)*$J467+SUM($S$4:Y$4)*$K467+SUM($S$5:Y$5)*$L467+SUM($S$6:Y$6)*$M467+SUM($S$7:Y$7)*$N467-SUM($O467:$Q467)&gt;0,SUM($S$3:Y$3)*$J467+SUM($S$4:Y$4)*$K467+SUM($S$5:Y$5)*$L467+SUM($S$6:Y$6)*$M467+SUM($S$7:Y$7)*$N467-SUM($O467:$Q467),0)</f>
        <v>0</v>
      </c>
      <c r="W467" s="4">
        <f t="shared" si="1535"/>
        <v>0</v>
      </c>
      <c r="X467" s="72">
        <f>IF(SUM($S$3:AA$3)*$J467+SUM($S$4:AA$4)*$K467+SUM($S$5:AA$5)*$L467+SUM($S$6:AA$6)*$M467+SUM($S$7:AA$7)*$N467-SUM($O467:$Q467)&gt;0,SUM($S$3:AA$3)*$J467+SUM($S$4:AA$4)*$K467+SUM($S$5:AA$5)*$L467+SUM($S$6:AA$6)*$M467+SUM($S$7:AA$7)*$N467-SUM($O467:$Q467),0)</f>
        <v>0</v>
      </c>
      <c r="Y467" s="4">
        <f t="shared" si="1536"/>
        <v>0</v>
      </c>
      <c r="Z467" s="72">
        <f>IF(SUM($S$3:AC$3)*$J467+SUM($S$4:AC$4)*$K467+SUM($S$5:AC$5)*$L467+SUM($S$6:AC$6)*$M467+SUM($S$7:AC$7)*$N467-SUM($O467:$Q467)&gt;0,SUM($S$3:AC$3)*$J467+SUM($S$4:AC$4)*$K467+SUM($S$5:AC$5)*$L467+SUM($S$6:AC$6)*$M467+SUM($S$7:AC$7)*$N467-SUM($O467:$Q467),0)</f>
        <v>0</v>
      </c>
      <c r="AA467" s="4">
        <f t="shared" si="1537"/>
        <v>0</v>
      </c>
      <c r="AB467" s="72">
        <f>IF(SUM($S$3:AE$3)*$J467+SUM($S$4:AE$4)*$K467+SUM($S$5:AE$5)*$L467+SUM($S$6:AE$6)*$M467+SUM($S$7:AE$7)*$N467-SUM($O467:$Q467)&gt;0,SUM($S$3:AE$3)*$J467+SUM($S$4:AE$4)*$K467+SUM($S$5:AE$5)*$L467+SUM($S$6:AE$6)*$M467+SUM($S$7:AE$7)*$N467-SUM($O467:$Q467),0)</f>
        <v>0</v>
      </c>
      <c r="AC467" s="4">
        <f t="shared" si="1538"/>
        <v>0</v>
      </c>
      <c r="AD467" s="72">
        <f>IF(SUM($S$3:AG$3)*$J467+SUM($S$4:AG$4)*$K467+SUM($S$5:AG$5)*$L467+SUM($S$6:AG$6)*$M467+SUM($S$7:AG$7)*$N467-SUM($O467:$Q467)&gt;0,SUM($S$3:AG$3)*$J467+SUM($S$4:AG$4)*$K467+SUM($S$5:AG$5)*$L467+SUM($S$6:AG$6)*$M467+SUM($S$7:AG$7)*$N467-SUM($O467:$Q467),0)</f>
        <v>0</v>
      </c>
      <c r="AE467" s="4">
        <f t="shared" si="1539"/>
        <v>0</v>
      </c>
      <c r="AF467" s="72">
        <f>IF(SUM($S$3:AI$3)*$J467+SUM($S$4:AI$4)*$K467+SUM($S$5:AI$5)*$L467+SUM($S$6:AI$6)*$M467+SUM($S$7:AI$7)*$N467-SUM($O467:$Q467)&gt;0,SUM($S$3:AI$3)*$J467+SUM($S$4:AI$4)*$K467+SUM($S$5:AI$5)*$L467+SUM($S$6:AI$6)*$M467+SUM($S$7:AI$7)*$N467-SUM($O467:$Q467),0)</f>
        <v>0</v>
      </c>
      <c r="AG467" s="4">
        <f t="shared" si="1540"/>
        <v>0</v>
      </c>
      <c r="AH467" s="72">
        <f>IF(SUM($S$3:AK$3)*$J467+SUM($S$4:AK$4)*$K467+SUM($S$5:AK$5)*$L467+SUM($S$6:AK$6)*$M467+SUM($S$7:AK$7)*$N467-SUM($O467:$Q467)&gt;0,SUM($S$3:AK$3)*$J467+SUM($S$4:AK$4)*$K467+SUM($S$5:AK$5)*$L467+SUM($S$6:AK$6)*$M467+SUM($S$7:AK$7)*$N467-SUM($O467:$Q467),0)</f>
        <v>0</v>
      </c>
      <c r="AI467" s="4">
        <f t="shared" si="1541"/>
        <v>0</v>
      </c>
      <c r="AJ467" s="72">
        <f>IF(SUM($S$3:AM$3)*$J467+SUM($S$4:AQ$4)*$K467+SUM($S$5:AM$5)*$L467+SUM($S$6:AM$6)*$M467+SUM($S$7:AM$7)*$N467-SUM($O467:$Q467)&gt;0,SUM($S$3:AM$3)*$J467+SUM($S$4:AQ$4)*$K467+SUM($S$5:AM$5)*$L467+SUM($S$6:AM$6)*$M467+SUM($S$7:AM$7)*$N467-SUM($O467:$Q467),0)</f>
        <v>0</v>
      </c>
      <c r="AK467" s="4">
        <f t="shared" si="1542"/>
        <v>0</v>
      </c>
      <c r="AL467" s="72">
        <f>IF(SUM($S$3:AO$3)*$J467+SUM($S$4:AS$4)*$K467+SUM($S$5:AO$5)*$L467+SUM($S$6:AO$6)*$M467+SUM($S$7:AO$7)*$N467-SUM($O467:$Q467)&gt;0,SUM($S$3:AO$3)*$J467+SUM($S$4:AS$4)*$K467+SUM($S$5:AO$5)*$L467+SUM($S$6:AO$6)*$M467+SUM($S$7:AO$7)*$N467-SUM($O467:$Q467),0)</f>
        <v>0</v>
      </c>
      <c r="AM467" s="4">
        <f t="shared" si="1543"/>
        <v>0</v>
      </c>
      <c r="AN467" s="72">
        <f>IF(SUM($S$3:AQ$3)*$J467+SUM($S$4:AU$4)*$K467+SUM($S$5:AQ$5)*$L467+SUM($S$6:AQ$6)*$M467+SUM($S$7:AQ$7)*$N467-SUM($O467:$Q467)&gt;0,SUM($S$3:AQ$3)*$J467+SUM($S$4:AU$4)*$K467+SUM($S$5:AQ$5)*$L467+SUM($S$6:AQ$6)*$M467+SUM($S$7:AQ$7)*$N467-SUM($O467:$Q467),0)</f>
        <v>0</v>
      </c>
      <c r="AO467" s="4">
        <f t="shared" si="1544"/>
        <v>0</v>
      </c>
      <c r="AP467" s="72">
        <f>IF(SUM($S$3:AS$3)*$J467+SUM($S$4:AW$4)*$K467+SUM($S$5:AS$5)*$L467+SUM($S$6:AS$6)*$M467+SUM($S$7:AS$7)*$N467-SUM($O467:$Q467)&gt;0,SUM($S$3:AS$3)*$J467+SUM($S$4:AW$4)*$K467+SUM($S$5:AS$5)*$L467+SUM($S$6:AS$6)*$M467+SUM($S$7:AS$7)*$N467-SUM($O467:$Q467),0)</f>
        <v>0</v>
      </c>
      <c r="AQ467" s="4">
        <f t="shared" si="1545"/>
        <v>0</v>
      </c>
      <c r="AR467" s="72">
        <f>IF(SUM($S$3:AU$3)*$J467+SUM($S$4:AP$4)*$K467+SUM($S$5:AU$5)*$L467+SUM($S$6:AU$6)*$M467+SUM($S$7:AU$7)*$N467-SUM($O467:$Q467)&gt;0,SUM($S$3:AU$3)*$J467+SUM($S$4:AP$4)*$K467+SUM($S$5:AU$5)*$L467+SUM($S$6:AU$6)*$M467+SUM($S$7:AU$7)*$N467-SUM($O467:$Q467),0)</f>
        <v>0</v>
      </c>
      <c r="AS467" s="4">
        <f t="shared" si="1546"/>
        <v>0</v>
      </c>
      <c r="AT467" s="72">
        <f>IF(SUM($S$3:AW$3)*$J467+SUM($S$4:AW$4)*$K467+SUM($S$5:AW$5)*$L467+SUM($S$6:AW$6)*$M467+SUM($S$7:AW$7)*$N467-SUM($O467:$Q467)&gt;0,SUM($S$3:AW$3)*$J467+SUM($S$4:AW$4)*$K467+SUM($S$5:AW$5)*$L467+SUM($S$6:AW$6)*$M467+SUM($S$7:AW$7)*$N467-SUM($O467:$Q467),0)</f>
        <v>1797.7600000000002</v>
      </c>
      <c r="AU467" s="4">
        <f t="shared" si="1547"/>
        <v>1797.7600000000002</v>
      </c>
      <c r="AV467" s="72">
        <f>IF(SUM($S$3:AY$3)*$J467+SUM($S$4:AY$4)*$K467+SUM($S$5:AY$5)*$L467+SUM($S$6:AY$6)*$M467+SUM($S$7:AY$7)*$N467-SUM($O467:$Q467)&gt;0,SUM($S$3:AY$3)*$J467+SUM($S$4:AY$4)*$K467+SUM($S$5:AY$5)*$L467+SUM($S$6:AY$6)*$M467+SUM($S$7:AY$7)*$N467-SUM($O467:$Q467),0)</f>
        <v>5282.5599999999977</v>
      </c>
      <c r="AW467" s="4">
        <f t="shared" si="1548"/>
        <v>3484.7999999999975</v>
      </c>
      <c r="AX467" s="72">
        <f>IF(SUM($S$3:BA$3)*$J467+SUM($S$4:BA$4)*$K467+SUM($S$5:BA$5)*$L467+SUM($S$6:BA$6)*$M467+SUM($S$7:BA$7)*$N467-SUM($O467:$Q467)&gt;0,SUM($S$3:BA$3)*$J467+SUM($S$4:BA$4)*$K467+SUM($S$5:BA$5)*$L467+SUM($S$6:BA$6)*$M467+SUM($S$7:BA$7)*$N467-SUM($O467:$Q467),0)</f>
        <v>8767.36</v>
      </c>
      <c r="AY467" s="7">
        <f t="shared" si="1549"/>
        <v>3484.8000000000029</v>
      </c>
      <c r="AZ467" s="401">
        <f>IF(SUM($S$3:BC$3)*$J467+SUM($S$4:BC$4)*$K467+SUM($S$5:BC$5)*$L467+SUM($S$6:BC$6)*$M467+SUM($S$7:BC$7)*$N467-SUM($O467:$Q467)&gt;0,SUM($S$3:BC$3)*$J467+SUM($S$4:BC$4)*$K467+SUM($S$5:BC$5)*$L467+SUM($S$6:BC$6)*$M467+SUM($S$7:BC$7)*$N467-SUM($O467:$Q467),0)</f>
        <v>12252.16</v>
      </c>
      <c r="BA467" s="87">
        <f t="shared" si="1550"/>
        <v>3484.7999999999993</v>
      </c>
      <c r="BB467" s="402">
        <f>IF(SUM($S$3:BD$3)*$J467+SUM($S$4:BD$4)*$K467+SUM($S$5:BD$5)*$L467+SUM($S$6:BD$6)*$M467+SUM($S$7:BD$7)*$N467-SUM($O467:$Q467)&gt;0,SUM($S$3:BD$3)*$J467+SUM($S$4:BD$4)*$K467+SUM($S$5:BD$5)*$L467+SUM($S$6:BD$6)*$M467+SUM($S$7:BD$7)*$N467-SUM($O467:$Q467),0)</f>
        <v>14885.119999999999</v>
      </c>
      <c r="BC467" s="87">
        <f t="shared" si="1551"/>
        <v>2632.9599999999991</v>
      </c>
      <c r="BG467" s="91">
        <f t="shared" ref="BG467" si="1612">IF($G467=2,AC467*$I$2*$H467,AC467*$H467)</f>
        <v>0</v>
      </c>
      <c r="BH467" s="91">
        <f t="shared" ref="BH467" si="1613">IF($G467=2,AE467*$I$2*$H467,AE467*$H467)</f>
        <v>0</v>
      </c>
      <c r="BI467" s="91">
        <f t="shared" ref="BI467" si="1614">IF($G467=2,AG467*$I$2*$H467,AG467*$H467)</f>
        <v>0</v>
      </c>
      <c r="BJ467" s="91">
        <f t="shared" ref="BJ467" si="1615">IF($G467=2,AI467*$I$2*$H467,AI467*$H467)</f>
        <v>0</v>
      </c>
      <c r="BK467" s="91">
        <f t="shared" ref="BK467" si="1616">IF($G467=2,AK467*$I$2*$H467,AK467*$H467)</f>
        <v>0</v>
      </c>
      <c r="BL467" s="91">
        <f t="shared" ref="BL467" si="1617">IF($G467=2,AM467*$I$2*$H467,AM467*$H467)</f>
        <v>0</v>
      </c>
      <c r="BM467" s="91">
        <f t="shared" ref="BM467" si="1618">IF($G467=2,AO467*$I$2*$H467,AO467*$H467)</f>
        <v>0</v>
      </c>
      <c r="BN467" s="91">
        <f t="shared" ref="BN467" si="1619">IF($G467=2,AQ467*$I$2*$H467,AQ467*$H467)</f>
        <v>0</v>
      </c>
      <c r="BO467" s="91">
        <f t="shared" ref="BO467" si="1620">IF($G467=2,AS467*$I$2*$H467,AS467*$H467)</f>
        <v>0</v>
      </c>
      <c r="BP467" s="91">
        <f t="shared" ref="BP467" si="1621">IF($G467=2,AU467*$I$2*$H467,AU467*$H467)</f>
        <v>978405.71136000019</v>
      </c>
      <c r="BQ467" s="250">
        <f t="shared" ref="BQ467" si="1622">IF($G467=2,AW467*$I$2*$H467,AW467*$H467)</f>
        <v>1896553.6127999988</v>
      </c>
      <c r="BR467" s="157">
        <f t="shared" ref="BR467" si="1623">IF($G467=2,AY467*$I$2*$H467,AY467*$H467)</f>
        <v>1896553.6128000019</v>
      </c>
      <c r="BS467" s="91">
        <f t="shared" si="1531"/>
        <v>1896553.6127999998</v>
      </c>
      <c r="BT467" s="91">
        <f t="shared" si="1532"/>
        <v>1432951.6185599996</v>
      </c>
      <c r="BU467" s="91"/>
      <c r="BV467" s="91"/>
      <c r="BW467" s="158"/>
      <c r="BX467" s="153" t="s">
        <v>607</v>
      </c>
    </row>
    <row r="468" spans="1:76" s="86" customFormat="1" ht="12.75" customHeight="1" x14ac:dyDescent="0.25">
      <c r="A468" s="51" t="s">
        <v>998</v>
      </c>
      <c r="B468" s="15" t="s">
        <v>999</v>
      </c>
      <c r="C468" s="244" t="s">
        <v>105</v>
      </c>
      <c r="D468" s="274">
        <v>2</v>
      </c>
      <c r="E468" s="336">
        <v>72.3</v>
      </c>
      <c r="F468" s="342" t="s">
        <v>1045</v>
      </c>
      <c r="G468" s="369">
        <v>2</v>
      </c>
      <c r="H468" s="370">
        <v>90.53</v>
      </c>
      <c r="I468" s="372" t="s">
        <v>1045</v>
      </c>
      <c r="J468" s="307">
        <v>21.375</v>
      </c>
      <c r="K468" s="208"/>
      <c r="L468" s="224"/>
      <c r="M468" s="110"/>
      <c r="N468" s="128"/>
      <c r="O468" s="87"/>
      <c r="P468" s="87"/>
      <c r="Q468" s="292">
        <v>10490</v>
      </c>
      <c r="R468" s="72">
        <f>IF(SUM($S$3:U$3)*$J468+SUM($S$4:U$4)*$K468+SUM($S$5:U$5)*$L468+SUM($S$6:U$6)*$M468+SUM($S$7:U$7)*$N468-SUM($O468:$Q468)&gt;0,SUM($S$3:U$3)*$J468+SUM($S$4:U$4)*$K468+SUM($S$5:U$5)*$L468+SUM($S$6:U$6)*$M468+SUM($S$7:U$7)*$N468-SUM($O468:$Q468),0)</f>
        <v>0</v>
      </c>
      <c r="S468" s="73">
        <f t="shared" si="1533"/>
        <v>0</v>
      </c>
      <c r="T468" s="72">
        <f>IF(SUM($S$3:W$3)*$J468+SUM($S$4:W$4)*$K468+SUM($S$5:W$5)*$L468+SUM($S$6:W$6)*$M468+SUM($S$7:W$7)*$N468-SUM($O468:$Q468)&gt;0,SUM($S$3:W$3)*$J468+SUM($S$4:W$4)*$K468+SUM($S$5:W$5)*$L468+SUM($S$6:W$6)*$M468+SUM($S$7:W$7)*$N468-SUM($O468:$Q468),0)</f>
        <v>0</v>
      </c>
      <c r="U468" s="4">
        <f t="shared" si="1534"/>
        <v>0</v>
      </c>
      <c r="V468" s="72">
        <f>IF(SUM($S$3:Y$3)*$J468+SUM($S$4:Y$4)*$K468+SUM($S$5:Y$5)*$L468+SUM($S$6:Y$6)*$M468+SUM($S$7:Y$7)*$N468-SUM($O468:$Q468)&gt;0,SUM($S$3:Y$3)*$J468+SUM($S$4:Y$4)*$K468+SUM($S$5:Y$5)*$L468+SUM($S$6:Y$6)*$M468+SUM($S$7:Y$7)*$N468-SUM($O468:$Q468),0)</f>
        <v>0</v>
      </c>
      <c r="W468" s="4">
        <f t="shared" si="1535"/>
        <v>0</v>
      </c>
      <c r="X468" s="72">
        <f>IF(SUM($S$3:AA$3)*$J468+SUM($S$4:AA$4)*$K468+SUM($S$5:AA$5)*$L468+SUM($S$6:AA$6)*$M468+SUM($S$7:AA$7)*$N468-SUM($O468:$Q468)&gt;0,SUM($S$3:AA$3)*$J468+SUM($S$4:AA$4)*$K468+SUM($S$5:AA$5)*$L468+SUM($S$6:AA$6)*$M468+SUM($S$7:AA$7)*$N468-SUM($O468:$Q468),0)</f>
        <v>0</v>
      </c>
      <c r="Y468" s="4">
        <f t="shared" si="1536"/>
        <v>0</v>
      </c>
      <c r="Z468" s="72">
        <f>IF(SUM($S$3:AC$3)*$J468+SUM($S$4:AC$4)*$K468+SUM($S$5:AC$5)*$L468+SUM($S$6:AC$6)*$M468+SUM($S$7:AC$7)*$N468-SUM($O468:$Q468)&gt;0,SUM($S$3:AC$3)*$J468+SUM($S$4:AC$4)*$K468+SUM($S$5:AC$5)*$L468+SUM($S$6:AC$6)*$M468+SUM($S$7:AC$7)*$N468-SUM($O468:$Q468),0)</f>
        <v>0</v>
      </c>
      <c r="AA468" s="4">
        <f t="shared" si="1537"/>
        <v>0</v>
      </c>
      <c r="AB468" s="72">
        <f>IF(SUM($S$3:AE$3)*$J468+SUM($S$4:AE$4)*$K468+SUM($S$5:AE$5)*$L468+SUM($S$6:AE$6)*$M468+SUM($S$7:AE$7)*$N468-SUM($O468:$Q468)&gt;0,SUM($S$3:AE$3)*$J468+SUM($S$4:AE$4)*$K468+SUM($S$5:AE$5)*$L468+SUM($S$6:AE$6)*$M468+SUM($S$7:AE$7)*$N468-SUM($O468:$Q468),0)</f>
        <v>0</v>
      </c>
      <c r="AC468" s="4">
        <f t="shared" si="1538"/>
        <v>0</v>
      </c>
      <c r="AD468" s="72">
        <f>IF(SUM($S$3:AG$3)*$J468+SUM($S$4:AG$4)*$K468+SUM($S$5:AG$5)*$L468+SUM($S$6:AG$6)*$M468+SUM($S$7:AG$7)*$N468-SUM($O468:$Q468)&gt;0,SUM($S$3:AG$3)*$J468+SUM($S$4:AG$4)*$K468+SUM($S$5:AG$5)*$L468+SUM($S$6:AG$6)*$M468+SUM($S$7:AG$7)*$N468-SUM($O468:$Q468),0)</f>
        <v>0</v>
      </c>
      <c r="AE468" s="4">
        <f t="shared" si="1539"/>
        <v>0</v>
      </c>
      <c r="AF468" s="72">
        <f>IF(SUM($S$3:AI$3)*$J468+SUM($S$4:AI$4)*$K468+SUM($S$5:AI$5)*$L468+SUM($S$6:AI$6)*$M468+SUM($S$7:AI$7)*$N468-SUM($O468:$Q468)&gt;0,SUM($S$3:AI$3)*$J468+SUM($S$4:AI$4)*$K468+SUM($S$5:AI$5)*$L468+SUM($S$6:AI$6)*$M468+SUM($S$7:AI$7)*$N468-SUM($O468:$Q468),0)</f>
        <v>0</v>
      </c>
      <c r="AG468" s="4">
        <f t="shared" si="1540"/>
        <v>0</v>
      </c>
      <c r="AH468" s="72">
        <f>IF(SUM($S$3:AK$3)*$J468+SUM($S$4:AK$4)*$K468+SUM($S$5:AK$5)*$L468+SUM($S$6:AK$6)*$M468+SUM($S$7:AK$7)*$N468-SUM($O468:$Q468)&gt;0,SUM($S$3:AK$3)*$J468+SUM($S$4:AK$4)*$K468+SUM($S$5:AK$5)*$L468+SUM($S$6:AK$6)*$M468+SUM($S$7:AK$7)*$N468-SUM($O468:$Q468),0)</f>
        <v>0</v>
      </c>
      <c r="AI468" s="4">
        <f t="shared" si="1541"/>
        <v>0</v>
      </c>
      <c r="AJ468" s="72">
        <f>IF(SUM($S$3:AM$3)*$J468+SUM($S$4:AQ$4)*$K468+SUM($S$5:AM$5)*$L468+SUM($S$6:AM$6)*$M468+SUM($S$7:AM$7)*$N468-SUM($O468:$Q468)&gt;0,SUM($S$3:AM$3)*$J468+SUM($S$4:AQ$4)*$K468+SUM($S$5:AM$5)*$L468+SUM($S$6:AM$6)*$M468+SUM($S$7:AM$7)*$N468-SUM($O468:$Q468),0)</f>
        <v>0</v>
      </c>
      <c r="AK468" s="4">
        <f t="shared" si="1542"/>
        <v>0</v>
      </c>
      <c r="AL468" s="72">
        <f>IF(SUM($S$3:AO$3)*$J468+SUM($S$4:AS$4)*$K468+SUM($S$5:AO$5)*$L468+SUM($S$6:AO$6)*$M468+SUM($S$7:AO$7)*$N468-SUM($O468:$Q468)&gt;0,SUM($S$3:AO$3)*$J468+SUM($S$4:AS$4)*$K468+SUM($S$5:AO$5)*$L468+SUM($S$6:AO$6)*$M468+SUM($S$7:AO$7)*$N468-SUM($O468:$Q468),0)</f>
        <v>0</v>
      </c>
      <c r="AM468" s="4">
        <f t="shared" si="1543"/>
        <v>0</v>
      </c>
      <c r="AN468" s="72">
        <f>IF(SUM($S$3:AQ$3)*$J468+SUM($S$4:AU$4)*$K468+SUM($S$5:AQ$5)*$L468+SUM($S$6:AQ$6)*$M468+SUM($S$7:AQ$7)*$N468-SUM($O468:$Q468)&gt;0,SUM($S$3:AQ$3)*$J468+SUM($S$4:AU$4)*$K468+SUM($S$5:AQ$5)*$L468+SUM($S$6:AQ$6)*$M468+SUM($S$7:AQ$7)*$N468-SUM($O468:$Q468),0)</f>
        <v>0</v>
      </c>
      <c r="AO468" s="4">
        <f t="shared" si="1544"/>
        <v>0</v>
      </c>
      <c r="AP468" s="72">
        <f>IF(SUM($S$3:AS$3)*$J468+SUM($S$4:AW$4)*$K468+SUM($S$5:AS$5)*$L468+SUM($S$6:AS$6)*$M468+SUM($S$7:AS$7)*$N468-SUM($O468:$Q468)&gt;0,SUM($S$3:AS$3)*$J468+SUM($S$4:AW$4)*$K468+SUM($S$5:AS$5)*$L468+SUM($S$6:AS$6)*$M468+SUM($S$7:AS$7)*$N468-SUM($O468:$Q468),0)</f>
        <v>0</v>
      </c>
      <c r="AQ468" s="4">
        <f t="shared" si="1545"/>
        <v>0</v>
      </c>
      <c r="AR468" s="72">
        <f>IF(SUM($S$3:AU$3)*$J468+SUM($S$4:AP$4)*$K468+SUM($S$5:AU$5)*$L468+SUM($S$6:AU$6)*$M468+SUM($S$7:AU$7)*$N468-SUM($O468:$Q468)&gt;0,SUM($S$3:AU$3)*$J468+SUM($S$4:AP$4)*$K468+SUM($S$5:AU$5)*$L468+SUM($S$6:AU$6)*$M468+SUM($S$7:AU$7)*$N468-SUM($O468:$Q468),0)</f>
        <v>0</v>
      </c>
      <c r="AS468" s="4">
        <f t="shared" si="1546"/>
        <v>0</v>
      </c>
      <c r="AT468" s="72">
        <f>IF(SUM($S$3:AW$3)*$J468+SUM($S$4:AW$4)*$K468+SUM($S$5:AW$5)*$L468+SUM($S$6:AW$6)*$M468+SUM($S$7:AW$7)*$N468-SUM($O468:$Q468)&gt;0,SUM($S$3:AW$3)*$J468+SUM($S$4:AW$4)*$K468+SUM($S$5:AW$5)*$L468+SUM($S$6:AW$6)*$M468+SUM($S$7:AW$7)*$N468-SUM($O468:$Q468),0)</f>
        <v>0</v>
      </c>
      <c r="AU468" s="4">
        <f t="shared" si="1547"/>
        <v>0</v>
      </c>
      <c r="AV468" s="72">
        <f>IF(SUM($S$3:AY$3)*$J468+SUM($S$4:AY$4)*$K468+SUM($S$5:AY$5)*$L468+SUM($S$6:AY$6)*$M468+SUM($S$7:AY$7)*$N468-SUM($O468:$Q468)&gt;0,SUM($S$3:AY$3)*$J468+SUM($S$4:AY$4)*$K468+SUM($S$5:AY$5)*$L468+SUM($S$6:AY$6)*$M468+SUM($S$7:AY$7)*$N468-SUM($O468:$Q468),0)</f>
        <v>0</v>
      </c>
      <c r="AW468" s="4">
        <f t="shared" si="1548"/>
        <v>0</v>
      </c>
      <c r="AX468" s="72">
        <f>IF(SUM($S$3:BA$3)*$J468+SUM($S$4:BA$4)*$K468+SUM($S$5:BA$5)*$L468+SUM($S$6:BA$6)*$M468+SUM($S$7:BA$7)*$N468-SUM($O468:$Q468)&gt;0,SUM($S$3:BA$3)*$J468+SUM($S$4:BA$4)*$K468+SUM($S$5:BA$5)*$L468+SUM($S$6:BA$6)*$M468+SUM($S$7:BA$7)*$N468-SUM($O468:$Q468),0)</f>
        <v>0</v>
      </c>
      <c r="AY468" s="7">
        <f t="shared" si="1549"/>
        <v>0</v>
      </c>
      <c r="AZ468" s="401">
        <f>IF(SUM($S$3:BC$3)*$J468+SUM($S$4:BC$4)*$K468+SUM($S$5:BC$5)*$L468+SUM($S$6:BC$6)*$M468+SUM($S$7:BC$7)*$N468-SUM($O468:$Q468)&gt;0,SUM($S$3:BC$3)*$J468+SUM($S$4:BC$4)*$K468+SUM($S$5:BC$5)*$L468+SUM($S$6:BC$6)*$M468+SUM($S$7:BC$7)*$N468-SUM($O468:$Q468),0)</f>
        <v>0</v>
      </c>
      <c r="BA468" s="87">
        <f t="shared" si="1550"/>
        <v>0</v>
      </c>
      <c r="BB468" s="402">
        <f>IF(SUM($S$3:BD$3)*$J468+SUM($S$4:BD$4)*$K468+SUM($S$5:BD$5)*$L468+SUM($S$6:BD$6)*$M468+SUM($S$7:BD$7)*$N468-SUM($O468:$Q468)&gt;0,SUM($S$3:BD$3)*$J468+SUM($S$4:BD$4)*$K468+SUM($S$5:BD$5)*$L468+SUM($S$6:BD$6)*$M468+SUM($S$7:BD$7)*$N468-SUM($O468:$Q468),0)</f>
        <v>0</v>
      </c>
      <c r="BC468" s="87">
        <f t="shared" si="1551"/>
        <v>0</v>
      </c>
      <c r="BG468" s="91">
        <f t="shared" ref="BG468" si="1624">IF($G468=2,AC468*$I$2*$H468,AC468*$H468)</f>
        <v>0</v>
      </c>
      <c r="BH468" s="91">
        <f t="shared" ref="BH468" si="1625">IF($G468=2,AE468*$I$2*$H468,AE468*$H468)</f>
        <v>0</v>
      </c>
      <c r="BI468" s="91">
        <f t="shared" ref="BI468" si="1626">IF($G468=2,AG468*$I$2*$H468,AG468*$H468)</f>
        <v>0</v>
      </c>
      <c r="BJ468" s="91">
        <f t="shared" ref="BJ468" si="1627">IF($G468=2,AI468*$I$2*$H468,AI468*$H468)</f>
        <v>0</v>
      </c>
      <c r="BK468" s="91">
        <f t="shared" ref="BK468" si="1628">IF($G468=2,AK468*$I$2*$H468,AK468*$H468)</f>
        <v>0</v>
      </c>
      <c r="BL468" s="91">
        <f t="shared" ref="BL468" si="1629">IF($G468=2,AM468*$I$2*$H468,AM468*$H468)</f>
        <v>0</v>
      </c>
      <c r="BM468" s="91">
        <f t="shared" ref="BM468" si="1630">IF($G468=2,AO468*$I$2*$H468,AO468*$H468)</f>
        <v>0</v>
      </c>
      <c r="BN468" s="91">
        <f t="shared" ref="BN468" si="1631">IF($G468=2,AQ468*$I$2*$H468,AQ468*$H468)</f>
        <v>0</v>
      </c>
      <c r="BO468" s="91">
        <f t="shared" ref="BO468" si="1632">IF($G468=2,AS468*$I$2*$H468,AS468*$H468)</f>
        <v>0</v>
      </c>
      <c r="BP468" s="91">
        <f t="shared" ref="BP468" si="1633">IF($G468=2,AU468*$I$2*$H468,AU468*$H468)</f>
        <v>0</v>
      </c>
      <c r="BQ468" s="250">
        <f t="shared" ref="BQ468" si="1634">IF($G468=2,AW468*$I$2*$H468,AW468*$H468)</f>
        <v>0</v>
      </c>
      <c r="BR468" s="157">
        <f t="shared" ref="BR468" si="1635">IF($G468=2,AY468*$I$2*$H468,AY468*$H468)</f>
        <v>0</v>
      </c>
      <c r="BS468" s="91">
        <f t="shared" si="1531"/>
        <v>0</v>
      </c>
      <c r="BT468" s="91">
        <f t="shared" si="1532"/>
        <v>0</v>
      </c>
      <c r="BU468" s="91"/>
      <c r="BV468" s="91"/>
      <c r="BW468" s="158"/>
      <c r="BX468" s="153" t="s">
        <v>607</v>
      </c>
    </row>
    <row r="469" spans="1:76" s="86" customFormat="1" ht="12.75" customHeight="1" x14ac:dyDescent="0.25">
      <c r="A469" s="51" t="s">
        <v>1000</v>
      </c>
      <c r="B469" s="63" t="s">
        <v>462</v>
      </c>
      <c r="C469" s="244" t="s">
        <v>105</v>
      </c>
      <c r="D469" s="274">
        <v>2</v>
      </c>
      <c r="E469" s="336">
        <v>72.3</v>
      </c>
      <c r="F469" s="342" t="s">
        <v>1045</v>
      </c>
      <c r="G469" s="369">
        <v>2</v>
      </c>
      <c r="H469" s="370">
        <v>90.53</v>
      </c>
      <c r="I469" s="372" t="s">
        <v>1045</v>
      </c>
      <c r="J469" s="208"/>
      <c r="K469" s="208"/>
      <c r="L469" s="222">
        <v>0.18</v>
      </c>
      <c r="M469" s="110"/>
      <c r="N469" s="128"/>
      <c r="O469" s="87"/>
      <c r="P469" s="91"/>
      <c r="Q469" s="292">
        <v>6000</v>
      </c>
      <c r="R469" s="72">
        <f>IF(SUM($S$3:U$3)*$J469+SUM($S$4:U$4)*$K469+SUM($S$5:U$5)*$L469+SUM($S$6:U$6)*$M469+SUM($S$7:U$7)*$N469-SUM($O469:$Q469)&gt;0,SUM($S$3:U$3)*$J469+SUM($S$4:U$4)*$K469+SUM($S$5:U$5)*$L469+SUM($S$6:U$6)*$M469+SUM($S$7:U$7)*$N469-SUM($O469:$Q469),0)</f>
        <v>0</v>
      </c>
      <c r="S469" s="73">
        <f t="shared" si="1533"/>
        <v>0</v>
      </c>
      <c r="T469" s="72">
        <f>IF(SUM($S$3:W$3)*$J469+SUM($S$4:W$4)*$K469+SUM($S$5:W$5)*$L469+SUM($S$6:W$6)*$M469+SUM($S$7:W$7)*$N469-SUM($O469:$Q469)&gt;0,SUM($S$3:W$3)*$J469+SUM($S$4:W$4)*$K469+SUM($S$5:W$5)*$L469+SUM($S$6:W$6)*$M469+SUM($S$7:W$7)*$N469-SUM($O469:$Q469),0)</f>
        <v>0</v>
      </c>
      <c r="U469" s="4">
        <f t="shared" si="1534"/>
        <v>0</v>
      </c>
      <c r="V469" s="72">
        <f>IF(SUM($S$3:Y$3)*$J469+SUM($S$4:Y$4)*$K469+SUM($S$5:Y$5)*$L469+SUM($S$6:Y$6)*$M469+SUM($S$7:Y$7)*$N469-SUM($O469:$Q469)&gt;0,SUM($S$3:Y$3)*$J469+SUM($S$4:Y$4)*$K469+SUM($S$5:Y$5)*$L469+SUM($S$6:Y$6)*$M469+SUM($S$7:Y$7)*$N469-SUM($O469:$Q469),0)</f>
        <v>0</v>
      </c>
      <c r="W469" s="4">
        <f t="shared" si="1535"/>
        <v>0</v>
      </c>
      <c r="X469" s="72">
        <f>IF(SUM($S$3:AA$3)*$J469+SUM($S$4:AA$4)*$K469+SUM($S$5:AA$5)*$L469+SUM($S$6:AA$6)*$M469+SUM($S$7:AA$7)*$N469-SUM($O469:$Q469)&gt;0,SUM($S$3:AA$3)*$J469+SUM($S$4:AA$4)*$K469+SUM($S$5:AA$5)*$L469+SUM($S$6:AA$6)*$M469+SUM($S$7:AA$7)*$N469-SUM($O469:$Q469),0)</f>
        <v>0</v>
      </c>
      <c r="Y469" s="4">
        <f t="shared" si="1536"/>
        <v>0</v>
      </c>
      <c r="Z469" s="72">
        <f>IF(SUM($S$3:AC$3)*$J469+SUM($S$4:AC$4)*$K469+SUM($S$5:AC$5)*$L469+SUM($S$6:AC$6)*$M469+SUM($S$7:AC$7)*$N469-SUM($O469:$Q469)&gt;0,SUM($S$3:AC$3)*$J469+SUM($S$4:AC$4)*$K469+SUM($S$5:AC$5)*$L469+SUM($S$6:AC$6)*$M469+SUM($S$7:AC$7)*$N469-SUM($O469:$Q469),0)</f>
        <v>0</v>
      </c>
      <c r="AA469" s="4">
        <f t="shared" si="1537"/>
        <v>0</v>
      </c>
      <c r="AB469" s="72">
        <f>IF(SUM($S$3:AE$3)*$J469+SUM($S$4:AE$4)*$K469+SUM($S$5:AE$5)*$L469+SUM($S$6:AE$6)*$M469+SUM($S$7:AE$7)*$N469-SUM($O469:$Q469)&gt;0,SUM($S$3:AE$3)*$J469+SUM($S$4:AE$4)*$K469+SUM($S$5:AE$5)*$L469+SUM($S$6:AE$6)*$M469+SUM($S$7:AE$7)*$N469-SUM($O469:$Q469),0)</f>
        <v>0</v>
      </c>
      <c r="AC469" s="4">
        <f t="shared" si="1538"/>
        <v>0</v>
      </c>
      <c r="AD469" s="72">
        <f>IF(SUM($S$3:AG$3)*$J469+SUM($S$4:AG$4)*$K469+SUM($S$5:AG$5)*$L469+SUM($S$6:AG$6)*$M469+SUM($S$7:AG$7)*$N469-SUM($O469:$Q469)&gt;0,SUM($S$3:AG$3)*$J469+SUM($S$4:AG$4)*$K469+SUM($S$5:AG$5)*$L469+SUM($S$6:AG$6)*$M469+SUM($S$7:AG$7)*$N469-SUM($O469:$Q469),0)</f>
        <v>0</v>
      </c>
      <c r="AE469" s="4">
        <f t="shared" si="1539"/>
        <v>0</v>
      </c>
      <c r="AF469" s="72">
        <f>IF(SUM($S$3:AI$3)*$J469+SUM($S$4:AI$4)*$K469+SUM($S$5:AI$5)*$L469+SUM($S$6:AI$6)*$M469+SUM($S$7:AI$7)*$N469-SUM($O469:$Q469)&gt;0,SUM($S$3:AI$3)*$J469+SUM($S$4:AI$4)*$K469+SUM($S$5:AI$5)*$L469+SUM($S$6:AI$6)*$M469+SUM($S$7:AI$7)*$N469-SUM($O469:$Q469),0)</f>
        <v>0</v>
      </c>
      <c r="AG469" s="4">
        <f t="shared" si="1540"/>
        <v>0</v>
      </c>
      <c r="AH469" s="72">
        <f>IF(SUM($S$3:AK$3)*$J469+SUM($S$4:AK$4)*$K469+SUM($S$5:AK$5)*$L469+SUM($S$6:AK$6)*$M469+SUM($S$7:AK$7)*$N469-SUM($O469:$Q469)&gt;0,SUM($S$3:AK$3)*$J469+SUM($S$4:AK$4)*$K469+SUM($S$5:AK$5)*$L469+SUM($S$6:AK$6)*$M469+SUM($S$7:AK$7)*$N469-SUM($O469:$Q469),0)</f>
        <v>0</v>
      </c>
      <c r="AI469" s="4">
        <f t="shared" si="1541"/>
        <v>0</v>
      </c>
      <c r="AJ469" s="72">
        <f>IF(SUM($S$3:AM$3)*$J469+SUM($S$4:AQ$4)*$K469+SUM($S$5:AM$5)*$L469+SUM($S$6:AM$6)*$M469+SUM($S$7:AM$7)*$N469-SUM($O469:$Q469)&gt;0,SUM($S$3:AM$3)*$J469+SUM($S$4:AQ$4)*$K469+SUM($S$5:AM$5)*$L469+SUM($S$6:AM$6)*$M469+SUM($S$7:AM$7)*$N469-SUM($O469:$Q469),0)</f>
        <v>0</v>
      </c>
      <c r="AK469" s="4">
        <f t="shared" si="1542"/>
        <v>0</v>
      </c>
      <c r="AL469" s="72">
        <f>IF(SUM($S$3:AO$3)*$J469+SUM($S$4:AS$4)*$K469+SUM($S$5:AO$5)*$L469+SUM($S$6:AO$6)*$M469+SUM($S$7:AO$7)*$N469-SUM($O469:$Q469)&gt;0,SUM($S$3:AO$3)*$J469+SUM($S$4:AS$4)*$K469+SUM($S$5:AO$5)*$L469+SUM($S$6:AO$6)*$M469+SUM($S$7:AO$7)*$N469-SUM($O469:$Q469),0)</f>
        <v>0</v>
      </c>
      <c r="AM469" s="4">
        <f t="shared" si="1543"/>
        <v>0</v>
      </c>
      <c r="AN469" s="72">
        <f>IF(SUM($S$3:AQ$3)*$J469+SUM($S$4:AU$4)*$K469+SUM($S$5:AQ$5)*$L469+SUM($S$6:AQ$6)*$M469+SUM($S$7:AQ$7)*$N469-SUM($O469:$Q469)&gt;0,SUM($S$3:AQ$3)*$J469+SUM($S$4:AU$4)*$K469+SUM($S$5:AQ$5)*$L469+SUM($S$6:AQ$6)*$M469+SUM($S$7:AQ$7)*$N469-SUM($O469:$Q469),0)</f>
        <v>0</v>
      </c>
      <c r="AO469" s="4">
        <f t="shared" si="1544"/>
        <v>0</v>
      </c>
      <c r="AP469" s="72">
        <f>IF(SUM($S$3:AS$3)*$J469+SUM($S$4:AW$4)*$K469+SUM($S$5:AS$5)*$L469+SUM($S$6:AS$6)*$M469+SUM($S$7:AS$7)*$N469-SUM($O469:$Q469)&gt;0,SUM($S$3:AS$3)*$J469+SUM($S$4:AW$4)*$K469+SUM($S$5:AS$5)*$L469+SUM($S$6:AS$6)*$M469+SUM($S$7:AS$7)*$N469-SUM($O469:$Q469),0)</f>
        <v>0</v>
      </c>
      <c r="AQ469" s="4">
        <f t="shared" si="1545"/>
        <v>0</v>
      </c>
      <c r="AR469" s="72">
        <f>IF(SUM($S$3:AU$3)*$J469+SUM($S$4:AP$4)*$K469+SUM($S$5:AU$5)*$L469+SUM($S$6:AU$6)*$M469+SUM($S$7:AU$7)*$N469-SUM($O469:$Q469)&gt;0,SUM($S$3:AU$3)*$J469+SUM($S$4:AP$4)*$K469+SUM($S$5:AU$5)*$L469+SUM($S$6:AU$6)*$M469+SUM($S$7:AU$7)*$N469-SUM($O469:$Q469),0)</f>
        <v>0</v>
      </c>
      <c r="AS469" s="4">
        <f t="shared" si="1546"/>
        <v>0</v>
      </c>
      <c r="AT469" s="72">
        <f>IF(SUM($S$3:AW$3)*$J469+SUM($S$4:AW$4)*$K469+SUM($S$5:AW$5)*$L469+SUM($S$6:AW$6)*$M469+SUM($S$7:AW$7)*$N469-SUM($O469:$Q469)&gt;0,SUM($S$3:AW$3)*$J469+SUM($S$4:AW$4)*$K469+SUM($S$5:AW$5)*$L469+SUM($S$6:AW$6)*$M469+SUM($S$7:AW$7)*$N469-SUM($O469:$Q469),0)</f>
        <v>0</v>
      </c>
      <c r="AU469" s="4">
        <f t="shared" si="1547"/>
        <v>0</v>
      </c>
      <c r="AV469" s="72">
        <f>IF(SUM($S$3:AY$3)*$J469+SUM($S$4:AY$4)*$K469+SUM($S$5:AY$5)*$L469+SUM($S$6:AY$6)*$M469+SUM($S$7:AY$7)*$N469-SUM($O469:$Q469)&gt;0,SUM($S$3:AY$3)*$J469+SUM($S$4:AY$4)*$K469+SUM($S$5:AY$5)*$L469+SUM($S$6:AY$6)*$M469+SUM($S$7:AY$7)*$N469-SUM($O469:$Q469),0)</f>
        <v>0</v>
      </c>
      <c r="AW469" s="4">
        <f t="shared" si="1548"/>
        <v>0</v>
      </c>
      <c r="AX469" s="72">
        <f>IF(SUM($S$3:BA$3)*$J469+SUM($S$4:BA$4)*$K469+SUM($S$5:BA$5)*$L469+SUM($S$6:BA$6)*$M469+SUM($S$7:BA$7)*$N469-SUM($O469:$Q469)&gt;0,SUM($S$3:BA$3)*$J469+SUM($S$4:BA$4)*$K469+SUM($S$5:BA$5)*$L469+SUM($S$6:BA$6)*$M469+SUM($S$7:BA$7)*$N469-SUM($O469:$Q469),0)</f>
        <v>0</v>
      </c>
      <c r="AY469" s="7">
        <f t="shared" si="1549"/>
        <v>0</v>
      </c>
      <c r="AZ469" s="401">
        <f>IF(SUM($S$3:BC$3)*$J469+SUM($S$4:BC$4)*$K469+SUM($S$5:BC$5)*$L469+SUM($S$6:BC$6)*$M469+SUM($S$7:BC$7)*$N469-SUM($O469:$Q469)&gt;0,SUM($S$3:BC$3)*$J469+SUM($S$4:BC$4)*$K469+SUM($S$5:BC$5)*$L469+SUM($S$6:BC$6)*$M469+SUM($S$7:BC$7)*$N469-SUM($O469:$Q469),0)</f>
        <v>0</v>
      </c>
      <c r="BA469" s="87">
        <f t="shared" si="1550"/>
        <v>0</v>
      </c>
      <c r="BB469" s="402">
        <f>IF(SUM($S$3:BD$3)*$J469+SUM($S$4:BD$4)*$K469+SUM($S$5:BD$5)*$L469+SUM($S$6:BD$6)*$M469+SUM($S$7:BD$7)*$N469-SUM($O469:$Q469)&gt;0,SUM($S$3:BD$3)*$J469+SUM($S$4:BD$4)*$K469+SUM($S$5:BD$5)*$L469+SUM($S$6:BD$6)*$M469+SUM($S$7:BD$7)*$N469-SUM($O469:$Q469),0)</f>
        <v>0</v>
      </c>
      <c r="BC469" s="87">
        <f t="shared" si="1551"/>
        <v>0</v>
      </c>
      <c r="BG469" s="91">
        <f t="shared" ref="BG469" si="1636">IF($G469=2,AC469*$I$2*$H469,AC469*$H469)</f>
        <v>0</v>
      </c>
      <c r="BH469" s="91">
        <f t="shared" ref="BH469" si="1637">IF($G469=2,AE469*$I$2*$H469,AE469*$H469)</f>
        <v>0</v>
      </c>
      <c r="BI469" s="91">
        <f t="shared" ref="BI469" si="1638">IF($G469=2,AG469*$I$2*$H469,AG469*$H469)</f>
        <v>0</v>
      </c>
      <c r="BJ469" s="91">
        <f t="shared" ref="BJ469" si="1639">IF($G469=2,AI469*$I$2*$H469,AI469*$H469)</f>
        <v>0</v>
      </c>
      <c r="BK469" s="91">
        <f t="shared" ref="BK469" si="1640">IF($G469=2,AK469*$I$2*$H469,AK469*$H469)</f>
        <v>0</v>
      </c>
      <c r="BL469" s="91">
        <f t="shared" ref="BL469" si="1641">IF($G469=2,AM469*$I$2*$H469,AM469*$H469)</f>
        <v>0</v>
      </c>
      <c r="BM469" s="91">
        <f t="shared" ref="BM469" si="1642">IF($G469=2,AO469*$I$2*$H469,AO469*$H469)</f>
        <v>0</v>
      </c>
      <c r="BN469" s="91">
        <f t="shared" ref="BN469" si="1643">IF($G469=2,AQ469*$I$2*$H469,AQ469*$H469)</f>
        <v>0</v>
      </c>
      <c r="BO469" s="91">
        <f t="shared" ref="BO469" si="1644">IF($G469=2,AS469*$I$2*$H469,AS469*$H469)</f>
        <v>0</v>
      </c>
      <c r="BP469" s="91">
        <f t="shared" ref="BP469" si="1645">IF($G469=2,AU469*$I$2*$H469,AU469*$H469)</f>
        <v>0</v>
      </c>
      <c r="BQ469" s="250">
        <f t="shared" ref="BQ469" si="1646">IF($G469=2,AW469*$I$2*$H469,AW469*$H469)</f>
        <v>0</v>
      </c>
      <c r="BR469" s="157">
        <f t="shared" ref="BR469" si="1647">IF($G469=2,AY469*$I$2*$H469,AY469*$H469)</f>
        <v>0</v>
      </c>
      <c r="BS469" s="91">
        <f t="shared" si="1531"/>
        <v>0</v>
      </c>
      <c r="BT469" s="91">
        <f t="shared" si="1532"/>
        <v>0</v>
      </c>
      <c r="BU469" s="91"/>
      <c r="BV469" s="91"/>
      <c r="BW469" s="158"/>
      <c r="BX469" s="153" t="s">
        <v>607</v>
      </c>
    </row>
    <row r="470" spans="1:76" s="86" customFormat="1" ht="12.75" customHeight="1" x14ac:dyDescent="0.25">
      <c r="A470" s="51" t="s">
        <v>317</v>
      </c>
      <c r="B470" s="63" t="s">
        <v>462</v>
      </c>
      <c r="C470" s="244" t="s">
        <v>105</v>
      </c>
      <c r="D470" s="274">
        <v>2</v>
      </c>
      <c r="E470" s="336">
        <v>72.3</v>
      </c>
      <c r="F470" s="342" t="s">
        <v>1045</v>
      </c>
      <c r="G470" s="369">
        <v>2</v>
      </c>
      <c r="H470" s="370">
        <v>90.53</v>
      </c>
      <c r="I470" s="372" t="s">
        <v>1045</v>
      </c>
      <c r="J470" s="208"/>
      <c r="K470" s="208"/>
      <c r="L470" s="222">
        <v>23.62</v>
      </c>
      <c r="M470" s="110"/>
      <c r="N470" s="128"/>
      <c r="O470" s="87"/>
      <c r="P470" s="91"/>
      <c r="Q470" s="292">
        <v>17000</v>
      </c>
      <c r="R470" s="72">
        <f>IF(SUM($S$3:U$3)*$J470+SUM($S$4:U$4)*$K470+SUM($S$5:U$5)*$L470+SUM($S$6:U$6)*$M470+SUM($S$7:U$7)*$N470-SUM($O470:$Q470)&gt;0,SUM($S$3:U$3)*$J470+SUM($S$4:U$4)*$K470+SUM($S$5:U$5)*$L470+SUM($S$6:U$6)*$M470+SUM($S$7:U$7)*$N470-SUM($O470:$Q470),0)</f>
        <v>0</v>
      </c>
      <c r="S470" s="73">
        <f t="shared" si="1533"/>
        <v>0</v>
      </c>
      <c r="T470" s="72">
        <f>IF(SUM($S$3:W$3)*$J470+SUM($S$4:W$4)*$K470+SUM($S$5:W$5)*$L470+SUM($S$6:W$6)*$M470+SUM($S$7:W$7)*$N470-SUM($O470:$Q470)&gt;0,SUM($S$3:W$3)*$J470+SUM($S$4:W$4)*$K470+SUM($S$5:W$5)*$L470+SUM($S$6:W$6)*$M470+SUM($S$7:W$7)*$N470-SUM($O470:$Q470),0)</f>
        <v>0</v>
      </c>
      <c r="U470" s="4">
        <f t="shared" si="1534"/>
        <v>0</v>
      </c>
      <c r="V470" s="72">
        <f>IF(SUM($S$3:Y$3)*$J470+SUM($S$4:Y$4)*$K470+SUM($S$5:Y$5)*$L470+SUM($S$6:Y$6)*$M470+SUM($S$7:Y$7)*$N470-SUM($O470:$Q470)&gt;0,SUM($S$3:Y$3)*$J470+SUM($S$4:Y$4)*$K470+SUM($S$5:Y$5)*$L470+SUM($S$6:Y$6)*$M470+SUM($S$7:Y$7)*$N470-SUM($O470:$Q470),0)</f>
        <v>0</v>
      </c>
      <c r="W470" s="4">
        <f t="shared" si="1535"/>
        <v>0</v>
      </c>
      <c r="X470" s="72">
        <f>IF(SUM($S$3:AA$3)*$J470+SUM($S$4:AA$4)*$K470+SUM($S$5:AA$5)*$L470+SUM($S$6:AA$6)*$M470+SUM($S$7:AA$7)*$N470-SUM($O470:$Q470)&gt;0,SUM($S$3:AA$3)*$J470+SUM($S$4:AA$4)*$K470+SUM($S$5:AA$5)*$L470+SUM($S$6:AA$6)*$M470+SUM($S$7:AA$7)*$N470-SUM($O470:$Q470),0)</f>
        <v>0</v>
      </c>
      <c r="Y470" s="4">
        <f t="shared" si="1536"/>
        <v>0</v>
      </c>
      <c r="Z470" s="72">
        <f>IF(SUM($S$3:AC$3)*$J470+SUM($S$4:AC$4)*$K470+SUM($S$5:AC$5)*$L470+SUM($S$6:AC$6)*$M470+SUM($S$7:AC$7)*$N470-SUM($O470:$Q470)&gt;0,SUM($S$3:AC$3)*$J470+SUM($S$4:AC$4)*$K470+SUM($S$5:AC$5)*$L470+SUM($S$6:AC$6)*$M470+SUM($S$7:AC$7)*$N470-SUM($O470:$Q470),0)</f>
        <v>0</v>
      </c>
      <c r="AA470" s="4">
        <f t="shared" si="1537"/>
        <v>0</v>
      </c>
      <c r="AB470" s="72">
        <f>IF(SUM($S$3:AE$3)*$J470+SUM($S$4:AE$4)*$K470+SUM($S$5:AE$5)*$L470+SUM($S$6:AE$6)*$M470+SUM($S$7:AE$7)*$N470-SUM($O470:$Q470)&gt;0,SUM($S$3:AE$3)*$J470+SUM($S$4:AE$4)*$K470+SUM($S$5:AE$5)*$L470+SUM($S$6:AE$6)*$M470+SUM($S$7:AE$7)*$N470-SUM($O470:$Q470),0)</f>
        <v>0</v>
      </c>
      <c r="AC470" s="4">
        <f t="shared" si="1538"/>
        <v>0</v>
      </c>
      <c r="AD470" s="72">
        <f>IF(SUM($S$3:AG$3)*$J470+SUM($S$4:AG$4)*$K470+SUM($S$5:AG$5)*$L470+SUM($S$6:AG$6)*$M470+SUM($S$7:AG$7)*$N470-SUM($O470:$Q470)&gt;0,SUM($S$3:AG$3)*$J470+SUM($S$4:AG$4)*$K470+SUM($S$5:AG$5)*$L470+SUM($S$6:AG$6)*$M470+SUM($S$7:AG$7)*$N470-SUM($O470:$Q470),0)</f>
        <v>0</v>
      </c>
      <c r="AE470" s="4">
        <f t="shared" si="1539"/>
        <v>0</v>
      </c>
      <c r="AF470" s="72">
        <f>IF(SUM($S$3:AI$3)*$J470+SUM($S$4:AI$4)*$K470+SUM($S$5:AI$5)*$L470+SUM($S$6:AI$6)*$M470+SUM($S$7:AI$7)*$N470-SUM($O470:$Q470)&gt;0,SUM($S$3:AI$3)*$J470+SUM($S$4:AI$4)*$K470+SUM($S$5:AI$5)*$L470+SUM($S$6:AI$6)*$M470+SUM($S$7:AI$7)*$N470-SUM($O470:$Q470),0)</f>
        <v>0</v>
      </c>
      <c r="AG470" s="4">
        <f t="shared" si="1540"/>
        <v>0</v>
      </c>
      <c r="AH470" s="72">
        <f>IF(SUM($S$3:AK$3)*$J470+SUM($S$4:AK$4)*$K470+SUM($S$5:AK$5)*$L470+SUM($S$6:AK$6)*$M470+SUM($S$7:AK$7)*$N470-SUM($O470:$Q470)&gt;0,SUM($S$3:AK$3)*$J470+SUM($S$4:AK$4)*$K470+SUM($S$5:AK$5)*$L470+SUM($S$6:AK$6)*$M470+SUM($S$7:AK$7)*$N470-SUM($O470:$Q470),0)</f>
        <v>0</v>
      </c>
      <c r="AI470" s="4">
        <f t="shared" si="1541"/>
        <v>0</v>
      </c>
      <c r="AJ470" s="72">
        <f>IF(SUM($S$3:AM$3)*$J470+SUM($S$4:AQ$4)*$K470+SUM($S$5:AM$5)*$L470+SUM($S$6:AM$6)*$M470+SUM($S$7:AM$7)*$N470-SUM($O470:$Q470)&gt;0,SUM($S$3:AM$3)*$J470+SUM($S$4:AQ$4)*$K470+SUM($S$5:AM$5)*$L470+SUM($S$6:AM$6)*$M470+SUM($S$7:AM$7)*$N470-SUM($O470:$Q470),0)</f>
        <v>0</v>
      </c>
      <c r="AK470" s="4">
        <f t="shared" si="1542"/>
        <v>0</v>
      </c>
      <c r="AL470" s="72">
        <f>IF(SUM($S$3:AO$3)*$J470+SUM($S$4:AS$4)*$K470+SUM($S$5:AO$5)*$L470+SUM($S$6:AO$6)*$M470+SUM($S$7:AO$7)*$N470-SUM($O470:$Q470)&gt;0,SUM($S$3:AO$3)*$J470+SUM($S$4:AS$4)*$K470+SUM($S$5:AO$5)*$L470+SUM($S$6:AO$6)*$M470+SUM($S$7:AO$7)*$N470-SUM($O470:$Q470),0)</f>
        <v>0</v>
      </c>
      <c r="AM470" s="4">
        <f t="shared" si="1543"/>
        <v>0</v>
      </c>
      <c r="AN470" s="72">
        <f>IF(SUM($S$3:AQ$3)*$J470+SUM($S$4:AU$4)*$K470+SUM($S$5:AQ$5)*$L470+SUM($S$6:AQ$6)*$M470+SUM($S$7:AQ$7)*$N470-SUM($O470:$Q470)&gt;0,SUM($S$3:AQ$3)*$J470+SUM($S$4:AU$4)*$K470+SUM($S$5:AQ$5)*$L470+SUM($S$6:AQ$6)*$M470+SUM($S$7:AQ$7)*$N470-SUM($O470:$Q470),0)</f>
        <v>0</v>
      </c>
      <c r="AO470" s="4">
        <f t="shared" si="1544"/>
        <v>0</v>
      </c>
      <c r="AP470" s="72">
        <f>IF(SUM($S$3:AS$3)*$J470+SUM($S$4:AW$4)*$K470+SUM($S$5:AS$5)*$L470+SUM($S$6:AS$6)*$M470+SUM($S$7:AS$7)*$N470-SUM($O470:$Q470)&gt;0,SUM($S$3:AS$3)*$J470+SUM($S$4:AW$4)*$K470+SUM($S$5:AS$5)*$L470+SUM($S$6:AS$6)*$M470+SUM($S$7:AS$7)*$N470-SUM($O470:$Q470),0)</f>
        <v>0</v>
      </c>
      <c r="AQ470" s="4">
        <f t="shared" si="1545"/>
        <v>0</v>
      </c>
      <c r="AR470" s="72">
        <f>IF(SUM($S$3:AU$3)*$J470+SUM($S$4:AP$4)*$K470+SUM($S$5:AU$5)*$L470+SUM($S$6:AU$6)*$M470+SUM($S$7:AU$7)*$N470-SUM($O470:$Q470)&gt;0,SUM($S$3:AU$3)*$J470+SUM($S$4:AP$4)*$K470+SUM($S$5:AU$5)*$L470+SUM($S$6:AU$6)*$M470+SUM($S$7:AU$7)*$N470-SUM($O470:$Q470),0)</f>
        <v>0</v>
      </c>
      <c r="AS470" s="4">
        <f t="shared" si="1546"/>
        <v>0</v>
      </c>
      <c r="AT470" s="72">
        <f>IF(SUM($S$3:AW$3)*$J470+SUM($S$4:AW$4)*$K470+SUM($S$5:AW$5)*$L470+SUM($S$6:AW$6)*$M470+SUM($S$7:AW$7)*$N470-SUM($O470:$Q470)&gt;0,SUM($S$3:AW$3)*$J470+SUM($S$4:AW$4)*$K470+SUM($S$5:AW$5)*$L470+SUM($S$6:AW$6)*$M470+SUM($S$7:AW$7)*$N470-SUM($O470:$Q470),0)</f>
        <v>2273.9200000000019</v>
      </c>
      <c r="AU470" s="4">
        <f t="shared" si="1547"/>
        <v>2273.9200000000019</v>
      </c>
      <c r="AV470" s="72">
        <f>IF(SUM($S$3:AY$3)*$J470+SUM($S$4:AY$4)*$K470+SUM($S$5:AY$5)*$L470+SUM($S$6:AY$6)*$M470+SUM($S$7:AY$7)*$N470-SUM($O470:$Q470)&gt;0,SUM($S$3:AY$3)*$J470+SUM($S$4:AY$4)*$K470+SUM($S$5:AY$5)*$L470+SUM($S$6:AY$6)*$M470+SUM($S$7:AY$7)*$N470-SUM($O470:$Q470),0)</f>
        <v>6525.52</v>
      </c>
      <c r="AW470" s="4">
        <f t="shared" si="1548"/>
        <v>4251.5999999999985</v>
      </c>
      <c r="AX470" s="72">
        <f>IF(SUM($S$3:BA$3)*$J470+SUM($S$4:BA$4)*$K470+SUM($S$5:BA$5)*$L470+SUM($S$6:BA$6)*$M470+SUM($S$7:BA$7)*$N470-SUM($O470:$Q470)&gt;0,SUM($S$3:BA$3)*$J470+SUM($S$4:BA$4)*$K470+SUM($S$5:BA$5)*$L470+SUM($S$6:BA$6)*$M470+SUM($S$7:BA$7)*$N470-SUM($O470:$Q470),0)</f>
        <v>10777.120000000003</v>
      </c>
      <c r="AY470" s="7">
        <f t="shared" si="1549"/>
        <v>4251.6000000000022</v>
      </c>
      <c r="AZ470" s="401">
        <f>IF(SUM($S$3:BC$3)*$J470+SUM($S$4:BC$4)*$K470+SUM($S$5:BC$5)*$L470+SUM($S$6:BC$6)*$M470+SUM($S$7:BC$7)*$N470-SUM($O470:$Q470)&gt;0,SUM($S$3:BC$3)*$J470+SUM($S$4:BC$4)*$K470+SUM($S$5:BC$5)*$L470+SUM($S$6:BC$6)*$M470+SUM($S$7:BC$7)*$N470-SUM($O470:$Q470),0)</f>
        <v>15028.720000000001</v>
      </c>
      <c r="BA470" s="87">
        <f t="shared" si="1550"/>
        <v>4251.5999999999985</v>
      </c>
      <c r="BB470" s="402">
        <f>IF(SUM($S$3:BD$3)*$J470+SUM($S$4:BD$4)*$K470+SUM($S$5:BD$5)*$L470+SUM($S$6:BD$6)*$M470+SUM($S$7:BD$7)*$N470-SUM($O470:$Q470)&gt;0,SUM($S$3:BD$3)*$J470+SUM($S$4:BD$4)*$K470+SUM($S$5:BD$5)*$L470+SUM($S$6:BD$6)*$M470+SUM($S$7:BD$7)*$N470-SUM($O470:$Q470),0)</f>
        <v>18241.04</v>
      </c>
      <c r="BC470" s="87">
        <f t="shared" si="1551"/>
        <v>3212.3199999999997</v>
      </c>
      <c r="BG470" s="91">
        <f t="shared" ref="BG470" si="1648">IF($G470=2,AC470*$I$2*$H470,AC470*$H470)</f>
        <v>0</v>
      </c>
      <c r="BH470" s="91">
        <f t="shared" ref="BH470" si="1649">IF($G470=2,AE470*$I$2*$H470,AE470*$H470)</f>
        <v>0</v>
      </c>
      <c r="BI470" s="91">
        <f t="shared" ref="BI470" si="1650">IF($G470=2,AG470*$I$2*$H470,AG470*$H470)</f>
        <v>0</v>
      </c>
      <c r="BJ470" s="91">
        <f t="shared" ref="BJ470" si="1651">IF($G470=2,AI470*$I$2*$H470,AI470*$H470)</f>
        <v>0</v>
      </c>
      <c r="BK470" s="91">
        <f t="shared" ref="BK470" si="1652">IF($G470=2,AK470*$I$2*$H470,AK470*$H470)</f>
        <v>0</v>
      </c>
      <c r="BL470" s="91">
        <f t="shared" ref="BL470" si="1653">IF($G470=2,AM470*$I$2*$H470,AM470*$H470)</f>
        <v>0</v>
      </c>
      <c r="BM470" s="91">
        <f t="shared" ref="BM470" si="1654">IF($G470=2,AO470*$I$2*$H470,AO470*$H470)</f>
        <v>0</v>
      </c>
      <c r="BN470" s="91">
        <f t="shared" ref="BN470" si="1655">IF($G470=2,AQ470*$I$2*$H470,AQ470*$H470)</f>
        <v>0</v>
      </c>
      <c r="BO470" s="91">
        <f t="shared" ref="BO470" si="1656">IF($G470=2,AS470*$I$2*$H470,AS470*$H470)</f>
        <v>0</v>
      </c>
      <c r="BP470" s="91">
        <f t="shared" ref="BP470" si="1657">IF($G470=2,AU470*$I$2*$H470,AU470*$H470)</f>
        <v>1173390.4723200011</v>
      </c>
      <c r="BQ470" s="250">
        <f t="shared" ref="BQ470" si="1658">IF($G470=2,AW470*$I$2*$H470,AW470*$H470)</f>
        <v>2193914.8835999994</v>
      </c>
      <c r="BR470" s="157">
        <f t="shared" ref="BR470" si="1659">IF($G470=2,AY470*$I$2*$H470,AY470*$H470)</f>
        <v>2193914.8836000012</v>
      </c>
      <c r="BS470" s="91">
        <f t="shared" si="1531"/>
        <v>2193914.8835999994</v>
      </c>
      <c r="BT470" s="91">
        <f t="shared" si="1532"/>
        <v>1657624.5787200001</v>
      </c>
      <c r="BU470" s="91"/>
      <c r="BV470" s="91"/>
      <c r="BW470" s="158"/>
      <c r="BX470" s="153" t="s">
        <v>607</v>
      </c>
    </row>
    <row r="471" spans="1:76" s="86" customFormat="1" ht="12.75" customHeight="1" x14ac:dyDescent="0.25">
      <c r="A471" s="15" t="s">
        <v>736</v>
      </c>
      <c r="B471" s="15" t="s">
        <v>737</v>
      </c>
      <c r="C471" s="244" t="s">
        <v>105</v>
      </c>
      <c r="D471" s="274">
        <v>2</v>
      </c>
      <c r="E471" s="336">
        <v>72.3</v>
      </c>
      <c r="F471" s="342" t="s">
        <v>1045</v>
      </c>
      <c r="G471" s="369">
        <v>2</v>
      </c>
      <c r="H471" s="370">
        <v>90.53</v>
      </c>
      <c r="I471" s="372" t="s">
        <v>1045</v>
      </c>
      <c r="J471" s="208"/>
      <c r="K471" s="208"/>
      <c r="L471" s="217"/>
      <c r="M471" s="234">
        <v>54.56</v>
      </c>
      <c r="N471" s="120"/>
      <c r="O471" s="87"/>
      <c r="P471" s="91"/>
      <c r="Q471" s="292">
        <v>15000</v>
      </c>
      <c r="R471" s="72">
        <f>IF(SUM($S$3:U$3)*$J471+SUM($S$4:U$4)*$K471+SUM($S$5:U$5)*$L471+SUM($S$6:U$6)*$M471+SUM($S$7:U$7)*$N471-SUM($O471:$Q471)&gt;0,SUM($S$3:U$3)*$J471+SUM($S$4:U$4)*$K471+SUM($S$5:U$5)*$L471+SUM($S$6:U$6)*$M471+SUM($S$7:U$7)*$N471-SUM($O471:$Q471),0)</f>
        <v>0</v>
      </c>
      <c r="S471" s="73">
        <f t="shared" si="1533"/>
        <v>0</v>
      </c>
      <c r="T471" s="72">
        <f>IF(SUM($S$3:W$3)*$J471+SUM($S$4:W$4)*$K471+SUM($S$5:W$5)*$L471+SUM($S$6:W$6)*$M471+SUM($S$7:W$7)*$N471-SUM($O471:$Q471)&gt;0,SUM($S$3:W$3)*$J471+SUM($S$4:W$4)*$K471+SUM($S$5:W$5)*$L471+SUM($S$6:W$6)*$M471+SUM($S$7:W$7)*$N471-SUM($O471:$Q471),0)</f>
        <v>0</v>
      </c>
      <c r="U471" s="4">
        <f t="shared" si="1534"/>
        <v>0</v>
      </c>
      <c r="V471" s="72">
        <f>IF(SUM($S$3:Y$3)*$J471+SUM($S$4:Y$4)*$K471+SUM($S$5:Y$5)*$L471+SUM($S$6:Y$6)*$M471+SUM($S$7:Y$7)*$N471-SUM($O471:$Q471)&gt;0,SUM($S$3:Y$3)*$J471+SUM($S$4:Y$4)*$K471+SUM($S$5:Y$5)*$L471+SUM($S$6:Y$6)*$M471+SUM($S$7:Y$7)*$N471-SUM($O471:$Q471),0)</f>
        <v>0</v>
      </c>
      <c r="W471" s="4">
        <f t="shared" si="1535"/>
        <v>0</v>
      </c>
      <c r="X471" s="72">
        <f>IF(SUM($S$3:AA$3)*$J471+SUM($S$4:AA$4)*$K471+SUM($S$5:AA$5)*$L471+SUM($S$6:AA$6)*$M471+SUM($S$7:AA$7)*$N471-SUM($O471:$Q471)&gt;0,SUM($S$3:AA$3)*$J471+SUM($S$4:AA$4)*$K471+SUM($S$5:AA$5)*$L471+SUM($S$6:AA$6)*$M471+SUM($S$7:AA$7)*$N471-SUM($O471:$Q471),0)</f>
        <v>0</v>
      </c>
      <c r="Y471" s="4">
        <f t="shared" si="1536"/>
        <v>0</v>
      </c>
      <c r="Z471" s="72">
        <f>IF(SUM($S$3:AC$3)*$J471+SUM($S$4:AC$4)*$K471+SUM($S$5:AC$5)*$L471+SUM($S$6:AC$6)*$M471+SUM($S$7:AC$7)*$N471-SUM($O471:$Q471)&gt;0,SUM($S$3:AC$3)*$J471+SUM($S$4:AC$4)*$K471+SUM($S$5:AC$5)*$L471+SUM($S$6:AC$6)*$M471+SUM($S$7:AC$7)*$N471-SUM($O471:$Q471),0)</f>
        <v>0</v>
      </c>
      <c r="AA471" s="4">
        <f t="shared" si="1537"/>
        <v>0</v>
      </c>
      <c r="AB471" s="72">
        <f>IF(SUM($S$3:AE$3)*$J471+SUM($S$4:AE$4)*$K471+SUM($S$5:AE$5)*$L471+SUM($S$6:AE$6)*$M471+SUM($S$7:AE$7)*$N471-SUM($O471:$Q471)&gt;0,SUM($S$3:AE$3)*$J471+SUM($S$4:AE$4)*$K471+SUM($S$5:AE$5)*$L471+SUM($S$6:AE$6)*$M471+SUM($S$7:AE$7)*$N471-SUM($O471:$Q471),0)</f>
        <v>0</v>
      </c>
      <c r="AC471" s="4">
        <f t="shared" si="1538"/>
        <v>0</v>
      </c>
      <c r="AD471" s="72">
        <f>IF(SUM($S$3:AG$3)*$J471+SUM($S$4:AG$4)*$K471+SUM($S$5:AG$5)*$L471+SUM($S$6:AG$6)*$M471+SUM($S$7:AG$7)*$N471-SUM($O471:$Q471)&gt;0,SUM($S$3:AG$3)*$J471+SUM($S$4:AG$4)*$K471+SUM($S$5:AG$5)*$L471+SUM($S$6:AG$6)*$M471+SUM($S$7:AG$7)*$N471-SUM($O471:$Q471),0)</f>
        <v>0</v>
      </c>
      <c r="AE471" s="4">
        <f t="shared" si="1539"/>
        <v>0</v>
      </c>
      <c r="AF471" s="72">
        <f>IF(SUM($S$3:AI$3)*$J471+SUM($S$4:AI$4)*$K471+SUM($S$5:AI$5)*$L471+SUM($S$6:AI$6)*$M471+SUM($S$7:AI$7)*$N471-SUM($O471:$Q471)&gt;0,SUM($S$3:AI$3)*$J471+SUM($S$4:AI$4)*$K471+SUM($S$5:AI$5)*$L471+SUM($S$6:AI$6)*$M471+SUM($S$7:AI$7)*$N471-SUM($O471:$Q471),0)</f>
        <v>0</v>
      </c>
      <c r="AG471" s="4">
        <f t="shared" si="1540"/>
        <v>0</v>
      </c>
      <c r="AH471" s="72">
        <f>IF(SUM($S$3:AK$3)*$J471+SUM($S$4:AK$4)*$K471+SUM($S$5:AK$5)*$L471+SUM($S$6:AK$6)*$M471+SUM($S$7:AK$7)*$N471-SUM($O471:$Q471)&gt;0,SUM($S$3:AK$3)*$J471+SUM($S$4:AK$4)*$K471+SUM($S$5:AK$5)*$L471+SUM($S$6:AK$6)*$M471+SUM($S$7:AK$7)*$N471-SUM($O471:$Q471),0)</f>
        <v>0</v>
      </c>
      <c r="AI471" s="4">
        <f t="shared" si="1541"/>
        <v>0</v>
      </c>
      <c r="AJ471" s="72">
        <f>IF(SUM($S$3:AM$3)*$J471+SUM($S$4:AQ$4)*$K471+SUM($S$5:AM$5)*$L471+SUM($S$6:AM$6)*$M471+SUM($S$7:AM$7)*$N471-SUM($O471:$Q471)&gt;0,SUM($S$3:AM$3)*$J471+SUM($S$4:AQ$4)*$K471+SUM($S$5:AM$5)*$L471+SUM($S$6:AM$6)*$M471+SUM($S$7:AM$7)*$N471-SUM($O471:$Q471),0)</f>
        <v>0</v>
      </c>
      <c r="AK471" s="4">
        <f t="shared" si="1542"/>
        <v>0</v>
      </c>
      <c r="AL471" s="72">
        <f>IF(SUM($S$3:AO$3)*$J471+SUM($S$4:AS$4)*$K471+SUM($S$5:AO$5)*$L471+SUM($S$6:AO$6)*$M471+SUM($S$7:AO$7)*$N471-SUM($O471:$Q471)&gt;0,SUM($S$3:AO$3)*$J471+SUM($S$4:AS$4)*$K471+SUM($S$5:AO$5)*$L471+SUM($S$6:AO$6)*$M471+SUM($S$7:AO$7)*$N471-SUM($O471:$Q471),0)</f>
        <v>0</v>
      </c>
      <c r="AM471" s="4">
        <f t="shared" si="1543"/>
        <v>0</v>
      </c>
      <c r="AN471" s="72">
        <f>IF(SUM($S$3:AQ$3)*$J471+SUM($S$4:AU$4)*$K471+SUM($S$5:AQ$5)*$L471+SUM($S$6:AQ$6)*$M471+SUM($S$7:AQ$7)*$N471-SUM($O471:$Q471)&gt;0,SUM($S$3:AQ$3)*$J471+SUM($S$4:AU$4)*$K471+SUM($S$5:AQ$5)*$L471+SUM($S$6:AQ$6)*$M471+SUM($S$7:AQ$7)*$N471-SUM($O471:$Q471),0)</f>
        <v>0</v>
      </c>
      <c r="AO471" s="4">
        <f t="shared" si="1544"/>
        <v>0</v>
      </c>
      <c r="AP471" s="72">
        <f>IF(SUM($S$3:AS$3)*$J471+SUM($S$4:AW$4)*$K471+SUM($S$5:AS$5)*$L471+SUM($S$6:AS$6)*$M471+SUM($S$7:AS$7)*$N471-SUM($O471:$Q471)&gt;0,SUM($S$3:AS$3)*$J471+SUM($S$4:AW$4)*$K471+SUM($S$5:AS$5)*$L471+SUM($S$6:AS$6)*$M471+SUM($S$7:AS$7)*$N471-SUM($O471:$Q471),0)</f>
        <v>0</v>
      </c>
      <c r="AQ471" s="4">
        <f t="shared" si="1545"/>
        <v>0</v>
      </c>
      <c r="AR471" s="72">
        <f>IF(SUM($S$3:AU$3)*$J471+SUM($S$4:AP$4)*$K471+SUM($S$5:AU$5)*$L471+SUM($S$6:AU$6)*$M471+SUM($S$7:AU$7)*$N471-SUM($O471:$Q471)&gt;0,SUM($S$3:AU$3)*$J471+SUM($S$4:AP$4)*$K471+SUM($S$5:AU$5)*$L471+SUM($S$6:AU$6)*$M471+SUM($S$7:AU$7)*$N471-SUM($O471:$Q471),0)</f>
        <v>0</v>
      </c>
      <c r="AS471" s="4">
        <f t="shared" si="1546"/>
        <v>0</v>
      </c>
      <c r="AT471" s="72">
        <f>IF(SUM($S$3:AW$3)*$J471+SUM($S$4:AW$4)*$K471+SUM($S$5:AW$5)*$L471+SUM($S$6:AW$6)*$M471+SUM($S$7:AW$7)*$N471-SUM($O471:$Q471)&gt;0,SUM($S$3:AW$3)*$J471+SUM($S$4:AW$4)*$K471+SUM($S$5:AW$5)*$L471+SUM($S$6:AW$6)*$M471+SUM($S$7:AW$7)*$N471-SUM($O471:$Q471),0)</f>
        <v>0</v>
      </c>
      <c r="AU471" s="4">
        <f t="shared" si="1547"/>
        <v>0</v>
      </c>
      <c r="AV471" s="72">
        <f>IF(SUM($S$3:AY$3)*$J471+SUM($S$4:AY$4)*$K471+SUM($S$5:AY$5)*$L471+SUM($S$6:AY$6)*$M471+SUM($S$7:AY$7)*$N471-SUM($O471:$Q471)&gt;0,SUM($S$3:AY$3)*$J471+SUM($S$4:AY$4)*$K471+SUM($S$5:AY$5)*$L471+SUM($S$6:AY$6)*$M471+SUM($S$7:AY$7)*$N471-SUM($O471:$Q471),0)</f>
        <v>0</v>
      </c>
      <c r="AW471" s="4">
        <f t="shared" si="1548"/>
        <v>0</v>
      </c>
      <c r="AX471" s="72">
        <f>IF(SUM($S$3:BA$3)*$J471+SUM($S$4:BA$4)*$K471+SUM($S$5:BA$5)*$L471+SUM($S$6:BA$6)*$M471+SUM($S$7:BA$7)*$N471-SUM($O471:$Q471)&gt;0,SUM($S$3:BA$3)*$J471+SUM($S$4:BA$4)*$K471+SUM($S$5:BA$5)*$L471+SUM($S$6:BA$6)*$M471+SUM($S$7:BA$7)*$N471-SUM($O471:$Q471),0)</f>
        <v>0</v>
      </c>
      <c r="AY471" s="7">
        <f t="shared" si="1549"/>
        <v>0</v>
      </c>
      <c r="AZ471" s="401">
        <f>IF(SUM($S$3:BC$3)*$J471+SUM($S$4:BC$4)*$K471+SUM($S$5:BC$5)*$L471+SUM($S$6:BC$6)*$M471+SUM($S$7:BC$7)*$N471-SUM($O471:$Q471)&gt;0,SUM($S$3:BC$3)*$J471+SUM($S$4:BC$4)*$K471+SUM($S$5:BC$5)*$L471+SUM($S$6:BC$6)*$M471+SUM($S$7:BC$7)*$N471-SUM($O471:$Q471),0)</f>
        <v>0</v>
      </c>
      <c r="BA471" s="87">
        <f t="shared" si="1550"/>
        <v>0</v>
      </c>
      <c r="BB471" s="402">
        <f>IF(SUM($S$3:BD$3)*$J471+SUM($S$4:BD$4)*$K471+SUM($S$5:BD$5)*$L471+SUM($S$6:BD$6)*$M471+SUM($S$7:BD$7)*$N471-SUM($O471:$Q471)&gt;0,SUM($S$3:BD$3)*$J471+SUM($S$4:BD$4)*$K471+SUM($S$5:BD$5)*$L471+SUM($S$6:BD$6)*$M471+SUM($S$7:BD$7)*$N471-SUM($O471:$Q471),0)</f>
        <v>0</v>
      </c>
      <c r="BC471" s="87">
        <f t="shared" si="1551"/>
        <v>0</v>
      </c>
      <c r="BG471" s="91">
        <f t="shared" ref="BG471" si="1660">IF($G471=2,AC471*$I$2*$H471,AC471*$H471)</f>
        <v>0</v>
      </c>
      <c r="BH471" s="91">
        <f t="shared" ref="BH471" si="1661">IF($G471=2,AE471*$I$2*$H471,AE471*$H471)</f>
        <v>0</v>
      </c>
      <c r="BI471" s="91">
        <f t="shared" ref="BI471" si="1662">IF($G471=2,AG471*$I$2*$H471,AG471*$H471)</f>
        <v>0</v>
      </c>
      <c r="BJ471" s="91">
        <f t="shared" ref="BJ471" si="1663">IF($G471=2,AI471*$I$2*$H471,AI471*$H471)</f>
        <v>0</v>
      </c>
      <c r="BK471" s="91">
        <f t="shared" ref="BK471" si="1664">IF($G471=2,AK471*$I$2*$H471,AK471*$H471)</f>
        <v>0</v>
      </c>
      <c r="BL471" s="91">
        <f t="shared" ref="BL471" si="1665">IF($G471=2,AM471*$I$2*$H471,AM471*$H471)</f>
        <v>0</v>
      </c>
      <c r="BM471" s="91">
        <f t="shared" ref="BM471" si="1666">IF($G471=2,AO471*$I$2*$H471,AO471*$H471)</f>
        <v>0</v>
      </c>
      <c r="BN471" s="91">
        <f t="shared" ref="BN471" si="1667">IF($G471=2,AQ471*$I$2*$H471,AQ471*$H471)</f>
        <v>0</v>
      </c>
      <c r="BO471" s="91">
        <f t="shared" ref="BO471" si="1668">IF($G471=2,AS471*$I$2*$H471,AS471*$H471)</f>
        <v>0</v>
      </c>
      <c r="BP471" s="91">
        <f t="shared" ref="BP471" si="1669">IF($G471=2,AU471*$I$2*$H471,AU471*$H471)</f>
        <v>0</v>
      </c>
      <c r="BQ471" s="250">
        <f t="shared" ref="BQ471" si="1670">IF($G471=2,AW471*$I$2*$H471,AW471*$H471)</f>
        <v>0</v>
      </c>
      <c r="BR471" s="157">
        <f t="shared" ref="BR471" si="1671">IF($G471=2,AY471*$I$2*$H471,AY471*$H471)</f>
        <v>0</v>
      </c>
      <c r="BS471" s="91">
        <f t="shared" si="1531"/>
        <v>0</v>
      </c>
      <c r="BT471" s="91">
        <f t="shared" si="1532"/>
        <v>0</v>
      </c>
      <c r="BU471" s="91"/>
      <c r="BV471" s="91"/>
      <c r="BW471" s="158"/>
      <c r="BX471" s="153" t="s">
        <v>607</v>
      </c>
    </row>
    <row r="472" spans="1:76" s="86" customFormat="1" ht="12.75" customHeight="1" x14ac:dyDescent="0.25">
      <c r="A472" s="13" t="s">
        <v>1001</v>
      </c>
      <c r="B472" s="63" t="s">
        <v>462</v>
      </c>
      <c r="C472" s="244" t="s">
        <v>105</v>
      </c>
      <c r="D472" s="274">
        <v>2</v>
      </c>
      <c r="E472" s="336">
        <v>72.3</v>
      </c>
      <c r="F472" s="342" t="s">
        <v>1045</v>
      </c>
      <c r="G472" s="369">
        <v>2</v>
      </c>
      <c r="H472" s="370">
        <v>90.53</v>
      </c>
      <c r="I472" s="372" t="s">
        <v>1045</v>
      </c>
      <c r="J472" s="307">
        <v>27.75</v>
      </c>
      <c r="K472" s="208"/>
      <c r="L472" s="224"/>
      <c r="M472" s="109"/>
      <c r="N472" s="120"/>
      <c r="O472" s="87"/>
      <c r="P472" s="91"/>
      <c r="Q472" s="292">
        <v>9700</v>
      </c>
      <c r="R472" s="72">
        <f>IF(SUM($S$3:U$3)*$J472+SUM($S$4:U$4)*$K472+SUM($S$5:U$5)*$L472+SUM($S$6:U$6)*$M472+SUM($S$7:U$7)*$N472-SUM($O472:$Q472)&gt;0,SUM($S$3:U$3)*$J472+SUM($S$4:U$4)*$K472+SUM($S$5:U$5)*$L472+SUM($S$6:U$6)*$M472+SUM($S$7:U$7)*$N472-SUM($O472:$Q472),0)</f>
        <v>0</v>
      </c>
      <c r="S472" s="73">
        <f t="shared" si="1533"/>
        <v>0</v>
      </c>
      <c r="T472" s="72">
        <f>IF(SUM($S$3:W$3)*$J472+SUM($S$4:W$4)*$K472+SUM($S$5:W$5)*$L472+SUM($S$6:W$6)*$M472+SUM($S$7:W$7)*$N472-SUM($O472:$Q472)&gt;0,SUM($S$3:W$3)*$J472+SUM($S$4:W$4)*$K472+SUM($S$5:W$5)*$L472+SUM($S$6:W$6)*$M472+SUM($S$7:W$7)*$N472-SUM($O472:$Q472),0)</f>
        <v>0</v>
      </c>
      <c r="U472" s="4">
        <f t="shared" si="1534"/>
        <v>0</v>
      </c>
      <c r="V472" s="72">
        <f>IF(SUM($S$3:Y$3)*$J472+SUM($S$4:Y$4)*$K472+SUM($S$5:Y$5)*$L472+SUM($S$6:Y$6)*$M472+SUM($S$7:Y$7)*$N472-SUM($O472:$Q472)&gt;0,SUM($S$3:Y$3)*$J472+SUM($S$4:Y$4)*$K472+SUM($S$5:Y$5)*$L472+SUM($S$6:Y$6)*$M472+SUM($S$7:Y$7)*$N472-SUM($O472:$Q472),0)</f>
        <v>0</v>
      </c>
      <c r="W472" s="4">
        <f t="shared" si="1535"/>
        <v>0</v>
      </c>
      <c r="X472" s="72">
        <f>IF(SUM($S$3:AA$3)*$J472+SUM($S$4:AA$4)*$K472+SUM($S$5:AA$5)*$L472+SUM($S$6:AA$6)*$M472+SUM($S$7:AA$7)*$N472-SUM($O472:$Q472)&gt;0,SUM($S$3:AA$3)*$J472+SUM($S$4:AA$4)*$K472+SUM($S$5:AA$5)*$L472+SUM($S$6:AA$6)*$M472+SUM($S$7:AA$7)*$N472-SUM($O472:$Q472),0)</f>
        <v>0</v>
      </c>
      <c r="Y472" s="4">
        <f t="shared" si="1536"/>
        <v>0</v>
      </c>
      <c r="Z472" s="72">
        <f>IF(SUM($S$3:AC$3)*$J472+SUM($S$4:AC$4)*$K472+SUM($S$5:AC$5)*$L472+SUM($S$6:AC$6)*$M472+SUM($S$7:AC$7)*$N472-SUM($O472:$Q472)&gt;0,SUM($S$3:AC$3)*$J472+SUM($S$4:AC$4)*$K472+SUM($S$5:AC$5)*$L472+SUM($S$6:AC$6)*$M472+SUM($S$7:AC$7)*$N472-SUM($O472:$Q472),0)</f>
        <v>0</v>
      </c>
      <c r="AA472" s="4">
        <f t="shared" si="1537"/>
        <v>0</v>
      </c>
      <c r="AB472" s="72">
        <f>IF(SUM($S$3:AE$3)*$J472+SUM($S$4:AE$4)*$K472+SUM($S$5:AE$5)*$L472+SUM($S$6:AE$6)*$M472+SUM($S$7:AE$7)*$N472-SUM($O472:$Q472)&gt;0,SUM($S$3:AE$3)*$J472+SUM($S$4:AE$4)*$K472+SUM($S$5:AE$5)*$L472+SUM($S$6:AE$6)*$M472+SUM($S$7:AE$7)*$N472-SUM($O472:$Q472),0)</f>
        <v>0</v>
      </c>
      <c r="AC472" s="4">
        <f t="shared" si="1538"/>
        <v>0</v>
      </c>
      <c r="AD472" s="72">
        <f>IF(SUM($S$3:AG$3)*$J472+SUM($S$4:AG$4)*$K472+SUM($S$5:AG$5)*$L472+SUM($S$6:AG$6)*$M472+SUM($S$7:AG$7)*$N472-SUM($O472:$Q472)&gt;0,SUM($S$3:AG$3)*$J472+SUM($S$4:AG$4)*$K472+SUM($S$5:AG$5)*$L472+SUM($S$6:AG$6)*$M472+SUM($S$7:AG$7)*$N472-SUM($O472:$Q472),0)</f>
        <v>0</v>
      </c>
      <c r="AE472" s="4">
        <f t="shared" si="1539"/>
        <v>0</v>
      </c>
      <c r="AF472" s="72">
        <f>IF(SUM($S$3:AI$3)*$J472+SUM($S$4:AI$4)*$K472+SUM($S$5:AI$5)*$L472+SUM($S$6:AI$6)*$M472+SUM($S$7:AI$7)*$N472-SUM($O472:$Q472)&gt;0,SUM($S$3:AI$3)*$J472+SUM($S$4:AI$4)*$K472+SUM($S$5:AI$5)*$L472+SUM($S$6:AI$6)*$M472+SUM($S$7:AI$7)*$N472-SUM($O472:$Q472),0)</f>
        <v>0</v>
      </c>
      <c r="AG472" s="4">
        <f t="shared" si="1540"/>
        <v>0</v>
      </c>
      <c r="AH472" s="72">
        <f>IF(SUM($S$3:AK$3)*$J472+SUM($S$4:AK$4)*$K472+SUM($S$5:AK$5)*$L472+SUM($S$6:AK$6)*$M472+SUM($S$7:AK$7)*$N472-SUM($O472:$Q472)&gt;0,SUM($S$3:AK$3)*$J472+SUM($S$4:AK$4)*$K472+SUM($S$5:AK$5)*$L472+SUM($S$6:AK$6)*$M472+SUM($S$7:AK$7)*$N472-SUM($O472:$Q472),0)</f>
        <v>0</v>
      </c>
      <c r="AI472" s="4">
        <f t="shared" si="1541"/>
        <v>0</v>
      </c>
      <c r="AJ472" s="72">
        <f>IF(SUM($S$3:AM$3)*$J472+SUM($S$4:AQ$4)*$K472+SUM($S$5:AM$5)*$L472+SUM($S$6:AM$6)*$M472+SUM($S$7:AM$7)*$N472-SUM($O472:$Q472)&gt;0,SUM($S$3:AM$3)*$J472+SUM($S$4:AQ$4)*$K472+SUM($S$5:AM$5)*$L472+SUM($S$6:AM$6)*$M472+SUM($S$7:AM$7)*$N472-SUM($O472:$Q472),0)</f>
        <v>0</v>
      </c>
      <c r="AK472" s="4">
        <f t="shared" si="1542"/>
        <v>0</v>
      </c>
      <c r="AL472" s="72">
        <f>IF(SUM($S$3:AO$3)*$J472+SUM($S$4:AS$4)*$K472+SUM($S$5:AO$5)*$L472+SUM($S$6:AO$6)*$M472+SUM($S$7:AO$7)*$N472-SUM($O472:$Q472)&gt;0,SUM($S$3:AO$3)*$J472+SUM($S$4:AS$4)*$K472+SUM($S$5:AO$5)*$L472+SUM($S$6:AO$6)*$M472+SUM($S$7:AO$7)*$N472-SUM($O472:$Q472),0)</f>
        <v>0</v>
      </c>
      <c r="AM472" s="4">
        <f t="shared" si="1543"/>
        <v>0</v>
      </c>
      <c r="AN472" s="72">
        <f>IF(SUM($S$3:AQ$3)*$J472+SUM($S$4:AU$4)*$K472+SUM($S$5:AQ$5)*$L472+SUM($S$6:AQ$6)*$M472+SUM($S$7:AQ$7)*$N472-SUM($O472:$Q472)&gt;0,SUM($S$3:AQ$3)*$J472+SUM($S$4:AU$4)*$K472+SUM($S$5:AQ$5)*$L472+SUM($S$6:AQ$6)*$M472+SUM($S$7:AQ$7)*$N472-SUM($O472:$Q472),0)</f>
        <v>0</v>
      </c>
      <c r="AO472" s="4">
        <f t="shared" si="1544"/>
        <v>0</v>
      </c>
      <c r="AP472" s="72">
        <f>IF(SUM($S$3:AS$3)*$J472+SUM($S$4:AW$4)*$K472+SUM($S$5:AS$5)*$L472+SUM($S$6:AS$6)*$M472+SUM($S$7:AS$7)*$N472-SUM($O472:$Q472)&gt;0,SUM($S$3:AS$3)*$J472+SUM($S$4:AW$4)*$K472+SUM($S$5:AS$5)*$L472+SUM($S$6:AS$6)*$M472+SUM($S$7:AS$7)*$N472-SUM($O472:$Q472),0)</f>
        <v>0</v>
      </c>
      <c r="AQ472" s="4">
        <f t="shared" si="1545"/>
        <v>0</v>
      </c>
      <c r="AR472" s="72">
        <f>IF(SUM($S$3:AU$3)*$J472+SUM($S$4:AP$4)*$K472+SUM($S$5:AU$5)*$L472+SUM($S$6:AU$6)*$M472+SUM($S$7:AU$7)*$N472-SUM($O472:$Q472)&gt;0,SUM($S$3:AU$3)*$J472+SUM($S$4:AP$4)*$K472+SUM($S$5:AU$5)*$L472+SUM($S$6:AU$6)*$M472+SUM($S$7:AU$7)*$N472-SUM($O472:$Q472),0)</f>
        <v>0</v>
      </c>
      <c r="AS472" s="4">
        <f t="shared" si="1546"/>
        <v>0</v>
      </c>
      <c r="AT472" s="72">
        <f>IF(SUM($S$3:AW$3)*$J472+SUM($S$4:AW$4)*$K472+SUM($S$5:AW$5)*$L472+SUM($S$6:AW$6)*$M472+SUM($S$7:AW$7)*$N472-SUM($O472:$Q472)&gt;0,SUM($S$3:AW$3)*$J472+SUM($S$4:AW$4)*$K472+SUM($S$5:AW$5)*$L472+SUM($S$6:AW$6)*$M472+SUM($S$7:AW$7)*$N472-SUM($O472:$Q472),0)</f>
        <v>0</v>
      </c>
      <c r="AU472" s="4">
        <f t="shared" si="1547"/>
        <v>0</v>
      </c>
      <c r="AV472" s="72">
        <f>IF(SUM($S$3:AY$3)*$J472+SUM($S$4:AY$4)*$K472+SUM($S$5:AY$5)*$L472+SUM($S$6:AY$6)*$M472+SUM($S$7:AY$7)*$N472-SUM($O472:$Q472)&gt;0,SUM($S$3:AY$3)*$J472+SUM($S$4:AY$4)*$K472+SUM($S$5:AY$5)*$L472+SUM($S$6:AY$6)*$M472+SUM($S$7:AY$7)*$N472-SUM($O472:$Q472),0)</f>
        <v>0</v>
      </c>
      <c r="AW472" s="4">
        <f t="shared" si="1548"/>
        <v>0</v>
      </c>
      <c r="AX472" s="72">
        <f>IF(SUM($S$3:BA$3)*$J472+SUM($S$4:BA$4)*$K472+SUM($S$5:BA$5)*$L472+SUM($S$6:BA$6)*$M472+SUM($S$7:BA$7)*$N472-SUM($O472:$Q472)&gt;0,SUM($S$3:BA$3)*$J472+SUM($S$4:BA$4)*$K472+SUM($S$5:BA$5)*$L472+SUM($S$6:BA$6)*$M472+SUM($S$7:BA$7)*$N472-SUM($O472:$Q472),0)</f>
        <v>0</v>
      </c>
      <c r="AY472" s="7">
        <f t="shared" si="1549"/>
        <v>0</v>
      </c>
      <c r="AZ472" s="401">
        <f>IF(SUM($S$3:BC$3)*$J472+SUM($S$4:BC$4)*$K472+SUM($S$5:BC$5)*$L472+SUM($S$6:BC$6)*$M472+SUM($S$7:BC$7)*$N472-SUM($O472:$Q472)&gt;0,SUM($S$3:BC$3)*$J472+SUM($S$4:BC$4)*$K472+SUM($S$5:BC$5)*$L472+SUM($S$6:BC$6)*$M472+SUM($S$7:BC$7)*$N472-SUM($O472:$Q472),0)</f>
        <v>0</v>
      </c>
      <c r="BA472" s="87">
        <f t="shared" si="1550"/>
        <v>0</v>
      </c>
      <c r="BB472" s="402">
        <f>IF(SUM($S$3:BD$3)*$J472+SUM($S$4:BD$4)*$K472+SUM($S$5:BD$5)*$L472+SUM($S$6:BD$6)*$M472+SUM($S$7:BD$7)*$N472-SUM($O472:$Q472)&gt;0,SUM($S$3:BD$3)*$J472+SUM($S$4:BD$4)*$K472+SUM($S$5:BD$5)*$L472+SUM($S$6:BD$6)*$M472+SUM($S$7:BD$7)*$N472-SUM($O472:$Q472),0)</f>
        <v>0</v>
      </c>
      <c r="BC472" s="87">
        <f t="shared" si="1551"/>
        <v>0</v>
      </c>
      <c r="BG472" s="91">
        <f t="shared" ref="BG472" si="1672">IF($G472=2,AC472*$I$2*$H472,AC472*$H472)</f>
        <v>0</v>
      </c>
      <c r="BH472" s="91">
        <f t="shared" ref="BH472" si="1673">IF($G472=2,AE472*$I$2*$H472,AE472*$H472)</f>
        <v>0</v>
      </c>
      <c r="BI472" s="91">
        <f t="shared" ref="BI472" si="1674">IF($G472=2,AG472*$I$2*$H472,AG472*$H472)</f>
        <v>0</v>
      </c>
      <c r="BJ472" s="91">
        <f t="shared" ref="BJ472" si="1675">IF($G472=2,AI472*$I$2*$H472,AI472*$H472)</f>
        <v>0</v>
      </c>
      <c r="BK472" s="91">
        <f t="shared" ref="BK472" si="1676">IF($G472=2,AK472*$I$2*$H472,AK472*$H472)</f>
        <v>0</v>
      </c>
      <c r="BL472" s="91">
        <f t="shared" ref="BL472" si="1677">IF($G472=2,AM472*$I$2*$H472,AM472*$H472)</f>
        <v>0</v>
      </c>
      <c r="BM472" s="91">
        <f t="shared" ref="BM472" si="1678">IF($G472=2,AO472*$I$2*$H472,AO472*$H472)</f>
        <v>0</v>
      </c>
      <c r="BN472" s="91">
        <f t="shared" ref="BN472" si="1679">IF($G472=2,AQ472*$I$2*$H472,AQ472*$H472)</f>
        <v>0</v>
      </c>
      <c r="BO472" s="91">
        <f t="shared" ref="BO472" si="1680">IF($G472=2,AS472*$I$2*$H472,AS472*$H472)</f>
        <v>0</v>
      </c>
      <c r="BP472" s="91">
        <f t="shared" ref="BP472" si="1681">IF($G472=2,AU472*$I$2*$H472,AU472*$H472)</f>
        <v>0</v>
      </c>
      <c r="BQ472" s="250">
        <f t="shared" ref="BQ472" si="1682">IF($G472=2,AW472*$I$2*$H472,AW472*$H472)</f>
        <v>0</v>
      </c>
      <c r="BR472" s="157">
        <f t="shared" ref="BR472" si="1683">IF($G472=2,AY472*$I$2*$H472,AY472*$H472)</f>
        <v>0</v>
      </c>
      <c r="BS472" s="91">
        <f t="shared" si="1531"/>
        <v>0</v>
      </c>
      <c r="BT472" s="91">
        <f t="shared" si="1532"/>
        <v>0</v>
      </c>
      <c r="BU472" s="91"/>
      <c r="BV472" s="91"/>
      <c r="BW472" s="158"/>
      <c r="BX472" s="153" t="s">
        <v>607</v>
      </c>
    </row>
    <row r="473" spans="1:76" s="86" customFormat="1" ht="12.75" customHeight="1" x14ac:dyDescent="0.25">
      <c r="A473" s="51" t="s">
        <v>318</v>
      </c>
      <c r="B473" s="63" t="s">
        <v>462</v>
      </c>
      <c r="C473" s="244" t="s">
        <v>105</v>
      </c>
      <c r="D473" s="274">
        <v>2</v>
      </c>
      <c r="E473" s="336">
        <v>72.3</v>
      </c>
      <c r="F473" s="342" t="s">
        <v>1045</v>
      </c>
      <c r="G473" s="369">
        <v>2</v>
      </c>
      <c r="H473" s="370">
        <v>90.53</v>
      </c>
      <c r="I473" s="372" t="s">
        <v>1045</v>
      </c>
      <c r="J473" s="208"/>
      <c r="K473" s="208"/>
      <c r="L473" s="222">
        <v>30</v>
      </c>
      <c r="M473" s="110"/>
      <c r="N473" s="128"/>
      <c r="O473" s="87"/>
      <c r="P473" s="91"/>
      <c r="Q473" s="292">
        <v>18300</v>
      </c>
      <c r="R473" s="72">
        <f>IF(SUM($S$3:U$3)*$J473+SUM($S$4:U$4)*$K473+SUM($S$5:U$5)*$L473+SUM($S$6:U$6)*$M473+SUM($S$7:U$7)*$N473-SUM($O473:$Q473)&gt;0,SUM($S$3:U$3)*$J473+SUM($S$4:U$4)*$K473+SUM($S$5:U$5)*$L473+SUM($S$6:U$6)*$M473+SUM($S$7:U$7)*$N473-SUM($O473:$Q473),0)</f>
        <v>0</v>
      </c>
      <c r="S473" s="73">
        <f t="shared" si="1533"/>
        <v>0</v>
      </c>
      <c r="T473" s="72">
        <f>IF(SUM($S$3:W$3)*$J473+SUM($S$4:W$4)*$K473+SUM($S$5:W$5)*$L473+SUM($S$6:W$6)*$M473+SUM($S$7:W$7)*$N473-SUM($O473:$Q473)&gt;0,SUM($S$3:W$3)*$J473+SUM($S$4:W$4)*$K473+SUM($S$5:W$5)*$L473+SUM($S$6:W$6)*$M473+SUM($S$7:W$7)*$N473-SUM($O473:$Q473),0)</f>
        <v>0</v>
      </c>
      <c r="U473" s="4">
        <f t="shared" si="1534"/>
        <v>0</v>
      </c>
      <c r="V473" s="72">
        <f>IF(SUM($S$3:Y$3)*$J473+SUM($S$4:Y$4)*$K473+SUM($S$5:Y$5)*$L473+SUM($S$6:Y$6)*$M473+SUM($S$7:Y$7)*$N473-SUM($O473:$Q473)&gt;0,SUM($S$3:Y$3)*$J473+SUM($S$4:Y$4)*$K473+SUM($S$5:Y$5)*$L473+SUM($S$6:Y$6)*$M473+SUM($S$7:Y$7)*$N473-SUM($O473:$Q473),0)</f>
        <v>0</v>
      </c>
      <c r="W473" s="4">
        <f t="shared" si="1535"/>
        <v>0</v>
      </c>
      <c r="X473" s="72">
        <f>IF(SUM($S$3:AA$3)*$J473+SUM($S$4:AA$4)*$K473+SUM($S$5:AA$5)*$L473+SUM($S$6:AA$6)*$M473+SUM($S$7:AA$7)*$N473-SUM($O473:$Q473)&gt;0,SUM($S$3:AA$3)*$J473+SUM($S$4:AA$4)*$K473+SUM($S$5:AA$5)*$L473+SUM($S$6:AA$6)*$M473+SUM($S$7:AA$7)*$N473-SUM($O473:$Q473),0)</f>
        <v>0</v>
      </c>
      <c r="Y473" s="4">
        <f t="shared" si="1536"/>
        <v>0</v>
      </c>
      <c r="Z473" s="72">
        <f>IF(SUM($S$3:AC$3)*$J473+SUM($S$4:AC$4)*$K473+SUM($S$5:AC$5)*$L473+SUM($S$6:AC$6)*$M473+SUM($S$7:AC$7)*$N473-SUM($O473:$Q473)&gt;0,SUM($S$3:AC$3)*$J473+SUM($S$4:AC$4)*$K473+SUM($S$5:AC$5)*$L473+SUM($S$6:AC$6)*$M473+SUM($S$7:AC$7)*$N473-SUM($O473:$Q473),0)</f>
        <v>0</v>
      </c>
      <c r="AA473" s="4">
        <f t="shared" si="1537"/>
        <v>0</v>
      </c>
      <c r="AB473" s="72">
        <f>IF(SUM($S$3:AE$3)*$J473+SUM($S$4:AE$4)*$K473+SUM($S$5:AE$5)*$L473+SUM($S$6:AE$6)*$M473+SUM($S$7:AE$7)*$N473-SUM($O473:$Q473)&gt;0,SUM($S$3:AE$3)*$J473+SUM($S$4:AE$4)*$K473+SUM($S$5:AE$5)*$L473+SUM($S$6:AE$6)*$M473+SUM($S$7:AE$7)*$N473-SUM($O473:$Q473),0)</f>
        <v>0</v>
      </c>
      <c r="AC473" s="4">
        <f t="shared" si="1538"/>
        <v>0</v>
      </c>
      <c r="AD473" s="72">
        <f>IF(SUM($S$3:AG$3)*$J473+SUM($S$4:AG$4)*$K473+SUM($S$5:AG$5)*$L473+SUM($S$6:AG$6)*$M473+SUM($S$7:AG$7)*$N473-SUM($O473:$Q473)&gt;0,SUM($S$3:AG$3)*$J473+SUM($S$4:AG$4)*$K473+SUM($S$5:AG$5)*$L473+SUM($S$6:AG$6)*$M473+SUM($S$7:AG$7)*$N473-SUM($O473:$Q473),0)</f>
        <v>0</v>
      </c>
      <c r="AE473" s="4">
        <f t="shared" si="1539"/>
        <v>0</v>
      </c>
      <c r="AF473" s="72">
        <f>IF(SUM($S$3:AI$3)*$J473+SUM($S$4:AI$4)*$K473+SUM($S$5:AI$5)*$L473+SUM($S$6:AI$6)*$M473+SUM($S$7:AI$7)*$N473-SUM($O473:$Q473)&gt;0,SUM($S$3:AI$3)*$J473+SUM($S$4:AI$4)*$K473+SUM($S$5:AI$5)*$L473+SUM($S$6:AI$6)*$M473+SUM($S$7:AI$7)*$N473-SUM($O473:$Q473),0)</f>
        <v>0</v>
      </c>
      <c r="AG473" s="4">
        <f t="shared" si="1540"/>
        <v>0</v>
      </c>
      <c r="AH473" s="72">
        <f>IF(SUM($S$3:AK$3)*$J473+SUM($S$4:AK$4)*$K473+SUM($S$5:AK$5)*$L473+SUM($S$6:AK$6)*$M473+SUM($S$7:AK$7)*$N473-SUM($O473:$Q473)&gt;0,SUM($S$3:AK$3)*$J473+SUM($S$4:AK$4)*$K473+SUM($S$5:AK$5)*$L473+SUM($S$6:AK$6)*$M473+SUM($S$7:AK$7)*$N473-SUM($O473:$Q473),0)</f>
        <v>0</v>
      </c>
      <c r="AI473" s="4">
        <f t="shared" si="1541"/>
        <v>0</v>
      </c>
      <c r="AJ473" s="72">
        <f>IF(SUM($S$3:AM$3)*$J473+SUM($S$4:AQ$4)*$K473+SUM($S$5:AM$5)*$L473+SUM($S$6:AM$6)*$M473+SUM($S$7:AM$7)*$N473-SUM($O473:$Q473)&gt;0,SUM($S$3:AM$3)*$J473+SUM($S$4:AQ$4)*$K473+SUM($S$5:AM$5)*$L473+SUM($S$6:AM$6)*$M473+SUM($S$7:AM$7)*$N473-SUM($O473:$Q473),0)</f>
        <v>0</v>
      </c>
      <c r="AK473" s="4">
        <f t="shared" si="1542"/>
        <v>0</v>
      </c>
      <c r="AL473" s="72">
        <f>IF(SUM($S$3:AO$3)*$J473+SUM($S$4:AS$4)*$K473+SUM($S$5:AO$5)*$L473+SUM($S$6:AO$6)*$M473+SUM($S$7:AO$7)*$N473-SUM($O473:$Q473)&gt;0,SUM($S$3:AO$3)*$J473+SUM($S$4:AS$4)*$K473+SUM($S$5:AO$5)*$L473+SUM($S$6:AO$6)*$M473+SUM($S$7:AO$7)*$N473-SUM($O473:$Q473),0)</f>
        <v>0</v>
      </c>
      <c r="AM473" s="4">
        <f t="shared" si="1543"/>
        <v>0</v>
      </c>
      <c r="AN473" s="72">
        <f>IF(SUM($S$3:AQ$3)*$J473+SUM($S$4:AU$4)*$K473+SUM($S$5:AQ$5)*$L473+SUM($S$6:AQ$6)*$M473+SUM($S$7:AQ$7)*$N473-SUM($O473:$Q473)&gt;0,SUM($S$3:AQ$3)*$J473+SUM($S$4:AU$4)*$K473+SUM($S$5:AQ$5)*$L473+SUM($S$6:AQ$6)*$M473+SUM($S$7:AQ$7)*$N473-SUM($O473:$Q473),0)</f>
        <v>0</v>
      </c>
      <c r="AO473" s="4">
        <f t="shared" si="1544"/>
        <v>0</v>
      </c>
      <c r="AP473" s="72">
        <f>IF(SUM($S$3:AS$3)*$J473+SUM($S$4:AW$4)*$K473+SUM($S$5:AS$5)*$L473+SUM($S$6:AS$6)*$M473+SUM($S$7:AS$7)*$N473-SUM($O473:$Q473)&gt;0,SUM($S$3:AS$3)*$J473+SUM($S$4:AW$4)*$K473+SUM($S$5:AS$5)*$L473+SUM($S$6:AS$6)*$M473+SUM($S$7:AS$7)*$N473-SUM($O473:$Q473),0)</f>
        <v>0</v>
      </c>
      <c r="AQ473" s="4">
        <f t="shared" si="1545"/>
        <v>0</v>
      </c>
      <c r="AR473" s="72">
        <f>IF(SUM($S$3:AU$3)*$J473+SUM($S$4:AP$4)*$K473+SUM($S$5:AU$5)*$L473+SUM($S$6:AU$6)*$M473+SUM($S$7:AU$7)*$N473-SUM($O473:$Q473)&gt;0,SUM($S$3:AU$3)*$J473+SUM($S$4:AP$4)*$K473+SUM($S$5:AU$5)*$L473+SUM($S$6:AU$6)*$M473+SUM($S$7:AU$7)*$N473-SUM($O473:$Q473),0)</f>
        <v>780</v>
      </c>
      <c r="AS473" s="4">
        <f t="shared" si="1546"/>
        <v>780</v>
      </c>
      <c r="AT473" s="72">
        <f>IF(SUM($S$3:AW$3)*$J473+SUM($S$4:AW$4)*$K473+SUM($S$5:AW$5)*$L473+SUM($S$6:AW$6)*$M473+SUM($S$7:AW$7)*$N473-SUM($O473:$Q473)&gt;0,SUM($S$3:AW$3)*$J473+SUM($S$4:AW$4)*$K473+SUM($S$5:AW$5)*$L473+SUM($S$6:AW$6)*$M473+SUM($S$7:AW$7)*$N473-SUM($O473:$Q473),0)</f>
        <v>6180</v>
      </c>
      <c r="AU473" s="4">
        <f t="shared" si="1547"/>
        <v>5400</v>
      </c>
      <c r="AV473" s="72">
        <f>IF(SUM($S$3:AY$3)*$J473+SUM($S$4:AY$4)*$K473+SUM($S$5:AY$5)*$L473+SUM($S$6:AY$6)*$M473+SUM($S$7:AY$7)*$N473-SUM($O473:$Q473)&gt;0,SUM($S$3:AY$3)*$J473+SUM($S$4:AY$4)*$K473+SUM($S$5:AY$5)*$L473+SUM($S$6:AY$6)*$M473+SUM($S$7:AY$7)*$N473-SUM($O473:$Q473),0)</f>
        <v>11580</v>
      </c>
      <c r="AW473" s="4">
        <f t="shared" si="1548"/>
        <v>5400</v>
      </c>
      <c r="AX473" s="72">
        <f>IF(SUM($S$3:BA$3)*$J473+SUM($S$4:BA$4)*$K473+SUM($S$5:BA$5)*$L473+SUM($S$6:BA$6)*$M473+SUM($S$7:BA$7)*$N473-SUM($O473:$Q473)&gt;0,SUM($S$3:BA$3)*$J473+SUM($S$4:BA$4)*$K473+SUM($S$5:BA$5)*$L473+SUM($S$6:BA$6)*$M473+SUM($S$7:BA$7)*$N473-SUM($O473:$Q473),0)</f>
        <v>16980</v>
      </c>
      <c r="AY473" s="7">
        <f t="shared" si="1549"/>
        <v>5400</v>
      </c>
      <c r="AZ473" s="401">
        <f>IF(SUM($S$3:BC$3)*$J473+SUM($S$4:BC$4)*$K473+SUM($S$5:BC$5)*$L473+SUM($S$6:BC$6)*$M473+SUM($S$7:BC$7)*$N473-SUM($O473:$Q473)&gt;0,SUM($S$3:BC$3)*$J473+SUM($S$4:BC$4)*$K473+SUM($S$5:BC$5)*$L473+SUM($S$6:BC$6)*$M473+SUM($S$7:BC$7)*$N473-SUM($O473:$Q473),0)</f>
        <v>22380</v>
      </c>
      <c r="BA473" s="87">
        <f t="shared" si="1550"/>
        <v>5400</v>
      </c>
      <c r="BB473" s="402">
        <f>IF(SUM($S$3:BD$3)*$J473+SUM($S$4:BD$4)*$K473+SUM($S$5:BD$5)*$L473+SUM($S$6:BD$6)*$M473+SUM($S$7:BD$7)*$N473-SUM($O473:$Q473)&gt;0,SUM($S$3:BD$3)*$J473+SUM($S$4:BD$4)*$K473+SUM($S$5:BD$5)*$L473+SUM($S$6:BD$6)*$M473+SUM($S$7:BD$7)*$N473-SUM($O473:$Q473),0)</f>
        <v>26460</v>
      </c>
      <c r="BC473" s="87">
        <f t="shared" si="1551"/>
        <v>4080</v>
      </c>
      <c r="BG473" s="91">
        <f t="shared" ref="BG473" si="1684">IF($G473=2,AC473*$I$2*$H473,AC473*$H473)</f>
        <v>0</v>
      </c>
      <c r="BH473" s="91">
        <f t="shared" ref="BH473" si="1685">IF($G473=2,AE473*$I$2*$H473,AE473*$H473)</f>
        <v>0</v>
      </c>
      <c r="BI473" s="91">
        <f t="shared" ref="BI473" si="1686">IF($G473=2,AG473*$I$2*$H473,AG473*$H473)</f>
        <v>0</v>
      </c>
      <c r="BJ473" s="91">
        <f t="shared" ref="BJ473" si="1687">IF($G473=2,AI473*$I$2*$H473,AI473*$H473)</f>
        <v>0</v>
      </c>
      <c r="BK473" s="91">
        <f t="shared" ref="BK473" si="1688">IF($G473=2,AK473*$I$2*$H473,AK473*$H473)</f>
        <v>0</v>
      </c>
      <c r="BL473" s="91">
        <f t="shared" ref="BL473" si="1689">IF($G473=2,AM473*$I$2*$H473,AM473*$H473)</f>
        <v>0</v>
      </c>
      <c r="BM473" s="91">
        <f t="shared" ref="BM473" si="1690">IF($G473=2,AO473*$I$2*$H473,AO473*$H473)</f>
        <v>0</v>
      </c>
      <c r="BN473" s="91">
        <f t="shared" ref="BN473" si="1691">IF($G473=2,AQ473*$I$2*$H473,AQ473*$H473)</f>
        <v>0</v>
      </c>
      <c r="BO473" s="91">
        <f t="shared" ref="BO473" si="1692">IF($G473=2,AS473*$I$2*$H473,AS473*$H473)</f>
        <v>402496.38</v>
      </c>
      <c r="BP473" s="91">
        <f t="shared" ref="BP473" si="1693">IF($G473=2,AU473*$I$2*$H473,AU473*$H473)</f>
        <v>2786513.4</v>
      </c>
      <c r="BQ473" s="250">
        <f t="shared" ref="BQ473" si="1694">IF($G473=2,AW473*$I$2*$H473,AW473*$H473)</f>
        <v>2786513.4</v>
      </c>
      <c r="BR473" s="157">
        <f t="shared" ref="BR473" si="1695">IF($G473=2,AY473*$I$2*$H473,AY473*$H473)</f>
        <v>2786513.4</v>
      </c>
      <c r="BS473" s="91">
        <f t="shared" si="1531"/>
        <v>2786513.4</v>
      </c>
      <c r="BT473" s="91">
        <f t="shared" si="1532"/>
        <v>2105365.6800000002</v>
      </c>
      <c r="BU473" s="91"/>
      <c r="BV473" s="91"/>
      <c r="BW473" s="158"/>
      <c r="BX473" s="153" t="s">
        <v>607</v>
      </c>
    </row>
    <row r="474" spans="1:76" s="86" customFormat="1" ht="12.75" customHeight="1" x14ac:dyDescent="0.25">
      <c r="A474" s="51" t="s">
        <v>668</v>
      </c>
      <c r="B474" s="63" t="s">
        <v>462</v>
      </c>
      <c r="C474" s="244" t="s">
        <v>105</v>
      </c>
      <c r="D474" s="274">
        <v>2</v>
      </c>
      <c r="E474" s="336">
        <v>72.3</v>
      </c>
      <c r="F474" s="342" t="s">
        <v>1045</v>
      </c>
      <c r="G474" s="369">
        <v>2</v>
      </c>
      <c r="H474" s="370">
        <v>90.53</v>
      </c>
      <c r="I474" s="372" t="s">
        <v>1045</v>
      </c>
      <c r="J474" s="208"/>
      <c r="K474" s="208"/>
      <c r="L474" s="222">
        <v>39.74</v>
      </c>
      <c r="M474" s="110"/>
      <c r="N474" s="128"/>
      <c r="O474" s="87"/>
      <c r="P474" s="91"/>
      <c r="Q474" s="292">
        <v>24500</v>
      </c>
      <c r="R474" s="72">
        <f>IF(SUM($S$3:U$3)*$J474+SUM($S$4:U$4)*$K474+SUM($S$5:U$5)*$L474+SUM($S$6:U$6)*$M474+SUM($S$7:U$7)*$N474-SUM($O474:$Q474)&gt;0,SUM($S$3:U$3)*$J474+SUM($S$4:U$4)*$K474+SUM($S$5:U$5)*$L474+SUM($S$6:U$6)*$M474+SUM($S$7:U$7)*$N474-SUM($O474:$Q474),0)</f>
        <v>0</v>
      </c>
      <c r="S474" s="73">
        <f t="shared" si="1533"/>
        <v>0</v>
      </c>
      <c r="T474" s="72">
        <f>IF(SUM($S$3:W$3)*$J474+SUM($S$4:W$4)*$K474+SUM($S$5:W$5)*$L474+SUM($S$6:W$6)*$M474+SUM($S$7:W$7)*$N474-SUM($O474:$Q474)&gt;0,SUM($S$3:W$3)*$J474+SUM($S$4:W$4)*$K474+SUM($S$5:W$5)*$L474+SUM($S$6:W$6)*$M474+SUM($S$7:W$7)*$N474-SUM($O474:$Q474),0)</f>
        <v>0</v>
      </c>
      <c r="U474" s="4">
        <f t="shared" si="1534"/>
        <v>0</v>
      </c>
      <c r="V474" s="72">
        <f>IF(SUM($S$3:Y$3)*$J474+SUM($S$4:Y$4)*$K474+SUM($S$5:Y$5)*$L474+SUM($S$6:Y$6)*$M474+SUM($S$7:Y$7)*$N474-SUM($O474:$Q474)&gt;0,SUM($S$3:Y$3)*$J474+SUM($S$4:Y$4)*$K474+SUM($S$5:Y$5)*$L474+SUM($S$6:Y$6)*$M474+SUM($S$7:Y$7)*$N474-SUM($O474:$Q474),0)</f>
        <v>0</v>
      </c>
      <c r="W474" s="4">
        <f t="shared" si="1535"/>
        <v>0</v>
      </c>
      <c r="X474" s="72">
        <f>IF(SUM($S$3:AA$3)*$J474+SUM($S$4:AA$4)*$K474+SUM($S$5:AA$5)*$L474+SUM($S$6:AA$6)*$M474+SUM($S$7:AA$7)*$N474-SUM($O474:$Q474)&gt;0,SUM($S$3:AA$3)*$J474+SUM($S$4:AA$4)*$K474+SUM($S$5:AA$5)*$L474+SUM($S$6:AA$6)*$M474+SUM($S$7:AA$7)*$N474-SUM($O474:$Q474),0)</f>
        <v>0</v>
      </c>
      <c r="Y474" s="4">
        <f t="shared" si="1536"/>
        <v>0</v>
      </c>
      <c r="Z474" s="72">
        <f>IF(SUM($S$3:AC$3)*$J474+SUM($S$4:AC$4)*$K474+SUM($S$5:AC$5)*$L474+SUM($S$6:AC$6)*$M474+SUM($S$7:AC$7)*$N474-SUM($O474:$Q474)&gt;0,SUM($S$3:AC$3)*$J474+SUM($S$4:AC$4)*$K474+SUM($S$5:AC$5)*$L474+SUM($S$6:AC$6)*$M474+SUM($S$7:AC$7)*$N474-SUM($O474:$Q474),0)</f>
        <v>0</v>
      </c>
      <c r="AA474" s="4">
        <f t="shared" si="1537"/>
        <v>0</v>
      </c>
      <c r="AB474" s="72">
        <f>IF(SUM($S$3:AE$3)*$J474+SUM($S$4:AE$4)*$K474+SUM($S$5:AE$5)*$L474+SUM($S$6:AE$6)*$M474+SUM($S$7:AE$7)*$N474-SUM($O474:$Q474)&gt;0,SUM($S$3:AE$3)*$J474+SUM($S$4:AE$4)*$K474+SUM($S$5:AE$5)*$L474+SUM($S$6:AE$6)*$M474+SUM($S$7:AE$7)*$N474-SUM($O474:$Q474),0)</f>
        <v>0</v>
      </c>
      <c r="AC474" s="4">
        <f t="shared" si="1538"/>
        <v>0</v>
      </c>
      <c r="AD474" s="72">
        <f>IF(SUM($S$3:AG$3)*$J474+SUM($S$4:AG$4)*$K474+SUM($S$5:AG$5)*$L474+SUM($S$6:AG$6)*$M474+SUM($S$7:AG$7)*$N474-SUM($O474:$Q474)&gt;0,SUM($S$3:AG$3)*$J474+SUM($S$4:AG$4)*$K474+SUM($S$5:AG$5)*$L474+SUM($S$6:AG$6)*$M474+SUM($S$7:AG$7)*$N474-SUM($O474:$Q474),0)</f>
        <v>0</v>
      </c>
      <c r="AE474" s="4">
        <f t="shared" si="1539"/>
        <v>0</v>
      </c>
      <c r="AF474" s="72">
        <f>IF(SUM($S$3:AI$3)*$J474+SUM($S$4:AI$4)*$K474+SUM($S$5:AI$5)*$L474+SUM($S$6:AI$6)*$M474+SUM($S$7:AI$7)*$N474-SUM($O474:$Q474)&gt;0,SUM($S$3:AI$3)*$J474+SUM($S$4:AI$4)*$K474+SUM($S$5:AI$5)*$L474+SUM($S$6:AI$6)*$M474+SUM($S$7:AI$7)*$N474-SUM($O474:$Q474),0)</f>
        <v>0</v>
      </c>
      <c r="AG474" s="4">
        <f t="shared" si="1540"/>
        <v>0</v>
      </c>
      <c r="AH474" s="72">
        <f>IF(SUM($S$3:AK$3)*$J474+SUM($S$4:AK$4)*$K474+SUM($S$5:AK$5)*$L474+SUM($S$6:AK$6)*$M474+SUM($S$7:AK$7)*$N474-SUM($O474:$Q474)&gt;0,SUM($S$3:AK$3)*$J474+SUM($S$4:AK$4)*$K474+SUM($S$5:AK$5)*$L474+SUM($S$6:AK$6)*$M474+SUM($S$7:AK$7)*$N474-SUM($O474:$Q474),0)</f>
        <v>0</v>
      </c>
      <c r="AI474" s="4">
        <f t="shared" si="1541"/>
        <v>0</v>
      </c>
      <c r="AJ474" s="72">
        <f>IF(SUM($S$3:AM$3)*$J474+SUM($S$4:AQ$4)*$K474+SUM($S$5:AM$5)*$L474+SUM($S$6:AM$6)*$M474+SUM($S$7:AM$7)*$N474-SUM($O474:$Q474)&gt;0,SUM($S$3:AM$3)*$J474+SUM($S$4:AQ$4)*$K474+SUM($S$5:AM$5)*$L474+SUM($S$6:AM$6)*$M474+SUM($S$7:AM$7)*$N474-SUM($O474:$Q474),0)</f>
        <v>0</v>
      </c>
      <c r="AK474" s="4">
        <f t="shared" si="1542"/>
        <v>0</v>
      </c>
      <c r="AL474" s="72">
        <f>IF(SUM($S$3:AO$3)*$J474+SUM($S$4:AS$4)*$K474+SUM($S$5:AO$5)*$L474+SUM($S$6:AO$6)*$M474+SUM($S$7:AO$7)*$N474-SUM($O474:$Q474)&gt;0,SUM($S$3:AO$3)*$J474+SUM($S$4:AS$4)*$K474+SUM($S$5:AO$5)*$L474+SUM($S$6:AO$6)*$M474+SUM($S$7:AO$7)*$N474-SUM($O474:$Q474),0)</f>
        <v>0</v>
      </c>
      <c r="AM474" s="4">
        <f t="shared" si="1543"/>
        <v>0</v>
      </c>
      <c r="AN474" s="72">
        <f>IF(SUM($S$3:AQ$3)*$J474+SUM($S$4:AU$4)*$K474+SUM($S$5:AQ$5)*$L474+SUM($S$6:AQ$6)*$M474+SUM($S$7:AQ$7)*$N474-SUM($O474:$Q474)&gt;0,SUM($S$3:AQ$3)*$J474+SUM($S$4:AU$4)*$K474+SUM($S$5:AQ$5)*$L474+SUM($S$6:AQ$6)*$M474+SUM($S$7:AQ$7)*$N474-SUM($O474:$Q474),0)</f>
        <v>0</v>
      </c>
      <c r="AO474" s="4">
        <f t="shared" si="1544"/>
        <v>0</v>
      </c>
      <c r="AP474" s="72">
        <f>IF(SUM($S$3:AS$3)*$J474+SUM($S$4:AW$4)*$K474+SUM($S$5:AS$5)*$L474+SUM($S$6:AS$6)*$M474+SUM($S$7:AS$7)*$N474-SUM($O474:$Q474)&gt;0,SUM($S$3:AS$3)*$J474+SUM($S$4:AW$4)*$K474+SUM($S$5:AS$5)*$L474+SUM($S$6:AS$6)*$M474+SUM($S$7:AS$7)*$N474-SUM($O474:$Q474),0)</f>
        <v>0</v>
      </c>
      <c r="AQ474" s="4">
        <f t="shared" si="1545"/>
        <v>0</v>
      </c>
      <c r="AR474" s="72">
        <f>IF(SUM($S$3:AU$3)*$J474+SUM($S$4:AP$4)*$K474+SUM($S$5:AU$5)*$L474+SUM($S$6:AU$6)*$M474+SUM($S$7:AU$7)*$N474-SUM($O474:$Q474)&gt;0,SUM($S$3:AU$3)*$J474+SUM($S$4:AP$4)*$K474+SUM($S$5:AU$5)*$L474+SUM($S$6:AU$6)*$M474+SUM($S$7:AU$7)*$N474-SUM($O474:$Q474),0)</f>
        <v>774.64000000000306</v>
      </c>
      <c r="AS474" s="4">
        <f t="shared" si="1546"/>
        <v>774.64000000000306</v>
      </c>
      <c r="AT474" s="72">
        <f>IF(SUM($S$3:AW$3)*$J474+SUM($S$4:AW$4)*$K474+SUM($S$5:AW$5)*$L474+SUM($S$6:AW$6)*$M474+SUM($S$7:AW$7)*$N474-SUM($O474:$Q474)&gt;0,SUM($S$3:AW$3)*$J474+SUM($S$4:AW$4)*$K474+SUM($S$5:AW$5)*$L474+SUM($S$6:AW$6)*$M474+SUM($S$7:AW$7)*$N474-SUM($O474:$Q474),0)</f>
        <v>7927.84</v>
      </c>
      <c r="AU474" s="4">
        <f t="shared" si="1547"/>
        <v>7153.1999999999971</v>
      </c>
      <c r="AV474" s="72">
        <f>IF(SUM($S$3:AY$3)*$J474+SUM($S$4:AY$4)*$K474+SUM($S$5:AY$5)*$L474+SUM($S$6:AY$6)*$M474+SUM($S$7:AY$7)*$N474-SUM($O474:$Q474)&gt;0,SUM($S$3:AY$3)*$J474+SUM($S$4:AY$4)*$K474+SUM($S$5:AY$5)*$L474+SUM($S$6:AY$6)*$M474+SUM($S$7:AY$7)*$N474-SUM($O474:$Q474),0)</f>
        <v>15081.04</v>
      </c>
      <c r="AW474" s="4">
        <f t="shared" si="1548"/>
        <v>7153.2000000000007</v>
      </c>
      <c r="AX474" s="72">
        <f>IF(SUM($S$3:BA$3)*$J474+SUM($S$4:BA$4)*$K474+SUM($S$5:BA$5)*$L474+SUM($S$6:BA$6)*$M474+SUM($S$7:BA$7)*$N474-SUM($O474:$Q474)&gt;0,SUM($S$3:BA$3)*$J474+SUM($S$4:BA$4)*$K474+SUM($S$5:BA$5)*$L474+SUM($S$6:BA$6)*$M474+SUM($S$7:BA$7)*$N474-SUM($O474:$Q474),0)</f>
        <v>22234.240000000005</v>
      </c>
      <c r="AY474" s="7">
        <f t="shared" si="1549"/>
        <v>7153.2000000000044</v>
      </c>
      <c r="AZ474" s="401">
        <f>IF(SUM($S$3:BC$3)*$J474+SUM($S$4:BC$4)*$K474+SUM($S$5:BC$5)*$L474+SUM($S$6:BC$6)*$M474+SUM($S$7:BC$7)*$N474-SUM($O474:$Q474)&gt;0,SUM($S$3:BC$3)*$J474+SUM($S$4:BC$4)*$K474+SUM($S$5:BC$5)*$L474+SUM($S$6:BC$6)*$M474+SUM($S$7:BC$7)*$N474-SUM($O474:$Q474),0)</f>
        <v>29387.440000000002</v>
      </c>
      <c r="BA474" s="87">
        <f t="shared" si="1550"/>
        <v>7153.1999999999971</v>
      </c>
      <c r="BB474" s="402">
        <f>IF(SUM($S$3:BD$3)*$J474+SUM($S$4:BD$4)*$K474+SUM($S$5:BD$5)*$L474+SUM($S$6:BD$6)*$M474+SUM($S$7:BD$7)*$N474-SUM($O474:$Q474)&gt;0,SUM($S$3:BD$3)*$J474+SUM($S$4:BD$4)*$K474+SUM($S$5:BD$5)*$L474+SUM($S$6:BD$6)*$M474+SUM($S$7:BD$7)*$N474-SUM($O474:$Q474),0)</f>
        <v>34792.080000000002</v>
      </c>
      <c r="BC474" s="87">
        <f t="shared" si="1551"/>
        <v>5404.6399999999994</v>
      </c>
      <c r="BG474" s="91">
        <f t="shared" ref="BG474" si="1696">IF($G474=2,AC474*$I$2*$H474,AC474*$H474)</f>
        <v>0</v>
      </c>
      <c r="BH474" s="91">
        <f t="shared" ref="BH474" si="1697">IF($G474=2,AE474*$I$2*$H474,AE474*$H474)</f>
        <v>0</v>
      </c>
      <c r="BI474" s="91">
        <f t="shared" ref="BI474" si="1698">IF($G474=2,AG474*$I$2*$H474,AG474*$H474)</f>
        <v>0</v>
      </c>
      <c r="BJ474" s="91">
        <f t="shared" ref="BJ474" si="1699">IF($G474=2,AI474*$I$2*$H474,AI474*$H474)</f>
        <v>0</v>
      </c>
      <c r="BK474" s="91">
        <f t="shared" ref="BK474" si="1700">IF($G474=2,AK474*$I$2*$H474,AK474*$H474)</f>
        <v>0</v>
      </c>
      <c r="BL474" s="91">
        <f t="shared" ref="BL474" si="1701">IF($G474=2,AM474*$I$2*$H474,AM474*$H474)</f>
        <v>0</v>
      </c>
      <c r="BM474" s="91">
        <f t="shared" ref="BM474" si="1702">IF($G474=2,AO474*$I$2*$H474,AO474*$H474)</f>
        <v>0</v>
      </c>
      <c r="BN474" s="91">
        <f t="shared" ref="BN474" si="1703">IF($G474=2,AQ474*$I$2*$H474,AQ474*$H474)</f>
        <v>0</v>
      </c>
      <c r="BO474" s="91">
        <f t="shared" ref="BO474" si="1704">IF($G474=2,AS474*$I$2*$H474,AS474*$H474)</f>
        <v>399730.50744000159</v>
      </c>
      <c r="BP474" s="91">
        <f t="shared" ref="BP474" si="1705">IF($G474=2,AU474*$I$2*$H474,AU474*$H474)</f>
        <v>3691201.4171999986</v>
      </c>
      <c r="BQ474" s="250">
        <f t="shared" ref="BQ474" si="1706">IF($G474=2,AW474*$I$2*$H474,AW474*$H474)</f>
        <v>3691201.4172000005</v>
      </c>
      <c r="BR474" s="157">
        <f t="shared" ref="BR474" si="1707">IF($G474=2,AY474*$I$2*$H474,AY474*$H474)</f>
        <v>3691201.4172000024</v>
      </c>
      <c r="BS474" s="91">
        <f t="shared" si="1531"/>
        <v>3691201.4171999986</v>
      </c>
      <c r="BT474" s="91">
        <f t="shared" si="1532"/>
        <v>2788907.7374399998</v>
      </c>
      <c r="BU474" s="91"/>
      <c r="BV474" s="91"/>
      <c r="BW474" s="158"/>
      <c r="BX474" s="153" t="s">
        <v>607</v>
      </c>
    </row>
    <row r="475" spans="1:76" s="88" customFormat="1" ht="12.75" customHeight="1" x14ac:dyDescent="0.25">
      <c r="A475" s="15" t="s">
        <v>1002</v>
      </c>
      <c r="B475" s="15" t="s">
        <v>737</v>
      </c>
      <c r="C475" s="244" t="s">
        <v>105</v>
      </c>
      <c r="D475" s="274">
        <v>2</v>
      </c>
      <c r="E475" s="336">
        <v>72.3</v>
      </c>
      <c r="F475" s="342" t="s">
        <v>1045</v>
      </c>
      <c r="G475" s="369">
        <v>2</v>
      </c>
      <c r="H475" s="370">
        <v>90.53</v>
      </c>
      <c r="I475" s="372" t="s">
        <v>1045</v>
      </c>
      <c r="J475" s="208"/>
      <c r="K475" s="225">
        <v>48.88</v>
      </c>
      <c r="L475" s="217"/>
      <c r="M475" s="109"/>
      <c r="N475" s="120"/>
      <c r="O475" s="87">
        <v>4388.62</v>
      </c>
      <c r="P475" s="91"/>
      <c r="Q475" s="292">
        <v>37000</v>
      </c>
      <c r="R475" s="72">
        <f>IF(SUM($S$3:U$3)*$J475+SUM($S$4:U$4)*$K475+SUM($S$5:U$5)*$L475+SUM($S$6:U$6)*$M475+SUM($S$7:U$7)*$N475-SUM($O475:$Q475)&gt;0,SUM($S$3:U$3)*$J475+SUM($S$4:U$4)*$K475+SUM($S$5:U$5)*$L475+SUM($S$6:U$6)*$M475+SUM($S$7:U$7)*$N475-SUM($O475:$Q475),0)</f>
        <v>0</v>
      </c>
      <c r="S475" s="73">
        <f t="shared" si="1533"/>
        <v>0</v>
      </c>
      <c r="T475" s="72">
        <f>IF(SUM($S$3:W$3)*$J475+SUM($S$4:W$4)*$K475+SUM($S$5:W$5)*$L475+SUM($S$6:W$6)*$M475+SUM($S$7:W$7)*$N475-SUM($O475:$Q475)&gt;0,SUM($S$3:W$3)*$J475+SUM($S$4:W$4)*$K475+SUM($S$5:W$5)*$L475+SUM($S$6:W$6)*$M475+SUM($S$7:W$7)*$N475-SUM($O475:$Q475),0)</f>
        <v>0</v>
      </c>
      <c r="U475" s="4">
        <f t="shared" si="1534"/>
        <v>0</v>
      </c>
      <c r="V475" s="72">
        <f>IF(SUM($S$3:Y$3)*$J475+SUM($S$4:Y$4)*$K475+SUM($S$5:Y$5)*$L475+SUM($S$6:Y$6)*$M475+SUM($S$7:Y$7)*$N475-SUM($O475:$Q475)&gt;0,SUM($S$3:Y$3)*$J475+SUM($S$4:Y$4)*$K475+SUM($S$5:Y$5)*$L475+SUM($S$6:Y$6)*$M475+SUM($S$7:Y$7)*$N475-SUM($O475:$Q475),0)</f>
        <v>0</v>
      </c>
      <c r="W475" s="4">
        <f t="shared" si="1535"/>
        <v>0</v>
      </c>
      <c r="X475" s="72">
        <f>IF(SUM($S$3:AA$3)*$J475+SUM($S$4:AA$4)*$K475+SUM($S$5:AA$5)*$L475+SUM($S$6:AA$6)*$M475+SUM($S$7:AA$7)*$N475-SUM($O475:$Q475)&gt;0,SUM($S$3:AA$3)*$J475+SUM($S$4:AA$4)*$K475+SUM($S$5:AA$5)*$L475+SUM($S$6:AA$6)*$M475+SUM($S$7:AA$7)*$N475-SUM($O475:$Q475),0)</f>
        <v>0</v>
      </c>
      <c r="Y475" s="4">
        <f t="shared" si="1536"/>
        <v>0</v>
      </c>
      <c r="Z475" s="72">
        <f>IF(SUM($S$3:AC$3)*$J475+SUM($S$4:AC$4)*$K475+SUM($S$5:AC$5)*$L475+SUM($S$6:AC$6)*$M475+SUM($S$7:AC$7)*$N475-SUM($O475:$Q475)&gt;0,SUM($S$3:AC$3)*$J475+SUM($S$4:AC$4)*$K475+SUM($S$5:AC$5)*$L475+SUM($S$6:AC$6)*$M475+SUM($S$7:AC$7)*$N475-SUM($O475:$Q475),0)</f>
        <v>0</v>
      </c>
      <c r="AA475" s="4">
        <f t="shared" si="1537"/>
        <v>0</v>
      </c>
      <c r="AB475" s="72">
        <f>IF(SUM($S$3:AE$3)*$J475+SUM($S$4:AE$4)*$K475+SUM($S$5:AE$5)*$L475+SUM($S$6:AE$6)*$M475+SUM($S$7:AE$7)*$N475-SUM($O475:$Q475)&gt;0,SUM($S$3:AE$3)*$J475+SUM($S$4:AE$4)*$K475+SUM($S$5:AE$5)*$L475+SUM($S$6:AE$6)*$M475+SUM($S$7:AE$7)*$N475-SUM($O475:$Q475),0)</f>
        <v>0</v>
      </c>
      <c r="AC475" s="4">
        <f t="shared" si="1538"/>
        <v>0</v>
      </c>
      <c r="AD475" s="72">
        <f>IF(SUM($S$3:AG$3)*$J475+SUM($S$4:AG$4)*$K475+SUM($S$5:AG$5)*$L475+SUM($S$6:AG$6)*$M475+SUM($S$7:AG$7)*$N475-SUM($O475:$Q475)&gt;0,SUM($S$3:AG$3)*$J475+SUM($S$4:AG$4)*$K475+SUM($S$5:AG$5)*$L475+SUM($S$6:AG$6)*$M475+SUM($S$7:AG$7)*$N475-SUM($O475:$Q475),0)</f>
        <v>0</v>
      </c>
      <c r="AE475" s="4">
        <f t="shared" si="1539"/>
        <v>0</v>
      </c>
      <c r="AF475" s="72">
        <f>IF(SUM($S$3:AI$3)*$J475+SUM($S$4:AI$4)*$K475+SUM($S$5:AI$5)*$L475+SUM($S$6:AI$6)*$M475+SUM($S$7:AI$7)*$N475-SUM($O475:$Q475)&gt;0,SUM($S$3:AI$3)*$J475+SUM($S$4:AI$4)*$K475+SUM($S$5:AI$5)*$L475+SUM($S$6:AI$6)*$M475+SUM($S$7:AI$7)*$N475-SUM($O475:$Q475),0)</f>
        <v>0</v>
      </c>
      <c r="AG475" s="4">
        <f t="shared" si="1540"/>
        <v>0</v>
      </c>
      <c r="AH475" s="72">
        <f>IF(SUM($S$3:AK$3)*$J475+SUM($S$4:AK$4)*$K475+SUM($S$5:AK$5)*$L475+SUM($S$6:AK$6)*$M475+SUM($S$7:AK$7)*$N475-SUM($O475:$Q475)&gt;0,SUM($S$3:AK$3)*$J475+SUM($S$4:AK$4)*$K475+SUM($S$5:AK$5)*$L475+SUM($S$6:AK$6)*$M475+SUM($S$7:AK$7)*$N475-SUM($O475:$Q475),0)</f>
        <v>0</v>
      </c>
      <c r="AI475" s="4">
        <f t="shared" si="1541"/>
        <v>0</v>
      </c>
      <c r="AJ475" s="72">
        <f>IF(SUM($S$3:AM$3)*$J475+SUM($S$4:AQ$4)*$K475+SUM($S$5:AM$5)*$L475+SUM($S$6:AM$6)*$M475+SUM($S$7:AM$7)*$N475-SUM($O475:$Q475)&gt;0,SUM($S$3:AM$3)*$J475+SUM($S$4:AQ$4)*$K475+SUM($S$5:AM$5)*$L475+SUM($S$6:AM$6)*$M475+SUM($S$7:AM$7)*$N475-SUM($O475:$Q475),0)</f>
        <v>0</v>
      </c>
      <c r="AK475" s="4">
        <f t="shared" si="1542"/>
        <v>0</v>
      </c>
      <c r="AL475" s="72">
        <f>IF(SUM($S$3:AO$3)*$J475+SUM($S$4:AS$4)*$K475+SUM($S$5:AO$5)*$L475+SUM($S$6:AO$6)*$M475+SUM($S$7:AO$7)*$N475-SUM($O475:$Q475)&gt;0,SUM($S$3:AO$3)*$J475+SUM($S$4:AS$4)*$K475+SUM($S$5:AO$5)*$L475+SUM($S$6:AO$6)*$M475+SUM($S$7:AO$7)*$N475-SUM($O475:$Q475),0)</f>
        <v>3385.4599999999991</v>
      </c>
      <c r="AM475" s="4">
        <f t="shared" si="1543"/>
        <v>3385.4599999999991</v>
      </c>
      <c r="AN475" s="72">
        <f>IF(SUM($S$3:AQ$3)*$J475+SUM($S$4:AU$4)*$K475+SUM($S$5:AQ$5)*$L475+SUM($S$6:AQ$6)*$M475+SUM($S$7:AQ$7)*$N475-SUM($O475:$Q475)&gt;0,SUM($S$3:AQ$3)*$J475+SUM($S$4:AU$4)*$K475+SUM($S$5:AQ$5)*$L475+SUM($S$6:AQ$6)*$M475+SUM($S$7:AQ$7)*$N475-SUM($O475:$Q475),0)</f>
        <v>10717.46</v>
      </c>
      <c r="AO475" s="4">
        <f t="shared" si="1544"/>
        <v>7332</v>
      </c>
      <c r="AP475" s="72">
        <f>IF(SUM($S$3:AS$3)*$J475+SUM($S$4:AW$4)*$K475+SUM($S$5:AS$5)*$L475+SUM($S$6:AS$6)*$M475+SUM($S$7:AS$7)*$N475-SUM($O475:$Q475)&gt;0,SUM($S$3:AS$3)*$J475+SUM($S$4:AW$4)*$K475+SUM($S$5:AS$5)*$L475+SUM($S$6:AS$6)*$M475+SUM($S$7:AS$7)*$N475-SUM($O475:$Q475),0)</f>
        <v>18049.46</v>
      </c>
      <c r="AQ475" s="4">
        <f t="shared" si="1545"/>
        <v>7332</v>
      </c>
      <c r="AR475" s="72">
        <f>IF(SUM($S$3:AU$3)*$J475+SUM($S$4:AP$4)*$K475+SUM($S$5:AU$5)*$L475+SUM($S$6:AU$6)*$M475+SUM($S$7:AU$7)*$N475-SUM($O475:$Q475)&gt;0,SUM($S$3:AU$3)*$J475+SUM($S$4:AP$4)*$K475+SUM($S$5:AU$5)*$L475+SUM($S$6:AU$6)*$M475+SUM($S$7:AU$7)*$N475-SUM($O475:$Q475),0)</f>
        <v>0</v>
      </c>
      <c r="AS475" s="4">
        <f t="shared" si="1546"/>
        <v>0</v>
      </c>
      <c r="AT475" s="72">
        <f>IF(SUM($S$3:AW$3)*$J475+SUM($S$4:AW$4)*$K475+SUM($S$5:AW$5)*$L475+SUM($S$6:AW$6)*$M475+SUM($S$7:AW$7)*$N475-SUM($O475:$Q475)&gt;0,SUM($S$3:AW$3)*$J475+SUM($S$4:AW$4)*$K475+SUM($S$5:AW$5)*$L475+SUM($S$6:AW$6)*$M475+SUM($S$7:AW$7)*$N475-SUM($O475:$Q475),0)</f>
        <v>18049.46</v>
      </c>
      <c r="AU475" s="4">
        <f t="shared" si="1547"/>
        <v>18049.46</v>
      </c>
      <c r="AV475" s="72">
        <f>IF(SUM($S$3:AY$3)*$J475+SUM($S$4:AY$4)*$K475+SUM($S$5:AY$5)*$L475+SUM($S$6:AY$6)*$M475+SUM($S$7:AY$7)*$N475-SUM($O475:$Q475)&gt;0,SUM($S$3:AY$3)*$J475+SUM($S$4:AY$4)*$K475+SUM($S$5:AY$5)*$L475+SUM($S$6:AY$6)*$M475+SUM($S$7:AY$7)*$N475-SUM($O475:$Q475),0)</f>
        <v>25381.46</v>
      </c>
      <c r="AW475" s="4">
        <f t="shared" si="1548"/>
        <v>7332</v>
      </c>
      <c r="AX475" s="72">
        <f>IF(SUM($S$3:BA$3)*$J475+SUM($S$4:BA$4)*$K475+SUM($S$5:BA$5)*$L475+SUM($S$6:BA$6)*$M475+SUM($S$7:BA$7)*$N475-SUM($O475:$Q475)&gt;0,SUM($S$3:BA$3)*$J475+SUM($S$4:BA$4)*$K475+SUM($S$5:BA$5)*$L475+SUM($S$6:BA$6)*$M475+SUM($S$7:BA$7)*$N475-SUM($O475:$Q475),0)</f>
        <v>32713.46</v>
      </c>
      <c r="AY475" s="7">
        <f t="shared" si="1549"/>
        <v>7332</v>
      </c>
      <c r="AZ475" s="401">
        <f>IF(SUM($S$3:BC$3)*$J475+SUM($S$4:BC$4)*$K475+SUM($S$5:BC$5)*$L475+SUM($S$6:BC$6)*$M475+SUM($S$7:BC$7)*$N475-SUM($O475:$Q475)&gt;0,SUM($S$3:BC$3)*$J475+SUM($S$4:BC$4)*$K475+SUM($S$5:BC$5)*$L475+SUM($S$6:BC$6)*$M475+SUM($S$7:BC$7)*$N475-SUM($O475:$Q475),0)</f>
        <v>40045.46</v>
      </c>
      <c r="BA475" s="87">
        <f t="shared" si="1550"/>
        <v>7332</v>
      </c>
      <c r="BB475" s="402">
        <f>IF(SUM($S$3:BD$3)*$J475+SUM($S$4:BD$4)*$K475+SUM($S$5:BD$5)*$L475+SUM($S$6:BD$6)*$M475+SUM($S$7:BD$7)*$N475-SUM($O475:$Q475)&gt;0,SUM($S$3:BD$3)*$J475+SUM($S$4:BD$4)*$K475+SUM($S$5:BD$5)*$L475+SUM($S$6:BD$6)*$M475+SUM($S$7:BD$7)*$N475-SUM($O475:$Q475),0)</f>
        <v>47230.82</v>
      </c>
      <c r="BC475" s="87">
        <f t="shared" si="1551"/>
        <v>7185.3600000000006</v>
      </c>
      <c r="BG475" s="87">
        <f t="shared" ref="BG475" si="1708">IF($G475=2,AC475*$I$2*$H475,AC475*$H475)</f>
        <v>0</v>
      </c>
      <c r="BH475" s="87">
        <f t="shared" ref="BH475" si="1709">IF($G475=2,AE475*$I$2*$H475,AE475*$H475)</f>
        <v>0</v>
      </c>
      <c r="BI475" s="87">
        <f t="shared" ref="BI475" si="1710">IF($G475=2,AG475*$I$2*$H475,AG475*$H475)</f>
        <v>0</v>
      </c>
      <c r="BJ475" s="87">
        <f t="shared" ref="BJ475" si="1711">IF($G475=2,AI475*$I$2*$H475,AI475*$H475)</f>
        <v>0</v>
      </c>
      <c r="BK475" s="87">
        <f t="shared" ref="BK475" si="1712">IF($G475=2,AK475*$I$2*$H475,AK475*$H475)</f>
        <v>0</v>
      </c>
      <c r="BL475" s="87">
        <f t="shared" ref="BL475" si="1713">IF($G475=2,AM475*$I$2*$H475,AM475*$H475)</f>
        <v>1746968.4546599996</v>
      </c>
      <c r="BM475" s="87">
        <f t="shared" ref="BM475" si="1714">IF($G475=2,AO475*$I$2*$H475,AO475*$H475)</f>
        <v>3783465.9720000001</v>
      </c>
      <c r="BN475" s="87">
        <f t="shared" ref="BN475" si="1715">IF($G475=2,AQ475*$I$2*$H475,AQ475*$H475)</f>
        <v>3783465.9720000001</v>
      </c>
      <c r="BO475" s="87">
        <f t="shared" ref="BO475" si="1716">IF($G475=2,AS475*$I$2*$H475,AS475*$H475)</f>
        <v>0</v>
      </c>
      <c r="BP475" s="87">
        <f t="shared" ref="BP475" si="1717">IF($G475=2,AU475*$I$2*$H475,AU475*$H475)</f>
        <v>9313900.3986599986</v>
      </c>
      <c r="BQ475" s="244">
        <f t="shared" ref="BQ475" si="1718">IF($G475=2,AW475*$I$2*$H475,AW475*$H475)</f>
        <v>3783465.9720000001</v>
      </c>
      <c r="BR475" s="151">
        <f t="shared" ref="BR475" si="1719">IF($G475=2,AY475*$I$2*$H475,AY475*$H475)</f>
        <v>3783465.9720000001</v>
      </c>
      <c r="BS475" s="91">
        <f t="shared" si="1531"/>
        <v>3783465.9720000001</v>
      </c>
      <c r="BT475" s="91">
        <f t="shared" si="1532"/>
        <v>3707796.6525600003</v>
      </c>
      <c r="BU475" s="87"/>
      <c r="BV475" s="87"/>
      <c r="BW475" s="159"/>
      <c r="BX475" s="154" t="s">
        <v>607</v>
      </c>
    </row>
    <row r="476" spans="1:76" s="86" customFormat="1" ht="12.75" customHeight="1" x14ac:dyDescent="0.25">
      <c r="A476" s="51" t="s">
        <v>738</v>
      </c>
      <c r="B476" s="51" t="s">
        <v>739</v>
      </c>
      <c r="C476" s="244" t="s">
        <v>105</v>
      </c>
      <c r="D476" s="274">
        <v>2</v>
      </c>
      <c r="E476" s="336">
        <v>40.25</v>
      </c>
      <c r="F476" s="342" t="s">
        <v>612</v>
      </c>
      <c r="G476" s="369">
        <v>2</v>
      </c>
      <c r="H476" s="370">
        <v>44.28</v>
      </c>
      <c r="I476" s="372" t="s">
        <v>612</v>
      </c>
      <c r="J476" s="208"/>
      <c r="K476" s="208"/>
      <c r="L476" s="217"/>
      <c r="M476" s="234">
        <v>117.28</v>
      </c>
      <c r="N476" s="120"/>
      <c r="O476" s="87"/>
      <c r="P476" s="91"/>
      <c r="Q476" s="292">
        <v>35000</v>
      </c>
      <c r="R476" s="72">
        <f>IF(SUM($S$3:U$3)*$J476+SUM($S$4:U$4)*$K476+SUM($S$5:U$5)*$L476+SUM($S$6:U$6)*$M476+SUM($S$7:U$7)*$N476-SUM($O476:$Q476)&gt;0,SUM($S$3:U$3)*$J476+SUM($S$4:U$4)*$K476+SUM($S$5:U$5)*$L476+SUM($S$6:U$6)*$M476+SUM($S$7:U$7)*$N476-SUM($O476:$Q476),0)</f>
        <v>0</v>
      </c>
      <c r="S476" s="73">
        <f t="shared" si="1533"/>
        <v>0</v>
      </c>
      <c r="T476" s="72">
        <f>IF(SUM($S$3:W$3)*$J476+SUM($S$4:W$4)*$K476+SUM($S$5:W$5)*$L476+SUM($S$6:W$6)*$M476+SUM($S$7:W$7)*$N476-SUM($O476:$Q476)&gt;0,SUM($S$3:W$3)*$J476+SUM($S$4:W$4)*$K476+SUM($S$5:W$5)*$L476+SUM($S$6:W$6)*$M476+SUM($S$7:W$7)*$N476-SUM($O476:$Q476),0)</f>
        <v>0</v>
      </c>
      <c r="U476" s="4">
        <f t="shared" si="1534"/>
        <v>0</v>
      </c>
      <c r="V476" s="72">
        <f>IF(SUM($S$3:Y$3)*$J476+SUM($S$4:Y$4)*$K476+SUM($S$5:Y$5)*$L476+SUM($S$6:Y$6)*$M476+SUM($S$7:Y$7)*$N476-SUM($O476:$Q476)&gt;0,SUM($S$3:Y$3)*$J476+SUM($S$4:Y$4)*$K476+SUM($S$5:Y$5)*$L476+SUM($S$6:Y$6)*$M476+SUM($S$7:Y$7)*$N476-SUM($O476:$Q476),0)</f>
        <v>0</v>
      </c>
      <c r="W476" s="4">
        <f t="shared" si="1535"/>
        <v>0</v>
      </c>
      <c r="X476" s="72">
        <f>IF(SUM($S$3:AA$3)*$J476+SUM($S$4:AA$4)*$K476+SUM($S$5:AA$5)*$L476+SUM($S$6:AA$6)*$M476+SUM($S$7:AA$7)*$N476-SUM($O476:$Q476)&gt;0,SUM($S$3:AA$3)*$J476+SUM($S$4:AA$4)*$K476+SUM($S$5:AA$5)*$L476+SUM($S$6:AA$6)*$M476+SUM($S$7:AA$7)*$N476-SUM($O476:$Q476),0)</f>
        <v>0</v>
      </c>
      <c r="Y476" s="4">
        <f t="shared" si="1536"/>
        <v>0</v>
      </c>
      <c r="Z476" s="72">
        <f>IF(SUM($S$3:AC$3)*$J476+SUM($S$4:AC$4)*$K476+SUM($S$5:AC$5)*$L476+SUM($S$6:AC$6)*$M476+SUM($S$7:AC$7)*$N476-SUM($O476:$Q476)&gt;0,SUM($S$3:AC$3)*$J476+SUM($S$4:AC$4)*$K476+SUM($S$5:AC$5)*$L476+SUM($S$6:AC$6)*$M476+SUM($S$7:AC$7)*$N476-SUM($O476:$Q476),0)</f>
        <v>0</v>
      </c>
      <c r="AA476" s="4">
        <f t="shared" si="1537"/>
        <v>0</v>
      </c>
      <c r="AB476" s="72">
        <f>IF(SUM($S$3:AE$3)*$J476+SUM($S$4:AE$4)*$K476+SUM($S$5:AE$5)*$L476+SUM($S$6:AE$6)*$M476+SUM($S$7:AE$7)*$N476-SUM($O476:$Q476)&gt;0,SUM($S$3:AE$3)*$J476+SUM($S$4:AE$4)*$K476+SUM($S$5:AE$5)*$L476+SUM($S$6:AE$6)*$M476+SUM($S$7:AE$7)*$N476-SUM($O476:$Q476),0)</f>
        <v>0</v>
      </c>
      <c r="AC476" s="4">
        <f t="shared" si="1538"/>
        <v>0</v>
      </c>
      <c r="AD476" s="72">
        <f>IF(SUM($S$3:AG$3)*$J476+SUM($S$4:AG$4)*$K476+SUM($S$5:AG$5)*$L476+SUM($S$6:AG$6)*$M476+SUM($S$7:AG$7)*$N476-SUM($O476:$Q476)&gt;0,SUM($S$3:AG$3)*$J476+SUM($S$4:AG$4)*$K476+SUM($S$5:AG$5)*$L476+SUM($S$6:AG$6)*$M476+SUM($S$7:AG$7)*$N476-SUM($O476:$Q476),0)</f>
        <v>0</v>
      </c>
      <c r="AE476" s="4">
        <f t="shared" si="1539"/>
        <v>0</v>
      </c>
      <c r="AF476" s="72">
        <f>IF(SUM($S$3:AI$3)*$J476+SUM($S$4:AI$4)*$K476+SUM($S$5:AI$5)*$L476+SUM($S$6:AI$6)*$M476+SUM($S$7:AI$7)*$N476-SUM($O476:$Q476)&gt;0,SUM($S$3:AI$3)*$J476+SUM($S$4:AI$4)*$K476+SUM($S$5:AI$5)*$L476+SUM($S$6:AI$6)*$M476+SUM($S$7:AI$7)*$N476-SUM($O476:$Q476),0)</f>
        <v>0</v>
      </c>
      <c r="AG476" s="4">
        <f t="shared" si="1540"/>
        <v>0</v>
      </c>
      <c r="AH476" s="72">
        <f>IF(SUM($S$3:AK$3)*$J476+SUM($S$4:AK$4)*$K476+SUM($S$5:AK$5)*$L476+SUM($S$6:AK$6)*$M476+SUM($S$7:AK$7)*$N476-SUM($O476:$Q476)&gt;0,SUM($S$3:AK$3)*$J476+SUM($S$4:AK$4)*$K476+SUM($S$5:AK$5)*$L476+SUM($S$6:AK$6)*$M476+SUM($S$7:AK$7)*$N476-SUM($O476:$Q476),0)</f>
        <v>0</v>
      </c>
      <c r="AI476" s="4">
        <f t="shared" si="1541"/>
        <v>0</v>
      </c>
      <c r="AJ476" s="72">
        <f>IF(SUM($S$3:AM$3)*$J476+SUM($S$4:AQ$4)*$K476+SUM($S$5:AM$5)*$L476+SUM($S$6:AM$6)*$M476+SUM($S$7:AM$7)*$N476-SUM($O476:$Q476)&gt;0,SUM($S$3:AM$3)*$J476+SUM($S$4:AQ$4)*$K476+SUM($S$5:AM$5)*$L476+SUM($S$6:AM$6)*$M476+SUM($S$7:AM$7)*$N476-SUM($O476:$Q476),0)</f>
        <v>0</v>
      </c>
      <c r="AK476" s="4">
        <f t="shared" si="1542"/>
        <v>0</v>
      </c>
      <c r="AL476" s="72">
        <f>IF(SUM($S$3:AO$3)*$J476+SUM($S$4:AS$4)*$K476+SUM($S$5:AO$5)*$L476+SUM($S$6:AO$6)*$M476+SUM($S$7:AO$7)*$N476-SUM($O476:$Q476)&gt;0,SUM($S$3:AO$3)*$J476+SUM($S$4:AS$4)*$K476+SUM($S$5:AO$5)*$L476+SUM($S$6:AO$6)*$M476+SUM($S$7:AO$7)*$N476-SUM($O476:$Q476),0)</f>
        <v>0</v>
      </c>
      <c r="AM476" s="4">
        <f t="shared" si="1543"/>
        <v>0</v>
      </c>
      <c r="AN476" s="72">
        <f>IF(SUM($S$3:AQ$3)*$J476+SUM($S$4:AU$4)*$K476+SUM($S$5:AQ$5)*$L476+SUM($S$6:AQ$6)*$M476+SUM($S$7:AQ$7)*$N476-SUM($O476:$Q476)&gt;0,SUM($S$3:AQ$3)*$J476+SUM($S$4:AU$4)*$K476+SUM($S$5:AQ$5)*$L476+SUM($S$6:AQ$6)*$M476+SUM($S$7:AQ$7)*$N476-SUM($O476:$Q476),0)</f>
        <v>0</v>
      </c>
      <c r="AO476" s="4">
        <f t="shared" si="1544"/>
        <v>0</v>
      </c>
      <c r="AP476" s="72">
        <f>IF(SUM($S$3:AS$3)*$J476+SUM($S$4:AW$4)*$K476+SUM($S$5:AS$5)*$L476+SUM($S$6:AS$6)*$M476+SUM($S$7:AS$7)*$N476-SUM($O476:$Q476)&gt;0,SUM($S$3:AS$3)*$J476+SUM($S$4:AW$4)*$K476+SUM($S$5:AS$5)*$L476+SUM($S$6:AS$6)*$M476+SUM($S$7:AS$7)*$N476-SUM($O476:$Q476),0)</f>
        <v>0</v>
      </c>
      <c r="AQ476" s="4">
        <f t="shared" si="1545"/>
        <v>0</v>
      </c>
      <c r="AR476" s="72">
        <f>IF(SUM($S$3:AU$3)*$J476+SUM($S$4:AP$4)*$K476+SUM($S$5:AU$5)*$L476+SUM($S$6:AU$6)*$M476+SUM($S$7:AU$7)*$N476-SUM($O476:$Q476)&gt;0,SUM($S$3:AU$3)*$J476+SUM($S$4:AP$4)*$K476+SUM($S$5:AU$5)*$L476+SUM($S$6:AU$6)*$M476+SUM($S$7:AU$7)*$N476-SUM($O476:$Q476),0)</f>
        <v>0</v>
      </c>
      <c r="AS476" s="4">
        <f t="shared" si="1546"/>
        <v>0</v>
      </c>
      <c r="AT476" s="72">
        <f>IF(SUM($S$3:AW$3)*$J476+SUM($S$4:AW$4)*$K476+SUM($S$5:AW$5)*$L476+SUM($S$6:AW$6)*$M476+SUM($S$7:AW$7)*$N476-SUM($O476:$Q476)&gt;0,SUM($S$3:AW$3)*$J476+SUM($S$4:AW$4)*$K476+SUM($S$5:AW$5)*$L476+SUM($S$6:AW$6)*$M476+SUM($S$7:AW$7)*$N476-SUM($O476:$Q476),0)</f>
        <v>0</v>
      </c>
      <c r="AU476" s="4">
        <f t="shared" si="1547"/>
        <v>0</v>
      </c>
      <c r="AV476" s="72">
        <f>IF(SUM($S$3:AY$3)*$J476+SUM($S$4:AY$4)*$K476+SUM($S$5:AY$5)*$L476+SUM($S$6:AY$6)*$M476+SUM($S$7:AY$7)*$N476-SUM($O476:$Q476)&gt;0,SUM($S$3:AY$3)*$J476+SUM($S$4:AY$4)*$K476+SUM($S$5:AY$5)*$L476+SUM($S$6:AY$6)*$M476+SUM($S$7:AY$7)*$N476-SUM($O476:$Q476),0)</f>
        <v>0</v>
      </c>
      <c r="AW476" s="4">
        <f t="shared" si="1548"/>
        <v>0</v>
      </c>
      <c r="AX476" s="72">
        <f>IF(SUM($S$3:BA$3)*$J476+SUM($S$4:BA$4)*$K476+SUM($S$5:BA$5)*$L476+SUM($S$6:BA$6)*$M476+SUM($S$7:BA$7)*$N476-SUM($O476:$Q476)&gt;0,SUM($S$3:BA$3)*$J476+SUM($S$4:BA$4)*$K476+SUM($S$5:BA$5)*$L476+SUM($S$6:BA$6)*$M476+SUM($S$7:BA$7)*$N476-SUM($O476:$Q476),0)</f>
        <v>0</v>
      </c>
      <c r="AY476" s="7">
        <f t="shared" si="1549"/>
        <v>0</v>
      </c>
      <c r="AZ476" s="401">
        <f>IF(SUM($S$3:BC$3)*$J476+SUM($S$4:BC$4)*$K476+SUM($S$5:BC$5)*$L476+SUM($S$6:BC$6)*$M476+SUM($S$7:BC$7)*$N476-SUM($O476:$Q476)&gt;0,SUM($S$3:BC$3)*$J476+SUM($S$4:BC$4)*$K476+SUM($S$5:BC$5)*$L476+SUM($S$6:BC$6)*$M476+SUM($S$7:BC$7)*$N476-SUM($O476:$Q476),0)</f>
        <v>0</v>
      </c>
      <c r="BA476" s="87">
        <f t="shared" si="1550"/>
        <v>0</v>
      </c>
      <c r="BB476" s="402">
        <f>IF(SUM($S$3:BD$3)*$J476+SUM($S$4:BD$4)*$K476+SUM($S$5:BD$5)*$L476+SUM($S$6:BD$6)*$M476+SUM($S$7:BD$7)*$N476-SUM($O476:$Q476)&gt;0,SUM($S$3:BD$3)*$J476+SUM($S$4:BD$4)*$K476+SUM($S$5:BD$5)*$L476+SUM($S$6:BD$6)*$M476+SUM($S$7:BD$7)*$N476-SUM($O476:$Q476),0)</f>
        <v>0</v>
      </c>
      <c r="BC476" s="87">
        <f t="shared" si="1551"/>
        <v>0</v>
      </c>
      <c r="BG476" s="23">
        <f>IF($G476=2,AC476*$H476*$I$2,AC476*$H476)</f>
        <v>0</v>
      </c>
      <c r="BH476" s="23">
        <f>IF($G476=2,AE476*$H476*$I$2,AE476*$H476)</f>
        <v>0</v>
      </c>
      <c r="BI476" s="23">
        <f>IF($G476=2,AG476*$H476*$I$2,AG476*$H476)</f>
        <v>0</v>
      </c>
      <c r="BJ476" s="23">
        <f>IF($G476=2,AI476*$H476*$I$2,AI476*$H476)</f>
        <v>0</v>
      </c>
      <c r="BK476" s="23">
        <f>IF($G476=2,AK476*$H476*$I$2,AK476*$H476)</f>
        <v>0</v>
      </c>
      <c r="BL476" s="23">
        <f>IF($G476=2,AM476*$H476*$I$2,AM476*$H476)</f>
        <v>0</v>
      </c>
      <c r="BM476" s="23">
        <f>IF($G476=2,AO476*$H476*$I$2,AO476*$H476)</f>
        <v>0</v>
      </c>
      <c r="BN476" s="23">
        <f>IF($G476=2,AQ476*$H476*$I$2,AQ476*$H476)</f>
        <v>0</v>
      </c>
      <c r="BO476" s="23">
        <f>IF($G476=2,AS476*$H476*$I$2,AS476*$H476)</f>
        <v>0</v>
      </c>
      <c r="BP476" s="23">
        <f>IF($G476=2,AU476*$H476*$I$2,AU476*$H476)</f>
        <v>0</v>
      </c>
      <c r="BQ476" s="407">
        <f>IF($G476=2,AW476*$H476*$I$2,AW476*$H476)</f>
        <v>0</v>
      </c>
      <c r="BR476" s="22">
        <f>IF($G476=2,AY476*$H476*$I$2,AY476*$H476)</f>
        <v>0</v>
      </c>
      <c r="BS476" s="91">
        <f t="shared" si="1531"/>
        <v>0</v>
      </c>
      <c r="BT476" s="91">
        <f t="shared" si="1532"/>
        <v>0</v>
      </c>
      <c r="BU476" s="23"/>
      <c r="BV476" s="23"/>
      <c r="BW476" s="24"/>
      <c r="BX476" s="164" t="s">
        <v>749</v>
      </c>
    </row>
    <row r="477" spans="1:76" s="86" customFormat="1" ht="12.75" customHeight="1" x14ac:dyDescent="0.25">
      <c r="A477" s="196" t="s">
        <v>1003</v>
      </c>
      <c r="B477" s="51"/>
      <c r="C477" s="245"/>
      <c r="D477" s="274"/>
      <c r="E477" s="328"/>
      <c r="F477" s="354"/>
      <c r="G477" s="369"/>
      <c r="H477" s="370"/>
      <c r="I477" s="382"/>
      <c r="J477" s="208"/>
      <c r="K477" s="208"/>
      <c r="L477" s="217"/>
      <c r="M477" s="109"/>
      <c r="N477" s="120"/>
      <c r="O477" s="87"/>
      <c r="P477" s="87"/>
      <c r="Q477" s="292">
        <v>0</v>
      </c>
      <c r="R477" s="72">
        <f>IF(SUM($S$3:U$3)*$J477+SUM($S$4:U$4)*$K477+SUM($S$5:U$5)*$L477+SUM($S$6:U$6)*$M477+SUM($S$7:U$7)*$N477-SUM($O477:$Q477)&gt;0,SUM($S$3:U$3)*$J477+SUM($S$4:U$4)*$K477+SUM($S$5:U$5)*$L477+SUM($S$6:U$6)*$M477+SUM($S$7:U$7)*$N477-SUM($O477:$Q477),0)</f>
        <v>0</v>
      </c>
      <c r="S477" s="73">
        <f t="shared" si="1533"/>
        <v>0</v>
      </c>
      <c r="T477" s="72">
        <f>IF(SUM($S$3:W$3)*$J477+SUM($S$4:W$4)*$K477+SUM($S$5:W$5)*$L477+SUM($S$6:W$6)*$M477+SUM($S$7:W$7)*$N477-SUM($O477:$Q477)&gt;0,SUM($S$3:W$3)*$J477+SUM($S$4:W$4)*$K477+SUM($S$5:W$5)*$L477+SUM($S$6:W$6)*$M477+SUM($S$7:W$7)*$N477-SUM($O477:$Q477),0)</f>
        <v>0</v>
      </c>
      <c r="U477" s="4">
        <f t="shared" si="1534"/>
        <v>0</v>
      </c>
      <c r="V477" s="72">
        <f>IF(SUM($S$3:Y$3)*$J477+SUM($S$4:Y$4)*$K477+SUM($S$5:Y$5)*$L477+SUM($S$6:Y$6)*$M477+SUM($S$7:Y$7)*$N477-SUM($O477:$Q477)&gt;0,SUM($S$3:Y$3)*$J477+SUM($S$4:Y$4)*$K477+SUM($S$5:Y$5)*$L477+SUM($S$6:Y$6)*$M477+SUM($S$7:Y$7)*$N477-SUM($O477:$Q477),0)</f>
        <v>0</v>
      </c>
      <c r="W477" s="4">
        <f t="shared" si="1535"/>
        <v>0</v>
      </c>
      <c r="X477" s="72">
        <f>IF(SUM($S$3:AA$3)*$J477+SUM($S$4:AA$4)*$K477+SUM($S$5:AA$5)*$L477+SUM($S$6:AA$6)*$M477+SUM($S$7:AA$7)*$N477-SUM($O477:$Q477)&gt;0,SUM($S$3:AA$3)*$J477+SUM($S$4:AA$4)*$K477+SUM($S$5:AA$5)*$L477+SUM($S$6:AA$6)*$M477+SUM($S$7:AA$7)*$N477-SUM($O477:$Q477),0)</f>
        <v>0</v>
      </c>
      <c r="Y477" s="4">
        <f t="shared" si="1536"/>
        <v>0</v>
      </c>
      <c r="Z477" s="72">
        <f>IF(SUM($S$3:AC$3)*$J477+SUM($S$4:AC$4)*$K477+SUM($S$5:AC$5)*$L477+SUM($S$6:AC$6)*$M477+SUM($S$7:AC$7)*$N477-SUM($O477:$Q477)&gt;0,SUM($S$3:AC$3)*$J477+SUM($S$4:AC$4)*$K477+SUM($S$5:AC$5)*$L477+SUM($S$6:AC$6)*$M477+SUM($S$7:AC$7)*$N477-SUM($O477:$Q477),0)</f>
        <v>0</v>
      </c>
      <c r="AA477" s="4">
        <f t="shared" si="1537"/>
        <v>0</v>
      </c>
      <c r="AB477" s="72">
        <f>IF(SUM($S$3:AE$3)*$J477+SUM($S$4:AE$4)*$K477+SUM($S$5:AE$5)*$L477+SUM($S$6:AE$6)*$M477+SUM($S$7:AE$7)*$N477-SUM($O477:$Q477)&gt;0,SUM($S$3:AE$3)*$J477+SUM($S$4:AE$4)*$K477+SUM($S$5:AE$5)*$L477+SUM($S$6:AE$6)*$M477+SUM($S$7:AE$7)*$N477-SUM($O477:$Q477),0)</f>
        <v>0</v>
      </c>
      <c r="AC477" s="4">
        <f t="shared" si="1538"/>
        <v>0</v>
      </c>
      <c r="AD477" s="72">
        <f>IF(SUM($S$3:AG$3)*$J477+SUM($S$4:AG$4)*$K477+SUM($S$5:AG$5)*$L477+SUM($S$6:AG$6)*$M477+SUM($S$7:AG$7)*$N477-SUM($O477:$Q477)&gt;0,SUM($S$3:AG$3)*$J477+SUM($S$4:AG$4)*$K477+SUM($S$5:AG$5)*$L477+SUM($S$6:AG$6)*$M477+SUM($S$7:AG$7)*$N477-SUM($O477:$Q477),0)</f>
        <v>0</v>
      </c>
      <c r="AE477" s="4">
        <f t="shared" si="1539"/>
        <v>0</v>
      </c>
      <c r="AF477" s="72">
        <f>IF(SUM($S$3:AI$3)*$J477+SUM($S$4:AI$4)*$K477+SUM($S$5:AI$5)*$L477+SUM($S$6:AI$6)*$M477+SUM($S$7:AI$7)*$N477-SUM($O477:$Q477)&gt;0,SUM($S$3:AI$3)*$J477+SUM($S$4:AI$4)*$K477+SUM($S$5:AI$5)*$L477+SUM($S$6:AI$6)*$M477+SUM($S$7:AI$7)*$N477-SUM($O477:$Q477),0)</f>
        <v>0</v>
      </c>
      <c r="AG477" s="4">
        <f t="shared" si="1540"/>
        <v>0</v>
      </c>
      <c r="AH477" s="72">
        <f>IF(SUM($S$3:AK$3)*$J477+SUM($S$4:AK$4)*$K477+SUM($S$5:AK$5)*$L477+SUM($S$6:AK$6)*$M477+SUM($S$7:AK$7)*$N477-SUM($O477:$Q477)&gt;0,SUM($S$3:AK$3)*$J477+SUM($S$4:AK$4)*$K477+SUM($S$5:AK$5)*$L477+SUM($S$6:AK$6)*$M477+SUM($S$7:AK$7)*$N477-SUM($O477:$Q477),0)</f>
        <v>0</v>
      </c>
      <c r="AI477" s="4">
        <f t="shared" si="1541"/>
        <v>0</v>
      </c>
      <c r="AJ477" s="72">
        <f>IF(SUM($S$3:AM$3)*$J477+SUM($S$4:AQ$4)*$K477+SUM($S$5:AM$5)*$L477+SUM($S$6:AM$6)*$M477+SUM($S$7:AM$7)*$N477-SUM($O477:$Q477)&gt;0,SUM($S$3:AM$3)*$J477+SUM($S$4:AQ$4)*$K477+SUM($S$5:AM$5)*$L477+SUM($S$6:AM$6)*$M477+SUM($S$7:AM$7)*$N477-SUM($O477:$Q477),0)</f>
        <v>0</v>
      </c>
      <c r="AK477" s="4">
        <f t="shared" si="1542"/>
        <v>0</v>
      </c>
      <c r="AL477" s="72">
        <f>IF(SUM($S$3:AO$3)*$J477+SUM($S$4:AS$4)*$K477+SUM($S$5:AO$5)*$L477+SUM($S$6:AO$6)*$M477+SUM($S$7:AO$7)*$N477-SUM($O477:$Q477)&gt;0,SUM($S$3:AO$3)*$J477+SUM($S$4:AS$4)*$K477+SUM($S$5:AO$5)*$L477+SUM($S$6:AO$6)*$M477+SUM($S$7:AO$7)*$N477-SUM($O477:$Q477),0)</f>
        <v>0</v>
      </c>
      <c r="AM477" s="4">
        <f t="shared" si="1543"/>
        <v>0</v>
      </c>
      <c r="AN477" s="72">
        <f>IF(SUM($S$3:AQ$3)*$J477+SUM($S$4:AU$4)*$K477+SUM($S$5:AQ$5)*$L477+SUM($S$6:AQ$6)*$M477+SUM($S$7:AQ$7)*$N477-SUM($O477:$Q477)&gt;0,SUM($S$3:AQ$3)*$J477+SUM($S$4:AU$4)*$K477+SUM($S$5:AQ$5)*$L477+SUM($S$6:AQ$6)*$M477+SUM($S$7:AQ$7)*$N477-SUM($O477:$Q477),0)</f>
        <v>0</v>
      </c>
      <c r="AO477" s="4">
        <f t="shared" si="1544"/>
        <v>0</v>
      </c>
      <c r="AP477" s="72">
        <f>IF(SUM($S$3:AS$3)*$J477+SUM($S$4:AW$4)*$K477+SUM($S$5:AS$5)*$L477+SUM($S$6:AS$6)*$M477+SUM($S$7:AS$7)*$N477-SUM($O477:$Q477)&gt;0,SUM($S$3:AS$3)*$J477+SUM($S$4:AW$4)*$K477+SUM($S$5:AS$5)*$L477+SUM($S$6:AS$6)*$M477+SUM($S$7:AS$7)*$N477-SUM($O477:$Q477),0)</f>
        <v>0</v>
      </c>
      <c r="AQ477" s="4">
        <f t="shared" si="1545"/>
        <v>0</v>
      </c>
      <c r="AR477" s="72">
        <f>IF(SUM($S$3:AU$3)*$J477+SUM($S$4:AP$4)*$K477+SUM($S$5:AU$5)*$L477+SUM($S$6:AU$6)*$M477+SUM($S$7:AU$7)*$N477-SUM($O477:$Q477)&gt;0,SUM($S$3:AU$3)*$J477+SUM($S$4:AP$4)*$K477+SUM($S$5:AU$5)*$L477+SUM($S$6:AU$6)*$M477+SUM($S$7:AU$7)*$N477-SUM($O477:$Q477),0)</f>
        <v>0</v>
      </c>
      <c r="AS477" s="4">
        <f t="shared" si="1546"/>
        <v>0</v>
      </c>
      <c r="AT477" s="72">
        <f>IF(SUM($S$3:AW$3)*$J477+SUM($S$4:AW$4)*$K477+SUM($S$5:AW$5)*$L477+SUM($S$6:AW$6)*$M477+SUM($S$7:AW$7)*$N477-SUM($O477:$Q477)&gt;0,SUM($S$3:AW$3)*$J477+SUM($S$4:AW$4)*$K477+SUM($S$5:AW$5)*$L477+SUM($S$6:AW$6)*$M477+SUM($S$7:AW$7)*$N477-SUM($O477:$Q477),0)</f>
        <v>0</v>
      </c>
      <c r="AU477" s="4">
        <f t="shared" si="1547"/>
        <v>0</v>
      </c>
      <c r="AV477" s="72">
        <f>IF(SUM($S$3:AY$3)*$J477+SUM($S$4:AY$4)*$K477+SUM($S$5:AY$5)*$L477+SUM($S$6:AY$6)*$M477+SUM($S$7:AY$7)*$N477-SUM($O477:$Q477)&gt;0,SUM($S$3:AY$3)*$J477+SUM($S$4:AY$4)*$K477+SUM($S$5:AY$5)*$L477+SUM($S$6:AY$6)*$M477+SUM($S$7:AY$7)*$N477-SUM($O477:$Q477),0)</f>
        <v>0</v>
      </c>
      <c r="AW477" s="4">
        <f t="shared" si="1548"/>
        <v>0</v>
      </c>
      <c r="AX477" s="72">
        <f>IF(SUM($S$3:BA$3)*$J477+SUM($S$4:BA$4)*$K477+SUM($S$5:BA$5)*$L477+SUM($S$6:BA$6)*$M477+SUM($S$7:BA$7)*$N477-SUM($O477:$Q477)&gt;0,SUM($S$3:BA$3)*$J477+SUM($S$4:BA$4)*$K477+SUM($S$5:BA$5)*$L477+SUM($S$6:BA$6)*$M477+SUM($S$7:BA$7)*$N477-SUM($O477:$Q477),0)</f>
        <v>0</v>
      </c>
      <c r="AY477" s="7">
        <f t="shared" si="1549"/>
        <v>0</v>
      </c>
      <c r="AZ477" s="401">
        <f>IF(SUM($S$3:BC$3)*$J477+SUM($S$4:BC$4)*$K477+SUM($S$5:BC$5)*$L477+SUM($S$6:BC$6)*$M477+SUM($S$7:BC$7)*$N477-SUM($O477:$Q477)&gt;0,SUM($S$3:BC$3)*$J477+SUM($S$4:BC$4)*$K477+SUM($S$5:BC$5)*$L477+SUM($S$6:BC$6)*$M477+SUM($S$7:BC$7)*$N477-SUM($O477:$Q477),0)</f>
        <v>0</v>
      </c>
      <c r="BA477" s="87">
        <f t="shared" si="1550"/>
        <v>0</v>
      </c>
      <c r="BB477" s="402">
        <f>IF(SUM($S$3:BD$3)*$J477+SUM($S$4:BD$4)*$K477+SUM($S$5:BD$5)*$L477+SUM($S$6:BD$6)*$M477+SUM($S$7:BD$7)*$N477-SUM($O477:$Q477)&gt;0,SUM($S$3:BD$3)*$J477+SUM($S$4:BD$4)*$K477+SUM($S$5:BD$5)*$L477+SUM($S$6:BD$6)*$M477+SUM($S$7:BD$7)*$N477-SUM($O477:$Q477),0)</f>
        <v>0</v>
      </c>
      <c r="BC477" s="87">
        <f t="shared" si="1551"/>
        <v>0</v>
      </c>
      <c r="BG477" s="91"/>
      <c r="BH477" s="91"/>
      <c r="BI477" s="91"/>
      <c r="BJ477" s="91"/>
      <c r="BK477" s="91"/>
      <c r="BL477" s="91"/>
      <c r="BM477" s="91"/>
      <c r="BN477" s="91"/>
      <c r="BO477" s="91"/>
      <c r="BP477" s="91"/>
      <c r="BQ477" s="250"/>
      <c r="BR477" s="157"/>
      <c r="BS477" s="91"/>
      <c r="BT477" s="91"/>
      <c r="BU477" s="91"/>
      <c r="BV477" s="91"/>
      <c r="BW477" s="158"/>
      <c r="BX477" s="153"/>
    </row>
    <row r="478" spans="1:76" s="86" customFormat="1" ht="25.5" customHeight="1" x14ac:dyDescent="0.25">
      <c r="A478" s="13" t="s">
        <v>1004</v>
      </c>
      <c r="B478" s="63" t="s">
        <v>1005</v>
      </c>
      <c r="C478" s="244" t="s">
        <v>105</v>
      </c>
      <c r="D478" s="274">
        <v>2</v>
      </c>
      <c r="E478" s="328">
        <v>45.8</v>
      </c>
      <c r="F478" s="350" t="s">
        <v>884</v>
      </c>
      <c r="G478" s="369">
        <v>2</v>
      </c>
      <c r="H478" s="370">
        <v>59.4</v>
      </c>
      <c r="I478" s="372" t="s">
        <v>884</v>
      </c>
      <c r="J478" s="307">
        <v>2.7199999999999998E-2</v>
      </c>
      <c r="K478" s="208"/>
      <c r="L478" s="217"/>
      <c r="M478" s="109"/>
      <c r="N478" s="120"/>
      <c r="O478" s="87"/>
      <c r="P478" s="87">
        <v>1810</v>
      </c>
      <c r="Q478" s="292">
        <v>0</v>
      </c>
      <c r="R478" s="72">
        <f>IF(SUM($S$3:U$3)*$J478+SUM($S$4:U$4)*$K478+SUM($S$5:U$5)*$L478+SUM($S$6:U$6)*$M478+SUM($S$7:U$7)*$N478-SUM($O478:$Q478)&gt;0,SUM($S$3:U$3)*$J478+SUM($S$4:U$4)*$K478+SUM($S$5:U$5)*$L478+SUM($S$6:U$6)*$M478+SUM($S$7:U$7)*$N478-SUM($O478:$Q478),0)</f>
        <v>0</v>
      </c>
      <c r="S478" s="73">
        <f t="shared" si="1533"/>
        <v>0</v>
      </c>
      <c r="T478" s="72">
        <f>IF(SUM($S$3:W$3)*$J478+SUM($S$4:W$4)*$K478+SUM($S$5:W$5)*$L478+SUM($S$6:W$6)*$M478+SUM($S$7:W$7)*$N478-SUM($O478:$Q478)&gt;0,SUM($S$3:W$3)*$J478+SUM($S$4:W$4)*$K478+SUM($S$5:W$5)*$L478+SUM($S$6:W$6)*$M478+SUM($S$7:W$7)*$N478-SUM($O478:$Q478),0)</f>
        <v>0</v>
      </c>
      <c r="U478" s="4">
        <f t="shared" si="1534"/>
        <v>0</v>
      </c>
      <c r="V478" s="72">
        <f>IF(SUM($S$3:Y$3)*$J478+SUM($S$4:Y$4)*$K478+SUM($S$5:Y$5)*$L478+SUM($S$6:Y$6)*$M478+SUM($S$7:Y$7)*$N478-SUM($O478:$Q478)&gt;0,SUM($S$3:Y$3)*$J478+SUM($S$4:Y$4)*$K478+SUM($S$5:Y$5)*$L478+SUM($S$6:Y$6)*$M478+SUM($S$7:Y$7)*$N478-SUM($O478:$Q478),0)</f>
        <v>0</v>
      </c>
      <c r="W478" s="4">
        <f t="shared" si="1535"/>
        <v>0</v>
      </c>
      <c r="X478" s="72">
        <f>IF(SUM($S$3:AA$3)*$J478+SUM($S$4:AA$4)*$K478+SUM($S$5:AA$5)*$L478+SUM($S$6:AA$6)*$M478+SUM($S$7:AA$7)*$N478-SUM($O478:$Q478)&gt;0,SUM($S$3:AA$3)*$J478+SUM($S$4:AA$4)*$K478+SUM($S$5:AA$5)*$L478+SUM($S$6:AA$6)*$M478+SUM($S$7:AA$7)*$N478-SUM($O478:$Q478),0)</f>
        <v>0</v>
      </c>
      <c r="Y478" s="4">
        <f t="shared" si="1536"/>
        <v>0</v>
      </c>
      <c r="Z478" s="72">
        <f>IF(SUM($S$3:AC$3)*$J478+SUM($S$4:AC$4)*$K478+SUM($S$5:AC$5)*$L478+SUM($S$6:AC$6)*$M478+SUM($S$7:AC$7)*$N478-SUM($O478:$Q478)&gt;0,SUM($S$3:AC$3)*$J478+SUM($S$4:AC$4)*$K478+SUM($S$5:AC$5)*$L478+SUM($S$6:AC$6)*$M478+SUM($S$7:AC$7)*$N478-SUM($O478:$Q478),0)</f>
        <v>0</v>
      </c>
      <c r="AA478" s="4">
        <f t="shared" si="1537"/>
        <v>0</v>
      </c>
      <c r="AB478" s="72">
        <f>IF(SUM($S$3:AE$3)*$J478+SUM($S$4:AE$4)*$K478+SUM($S$5:AE$5)*$L478+SUM($S$6:AE$6)*$M478+SUM($S$7:AE$7)*$N478-SUM($O478:$Q478)&gt;0,SUM($S$3:AE$3)*$J478+SUM($S$4:AE$4)*$K478+SUM($S$5:AE$5)*$L478+SUM($S$6:AE$6)*$M478+SUM($S$7:AE$7)*$N478-SUM($O478:$Q478),0)</f>
        <v>0</v>
      </c>
      <c r="AC478" s="4">
        <f t="shared" si="1538"/>
        <v>0</v>
      </c>
      <c r="AD478" s="72">
        <f>IF(SUM($S$3:AG$3)*$J478+SUM($S$4:AG$4)*$K478+SUM($S$5:AG$5)*$L478+SUM($S$6:AG$6)*$M478+SUM($S$7:AG$7)*$N478-SUM($O478:$Q478)&gt;0,SUM($S$3:AG$3)*$J478+SUM($S$4:AG$4)*$K478+SUM($S$5:AG$5)*$L478+SUM($S$6:AG$6)*$M478+SUM($S$7:AG$7)*$N478-SUM($O478:$Q478),0)</f>
        <v>0</v>
      </c>
      <c r="AE478" s="4">
        <f t="shared" si="1539"/>
        <v>0</v>
      </c>
      <c r="AF478" s="72">
        <f>IF(SUM($S$3:AI$3)*$J478+SUM($S$4:AI$4)*$K478+SUM($S$5:AI$5)*$L478+SUM($S$6:AI$6)*$M478+SUM($S$7:AI$7)*$N478-SUM($O478:$Q478)&gt;0,SUM($S$3:AI$3)*$J478+SUM($S$4:AI$4)*$K478+SUM($S$5:AI$5)*$L478+SUM($S$6:AI$6)*$M478+SUM($S$7:AI$7)*$N478-SUM($O478:$Q478),0)</f>
        <v>0</v>
      </c>
      <c r="AG478" s="4">
        <f t="shared" si="1540"/>
        <v>0</v>
      </c>
      <c r="AH478" s="72">
        <f>IF(SUM($S$3:AK$3)*$J478+SUM($S$4:AK$4)*$K478+SUM($S$5:AK$5)*$L478+SUM($S$6:AK$6)*$M478+SUM($S$7:AK$7)*$N478-SUM($O478:$Q478)&gt;0,SUM($S$3:AK$3)*$J478+SUM($S$4:AK$4)*$K478+SUM($S$5:AK$5)*$L478+SUM($S$6:AK$6)*$M478+SUM($S$7:AK$7)*$N478-SUM($O478:$Q478),0)</f>
        <v>0</v>
      </c>
      <c r="AI478" s="4">
        <f t="shared" si="1541"/>
        <v>0</v>
      </c>
      <c r="AJ478" s="72">
        <f>IF(SUM($S$3:AM$3)*$J478+SUM($S$4:AQ$4)*$K478+SUM($S$5:AM$5)*$L478+SUM($S$6:AM$6)*$M478+SUM($S$7:AM$7)*$N478-SUM($O478:$Q478)&gt;0,SUM($S$3:AM$3)*$J478+SUM($S$4:AQ$4)*$K478+SUM($S$5:AM$5)*$L478+SUM($S$6:AM$6)*$M478+SUM($S$7:AM$7)*$N478-SUM($O478:$Q478),0)</f>
        <v>0</v>
      </c>
      <c r="AK478" s="4">
        <f t="shared" si="1542"/>
        <v>0</v>
      </c>
      <c r="AL478" s="72">
        <f>IF(SUM($S$3:AO$3)*$J478+SUM($S$4:AS$4)*$K478+SUM($S$5:AO$5)*$L478+SUM($S$6:AO$6)*$M478+SUM($S$7:AO$7)*$N478-SUM($O478:$Q478)&gt;0,SUM($S$3:AO$3)*$J478+SUM($S$4:AS$4)*$K478+SUM($S$5:AO$5)*$L478+SUM($S$6:AO$6)*$M478+SUM($S$7:AO$7)*$N478-SUM($O478:$Q478),0)</f>
        <v>0</v>
      </c>
      <c r="AM478" s="4">
        <f t="shared" si="1543"/>
        <v>0</v>
      </c>
      <c r="AN478" s="72">
        <f>IF(SUM($S$3:AQ$3)*$J478+SUM($S$4:AU$4)*$K478+SUM($S$5:AQ$5)*$L478+SUM($S$6:AQ$6)*$M478+SUM($S$7:AQ$7)*$N478-SUM($O478:$Q478)&gt;0,SUM($S$3:AQ$3)*$J478+SUM($S$4:AU$4)*$K478+SUM($S$5:AQ$5)*$L478+SUM($S$6:AQ$6)*$M478+SUM($S$7:AQ$7)*$N478-SUM($O478:$Q478),0)</f>
        <v>0</v>
      </c>
      <c r="AO478" s="4">
        <f t="shared" si="1544"/>
        <v>0</v>
      </c>
      <c r="AP478" s="72">
        <f>IF(SUM($S$3:AS$3)*$J478+SUM($S$4:AW$4)*$K478+SUM($S$5:AS$5)*$L478+SUM($S$6:AS$6)*$M478+SUM($S$7:AS$7)*$N478-SUM($O478:$Q478)&gt;0,SUM($S$3:AS$3)*$J478+SUM($S$4:AW$4)*$K478+SUM($S$5:AS$5)*$L478+SUM($S$6:AS$6)*$M478+SUM($S$7:AS$7)*$N478-SUM($O478:$Q478),0)</f>
        <v>0</v>
      </c>
      <c r="AQ478" s="4">
        <f t="shared" si="1545"/>
        <v>0</v>
      </c>
      <c r="AR478" s="72">
        <f>IF(SUM($S$3:AU$3)*$J478+SUM($S$4:AP$4)*$K478+SUM($S$5:AU$5)*$L478+SUM($S$6:AU$6)*$M478+SUM($S$7:AU$7)*$N478-SUM($O478:$Q478)&gt;0,SUM($S$3:AU$3)*$J478+SUM($S$4:AP$4)*$K478+SUM($S$5:AU$5)*$L478+SUM($S$6:AU$6)*$M478+SUM($S$7:AU$7)*$N478-SUM($O478:$Q478),0)</f>
        <v>0</v>
      </c>
      <c r="AS478" s="4">
        <f t="shared" si="1546"/>
        <v>0</v>
      </c>
      <c r="AT478" s="72">
        <f>IF(SUM($S$3:AW$3)*$J478+SUM($S$4:AW$4)*$K478+SUM($S$5:AW$5)*$L478+SUM($S$6:AW$6)*$M478+SUM($S$7:AW$7)*$N478-SUM($O478:$Q478)&gt;0,SUM($S$3:AW$3)*$J478+SUM($S$4:AW$4)*$K478+SUM($S$5:AW$5)*$L478+SUM($S$6:AW$6)*$M478+SUM($S$7:AW$7)*$N478-SUM($O478:$Q478),0)</f>
        <v>0</v>
      </c>
      <c r="AU478" s="4">
        <f t="shared" si="1547"/>
        <v>0</v>
      </c>
      <c r="AV478" s="72">
        <f>IF(SUM($S$3:AY$3)*$J478+SUM($S$4:AY$4)*$K478+SUM($S$5:AY$5)*$L478+SUM($S$6:AY$6)*$M478+SUM($S$7:AY$7)*$N478-SUM($O478:$Q478)&gt;0,SUM($S$3:AY$3)*$J478+SUM($S$4:AY$4)*$K478+SUM($S$5:AY$5)*$L478+SUM($S$6:AY$6)*$M478+SUM($S$7:AY$7)*$N478-SUM($O478:$Q478),0)</f>
        <v>0</v>
      </c>
      <c r="AW478" s="4">
        <f t="shared" si="1548"/>
        <v>0</v>
      </c>
      <c r="AX478" s="72">
        <f>IF(SUM($S$3:BA$3)*$J478+SUM($S$4:BA$4)*$K478+SUM($S$5:BA$5)*$L478+SUM($S$6:BA$6)*$M478+SUM($S$7:BA$7)*$N478-SUM($O478:$Q478)&gt;0,SUM($S$3:BA$3)*$J478+SUM($S$4:BA$4)*$K478+SUM($S$5:BA$5)*$L478+SUM($S$6:BA$6)*$M478+SUM($S$7:BA$7)*$N478-SUM($O478:$Q478),0)</f>
        <v>0</v>
      </c>
      <c r="AY478" s="7">
        <f t="shared" si="1549"/>
        <v>0</v>
      </c>
      <c r="AZ478" s="401">
        <f>IF(SUM($S$3:BC$3)*$J478+SUM($S$4:BC$4)*$K478+SUM($S$5:BC$5)*$L478+SUM($S$6:BC$6)*$M478+SUM($S$7:BC$7)*$N478-SUM($O478:$Q478)&gt;0,SUM($S$3:BC$3)*$J478+SUM($S$4:BC$4)*$K478+SUM($S$5:BC$5)*$L478+SUM($S$6:BC$6)*$M478+SUM($S$7:BC$7)*$N478-SUM($O478:$Q478),0)</f>
        <v>0</v>
      </c>
      <c r="BA478" s="87">
        <f t="shared" si="1550"/>
        <v>0</v>
      </c>
      <c r="BB478" s="402">
        <f>IF(SUM($S$3:BD$3)*$J478+SUM($S$4:BD$4)*$K478+SUM($S$5:BD$5)*$L478+SUM($S$6:BD$6)*$M478+SUM($S$7:BD$7)*$N478-SUM($O478:$Q478)&gt;0,SUM($S$3:BD$3)*$J478+SUM($S$4:BD$4)*$K478+SUM($S$5:BD$5)*$L478+SUM($S$6:BD$6)*$M478+SUM($S$7:BD$7)*$N478-SUM($O478:$Q478),0)</f>
        <v>0</v>
      </c>
      <c r="BC478" s="87">
        <f t="shared" si="1551"/>
        <v>0</v>
      </c>
      <c r="BG478" s="91"/>
      <c r="BH478" s="91"/>
      <c r="BI478" s="91"/>
      <c r="BJ478" s="91"/>
      <c r="BK478" s="91"/>
      <c r="BL478" s="91"/>
      <c r="BM478" s="91"/>
      <c r="BN478" s="91"/>
      <c r="BO478" s="91"/>
      <c r="BP478" s="91"/>
      <c r="BQ478" s="250"/>
      <c r="BR478" s="157"/>
      <c r="BS478" s="91"/>
      <c r="BT478" s="91"/>
      <c r="BU478" s="91"/>
      <c r="BV478" s="91"/>
      <c r="BW478" s="158"/>
      <c r="BX478" s="153" t="s">
        <v>1032</v>
      </c>
    </row>
    <row r="479" spans="1:76" s="86" customFormat="1" ht="25.5" customHeight="1" x14ac:dyDescent="0.25">
      <c r="A479" s="13" t="s">
        <v>1006</v>
      </c>
      <c r="B479" s="63" t="s">
        <v>1005</v>
      </c>
      <c r="C479" s="244" t="s">
        <v>105</v>
      </c>
      <c r="D479" s="339">
        <v>2</v>
      </c>
      <c r="E479" s="336">
        <v>45.8</v>
      </c>
      <c r="F479" s="342" t="s">
        <v>580</v>
      </c>
      <c r="G479" s="369">
        <v>2</v>
      </c>
      <c r="H479" s="370">
        <v>59.4</v>
      </c>
      <c r="I479" s="372" t="s">
        <v>580</v>
      </c>
      <c r="J479" s="307">
        <v>1.8939999999999999</v>
      </c>
      <c r="K479" s="208"/>
      <c r="L479" s="217"/>
      <c r="M479" s="109"/>
      <c r="N479" s="120"/>
      <c r="O479" s="87"/>
      <c r="P479" s="87">
        <v>1799</v>
      </c>
      <c r="Q479" s="292">
        <v>0</v>
      </c>
      <c r="R479" s="72">
        <f>IF(SUM($S$3:U$3)*$J479+SUM($S$4:U$4)*$K479+SUM($S$5:U$5)*$L479+SUM($S$6:U$6)*$M479+SUM($S$7:U$7)*$N479-SUM($O479:$Q479)&gt;0,SUM($S$3:U$3)*$J479+SUM($S$4:U$4)*$K479+SUM($S$5:U$5)*$L479+SUM($S$6:U$6)*$M479+SUM($S$7:U$7)*$N479-SUM($O479:$Q479),0)</f>
        <v>0</v>
      </c>
      <c r="S479" s="73">
        <f t="shared" si="1533"/>
        <v>0</v>
      </c>
      <c r="T479" s="72">
        <f>IF(SUM($S$3:W$3)*$J479+SUM($S$4:W$4)*$K479+SUM($S$5:W$5)*$L479+SUM($S$6:W$6)*$M479+SUM($S$7:W$7)*$N479-SUM($O479:$Q479)&gt;0,SUM($S$3:W$3)*$J479+SUM($S$4:W$4)*$K479+SUM($S$5:W$5)*$L479+SUM($S$6:W$6)*$M479+SUM($S$7:W$7)*$N479-SUM($O479:$Q479),0)</f>
        <v>0</v>
      </c>
      <c r="U479" s="4">
        <f t="shared" si="1534"/>
        <v>0</v>
      </c>
      <c r="V479" s="72">
        <f>IF(SUM($S$3:Y$3)*$J479+SUM($S$4:Y$4)*$K479+SUM($S$5:Y$5)*$L479+SUM($S$6:Y$6)*$M479+SUM($S$7:Y$7)*$N479-SUM($O479:$Q479)&gt;0,SUM($S$3:Y$3)*$J479+SUM($S$4:Y$4)*$K479+SUM($S$5:Y$5)*$L479+SUM($S$6:Y$6)*$M479+SUM($S$7:Y$7)*$N479-SUM($O479:$Q479),0)</f>
        <v>0</v>
      </c>
      <c r="W479" s="4">
        <f t="shared" si="1535"/>
        <v>0</v>
      </c>
      <c r="X479" s="72">
        <f>IF(SUM($S$3:AA$3)*$J479+SUM($S$4:AA$4)*$K479+SUM($S$5:AA$5)*$L479+SUM($S$6:AA$6)*$M479+SUM($S$7:AA$7)*$N479-SUM($O479:$Q479)&gt;0,SUM($S$3:AA$3)*$J479+SUM($S$4:AA$4)*$K479+SUM($S$5:AA$5)*$L479+SUM($S$6:AA$6)*$M479+SUM($S$7:AA$7)*$N479-SUM($O479:$Q479),0)</f>
        <v>0</v>
      </c>
      <c r="Y479" s="4">
        <f t="shared" si="1536"/>
        <v>0</v>
      </c>
      <c r="Z479" s="72">
        <f>IF(SUM($S$3:AC$3)*$J479+SUM($S$4:AC$4)*$K479+SUM($S$5:AC$5)*$L479+SUM($S$6:AC$6)*$M479+SUM($S$7:AC$7)*$N479-SUM($O479:$Q479)&gt;0,SUM($S$3:AC$3)*$J479+SUM($S$4:AC$4)*$K479+SUM($S$5:AC$5)*$L479+SUM($S$6:AC$6)*$M479+SUM($S$7:AC$7)*$N479-SUM($O479:$Q479),0)</f>
        <v>0</v>
      </c>
      <c r="AA479" s="4">
        <f t="shared" si="1537"/>
        <v>0</v>
      </c>
      <c r="AB479" s="72">
        <f>IF(SUM($S$3:AE$3)*$J479+SUM($S$4:AE$4)*$K479+SUM($S$5:AE$5)*$L479+SUM($S$6:AE$6)*$M479+SUM($S$7:AE$7)*$N479-SUM($O479:$Q479)&gt;0,SUM($S$3:AE$3)*$J479+SUM($S$4:AE$4)*$K479+SUM($S$5:AE$5)*$L479+SUM($S$6:AE$6)*$M479+SUM($S$7:AE$7)*$N479-SUM($O479:$Q479),0)</f>
        <v>0</v>
      </c>
      <c r="AC479" s="4">
        <f t="shared" si="1538"/>
        <v>0</v>
      </c>
      <c r="AD479" s="72">
        <f>IF(SUM($S$3:AG$3)*$J479+SUM($S$4:AG$4)*$K479+SUM($S$5:AG$5)*$L479+SUM($S$6:AG$6)*$M479+SUM($S$7:AG$7)*$N479-SUM($O479:$Q479)&gt;0,SUM($S$3:AG$3)*$J479+SUM($S$4:AG$4)*$K479+SUM($S$5:AG$5)*$L479+SUM($S$6:AG$6)*$M479+SUM($S$7:AG$7)*$N479-SUM($O479:$Q479),0)</f>
        <v>0</v>
      </c>
      <c r="AE479" s="4">
        <f t="shared" si="1539"/>
        <v>0</v>
      </c>
      <c r="AF479" s="72">
        <f>IF(SUM($S$3:AI$3)*$J479+SUM($S$4:AI$4)*$K479+SUM($S$5:AI$5)*$L479+SUM($S$6:AI$6)*$M479+SUM($S$7:AI$7)*$N479-SUM($O479:$Q479)&gt;0,SUM($S$3:AI$3)*$J479+SUM($S$4:AI$4)*$K479+SUM($S$5:AI$5)*$L479+SUM($S$6:AI$6)*$M479+SUM($S$7:AI$7)*$N479-SUM($O479:$Q479),0)</f>
        <v>0</v>
      </c>
      <c r="AG479" s="4">
        <f t="shared" si="1540"/>
        <v>0</v>
      </c>
      <c r="AH479" s="72">
        <f>IF(SUM($S$3:AK$3)*$J479+SUM($S$4:AK$4)*$K479+SUM($S$5:AK$5)*$L479+SUM($S$6:AK$6)*$M479+SUM($S$7:AK$7)*$N479-SUM($O479:$Q479)&gt;0,SUM($S$3:AK$3)*$J479+SUM($S$4:AK$4)*$K479+SUM($S$5:AK$5)*$L479+SUM($S$6:AK$6)*$M479+SUM($S$7:AK$7)*$N479-SUM($O479:$Q479),0)</f>
        <v>0</v>
      </c>
      <c r="AI479" s="4">
        <f t="shared" si="1541"/>
        <v>0</v>
      </c>
      <c r="AJ479" s="72">
        <f>IF(SUM($S$3:AM$3)*$J479+SUM($S$4:AQ$4)*$K479+SUM($S$5:AM$5)*$L479+SUM($S$6:AM$6)*$M479+SUM($S$7:AM$7)*$N479-SUM($O479:$Q479)&gt;0,SUM($S$3:AM$3)*$J479+SUM($S$4:AQ$4)*$K479+SUM($S$5:AM$5)*$L479+SUM($S$6:AM$6)*$M479+SUM($S$7:AM$7)*$N479-SUM($O479:$Q479),0)</f>
        <v>0</v>
      </c>
      <c r="AK479" s="4">
        <f t="shared" si="1542"/>
        <v>0</v>
      </c>
      <c r="AL479" s="72">
        <f>IF(SUM($S$3:AO$3)*$J479+SUM($S$4:AS$4)*$K479+SUM($S$5:AO$5)*$L479+SUM($S$6:AO$6)*$M479+SUM($S$7:AO$7)*$N479-SUM($O479:$Q479)&gt;0,SUM($S$3:AO$3)*$J479+SUM($S$4:AS$4)*$K479+SUM($S$5:AO$5)*$L479+SUM($S$6:AO$6)*$M479+SUM($S$7:AO$7)*$N479-SUM($O479:$Q479),0)</f>
        <v>0</v>
      </c>
      <c r="AM479" s="4">
        <f t="shared" si="1543"/>
        <v>0</v>
      </c>
      <c r="AN479" s="72">
        <f>IF(SUM($S$3:AQ$3)*$J479+SUM($S$4:AU$4)*$K479+SUM($S$5:AQ$5)*$L479+SUM($S$6:AQ$6)*$M479+SUM($S$7:AQ$7)*$N479-SUM($O479:$Q479)&gt;0,SUM($S$3:AQ$3)*$J479+SUM($S$4:AU$4)*$K479+SUM($S$5:AQ$5)*$L479+SUM($S$6:AQ$6)*$M479+SUM($S$7:AQ$7)*$N479-SUM($O479:$Q479),0)</f>
        <v>0</v>
      </c>
      <c r="AO479" s="4">
        <f t="shared" si="1544"/>
        <v>0</v>
      </c>
      <c r="AP479" s="72">
        <f>IF(SUM($S$3:AS$3)*$J479+SUM($S$4:AW$4)*$K479+SUM($S$5:AS$5)*$L479+SUM($S$6:AS$6)*$M479+SUM($S$7:AS$7)*$N479-SUM($O479:$Q479)&gt;0,SUM($S$3:AS$3)*$J479+SUM($S$4:AW$4)*$K479+SUM($S$5:AS$5)*$L479+SUM($S$6:AS$6)*$M479+SUM($S$7:AS$7)*$N479-SUM($O479:$Q479),0)</f>
        <v>0</v>
      </c>
      <c r="AQ479" s="4">
        <f t="shared" si="1545"/>
        <v>0</v>
      </c>
      <c r="AR479" s="72">
        <f>IF(SUM($S$3:AU$3)*$J479+SUM($S$4:AP$4)*$K479+SUM($S$5:AU$5)*$L479+SUM($S$6:AU$6)*$M479+SUM($S$7:AU$7)*$N479-SUM($O479:$Q479)&gt;0,SUM($S$3:AU$3)*$J479+SUM($S$4:AP$4)*$K479+SUM($S$5:AU$5)*$L479+SUM($S$6:AU$6)*$M479+SUM($S$7:AU$7)*$N479-SUM($O479:$Q479),0)</f>
        <v>0</v>
      </c>
      <c r="AS479" s="4">
        <f t="shared" si="1546"/>
        <v>0</v>
      </c>
      <c r="AT479" s="72">
        <f>IF(SUM($S$3:AW$3)*$J479+SUM($S$4:AW$4)*$K479+SUM($S$5:AW$5)*$L479+SUM($S$6:AW$6)*$M479+SUM($S$7:AW$7)*$N479-SUM($O479:$Q479)&gt;0,SUM($S$3:AW$3)*$J479+SUM($S$4:AW$4)*$K479+SUM($S$5:AW$5)*$L479+SUM($S$6:AW$6)*$M479+SUM($S$7:AW$7)*$N479-SUM($O479:$Q479),0)</f>
        <v>0</v>
      </c>
      <c r="AU479" s="4">
        <f t="shared" si="1547"/>
        <v>0</v>
      </c>
      <c r="AV479" s="72">
        <f>IF(SUM($S$3:AY$3)*$J479+SUM($S$4:AY$4)*$K479+SUM($S$5:AY$5)*$L479+SUM($S$6:AY$6)*$M479+SUM($S$7:AY$7)*$N479-SUM($O479:$Q479)&gt;0,SUM($S$3:AY$3)*$J479+SUM($S$4:AY$4)*$K479+SUM($S$5:AY$5)*$L479+SUM($S$6:AY$6)*$M479+SUM($S$7:AY$7)*$N479-SUM($O479:$Q479),0)</f>
        <v>0</v>
      </c>
      <c r="AW479" s="4">
        <f t="shared" si="1548"/>
        <v>0</v>
      </c>
      <c r="AX479" s="72">
        <f>IF(SUM($S$3:BA$3)*$J479+SUM($S$4:BA$4)*$K479+SUM($S$5:BA$5)*$L479+SUM($S$6:BA$6)*$M479+SUM($S$7:BA$7)*$N479-SUM($O479:$Q479)&gt;0,SUM($S$3:BA$3)*$J479+SUM($S$4:BA$4)*$K479+SUM($S$5:BA$5)*$L479+SUM($S$6:BA$6)*$M479+SUM($S$7:BA$7)*$N479-SUM($O479:$Q479),0)</f>
        <v>0</v>
      </c>
      <c r="AY479" s="7">
        <f t="shared" si="1549"/>
        <v>0</v>
      </c>
      <c r="AZ479" s="401">
        <f>IF(SUM($S$3:BC$3)*$J479+SUM($S$4:BC$4)*$K479+SUM($S$5:BC$5)*$L479+SUM($S$6:BC$6)*$M479+SUM($S$7:BC$7)*$N479-SUM($O479:$Q479)&gt;0,SUM($S$3:BC$3)*$J479+SUM($S$4:BC$4)*$K479+SUM($S$5:BC$5)*$L479+SUM($S$6:BC$6)*$M479+SUM($S$7:BC$7)*$N479-SUM($O479:$Q479),0)</f>
        <v>0</v>
      </c>
      <c r="BA479" s="87">
        <f t="shared" si="1550"/>
        <v>0</v>
      </c>
      <c r="BB479" s="402">
        <f>IF(SUM($S$3:BD$3)*$J479+SUM($S$4:BD$4)*$K479+SUM($S$5:BD$5)*$L479+SUM($S$6:BD$6)*$M479+SUM($S$7:BD$7)*$N479-SUM($O479:$Q479)&gt;0,SUM($S$3:BD$3)*$J479+SUM($S$4:BD$4)*$K479+SUM($S$5:BD$5)*$L479+SUM($S$6:BD$6)*$M479+SUM($S$7:BD$7)*$N479-SUM($O479:$Q479),0)</f>
        <v>0</v>
      </c>
      <c r="BC479" s="87">
        <f t="shared" si="1551"/>
        <v>0</v>
      </c>
      <c r="BG479" s="91"/>
      <c r="BH479" s="91"/>
      <c r="BI479" s="91"/>
      <c r="BJ479" s="91"/>
      <c r="BK479" s="91"/>
      <c r="BL479" s="91"/>
      <c r="BM479" s="91"/>
      <c r="BN479" s="91"/>
      <c r="BO479" s="91"/>
      <c r="BP479" s="91"/>
      <c r="BQ479" s="250"/>
      <c r="BR479" s="157"/>
      <c r="BS479" s="91">
        <f t="shared" ref="BS479:BS480" si="1720">IF($G479=2,$H479*BA479*$I$2,$H479*BA479)</f>
        <v>0</v>
      </c>
      <c r="BT479" s="91">
        <f t="shared" ref="BT479:BT480" si="1721">IF($G479=2,$H479*BC479*$I$2,$H479*BC479)</f>
        <v>0</v>
      </c>
      <c r="BU479" s="91"/>
      <c r="BV479" s="91"/>
      <c r="BW479" s="158"/>
      <c r="BX479" s="153" t="s">
        <v>1032</v>
      </c>
    </row>
    <row r="480" spans="1:76" s="86" customFormat="1" ht="12.75" customHeight="1" x14ac:dyDescent="0.25">
      <c r="A480" s="51" t="s">
        <v>1007</v>
      </c>
      <c r="B480" s="63" t="s">
        <v>1005</v>
      </c>
      <c r="C480" s="244" t="s">
        <v>105</v>
      </c>
      <c r="D480" s="339">
        <v>2</v>
      </c>
      <c r="E480" s="336">
        <v>45.8</v>
      </c>
      <c r="F480" s="342" t="s">
        <v>580</v>
      </c>
      <c r="G480" s="369">
        <v>2</v>
      </c>
      <c r="H480" s="370">
        <v>50.5</v>
      </c>
      <c r="I480" s="372" t="s">
        <v>580</v>
      </c>
      <c r="J480" s="208"/>
      <c r="K480" s="208"/>
      <c r="L480" s="222">
        <v>3.0139999999999998</v>
      </c>
      <c r="M480" s="109"/>
      <c r="N480" s="120"/>
      <c r="O480" s="87"/>
      <c r="P480" s="87">
        <v>388</v>
      </c>
      <c r="Q480" s="292">
        <v>7000</v>
      </c>
      <c r="R480" s="72">
        <f>IF(SUM($S$3:U$3)*$J480+SUM($S$4:U$4)*$K480+SUM($S$5:U$5)*$L480+SUM($S$6:U$6)*$M480+SUM($S$7:U$7)*$N480-SUM($O480:$Q480)&gt;0,SUM($S$3:U$3)*$J480+SUM($S$4:U$4)*$K480+SUM($S$5:U$5)*$L480+SUM($S$6:U$6)*$M480+SUM($S$7:U$7)*$N480-SUM($O480:$Q480),0)</f>
        <v>0</v>
      </c>
      <c r="S480" s="73">
        <f t="shared" si="1533"/>
        <v>0</v>
      </c>
      <c r="T480" s="72">
        <f>IF(SUM($S$3:W$3)*$J480+SUM($S$4:W$4)*$K480+SUM($S$5:W$5)*$L480+SUM($S$6:W$6)*$M480+SUM($S$7:W$7)*$N480-SUM($O480:$Q480)&gt;0,SUM($S$3:W$3)*$J480+SUM($S$4:W$4)*$K480+SUM($S$5:W$5)*$L480+SUM($S$6:W$6)*$M480+SUM($S$7:W$7)*$N480-SUM($O480:$Q480),0)</f>
        <v>0</v>
      </c>
      <c r="U480" s="4">
        <f t="shared" si="1534"/>
        <v>0</v>
      </c>
      <c r="V480" s="72">
        <f>IF(SUM($S$3:Y$3)*$J480+SUM($S$4:Y$4)*$K480+SUM($S$5:Y$5)*$L480+SUM($S$6:Y$6)*$M480+SUM($S$7:Y$7)*$N480-SUM($O480:$Q480)&gt;0,SUM($S$3:Y$3)*$J480+SUM($S$4:Y$4)*$K480+SUM($S$5:Y$5)*$L480+SUM($S$6:Y$6)*$M480+SUM($S$7:Y$7)*$N480-SUM($O480:$Q480),0)</f>
        <v>0</v>
      </c>
      <c r="W480" s="4">
        <f t="shared" si="1535"/>
        <v>0</v>
      </c>
      <c r="X480" s="72">
        <f>IF(SUM($S$3:AA$3)*$J480+SUM($S$4:AA$4)*$K480+SUM($S$5:AA$5)*$L480+SUM($S$6:AA$6)*$M480+SUM($S$7:AA$7)*$N480-SUM($O480:$Q480)&gt;0,SUM($S$3:AA$3)*$J480+SUM($S$4:AA$4)*$K480+SUM($S$5:AA$5)*$L480+SUM($S$6:AA$6)*$M480+SUM($S$7:AA$7)*$N480-SUM($O480:$Q480),0)</f>
        <v>0</v>
      </c>
      <c r="Y480" s="4">
        <f t="shared" si="1536"/>
        <v>0</v>
      </c>
      <c r="Z480" s="72">
        <f>IF(SUM($S$3:AC$3)*$J480+SUM($S$4:AC$4)*$K480+SUM($S$5:AC$5)*$L480+SUM($S$6:AC$6)*$M480+SUM($S$7:AC$7)*$N480-SUM($O480:$Q480)&gt;0,SUM($S$3:AC$3)*$J480+SUM($S$4:AC$4)*$K480+SUM($S$5:AC$5)*$L480+SUM($S$6:AC$6)*$M480+SUM($S$7:AC$7)*$N480-SUM($O480:$Q480),0)</f>
        <v>0</v>
      </c>
      <c r="AA480" s="4">
        <f t="shared" si="1537"/>
        <v>0</v>
      </c>
      <c r="AB480" s="72">
        <f>IF(SUM($S$3:AE$3)*$J480+SUM($S$4:AE$4)*$K480+SUM($S$5:AE$5)*$L480+SUM($S$6:AE$6)*$M480+SUM($S$7:AE$7)*$N480-SUM($O480:$Q480)&gt;0,SUM($S$3:AE$3)*$J480+SUM($S$4:AE$4)*$K480+SUM($S$5:AE$5)*$L480+SUM($S$6:AE$6)*$M480+SUM($S$7:AE$7)*$N480-SUM($O480:$Q480),0)</f>
        <v>0</v>
      </c>
      <c r="AC480" s="4">
        <f t="shared" si="1538"/>
        <v>0</v>
      </c>
      <c r="AD480" s="72">
        <f>IF(SUM($S$3:AG$3)*$J480+SUM($S$4:AG$4)*$K480+SUM($S$5:AG$5)*$L480+SUM($S$6:AG$6)*$M480+SUM($S$7:AG$7)*$N480-SUM($O480:$Q480)&gt;0,SUM($S$3:AG$3)*$J480+SUM($S$4:AG$4)*$K480+SUM($S$5:AG$5)*$L480+SUM($S$6:AG$6)*$M480+SUM($S$7:AG$7)*$N480-SUM($O480:$Q480),0)</f>
        <v>0</v>
      </c>
      <c r="AE480" s="4">
        <f t="shared" si="1539"/>
        <v>0</v>
      </c>
      <c r="AF480" s="72">
        <f>IF(SUM($S$3:AI$3)*$J480+SUM($S$4:AI$4)*$K480+SUM($S$5:AI$5)*$L480+SUM($S$6:AI$6)*$M480+SUM($S$7:AI$7)*$N480-SUM($O480:$Q480)&gt;0,SUM($S$3:AI$3)*$J480+SUM($S$4:AI$4)*$K480+SUM($S$5:AI$5)*$L480+SUM($S$6:AI$6)*$M480+SUM($S$7:AI$7)*$N480-SUM($O480:$Q480),0)</f>
        <v>0</v>
      </c>
      <c r="AG480" s="4">
        <f t="shared" si="1540"/>
        <v>0</v>
      </c>
      <c r="AH480" s="72">
        <f>IF(SUM($S$3:AK$3)*$J480+SUM($S$4:AK$4)*$K480+SUM($S$5:AK$5)*$L480+SUM($S$6:AK$6)*$M480+SUM($S$7:AK$7)*$N480-SUM($O480:$Q480)&gt;0,SUM($S$3:AK$3)*$J480+SUM($S$4:AK$4)*$K480+SUM($S$5:AK$5)*$L480+SUM($S$6:AK$6)*$M480+SUM($S$7:AK$7)*$N480-SUM($O480:$Q480),0)</f>
        <v>0</v>
      </c>
      <c r="AI480" s="4">
        <f t="shared" si="1541"/>
        <v>0</v>
      </c>
      <c r="AJ480" s="72">
        <f>IF(SUM($S$3:AM$3)*$J480+SUM($S$4:AQ$4)*$K480+SUM($S$5:AM$5)*$L480+SUM($S$6:AM$6)*$M480+SUM($S$7:AM$7)*$N480-SUM($O480:$Q480)&gt;0,SUM($S$3:AM$3)*$J480+SUM($S$4:AQ$4)*$K480+SUM($S$5:AM$5)*$L480+SUM($S$6:AM$6)*$M480+SUM($S$7:AM$7)*$N480-SUM($O480:$Q480),0)</f>
        <v>0</v>
      </c>
      <c r="AK480" s="4">
        <f t="shared" si="1542"/>
        <v>0</v>
      </c>
      <c r="AL480" s="72">
        <f>IF(SUM($S$3:AO$3)*$J480+SUM($S$4:AS$4)*$K480+SUM($S$5:AO$5)*$L480+SUM($S$6:AO$6)*$M480+SUM($S$7:AO$7)*$N480-SUM($O480:$Q480)&gt;0,SUM($S$3:AO$3)*$J480+SUM($S$4:AS$4)*$K480+SUM($S$5:AO$5)*$L480+SUM($S$6:AO$6)*$M480+SUM($S$7:AO$7)*$N480-SUM($O480:$Q480),0)</f>
        <v>0</v>
      </c>
      <c r="AM480" s="4">
        <f t="shared" si="1543"/>
        <v>0</v>
      </c>
      <c r="AN480" s="72">
        <f>IF(SUM($S$3:AQ$3)*$J480+SUM($S$4:AU$4)*$K480+SUM($S$5:AQ$5)*$L480+SUM($S$6:AQ$6)*$M480+SUM($S$7:AQ$7)*$N480-SUM($O480:$Q480)&gt;0,SUM($S$3:AQ$3)*$J480+SUM($S$4:AU$4)*$K480+SUM($S$5:AQ$5)*$L480+SUM($S$6:AQ$6)*$M480+SUM($S$7:AQ$7)*$N480-SUM($O480:$Q480),0)</f>
        <v>0</v>
      </c>
      <c r="AO480" s="4">
        <f t="shared" si="1544"/>
        <v>0</v>
      </c>
      <c r="AP480" s="72">
        <f>IF(SUM($S$3:AS$3)*$J480+SUM($S$4:AW$4)*$K480+SUM($S$5:AS$5)*$L480+SUM($S$6:AS$6)*$M480+SUM($S$7:AS$7)*$N480-SUM($O480:$Q480)&gt;0,SUM($S$3:AS$3)*$J480+SUM($S$4:AW$4)*$K480+SUM($S$5:AS$5)*$L480+SUM($S$6:AS$6)*$M480+SUM($S$7:AS$7)*$N480-SUM($O480:$Q480),0)</f>
        <v>0</v>
      </c>
      <c r="AQ480" s="4">
        <f t="shared" si="1545"/>
        <v>0</v>
      </c>
      <c r="AR480" s="72">
        <f>IF(SUM($S$3:AU$3)*$J480+SUM($S$4:AP$4)*$K480+SUM($S$5:AU$5)*$L480+SUM($S$6:AU$6)*$M480+SUM($S$7:AU$7)*$N480-SUM($O480:$Q480)&gt;0,SUM($S$3:AU$3)*$J480+SUM($S$4:AP$4)*$K480+SUM($S$5:AU$5)*$L480+SUM($S$6:AU$6)*$M480+SUM($S$7:AU$7)*$N480-SUM($O480:$Q480),0)</f>
        <v>0</v>
      </c>
      <c r="AS480" s="4">
        <f t="shared" si="1546"/>
        <v>0</v>
      </c>
      <c r="AT480" s="72">
        <f>IF(SUM($S$3:AW$3)*$J480+SUM($S$4:AW$4)*$K480+SUM($S$5:AW$5)*$L480+SUM($S$6:AW$6)*$M480+SUM($S$7:AW$7)*$N480-SUM($O480:$Q480)&gt;0,SUM($S$3:AW$3)*$J480+SUM($S$4:AW$4)*$K480+SUM($S$5:AW$5)*$L480+SUM($S$6:AW$6)*$M480+SUM($S$7:AW$7)*$N480-SUM($O480:$Q480),0)</f>
        <v>0</v>
      </c>
      <c r="AU480" s="4">
        <f t="shared" si="1547"/>
        <v>0</v>
      </c>
      <c r="AV480" s="72">
        <f>IF(SUM($S$3:AY$3)*$J480+SUM($S$4:AY$4)*$K480+SUM($S$5:AY$5)*$L480+SUM($S$6:AY$6)*$M480+SUM($S$7:AY$7)*$N480-SUM($O480:$Q480)&gt;0,SUM($S$3:AY$3)*$J480+SUM($S$4:AY$4)*$K480+SUM($S$5:AY$5)*$L480+SUM($S$6:AY$6)*$M480+SUM($S$7:AY$7)*$N480-SUM($O480:$Q480),0)</f>
        <v>0</v>
      </c>
      <c r="AW480" s="4">
        <f t="shared" si="1548"/>
        <v>0</v>
      </c>
      <c r="AX480" s="72">
        <f>IF(SUM($S$3:BA$3)*$J480+SUM($S$4:BA$4)*$K480+SUM($S$5:BA$5)*$L480+SUM($S$6:BA$6)*$M480+SUM($S$7:BA$7)*$N480-SUM($O480:$Q480)&gt;0,SUM($S$3:BA$3)*$J480+SUM($S$4:BA$4)*$K480+SUM($S$5:BA$5)*$L480+SUM($S$6:BA$6)*$M480+SUM($S$7:BA$7)*$N480-SUM($O480:$Q480),0)</f>
        <v>0</v>
      </c>
      <c r="AY480" s="7">
        <f t="shared" si="1549"/>
        <v>0</v>
      </c>
      <c r="AZ480" s="401">
        <f>IF(SUM($S$3:BC$3)*$J480+SUM($S$4:BC$4)*$K480+SUM($S$5:BC$5)*$L480+SUM($S$6:BC$6)*$M480+SUM($S$7:BC$7)*$N480-SUM($O480:$Q480)&gt;0,SUM($S$3:BC$3)*$J480+SUM($S$4:BC$4)*$K480+SUM($S$5:BC$5)*$L480+SUM($S$6:BC$6)*$M480+SUM($S$7:BC$7)*$N480-SUM($O480:$Q480),0)</f>
        <v>0</v>
      </c>
      <c r="BA480" s="87">
        <f t="shared" si="1550"/>
        <v>0</v>
      </c>
      <c r="BB480" s="402">
        <f>IF(SUM($S$3:BD$3)*$J480+SUM($S$4:BD$4)*$K480+SUM($S$5:BD$5)*$L480+SUM($S$6:BD$6)*$M480+SUM($S$7:BD$7)*$N480-SUM($O480:$Q480)&gt;0,SUM($S$3:BD$3)*$J480+SUM($S$4:BD$4)*$K480+SUM($S$5:BD$5)*$L480+SUM($S$6:BD$6)*$M480+SUM($S$7:BD$7)*$N480-SUM($O480:$Q480),0)</f>
        <v>0</v>
      </c>
      <c r="BC480" s="87">
        <f t="shared" si="1551"/>
        <v>0</v>
      </c>
      <c r="BG480" s="23">
        <f>IF($G480=2,AC480*$H480*$I$2,AC480*$H480)</f>
        <v>0</v>
      </c>
      <c r="BH480" s="23">
        <f>IF($G480=2,AE480*$H480*$I$2,AE480*$H480)</f>
        <v>0</v>
      </c>
      <c r="BI480" s="23">
        <f>IF($G480=2,AG480*$H480*$I$2,AG480*$H480)</f>
        <v>0</v>
      </c>
      <c r="BJ480" s="23">
        <f>IF($G480=2,AI480*$H480*$I$2,AI480*$H480)</f>
        <v>0</v>
      </c>
      <c r="BK480" s="23">
        <f>IF($G480=2,AK480*$H480*$I$2,AK480*$H480)</f>
        <v>0</v>
      </c>
      <c r="BL480" s="23">
        <f>IF($G480=2,AM480*$H480*$I$2,AM480*$H480)</f>
        <v>0</v>
      </c>
      <c r="BM480" s="23">
        <f>IF($G480=2,AO480*$H480*$I$2,AO480*$H480)</f>
        <v>0</v>
      </c>
      <c r="BN480" s="23">
        <f>IF($G480=2,AQ480*$H480*$I$2,AQ480*$H480)</f>
        <v>0</v>
      </c>
      <c r="BO480" s="23">
        <f>IF($G480=2,AS480*$H480*$I$2,AS480*$H480)</f>
        <v>0</v>
      </c>
      <c r="BP480" s="23">
        <f>IF($G480=2,AU480*$H480*$I$2,AU480*$H480)</f>
        <v>0</v>
      </c>
      <c r="BQ480" s="407">
        <f>IF($G480=2,AW480*$H480*$I$2,AW480*$H480)</f>
        <v>0</v>
      </c>
      <c r="BR480" s="22">
        <f>IF($G480=2,AY480*$H480*$I$2,AY480*$H480)</f>
        <v>0</v>
      </c>
      <c r="BS480" s="91">
        <f t="shared" si="1720"/>
        <v>0</v>
      </c>
      <c r="BT480" s="91">
        <f t="shared" si="1721"/>
        <v>0</v>
      </c>
      <c r="BU480" s="23"/>
      <c r="BV480" s="23"/>
      <c r="BW480" s="24"/>
      <c r="BX480" s="164" t="s">
        <v>749</v>
      </c>
    </row>
    <row r="481" spans="1:76" s="86" customFormat="1" ht="25.5" customHeight="1" x14ac:dyDescent="0.25">
      <c r="A481" s="13" t="s">
        <v>1008</v>
      </c>
      <c r="B481" s="63" t="s">
        <v>1005</v>
      </c>
      <c r="C481" s="244" t="s">
        <v>105</v>
      </c>
      <c r="D481" s="339">
        <v>2</v>
      </c>
      <c r="E481" s="336">
        <v>45.8</v>
      </c>
      <c r="F481" s="350" t="s">
        <v>884</v>
      </c>
      <c r="G481" s="369">
        <v>2</v>
      </c>
      <c r="H481" s="370">
        <v>59.4</v>
      </c>
      <c r="I481" s="372" t="s">
        <v>884</v>
      </c>
      <c r="J481" s="307">
        <v>0.82799999999999996</v>
      </c>
      <c r="K481" s="208"/>
      <c r="L481" s="224"/>
      <c r="M481" s="109"/>
      <c r="N481" s="120"/>
      <c r="O481" s="87"/>
      <c r="P481" s="87">
        <v>1142</v>
      </c>
      <c r="Q481" s="292">
        <v>0</v>
      </c>
      <c r="R481" s="72">
        <f>IF(SUM($S$3:U$3)*$J481+SUM($S$4:U$4)*$K481+SUM($S$5:U$5)*$L481+SUM($S$6:U$6)*$M481+SUM($S$7:U$7)*$N481-SUM($O481:$Q481)&gt;0,SUM($S$3:U$3)*$J481+SUM($S$4:U$4)*$K481+SUM($S$5:U$5)*$L481+SUM($S$6:U$6)*$M481+SUM($S$7:U$7)*$N481-SUM($O481:$Q481),0)</f>
        <v>0</v>
      </c>
      <c r="S481" s="73">
        <f t="shared" si="1533"/>
        <v>0</v>
      </c>
      <c r="T481" s="72">
        <f>IF(SUM($S$3:W$3)*$J481+SUM($S$4:W$4)*$K481+SUM($S$5:W$5)*$L481+SUM($S$6:W$6)*$M481+SUM($S$7:W$7)*$N481-SUM($O481:$Q481)&gt;0,SUM($S$3:W$3)*$J481+SUM($S$4:W$4)*$K481+SUM($S$5:W$5)*$L481+SUM($S$6:W$6)*$M481+SUM($S$7:W$7)*$N481-SUM($O481:$Q481),0)</f>
        <v>0</v>
      </c>
      <c r="U481" s="4">
        <f t="shared" si="1534"/>
        <v>0</v>
      </c>
      <c r="V481" s="72">
        <f>IF(SUM($S$3:Y$3)*$J481+SUM($S$4:Y$4)*$K481+SUM($S$5:Y$5)*$L481+SUM($S$6:Y$6)*$M481+SUM($S$7:Y$7)*$N481-SUM($O481:$Q481)&gt;0,SUM($S$3:Y$3)*$J481+SUM($S$4:Y$4)*$K481+SUM($S$5:Y$5)*$L481+SUM($S$6:Y$6)*$M481+SUM($S$7:Y$7)*$N481-SUM($O481:$Q481),0)</f>
        <v>0</v>
      </c>
      <c r="W481" s="4">
        <f t="shared" si="1535"/>
        <v>0</v>
      </c>
      <c r="X481" s="72">
        <f>IF(SUM($S$3:AA$3)*$J481+SUM($S$4:AA$4)*$K481+SUM($S$5:AA$5)*$L481+SUM($S$6:AA$6)*$M481+SUM($S$7:AA$7)*$N481-SUM($O481:$Q481)&gt;0,SUM($S$3:AA$3)*$J481+SUM($S$4:AA$4)*$K481+SUM($S$5:AA$5)*$L481+SUM($S$6:AA$6)*$M481+SUM($S$7:AA$7)*$N481-SUM($O481:$Q481),0)</f>
        <v>0</v>
      </c>
      <c r="Y481" s="4">
        <f t="shared" si="1536"/>
        <v>0</v>
      </c>
      <c r="Z481" s="72">
        <f>IF(SUM($S$3:AC$3)*$J481+SUM($S$4:AC$4)*$K481+SUM($S$5:AC$5)*$L481+SUM($S$6:AC$6)*$M481+SUM($S$7:AC$7)*$N481-SUM($O481:$Q481)&gt;0,SUM($S$3:AC$3)*$J481+SUM($S$4:AC$4)*$K481+SUM($S$5:AC$5)*$L481+SUM($S$6:AC$6)*$M481+SUM($S$7:AC$7)*$N481-SUM($O481:$Q481),0)</f>
        <v>0</v>
      </c>
      <c r="AA481" s="4">
        <f t="shared" si="1537"/>
        <v>0</v>
      </c>
      <c r="AB481" s="72">
        <f>IF(SUM($S$3:AE$3)*$J481+SUM($S$4:AE$4)*$K481+SUM($S$5:AE$5)*$L481+SUM($S$6:AE$6)*$M481+SUM($S$7:AE$7)*$N481-SUM($O481:$Q481)&gt;0,SUM($S$3:AE$3)*$J481+SUM($S$4:AE$4)*$K481+SUM($S$5:AE$5)*$L481+SUM($S$6:AE$6)*$M481+SUM($S$7:AE$7)*$N481-SUM($O481:$Q481),0)</f>
        <v>0</v>
      </c>
      <c r="AC481" s="4">
        <f t="shared" si="1538"/>
        <v>0</v>
      </c>
      <c r="AD481" s="72">
        <f>IF(SUM($S$3:AG$3)*$J481+SUM($S$4:AG$4)*$K481+SUM($S$5:AG$5)*$L481+SUM($S$6:AG$6)*$M481+SUM($S$7:AG$7)*$N481-SUM($O481:$Q481)&gt;0,SUM($S$3:AG$3)*$J481+SUM($S$4:AG$4)*$K481+SUM($S$5:AG$5)*$L481+SUM($S$6:AG$6)*$M481+SUM($S$7:AG$7)*$N481-SUM($O481:$Q481),0)</f>
        <v>0</v>
      </c>
      <c r="AE481" s="4">
        <f t="shared" si="1539"/>
        <v>0</v>
      </c>
      <c r="AF481" s="72">
        <f>IF(SUM($S$3:AI$3)*$J481+SUM($S$4:AI$4)*$K481+SUM($S$5:AI$5)*$L481+SUM($S$6:AI$6)*$M481+SUM($S$7:AI$7)*$N481-SUM($O481:$Q481)&gt;0,SUM($S$3:AI$3)*$J481+SUM($S$4:AI$4)*$K481+SUM($S$5:AI$5)*$L481+SUM($S$6:AI$6)*$M481+SUM($S$7:AI$7)*$N481-SUM($O481:$Q481),0)</f>
        <v>0</v>
      </c>
      <c r="AG481" s="4">
        <f t="shared" si="1540"/>
        <v>0</v>
      </c>
      <c r="AH481" s="72">
        <f>IF(SUM($S$3:AK$3)*$J481+SUM($S$4:AK$4)*$K481+SUM($S$5:AK$5)*$L481+SUM($S$6:AK$6)*$M481+SUM($S$7:AK$7)*$N481-SUM($O481:$Q481)&gt;0,SUM($S$3:AK$3)*$J481+SUM($S$4:AK$4)*$K481+SUM($S$5:AK$5)*$L481+SUM($S$6:AK$6)*$M481+SUM($S$7:AK$7)*$N481-SUM($O481:$Q481),0)</f>
        <v>0</v>
      </c>
      <c r="AI481" s="4">
        <f t="shared" si="1541"/>
        <v>0</v>
      </c>
      <c r="AJ481" s="72">
        <f>IF(SUM($S$3:AM$3)*$J481+SUM($S$4:AQ$4)*$K481+SUM($S$5:AM$5)*$L481+SUM($S$6:AM$6)*$M481+SUM($S$7:AM$7)*$N481-SUM($O481:$Q481)&gt;0,SUM($S$3:AM$3)*$J481+SUM($S$4:AQ$4)*$K481+SUM($S$5:AM$5)*$L481+SUM($S$6:AM$6)*$M481+SUM($S$7:AM$7)*$N481-SUM($O481:$Q481),0)</f>
        <v>0</v>
      </c>
      <c r="AK481" s="4">
        <f t="shared" si="1542"/>
        <v>0</v>
      </c>
      <c r="AL481" s="72">
        <f>IF(SUM($S$3:AO$3)*$J481+SUM($S$4:AS$4)*$K481+SUM($S$5:AO$5)*$L481+SUM($S$6:AO$6)*$M481+SUM($S$7:AO$7)*$N481-SUM($O481:$Q481)&gt;0,SUM($S$3:AO$3)*$J481+SUM($S$4:AS$4)*$K481+SUM($S$5:AO$5)*$L481+SUM($S$6:AO$6)*$M481+SUM($S$7:AO$7)*$N481-SUM($O481:$Q481),0)</f>
        <v>0</v>
      </c>
      <c r="AM481" s="4">
        <f t="shared" si="1543"/>
        <v>0</v>
      </c>
      <c r="AN481" s="72">
        <f>IF(SUM($S$3:AQ$3)*$J481+SUM($S$4:AU$4)*$K481+SUM($S$5:AQ$5)*$L481+SUM($S$6:AQ$6)*$M481+SUM($S$7:AQ$7)*$N481-SUM($O481:$Q481)&gt;0,SUM($S$3:AQ$3)*$J481+SUM($S$4:AU$4)*$K481+SUM($S$5:AQ$5)*$L481+SUM($S$6:AQ$6)*$M481+SUM($S$7:AQ$7)*$N481-SUM($O481:$Q481),0)</f>
        <v>0</v>
      </c>
      <c r="AO481" s="4">
        <f t="shared" si="1544"/>
        <v>0</v>
      </c>
      <c r="AP481" s="72">
        <f>IF(SUM($S$3:AS$3)*$J481+SUM($S$4:AW$4)*$K481+SUM($S$5:AS$5)*$L481+SUM($S$6:AS$6)*$M481+SUM($S$7:AS$7)*$N481-SUM($O481:$Q481)&gt;0,SUM($S$3:AS$3)*$J481+SUM($S$4:AW$4)*$K481+SUM($S$5:AS$5)*$L481+SUM($S$6:AS$6)*$M481+SUM($S$7:AS$7)*$N481-SUM($O481:$Q481),0)</f>
        <v>0</v>
      </c>
      <c r="AQ481" s="4">
        <f t="shared" si="1545"/>
        <v>0</v>
      </c>
      <c r="AR481" s="72">
        <f>IF(SUM($S$3:AU$3)*$J481+SUM($S$4:AP$4)*$K481+SUM($S$5:AU$5)*$L481+SUM($S$6:AU$6)*$M481+SUM($S$7:AU$7)*$N481-SUM($O481:$Q481)&gt;0,SUM($S$3:AU$3)*$J481+SUM($S$4:AP$4)*$K481+SUM($S$5:AU$5)*$L481+SUM($S$6:AU$6)*$M481+SUM($S$7:AU$7)*$N481-SUM($O481:$Q481),0)</f>
        <v>0</v>
      </c>
      <c r="AS481" s="4">
        <f t="shared" si="1546"/>
        <v>0</v>
      </c>
      <c r="AT481" s="72">
        <f>IF(SUM($S$3:AW$3)*$J481+SUM($S$4:AW$4)*$K481+SUM($S$5:AW$5)*$L481+SUM($S$6:AW$6)*$M481+SUM($S$7:AW$7)*$N481-SUM($O481:$Q481)&gt;0,SUM($S$3:AW$3)*$J481+SUM($S$4:AW$4)*$K481+SUM($S$5:AW$5)*$L481+SUM($S$6:AW$6)*$M481+SUM($S$7:AW$7)*$N481-SUM($O481:$Q481),0)</f>
        <v>0</v>
      </c>
      <c r="AU481" s="4">
        <f t="shared" si="1547"/>
        <v>0</v>
      </c>
      <c r="AV481" s="72">
        <f>IF(SUM($S$3:AY$3)*$J481+SUM($S$4:AY$4)*$K481+SUM($S$5:AY$5)*$L481+SUM($S$6:AY$6)*$M481+SUM($S$7:AY$7)*$N481-SUM($O481:$Q481)&gt;0,SUM($S$3:AY$3)*$J481+SUM($S$4:AY$4)*$K481+SUM($S$5:AY$5)*$L481+SUM($S$6:AY$6)*$M481+SUM($S$7:AY$7)*$N481-SUM($O481:$Q481),0)</f>
        <v>0</v>
      </c>
      <c r="AW481" s="4">
        <f t="shared" si="1548"/>
        <v>0</v>
      </c>
      <c r="AX481" s="72">
        <f>IF(SUM($S$3:BA$3)*$J481+SUM($S$4:BA$4)*$K481+SUM($S$5:BA$5)*$L481+SUM($S$6:BA$6)*$M481+SUM($S$7:BA$7)*$N481-SUM($O481:$Q481)&gt;0,SUM($S$3:BA$3)*$J481+SUM($S$4:BA$4)*$K481+SUM($S$5:BA$5)*$L481+SUM($S$6:BA$6)*$M481+SUM($S$7:BA$7)*$N481-SUM($O481:$Q481),0)</f>
        <v>0</v>
      </c>
      <c r="AY481" s="7">
        <f t="shared" si="1549"/>
        <v>0</v>
      </c>
      <c r="AZ481" s="401">
        <f>IF(SUM($S$3:BC$3)*$J481+SUM($S$4:BC$4)*$K481+SUM($S$5:BC$5)*$L481+SUM($S$6:BC$6)*$M481+SUM($S$7:BC$7)*$N481-SUM($O481:$Q481)&gt;0,SUM($S$3:BC$3)*$J481+SUM($S$4:BC$4)*$K481+SUM($S$5:BC$5)*$L481+SUM($S$6:BC$6)*$M481+SUM($S$7:BC$7)*$N481-SUM($O481:$Q481),0)</f>
        <v>0</v>
      </c>
      <c r="BA481" s="87">
        <f t="shared" si="1550"/>
        <v>0</v>
      </c>
      <c r="BB481" s="402">
        <f>IF(SUM($S$3:BD$3)*$J481+SUM($S$4:BD$4)*$K481+SUM($S$5:BD$5)*$L481+SUM($S$6:BD$6)*$M481+SUM($S$7:BD$7)*$N481-SUM($O481:$Q481)&gt;0,SUM($S$3:BD$3)*$J481+SUM($S$4:BD$4)*$K481+SUM($S$5:BD$5)*$L481+SUM($S$6:BD$6)*$M481+SUM($S$7:BD$7)*$N481-SUM($O481:$Q481),0)</f>
        <v>0</v>
      </c>
      <c r="BC481" s="87">
        <f t="shared" si="1551"/>
        <v>0</v>
      </c>
      <c r="BG481" s="91"/>
      <c r="BH481" s="91"/>
      <c r="BI481" s="91"/>
      <c r="BJ481" s="91"/>
      <c r="BK481" s="91"/>
      <c r="BL481" s="91"/>
      <c r="BM481" s="91"/>
      <c r="BN481" s="91"/>
      <c r="BO481" s="91"/>
      <c r="BP481" s="91"/>
      <c r="BQ481" s="250"/>
      <c r="BR481" s="157"/>
      <c r="BS481" s="91"/>
      <c r="BT481" s="91"/>
      <c r="BU481" s="91"/>
      <c r="BV481" s="91"/>
      <c r="BW481" s="158"/>
      <c r="BX481" s="153" t="s">
        <v>1032</v>
      </c>
    </row>
    <row r="482" spans="1:76" s="86" customFormat="1" ht="25.5" customHeight="1" x14ac:dyDescent="0.25">
      <c r="A482" s="13" t="s">
        <v>1009</v>
      </c>
      <c r="B482" s="63" t="s">
        <v>1005</v>
      </c>
      <c r="C482" s="244" t="s">
        <v>105</v>
      </c>
      <c r="D482" s="339">
        <v>2</v>
      </c>
      <c r="E482" s="336">
        <v>45.8</v>
      </c>
      <c r="F482" s="350" t="s">
        <v>884</v>
      </c>
      <c r="G482" s="369">
        <v>2</v>
      </c>
      <c r="H482" s="370">
        <v>59.4</v>
      </c>
      <c r="I482" s="372" t="s">
        <v>884</v>
      </c>
      <c r="J482" s="307">
        <v>1.34</v>
      </c>
      <c r="K482" s="208"/>
      <c r="L482" s="224"/>
      <c r="M482" s="109"/>
      <c r="N482" s="120"/>
      <c r="O482" s="87"/>
      <c r="P482" s="87">
        <v>1829</v>
      </c>
      <c r="Q482" s="292">
        <v>0</v>
      </c>
      <c r="R482" s="72">
        <f>IF(SUM($S$3:U$3)*$J482+SUM($S$4:U$4)*$K482+SUM($S$5:U$5)*$L482+SUM($S$6:U$6)*$M482+SUM($S$7:U$7)*$N482-SUM($O482:$Q482)&gt;0,SUM($S$3:U$3)*$J482+SUM($S$4:U$4)*$K482+SUM($S$5:U$5)*$L482+SUM($S$6:U$6)*$M482+SUM($S$7:U$7)*$N482-SUM($O482:$Q482),0)</f>
        <v>0</v>
      </c>
      <c r="S482" s="73">
        <f t="shared" si="1533"/>
        <v>0</v>
      </c>
      <c r="T482" s="72">
        <f>IF(SUM($S$3:W$3)*$J482+SUM($S$4:W$4)*$K482+SUM($S$5:W$5)*$L482+SUM($S$6:W$6)*$M482+SUM($S$7:W$7)*$N482-SUM($O482:$Q482)&gt;0,SUM($S$3:W$3)*$J482+SUM($S$4:W$4)*$K482+SUM($S$5:W$5)*$L482+SUM($S$6:W$6)*$M482+SUM($S$7:W$7)*$N482-SUM($O482:$Q482),0)</f>
        <v>0</v>
      </c>
      <c r="U482" s="4">
        <f t="shared" si="1534"/>
        <v>0</v>
      </c>
      <c r="V482" s="72">
        <f>IF(SUM($S$3:Y$3)*$J482+SUM($S$4:Y$4)*$K482+SUM($S$5:Y$5)*$L482+SUM($S$6:Y$6)*$M482+SUM($S$7:Y$7)*$N482-SUM($O482:$Q482)&gt;0,SUM($S$3:Y$3)*$J482+SUM($S$4:Y$4)*$K482+SUM($S$5:Y$5)*$L482+SUM($S$6:Y$6)*$M482+SUM($S$7:Y$7)*$N482-SUM($O482:$Q482),0)</f>
        <v>0</v>
      </c>
      <c r="W482" s="4">
        <f t="shared" si="1535"/>
        <v>0</v>
      </c>
      <c r="X482" s="72">
        <f>IF(SUM($S$3:AA$3)*$J482+SUM($S$4:AA$4)*$K482+SUM($S$5:AA$5)*$L482+SUM($S$6:AA$6)*$M482+SUM($S$7:AA$7)*$N482-SUM($O482:$Q482)&gt;0,SUM($S$3:AA$3)*$J482+SUM($S$4:AA$4)*$K482+SUM($S$5:AA$5)*$L482+SUM($S$6:AA$6)*$M482+SUM($S$7:AA$7)*$N482-SUM($O482:$Q482),0)</f>
        <v>0</v>
      </c>
      <c r="Y482" s="4">
        <f t="shared" si="1536"/>
        <v>0</v>
      </c>
      <c r="Z482" s="72">
        <f>IF(SUM($S$3:AC$3)*$J482+SUM($S$4:AC$4)*$K482+SUM($S$5:AC$5)*$L482+SUM($S$6:AC$6)*$M482+SUM($S$7:AC$7)*$N482-SUM($O482:$Q482)&gt;0,SUM($S$3:AC$3)*$J482+SUM($S$4:AC$4)*$K482+SUM($S$5:AC$5)*$L482+SUM($S$6:AC$6)*$M482+SUM($S$7:AC$7)*$N482-SUM($O482:$Q482),0)</f>
        <v>0</v>
      </c>
      <c r="AA482" s="4">
        <f t="shared" si="1537"/>
        <v>0</v>
      </c>
      <c r="AB482" s="72">
        <f>IF(SUM($S$3:AE$3)*$J482+SUM($S$4:AE$4)*$K482+SUM($S$5:AE$5)*$L482+SUM($S$6:AE$6)*$M482+SUM($S$7:AE$7)*$N482-SUM($O482:$Q482)&gt;0,SUM($S$3:AE$3)*$J482+SUM($S$4:AE$4)*$K482+SUM($S$5:AE$5)*$L482+SUM($S$6:AE$6)*$M482+SUM($S$7:AE$7)*$N482-SUM($O482:$Q482),0)</f>
        <v>0</v>
      </c>
      <c r="AC482" s="4">
        <f t="shared" si="1538"/>
        <v>0</v>
      </c>
      <c r="AD482" s="72">
        <f>IF(SUM($S$3:AG$3)*$J482+SUM($S$4:AG$4)*$K482+SUM($S$5:AG$5)*$L482+SUM($S$6:AG$6)*$M482+SUM($S$7:AG$7)*$N482-SUM($O482:$Q482)&gt;0,SUM($S$3:AG$3)*$J482+SUM($S$4:AG$4)*$K482+SUM($S$5:AG$5)*$L482+SUM($S$6:AG$6)*$M482+SUM($S$7:AG$7)*$N482-SUM($O482:$Q482),0)</f>
        <v>0</v>
      </c>
      <c r="AE482" s="4">
        <f t="shared" si="1539"/>
        <v>0</v>
      </c>
      <c r="AF482" s="72">
        <f>IF(SUM($S$3:AI$3)*$J482+SUM($S$4:AI$4)*$K482+SUM($S$5:AI$5)*$L482+SUM($S$6:AI$6)*$M482+SUM($S$7:AI$7)*$N482-SUM($O482:$Q482)&gt;0,SUM($S$3:AI$3)*$J482+SUM($S$4:AI$4)*$K482+SUM($S$5:AI$5)*$L482+SUM($S$6:AI$6)*$M482+SUM($S$7:AI$7)*$N482-SUM($O482:$Q482),0)</f>
        <v>0</v>
      </c>
      <c r="AG482" s="4">
        <f t="shared" si="1540"/>
        <v>0</v>
      </c>
      <c r="AH482" s="72">
        <f>IF(SUM($S$3:AK$3)*$J482+SUM($S$4:AK$4)*$K482+SUM($S$5:AK$5)*$L482+SUM($S$6:AK$6)*$M482+SUM($S$7:AK$7)*$N482-SUM($O482:$Q482)&gt;0,SUM($S$3:AK$3)*$J482+SUM($S$4:AK$4)*$K482+SUM($S$5:AK$5)*$L482+SUM($S$6:AK$6)*$M482+SUM($S$7:AK$7)*$N482-SUM($O482:$Q482),0)</f>
        <v>0</v>
      </c>
      <c r="AI482" s="4">
        <f t="shared" si="1541"/>
        <v>0</v>
      </c>
      <c r="AJ482" s="72">
        <f>IF(SUM($S$3:AM$3)*$J482+SUM($S$4:AQ$4)*$K482+SUM($S$5:AM$5)*$L482+SUM($S$6:AM$6)*$M482+SUM($S$7:AM$7)*$N482-SUM($O482:$Q482)&gt;0,SUM($S$3:AM$3)*$J482+SUM($S$4:AQ$4)*$K482+SUM($S$5:AM$5)*$L482+SUM($S$6:AM$6)*$M482+SUM($S$7:AM$7)*$N482-SUM($O482:$Q482),0)</f>
        <v>0</v>
      </c>
      <c r="AK482" s="4">
        <f t="shared" si="1542"/>
        <v>0</v>
      </c>
      <c r="AL482" s="72">
        <f>IF(SUM($S$3:AO$3)*$J482+SUM($S$4:AS$4)*$K482+SUM($S$5:AO$5)*$L482+SUM($S$6:AO$6)*$M482+SUM($S$7:AO$7)*$N482-SUM($O482:$Q482)&gt;0,SUM($S$3:AO$3)*$J482+SUM($S$4:AS$4)*$K482+SUM($S$5:AO$5)*$L482+SUM($S$6:AO$6)*$M482+SUM($S$7:AO$7)*$N482-SUM($O482:$Q482),0)</f>
        <v>0</v>
      </c>
      <c r="AM482" s="4">
        <f t="shared" si="1543"/>
        <v>0</v>
      </c>
      <c r="AN482" s="72">
        <f>IF(SUM($S$3:AQ$3)*$J482+SUM($S$4:AU$4)*$K482+SUM($S$5:AQ$5)*$L482+SUM($S$6:AQ$6)*$M482+SUM($S$7:AQ$7)*$N482-SUM($O482:$Q482)&gt;0,SUM($S$3:AQ$3)*$J482+SUM($S$4:AU$4)*$K482+SUM($S$5:AQ$5)*$L482+SUM($S$6:AQ$6)*$M482+SUM($S$7:AQ$7)*$N482-SUM($O482:$Q482),0)</f>
        <v>0</v>
      </c>
      <c r="AO482" s="4">
        <f t="shared" si="1544"/>
        <v>0</v>
      </c>
      <c r="AP482" s="72">
        <f>IF(SUM($S$3:AS$3)*$J482+SUM($S$4:AW$4)*$K482+SUM($S$5:AS$5)*$L482+SUM($S$6:AS$6)*$M482+SUM($S$7:AS$7)*$N482-SUM($O482:$Q482)&gt;0,SUM($S$3:AS$3)*$J482+SUM($S$4:AW$4)*$K482+SUM($S$5:AS$5)*$L482+SUM($S$6:AS$6)*$M482+SUM($S$7:AS$7)*$N482-SUM($O482:$Q482),0)</f>
        <v>0</v>
      </c>
      <c r="AQ482" s="4">
        <f t="shared" si="1545"/>
        <v>0</v>
      </c>
      <c r="AR482" s="72">
        <f>IF(SUM($S$3:AU$3)*$J482+SUM($S$4:AP$4)*$K482+SUM($S$5:AU$5)*$L482+SUM($S$6:AU$6)*$M482+SUM($S$7:AU$7)*$N482-SUM($O482:$Q482)&gt;0,SUM($S$3:AU$3)*$J482+SUM($S$4:AP$4)*$K482+SUM($S$5:AU$5)*$L482+SUM($S$6:AU$6)*$M482+SUM($S$7:AU$7)*$N482-SUM($O482:$Q482),0)</f>
        <v>0</v>
      </c>
      <c r="AS482" s="4">
        <f t="shared" si="1546"/>
        <v>0</v>
      </c>
      <c r="AT482" s="72">
        <f>IF(SUM($S$3:AW$3)*$J482+SUM($S$4:AW$4)*$K482+SUM($S$5:AW$5)*$L482+SUM($S$6:AW$6)*$M482+SUM($S$7:AW$7)*$N482-SUM($O482:$Q482)&gt;0,SUM($S$3:AW$3)*$J482+SUM($S$4:AW$4)*$K482+SUM($S$5:AW$5)*$L482+SUM($S$6:AW$6)*$M482+SUM($S$7:AW$7)*$N482-SUM($O482:$Q482),0)</f>
        <v>0</v>
      </c>
      <c r="AU482" s="4">
        <f t="shared" si="1547"/>
        <v>0</v>
      </c>
      <c r="AV482" s="72">
        <f>IF(SUM($S$3:AY$3)*$J482+SUM($S$4:AY$4)*$K482+SUM($S$5:AY$5)*$L482+SUM($S$6:AY$6)*$M482+SUM($S$7:AY$7)*$N482-SUM($O482:$Q482)&gt;0,SUM($S$3:AY$3)*$J482+SUM($S$4:AY$4)*$K482+SUM($S$5:AY$5)*$L482+SUM($S$6:AY$6)*$M482+SUM($S$7:AY$7)*$N482-SUM($O482:$Q482),0)</f>
        <v>0</v>
      </c>
      <c r="AW482" s="4">
        <f t="shared" si="1548"/>
        <v>0</v>
      </c>
      <c r="AX482" s="72">
        <f>IF(SUM($S$3:BA$3)*$J482+SUM($S$4:BA$4)*$K482+SUM($S$5:BA$5)*$L482+SUM($S$6:BA$6)*$M482+SUM($S$7:BA$7)*$N482-SUM($O482:$Q482)&gt;0,SUM($S$3:BA$3)*$J482+SUM($S$4:BA$4)*$K482+SUM($S$5:BA$5)*$L482+SUM($S$6:BA$6)*$M482+SUM($S$7:BA$7)*$N482-SUM($O482:$Q482),0)</f>
        <v>0</v>
      </c>
      <c r="AY482" s="7">
        <f t="shared" si="1549"/>
        <v>0</v>
      </c>
      <c r="AZ482" s="401">
        <f>IF(SUM($S$3:BC$3)*$J482+SUM($S$4:BC$4)*$K482+SUM($S$5:BC$5)*$L482+SUM($S$6:BC$6)*$M482+SUM($S$7:BC$7)*$N482-SUM($O482:$Q482)&gt;0,SUM($S$3:BC$3)*$J482+SUM($S$4:BC$4)*$K482+SUM($S$5:BC$5)*$L482+SUM($S$6:BC$6)*$M482+SUM($S$7:BC$7)*$N482-SUM($O482:$Q482),0)</f>
        <v>0</v>
      </c>
      <c r="BA482" s="87">
        <f t="shared" si="1550"/>
        <v>0</v>
      </c>
      <c r="BB482" s="402">
        <f>IF(SUM($S$3:BD$3)*$J482+SUM($S$4:BD$4)*$K482+SUM($S$5:BD$5)*$L482+SUM($S$6:BD$6)*$M482+SUM($S$7:BD$7)*$N482-SUM($O482:$Q482)&gt;0,SUM($S$3:BD$3)*$J482+SUM($S$4:BD$4)*$K482+SUM($S$5:BD$5)*$L482+SUM($S$6:BD$6)*$M482+SUM($S$7:BD$7)*$N482-SUM($O482:$Q482),0)</f>
        <v>0</v>
      </c>
      <c r="BC482" s="87">
        <f t="shared" si="1551"/>
        <v>0</v>
      </c>
      <c r="BG482" s="91"/>
      <c r="BH482" s="91"/>
      <c r="BI482" s="91"/>
      <c r="BJ482" s="91"/>
      <c r="BK482" s="91"/>
      <c r="BL482" s="91"/>
      <c r="BM482" s="91"/>
      <c r="BN482" s="91"/>
      <c r="BO482" s="91"/>
      <c r="BP482" s="91"/>
      <c r="BQ482" s="250"/>
      <c r="BR482" s="157"/>
      <c r="BS482" s="91"/>
      <c r="BT482" s="91"/>
      <c r="BU482" s="91"/>
      <c r="BV482" s="91"/>
      <c r="BW482" s="158"/>
      <c r="BX482" s="153" t="s">
        <v>1032</v>
      </c>
    </row>
    <row r="483" spans="1:76" s="86" customFormat="1" ht="12.75" customHeight="1" x14ac:dyDescent="0.25">
      <c r="A483" s="51" t="s">
        <v>1010</v>
      </c>
      <c r="B483" s="63" t="s">
        <v>1005</v>
      </c>
      <c r="C483" s="244" t="s">
        <v>105</v>
      </c>
      <c r="D483" s="339">
        <v>2</v>
      </c>
      <c r="E483" s="336">
        <v>45.8</v>
      </c>
      <c r="F483" s="342" t="s">
        <v>580</v>
      </c>
      <c r="G483" s="369">
        <v>2</v>
      </c>
      <c r="H483" s="370">
        <v>50.5</v>
      </c>
      <c r="I483" s="372" t="s">
        <v>580</v>
      </c>
      <c r="J483" s="208"/>
      <c r="K483" s="208"/>
      <c r="L483" s="222">
        <v>5.7610000000000001</v>
      </c>
      <c r="M483" s="109"/>
      <c r="N483" s="120"/>
      <c r="O483" s="87"/>
      <c r="P483" s="87"/>
      <c r="Q483" s="292">
        <v>11000</v>
      </c>
      <c r="R483" s="72">
        <f>IF(SUM($S$3:U$3)*$J483+SUM($S$4:U$4)*$K483+SUM($S$5:U$5)*$L483+SUM($S$6:U$6)*$M483+SUM($S$7:U$7)*$N483-SUM($O483:$Q483)&gt;0,SUM($S$3:U$3)*$J483+SUM($S$4:U$4)*$K483+SUM($S$5:U$5)*$L483+SUM($S$6:U$6)*$M483+SUM($S$7:U$7)*$N483-SUM($O483:$Q483),0)</f>
        <v>0</v>
      </c>
      <c r="S483" s="73">
        <f t="shared" si="1533"/>
        <v>0</v>
      </c>
      <c r="T483" s="72">
        <f>IF(SUM($S$3:W$3)*$J483+SUM($S$4:W$4)*$K483+SUM($S$5:W$5)*$L483+SUM($S$6:W$6)*$M483+SUM($S$7:W$7)*$N483-SUM($O483:$Q483)&gt;0,SUM($S$3:W$3)*$J483+SUM($S$4:W$4)*$K483+SUM($S$5:W$5)*$L483+SUM($S$6:W$6)*$M483+SUM($S$7:W$7)*$N483-SUM($O483:$Q483),0)</f>
        <v>0</v>
      </c>
      <c r="U483" s="4">
        <f t="shared" si="1534"/>
        <v>0</v>
      </c>
      <c r="V483" s="72">
        <f>IF(SUM($S$3:Y$3)*$J483+SUM($S$4:Y$4)*$K483+SUM($S$5:Y$5)*$L483+SUM($S$6:Y$6)*$M483+SUM($S$7:Y$7)*$N483-SUM($O483:$Q483)&gt;0,SUM($S$3:Y$3)*$J483+SUM($S$4:Y$4)*$K483+SUM($S$5:Y$5)*$L483+SUM($S$6:Y$6)*$M483+SUM($S$7:Y$7)*$N483-SUM($O483:$Q483),0)</f>
        <v>0</v>
      </c>
      <c r="W483" s="4">
        <f t="shared" si="1535"/>
        <v>0</v>
      </c>
      <c r="X483" s="72">
        <f>IF(SUM($S$3:AA$3)*$J483+SUM($S$4:AA$4)*$K483+SUM($S$5:AA$5)*$L483+SUM($S$6:AA$6)*$M483+SUM($S$7:AA$7)*$N483-SUM($O483:$Q483)&gt;0,SUM($S$3:AA$3)*$J483+SUM($S$4:AA$4)*$K483+SUM($S$5:AA$5)*$L483+SUM($S$6:AA$6)*$M483+SUM($S$7:AA$7)*$N483-SUM($O483:$Q483),0)</f>
        <v>0</v>
      </c>
      <c r="Y483" s="4">
        <f t="shared" si="1536"/>
        <v>0</v>
      </c>
      <c r="Z483" s="72">
        <f>IF(SUM($S$3:AC$3)*$J483+SUM($S$4:AC$4)*$K483+SUM($S$5:AC$5)*$L483+SUM($S$6:AC$6)*$M483+SUM($S$7:AC$7)*$N483-SUM($O483:$Q483)&gt;0,SUM($S$3:AC$3)*$J483+SUM($S$4:AC$4)*$K483+SUM($S$5:AC$5)*$L483+SUM($S$6:AC$6)*$M483+SUM($S$7:AC$7)*$N483-SUM($O483:$Q483),0)</f>
        <v>0</v>
      </c>
      <c r="AA483" s="4">
        <f t="shared" si="1537"/>
        <v>0</v>
      </c>
      <c r="AB483" s="72">
        <f>IF(SUM($S$3:AE$3)*$J483+SUM($S$4:AE$4)*$K483+SUM($S$5:AE$5)*$L483+SUM($S$6:AE$6)*$M483+SUM($S$7:AE$7)*$N483-SUM($O483:$Q483)&gt;0,SUM($S$3:AE$3)*$J483+SUM($S$4:AE$4)*$K483+SUM($S$5:AE$5)*$L483+SUM($S$6:AE$6)*$M483+SUM($S$7:AE$7)*$N483-SUM($O483:$Q483),0)</f>
        <v>0</v>
      </c>
      <c r="AC483" s="4">
        <f t="shared" si="1538"/>
        <v>0</v>
      </c>
      <c r="AD483" s="72">
        <f>IF(SUM($S$3:AG$3)*$J483+SUM($S$4:AG$4)*$K483+SUM($S$5:AG$5)*$L483+SUM($S$6:AG$6)*$M483+SUM($S$7:AG$7)*$N483-SUM($O483:$Q483)&gt;0,SUM($S$3:AG$3)*$J483+SUM($S$4:AG$4)*$K483+SUM($S$5:AG$5)*$L483+SUM($S$6:AG$6)*$M483+SUM($S$7:AG$7)*$N483-SUM($O483:$Q483),0)</f>
        <v>0</v>
      </c>
      <c r="AE483" s="4">
        <f t="shared" si="1539"/>
        <v>0</v>
      </c>
      <c r="AF483" s="72">
        <f>IF(SUM($S$3:AI$3)*$J483+SUM($S$4:AI$4)*$K483+SUM($S$5:AI$5)*$L483+SUM($S$6:AI$6)*$M483+SUM($S$7:AI$7)*$N483-SUM($O483:$Q483)&gt;0,SUM($S$3:AI$3)*$J483+SUM($S$4:AI$4)*$K483+SUM($S$5:AI$5)*$L483+SUM($S$6:AI$6)*$M483+SUM($S$7:AI$7)*$N483-SUM($O483:$Q483),0)</f>
        <v>0</v>
      </c>
      <c r="AG483" s="4">
        <f t="shared" si="1540"/>
        <v>0</v>
      </c>
      <c r="AH483" s="72">
        <f>IF(SUM($S$3:AK$3)*$J483+SUM($S$4:AK$4)*$K483+SUM($S$5:AK$5)*$L483+SUM($S$6:AK$6)*$M483+SUM($S$7:AK$7)*$N483-SUM($O483:$Q483)&gt;0,SUM($S$3:AK$3)*$J483+SUM($S$4:AK$4)*$K483+SUM($S$5:AK$5)*$L483+SUM($S$6:AK$6)*$M483+SUM($S$7:AK$7)*$N483-SUM($O483:$Q483),0)</f>
        <v>0</v>
      </c>
      <c r="AI483" s="4">
        <f t="shared" si="1541"/>
        <v>0</v>
      </c>
      <c r="AJ483" s="72">
        <f>IF(SUM($S$3:AM$3)*$J483+SUM($S$4:AQ$4)*$K483+SUM($S$5:AM$5)*$L483+SUM($S$6:AM$6)*$M483+SUM($S$7:AM$7)*$N483-SUM($O483:$Q483)&gt;0,SUM($S$3:AM$3)*$J483+SUM($S$4:AQ$4)*$K483+SUM($S$5:AM$5)*$L483+SUM($S$6:AM$6)*$M483+SUM($S$7:AM$7)*$N483-SUM($O483:$Q483),0)</f>
        <v>0</v>
      </c>
      <c r="AK483" s="4">
        <f t="shared" si="1542"/>
        <v>0</v>
      </c>
      <c r="AL483" s="72">
        <f>IF(SUM($S$3:AO$3)*$J483+SUM($S$4:AS$4)*$K483+SUM($S$5:AO$5)*$L483+SUM($S$6:AO$6)*$M483+SUM($S$7:AO$7)*$N483-SUM($O483:$Q483)&gt;0,SUM($S$3:AO$3)*$J483+SUM($S$4:AS$4)*$K483+SUM($S$5:AO$5)*$L483+SUM($S$6:AO$6)*$M483+SUM($S$7:AO$7)*$N483-SUM($O483:$Q483),0)</f>
        <v>0</v>
      </c>
      <c r="AM483" s="4">
        <f t="shared" si="1543"/>
        <v>0</v>
      </c>
      <c r="AN483" s="72">
        <f>IF(SUM($S$3:AQ$3)*$J483+SUM($S$4:AU$4)*$K483+SUM($S$5:AQ$5)*$L483+SUM($S$6:AQ$6)*$M483+SUM($S$7:AQ$7)*$N483-SUM($O483:$Q483)&gt;0,SUM($S$3:AQ$3)*$J483+SUM($S$4:AU$4)*$K483+SUM($S$5:AQ$5)*$L483+SUM($S$6:AQ$6)*$M483+SUM($S$7:AQ$7)*$N483-SUM($O483:$Q483),0)</f>
        <v>0</v>
      </c>
      <c r="AO483" s="4">
        <f t="shared" si="1544"/>
        <v>0</v>
      </c>
      <c r="AP483" s="72">
        <f>IF(SUM($S$3:AS$3)*$J483+SUM($S$4:AW$4)*$K483+SUM($S$5:AS$5)*$L483+SUM($S$6:AS$6)*$M483+SUM($S$7:AS$7)*$N483-SUM($O483:$Q483)&gt;0,SUM($S$3:AS$3)*$J483+SUM($S$4:AW$4)*$K483+SUM($S$5:AS$5)*$L483+SUM($S$6:AS$6)*$M483+SUM($S$7:AS$7)*$N483-SUM($O483:$Q483),0)</f>
        <v>0</v>
      </c>
      <c r="AQ483" s="4">
        <f t="shared" si="1545"/>
        <v>0</v>
      </c>
      <c r="AR483" s="72">
        <f>IF(SUM($S$3:AU$3)*$J483+SUM($S$4:AP$4)*$K483+SUM($S$5:AU$5)*$L483+SUM($S$6:AU$6)*$M483+SUM($S$7:AU$7)*$N483-SUM($O483:$Q483)&gt;0,SUM($S$3:AU$3)*$J483+SUM($S$4:AP$4)*$K483+SUM($S$5:AU$5)*$L483+SUM($S$6:AU$6)*$M483+SUM($S$7:AU$7)*$N483-SUM($O483:$Q483),0)</f>
        <v>0</v>
      </c>
      <c r="AS483" s="4">
        <f t="shared" si="1546"/>
        <v>0</v>
      </c>
      <c r="AT483" s="72">
        <f>IF(SUM($S$3:AW$3)*$J483+SUM($S$4:AW$4)*$K483+SUM($S$5:AW$5)*$L483+SUM($S$6:AW$6)*$M483+SUM($S$7:AW$7)*$N483-SUM($O483:$Q483)&gt;0,SUM($S$3:AW$3)*$J483+SUM($S$4:AW$4)*$K483+SUM($S$5:AW$5)*$L483+SUM($S$6:AW$6)*$M483+SUM($S$7:AW$7)*$N483-SUM($O483:$Q483),0)</f>
        <v>0</v>
      </c>
      <c r="AU483" s="4">
        <f t="shared" si="1547"/>
        <v>0</v>
      </c>
      <c r="AV483" s="72">
        <f>IF(SUM($S$3:AY$3)*$J483+SUM($S$4:AY$4)*$K483+SUM($S$5:AY$5)*$L483+SUM($S$6:AY$6)*$M483+SUM($S$7:AY$7)*$N483-SUM($O483:$Q483)&gt;0,SUM($S$3:AY$3)*$J483+SUM($S$4:AY$4)*$K483+SUM($S$5:AY$5)*$L483+SUM($S$6:AY$6)*$M483+SUM($S$7:AY$7)*$N483-SUM($O483:$Q483),0)</f>
        <v>0</v>
      </c>
      <c r="AW483" s="4">
        <f t="shared" si="1548"/>
        <v>0</v>
      </c>
      <c r="AX483" s="72">
        <f>IF(SUM($S$3:BA$3)*$J483+SUM($S$4:BA$4)*$K483+SUM($S$5:BA$5)*$L483+SUM($S$6:BA$6)*$M483+SUM($S$7:BA$7)*$N483-SUM($O483:$Q483)&gt;0,SUM($S$3:BA$3)*$J483+SUM($S$4:BA$4)*$K483+SUM($S$5:BA$5)*$L483+SUM($S$6:BA$6)*$M483+SUM($S$7:BA$7)*$N483-SUM($O483:$Q483),0)</f>
        <v>0</v>
      </c>
      <c r="AY483" s="7">
        <f t="shared" si="1549"/>
        <v>0</v>
      </c>
      <c r="AZ483" s="401">
        <f>IF(SUM($S$3:BC$3)*$J483+SUM($S$4:BC$4)*$K483+SUM($S$5:BC$5)*$L483+SUM($S$6:BC$6)*$M483+SUM($S$7:BC$7)*$N483-SUM($O483:$Q483)&gt;0,SUM($S$3:BC$3)*$J483+SUM($S$4:BC$4)*$K483+SUM($S$5:BC$5)*$L483+SUM($S$6:BC$6)*$M483+SUM($S$7:BC$7)*$N483-SUM($O483:$Q483),0)</f>
        <v>0</v>
      </c>
      <c r="BA483" s="87">
        <f t="shared" si="1550"/>
        <v>0</v>
      </c>
      <c r="BB483" s="402">
        <f>IF(SUM($S$3:BD$3)*$J483+SUM($S$4:BD$4)*$K483+SUM($S$5:BD$5)*$L483+SUM($S$6:BD$6)*$M483+SUM($S$7:BD$7)*$N483-SUM($O483:$Q483)&gt;0,SUM($S$3:BD$3)*$J483+SUM($S$4:BD$4)*$K483+SUM($S$5:BD$5)*$L483+SUM($S$6:BD$6)*$M483+SUM($S$7:BD$7)*$N483-SUM($O483:$Q483),0)</f>
        <v>0</v>
      </c>
      <c r="BC483" s="87">
        <f t="shared" si="1551"/>
        <v>0</v>
      </c>
      <c r="BG483" s="23">
        <f t="shared" ref="BG483:BG489" si="1722">IF($G483=2,AC483*$H483*$I$2,AC483*$H483)</f>
        <v>0</v>
      </c>
      <c r="BH483" s="23">
        <f t="shared" ref="BH483:BH489" si="1723">IF($G483=2,AE483*$H483*$I$2,AE483*$H483)</f>
        <v>0</v>
      </c>
      <c r="BI483" s="23">
        <f t="shared" ref="BI483:BI489" si="1724">IF($G483=2,AG483*$H483*$I$2,AG483*$H483)</f>
        <v>0</v>
      </c>
      <c r="BJ483" s="23">
        <f t="shared" ref="BJ483:BJ489" si="1725">IF($G483=2,AI483*$H483*$I$2,AI483*$H483)</f>
        <v>0</v>
      </c>
      <c r="BK483" s="23">
        <f t="shared" ref="BK483:BK489" si="1726">IF($G483=2,AK483*$H483*$I$2,AK483*$H483)</f>
        <v>0</v>
      </c>
      <c r="BL483" s="23">
        <f t="shared" ref="BL483:BL489" si="1727">IF($G483=2,AM483*$H483*$I$2,AM483*$H483)</f>
        <v>0</v>
      </c>
      <c r="BM483" s="23">
        <f t="shared" ref="BM483:BM489" si="1728">IF($G483=2,AO483*$H483*$I$2,AO483*$H483)</f>
        <v>0</v>
      </c>
      <c r="BN483" s="23">
        <f t="shared" ref="BN483:BN489" si="1729">IF($G483=2,AQ483*$H483*$I$2,AQ483*$H483)</f>
        <v>0</v>
      </c>
      <c r="BO483" s="23">
        <f t="shared" ref="BO483:BO489" si="1730">IF($G483=2,AS483*$H483*$I$2,AS483*$H483)</f>
        <v>0</v>
      </c>
      <c r="BP483" s="23">
        <f t="shared" ref="BP483:BP489" si="1731">IF($G483=2,AU483*$H483*$I$2,AU483*$H483)</f>
        <v>0</v>
      </c>
      <c r="BQ483" s="407">
        <f t="shared" ref="BQ483:BQ489" si="1732">IF($G483=2,AW483*$H483*$I$2,AW483*$H483)</f>
        <v>0</v>
      </c>
      <c r="BR483" s="22">
        <f t="shared" ref="BR483:BR489" si="1733">IF($G483=2,AY483*$H483*$I$2,AY483*$H483)</f>
        <v>0</v>
      </c>
      <c r="BS483" s="91">
        <f t="shared" ref="BS483:BS489" si="1734">IF($G483=2,$H483*BA483*$I$2,$H483*BA483)</f>
        <v>0</v>
      </c>
      <c r="BT483" s="91">
        <f t="shared" ref="BT483:BT489" si="1735">IF($G483=2,$H483*BC483*$I$2,$H483*BC483)</f>
        <v>0</v>
      </c>
      <c r="BU483" s="23"/>
      <c r="BV483" s="23"/>
      <c r="BW483" s="24"/>
      <c r="BX483" s="164" t="s">
        <v>749</v>
      </c>
    </row>
    <row r="484" spans="1:76" s="86" customFormat="1" ht="12.75" customHeight="1" x14ac:dyDescent="0.25">
      <c r="A484" s="51" t="s">
        <v>1011</v>
      </c>
      <c r="B484" s="63" t="s">
        <v>1005</v>
      </c>
      <c r="C484" s="244" t="s">
        <v>105</v>
      </c>
      <c r="D484" s="339">
        <v>2</v>
      </c>
      <c r="E484" s="336">
        <v>45.8</v>
      </c>
      <c r="F484" s="342" t="s">
        <v>580</v>
      </c>
      <c r="G484" s="369">
        <v>2</v>
      </c>
      <c r="H484" s="370">
        <v>50.5</v>
      </c>
      <c r="I484" s="372" t="s">
        <v>580</v>
      </c>
      <c r="J484" s="307">
        <v>8.1929999999999996</v>
      </c>
      <c r="K484" s="208"/>
      <c r="L484" s="222">
        <v>1.55</v>
      </c>
      <c r="M484" s="109"/>
      <c r="N484" s="120"/>
      <c r="O484" s="87"/>
      <c r="P484" s="87"/>
      <c r="Q484" s="292">
        <v>6000</v>
      </c>
      <c r="R484" s="72">
        <f>IF(SUM($S$3:U$3)*$J484+SUM($S$4:U$4)*$K484+SUM($S$5:U$5)*$L484+SUM($S$6:U$6)*$M484+SUM($S$7:U$7)*$N484-SUM($O484:$Q484)&gt;0,SUM($S$3:U$3)*$J484+SUM($S$4:U$4)*$K484+SUM($S$5:U$5)*$L484+SUM($S$6:U$6)*$M484+SUM($S$7:U$7)*$N484-SUM($O484:$Q484),0)</f>
        <v>0</v>
      </c>
      <c r="S484" s="73">
        <f t="shared" si="1533"/>
        <v>0</v>
      </c>
      <c r="T484" s="72">
        <f>IF(SUM($S$3:W$3)*$J484+SUM($S$4:W$4)*$K484+SUM($S$5:W$5)*$L484+SUM($S$6:W$6)*$M484+SUM($S$7:W$7)*$N484-SUM($O484:$Q484)&gt;0,SUM($S$3:W$3)*$J484+SUM($S$4:W$4)*$K484+SUM($S$5:W$5)*$L484+SUM($S$6:W$6)*$M484+SUM($S$7:W$7)*$N484-SUM($O484:$Q484),0)</f>
        <v>0</v>
      </c>
      <c r="U484" s="4">
        <f t="shared" si="1534"/>
        <v>0</v>
      </c>
      <c r="V484" s="72">
        <f>IF(SUM($S$3:Y$3)*$J484+SUM($S$4:Y$4)*$K484+SUM($S$5:Y$5)*$L484+SUM($S$6:Y$6)*$M484+SUM($S$7:Y$7)*$N484-SUM($O484:$Q484)&gt;0,SUM($S$3:Y$3)*$J484+SUM($S$4:Y$4)*$K484+SUM($S$5:Y$5)*$L484+SUM($S$6:Y$6)*$M484+SUM($S$7:Y$7)*$N484-SUM($O484:$Q484),0)</f>
        <v>0</v>
      </c>
      <c r="W484" s="4">
        <f t="shared" si="1535"/>
        <v>0</v>
      </c>
      <c r="X484" s="72">
        <f>IF(SUM($S$3:AA$3)*$J484+SUM($S$4:AA$4)*$K484+SUM($S$5:AA$5)*$L484+SUM($S$6:AA$6)*$M484+SUM($S$7:AA$7)*$N484-SUM($O484:$Q484)&gt;0,SUM($S$3:AA$3)*$J484+SUM($S$4:AA$4)*$K484+SUM($S$5:AA$5)*$L484+SUM($S$6:AA$6)*$M484+SUM($S$7:AA$7)*$N484-SUM($O484:$Q484),0)</f>
        <v>0</v>
      </c>
      <c r="Y484" s="4">
        <f t="shared" si="1536"/>
        <v>0</v>
      </c>
      <c r="Z484" s="72">
        <f>IF(SUM($S$3:AC$3)*$J484+SUM($S$4:AC$4)*$K484+SUM($S$5:AC$5)*$L484+SUM($S$6:AC$6)*$M484+SUM($S$7:AC$7)*$N484-SUM($O484:$Q484)&gt;0,SUM($S$3:AC$3)*$J484+SUM($S$4:AC$4)*$K484+SUM($S$5:AC$5)*$L484+SUM($S$6:AC$6)*$M484+SUM($S$7:AC$7)*$N484-SUM($O484:$Q484),0)</f>
        <v>0</v>
      </c>
      <c r="AA484" s="4">
        <f t="shared" si="1537"/>
        <v>0</v>
      </c>
      <c r="AB484" s="72">
        <f>IF(SUM($S$3:AE$3)*$J484+SUM($S$4:AE$4)*$K484+SUM($S$5:AE$5)*$L484+SUM($S$6:AE$6)*$M484+SUM($S$7:AE$7)*$N484-SUM($O484:$Q484)&gt;0,SUM($S$3:AE$3)*$J484+SUM($S$4:AE$4)*$K484+SUM($S$5:AE$5)*$L484+SUM($S$6:AE$6)*$M484+SUM($S$7:AE$7)*$N484-SUM($O484:$Q484),0)</f>
        <v>0</v>
      </c>
      <c r="AC484" s="4">
        <f t="shared" si="1538"/>
        <v>0</v>
      </c>
      <c r="AD484" s="72">
        <f>IF(SUM($S$3:AG$3)*$J484+SUM($S$4:AG$4)*$K484+SUM($S$5:AG$5)*$L484+SUM($S$6:AG$6)*$M484+SUM($S$7:AG$7)*$N484-SUM($O484:$Q484)&gt;0,SUM($S$3:AG$3)*$J484+SUM($S$4:AG$4)*$K484+SUM($S$5:AG$5)*$L484+SUM($S$6:AG$6)*$M484+SUM($S$7:AG$7)*$N484-SUM($O484:$Q484),0)</f>
        <v>0</v>
      </c>
      <c r="AE484" s="4">
        <f t="shared" si="1539"/>
        <v>0</v>
      </c>
      <c r="AF484" s="72">
        <f>IF(SUM($S$3:AI$3)*$J484+SUM($S$4:AI$4)*$K484+SUM($S$5:AI$5)*$L484+SUM($S$6:AI$6)*$M484+SUM($S$7:AI$7)*$N484-SUM($O484:$Q484)&gt;0,SUM($S$3:AI$3)*$J484+SUM($S$4:AI$4)*$K484+SUM($S$5:AI$5)*$L484+SUM($S$6:AI$6)*$M484+SUM($S$7:AI$7)*$N484-SUM($O484:$Q484),0)</f>
        <v>0</v>
      </c>
      <c r="AG484" s="4">
        <f t="shared" si="1540"/>
        <v>0</v>
      </c>
      <c r="AH484" s="72">
        <f>IF(SUM($S$3:AK$3)*$J484+SUM($S$4:AK$4)*$K484+SUM($S$5:AK$5)*$L484+SUM($S$6:AK$6)*$M484+SUM($S$7:AK$7)*$N484-SUM($O484:$Q484)&gt;0,SUM($S$3:AK$3)*$J484+SUM($S$4:AK$4)*$K484+SUM($S$5:AK$5)*$L484+SUM($S$6:AK$6)*$M484+SUM($S$7:AK$7)*$N484-SUM($O484:$Q484),0)</f>
        <v>0</v>
      </c>
      <c r="AI484" s="4">
        <f t="shared" si="1541"/>
        <v>0</v>
      </c>
      <c r="AJ484" s="72">
        <f>IF(SUM($S$3:AM$3)*$J484+SUM($S$4:AQ$4)*$K484+SUM($S$5:AM$5)*$L484+SUM($S$6:AM$6)*$M484+SUM($S$7:AM$7)*$N484-SUM($O484:$Q484)&gt;0,SUM($S$3:AM$3)*$J484+SUM($S$4:AQ$4)*$K484+SUM($S$5:AM$5)*$L484+SUM($S$6:AM$6)*$M484+SUM($S$7:AM$7)*$N484-SUM($O484:$Q484),0)</f>
        <v>0</v>
      </c>
      <c r="AK484" s="4">
        <f t="shared" si="1542"/>
        <v>0</v>
      </c>
      <c r="AL484" s="72">
        <f>IF(SUM($S$3:AO$3)*$J484+SUM($S$4:AS$4)*$K484+SUM($S$5:AO$5)*$L484+SUM($S$6:AO$6)*$M484+SUM($S$7:AO$7)*$N484-SUM($O484:$Q484)&gt;0,SUM($S$3:AO$3)*$J484+SUM($S$4:AS$4)*$K484+SUM($S$5:AO$5)*$L484+SUM($S$6:AO$6)*$M484+SUM($S$7:AO$7)*$N484-SUM($O484:$Q484),0)</f>
        <v>0</v>
      </c>
      <c r="AM484" s="4">
        <f t="shared" si="1543"/>
        <v>0</v>
      </c>
      <c r="AN484" s="72">
        <f>IF(SUM($S$3:AQ$3)*$J484+SUM($S$4:AU$4)*$K484+SUM($S$5:AQ$5)*$L484+SUM($S$6:AQ$6)*$M484+SUM($S$7:AQ$7)*$N484-SUM($O484:$Q484)&gt;0,SUM($S$3:AQ$3)*$J484+SUM($S$4:AU$4)*$K484+SUM($S$5:AQ$5)*$L484+SUM($S$6:AQ$6)*$M484+SUM($S$7:AQ$7)*$N484-SUM($O484:$Q484),0)</f>
        <v>0</v>
      </c>
      <c r="AO484" s="4">
        <f t="shared" si="1544"/>
        <v>0</v>
      </c>
      <c r="AP484" s="72">
        <f>IF(SUM($S$3:AS$3)*$J484+SUM($S$4:AW$4)*$K484+SUM($S$5:AS$5)*$L484+SUM($S$6:AS$6)*$M484+SUM($S$7:AS$7)*$N484-SUM($O484:$Q484)&gt;0,SUM($S$3:AS$3)*$J484+SUM($S$4:AW$4)*$K484+SUM($S$5:AS$5)*$L484+SUM($S$6:AS$6)*$M484+SUM($S$7:AS$7)*$N484-SUM($O484:$Q484),0)</f>
        <v>0</v>
      </c>
      <c r="AQ484" s="4">
        <f t="shared" si="1545"/>
        <v>0</v>
      </c>
      <c r="AR484" s="72">
        <f>IF(SUM($S$3:AU$3)*$J484+SUM($S$4:AP$4)*$K484+SUM($S$5:AU$5)*$L484+SUM($S$6:AU$6)*$M484+SUM($S$7:AU$7)*$N484-SUM($O484:$Q484)&gt;0,SUM($S$3:AU$3)*$J484+SUM($S$4:AP$4)*$K484+SUM($S$5:AU$5)*$L484+SUM($S$6:AU$6)*$M484+SUM($S$7:AU$7)*$N484-SUM($O484:$Q484),0)</f>
        <v>0</v>
      </c>
      <c r="AS484" s="4">
        <f t="shared" si="1546"/>
        <v>0</v>
      </c>
      <c r="AT484" s="72">
        <f>IF(SUM($S$3:AW$3)*$J484+SUM($S$4:AW$4)*$K484+SUM($S$5:AW$5)*$L484+SUM($S$6:AW$6)*$M484+SUM($S$7:AW$7)*$N484-SUM($O484:$Q484)&gt;0,SUM($S$3:AW$3)*$J484+SUM($S$4:AW$4)*$K484+SUM($S$5:AW$5)*$L484+SUM($S$6:AW$6)*$M484+SUM($S$7:AW$7)*$N484-SUM($O484:$Q484),0)</f>
        <v>0</v>
      </c>
      <c r="AU484" s="4">
        <f t="shared" si="1547"/>
        <v>0</v>
      </c>
      <c r="AV484" s="72">
        <f>IF(SUM($S$3:AY$3)*$J484+SUM($S$4:AY$4)*$K484+SUM($S$5:AY$5)*$L484+SUM($S$6:AY$6)*$M484+SUM($S$7:AY$7)*$N484-SUM($O484:$Q484)&gt;0,SUM($S$3:AY$3)*$J484+SUM($S$4:AY$4)*$K484+SUM($S$5:AY$5)*$L484+SUM($S$6:AY$6)*$M484+SUM($S$7:AY$7)*$N484-SUM($O484:$Q484),0)</f>
        <v>0</v>
      </c>
      <c r="AW484" s="4">
        <f t="shared" si="1548"/>
        <v>0</v>
      </c>
      <c r="AX484" s="72">
        <f>IF(SUM($S$3:BA$3)*$J484+SUM($S$4:BA$4)*$K484+SUM($S$5:BA$5)*$L484+SUM($S$6:BA$6)*$M484+SUM($S$7:BA$7)*$N484-SUM($O484:$Q484)&gt;0,SUM($S$3:BA$3)*$J484+SUM($S$4:BA$4)*$K484+SUM($S$5:BA$5)*$L484+SUM($S$6:BA$6)*$M484+SUM($S$7:BA$7)*$N484-SUM($O484:$Q484),0)</f>
        <v>0</v>
      </c>
      <c r="AY484" s="7">
        <f t="shared" si="1549"/>
        <v>0</v>
      </c>
      <c r="AZ484" s="401">
        <f>IF(SUM($S$3:BC$3)*$J484+SUM($S$4:BC$4)*$K484+SUM($S$5:BC$5)*$L484+SUM($S$6:BC$6)*$M484+SUM($S$7:BC$7)*$N484-SUM($O484:$Q484)&gt;0,SUM($S$3:BC$3)*$J484+SUM($S$4:BC$4)*$K484+SUM($S$5:BC$5)*$L484+SUM($S$6:BC$6)*$M484+SUM($S$7:BC$7)*$N484-SUM($O484:$Q484),0)</f>
        <v>0</v>
      </c>
      <c r="BA484" s="87">
        <f t="shared" si="1550"/>
        <v>0</v>
      </c>
      <c r="BB484" s="402">
        <f>IF(SUM($S$3:BD$3)*$J484+SUM($S$4:BD$4)*$K484+SUM($S$5:BD$5)*$L484+SUM($S$6:BD$6)*$M484+SUM($S$7:BD$7)*$N484-SUM($O484:$Q484)&gt;0,SUM($S$3:BD$3)*$J484+SUM($S$4:BD$4)*$K484+SUM($S$5:BD$5)*$L484+SUM($S$6:BD$6)*$M484+SUM($S$7:BD$7)*$N484-SUM($O484:$Q484),0)</f>
        <v>0</v>
      </c>
      <c r="BC484" s="87">
        <f t="shared" si="1551"/>
        <v>0</v>
      </c>
      <c r="BG484" s="23">
        <f t="shared" si="1722"/>
        <v>0</v>
      </c>
      <c r="BH484" s="23">
        <f t="shared" si="1723"/>
        <v>0</v>
      </c>
      <c r="BI484" s="23">
        <f t="shared" si="1724"/>
        <v>0</v>
      </c>
      <c r="BJ484" s="23">
        <f t="shared" si="1725"/>
        <v>0</v>
      </c>
      <c r="BK484" s="23">
        <f t="shared" si="1726"/>
        <v>0</v>
      </c>
      <c r="BL484" s="23">
        <f t="shared" si="1727"/>
        <v>0</v>
      </c>
      <c r="BM484" s="23">
        <f t="shared" si="1728"/>
        <v>0</v>
      </c>
      <c r="BN484" s="23">
        <f t="shared" si="1729"/>
        <v>0</v>
      </c>
      <c r="BO484" s="23">
        <f t="shared" si="1730"/>
        <v>0</v>
      </c>
      <c r="BP484" s="23">
        <f t="shared" si="1731"/>
        <v>0</v>
      </c>
      <c r="BQ484" s="407">
        <f t="shared" si="1732"/>
        <v>0</v>
      </c>
      <c r="BR484" s="22">
        <f t="shared" si="1733"/>
        <v>0</v>
      </c>
      <c r="BS484" s="91">
        <f t="shared" si="1734"/>
        <v>0</v>
      </c>
      <c r="BT484" s="91">
        <f t="shared" si="1735"/>
        <v>0</v>
      </c>
      <c r="BU484" s="23"/>
      <c r="BV484" s="23"/>
      <c r="BW484" s="24"/>
      <c r="BX484" s="164" t="s">
        <v>749</v>
      </c>
    </row>
    <row r="485" spans="1:76" s="86" customFormat="1" ht="12.75" customHeight="1" x14ac:dyDescent="0.25">
      <c r="A485" s="51" t="s">
        <v>1012</v>
      </c>
      <c r="B485" s="63" t="s">
        <v>1005</v>
      </c>
      <c r="C485" s="244" t="s">
        <v>105</v>
      </c>
      <c r="D485" s="339">
        <v>2</v>
      </c>
      <c r="E485" s="336">
        <v>45.8</v>
      </c>
      <c r="F485" s="342" t="s">
        <v>580</v>
      </c>
      <c r="G485" s="369">
        <v>2</v>
      </c>
      <c r="H485" s="370">
        <v>50.4</v>
      </c>
      <c r="I485" s="372" t="s">
        <v>580</v>
      </c>
      <c r="J485" s="208"/>
      <c r="K485" s="208"/>
      <c r="L485" s="222">
        <v>4</v>
      </c>
      <c r="M485" s="109"/>
      <c r="N485" s="120"/>
      <c r="O485" s="87"/>
      <c r="P485" s="87"/>
      <c r="Q485" s="292">
        <v>8000</v>
      </c>
      <c r="R485" s="72">
        <f>IF(SUM($S$3:U$3)*$J485+SUM($S$4:U$4)*$K485+SUM($S$5:U$5)*$L485+SUM($S$6:U$6)*$M485+SUM($S$7:U$7)*$N485-SUM($O485:$Q485)&gt;0,SUM($S$3:U$3)*$J485+SUM($S$4:U$4)*$K485+SUM($S$5:U$5)*$L485+SUM($S$6:U$6)*$M485+SUM($S$7:U$7)*$N485-SUM($O485:$Q485),0)</f>
        <v>0</v>
      </c>
      <c r="S485" s="73">
        <f t="shared" si="1533"/>
        <v>0</v>
      </c>
      <c r="T485" s="72">
        <f>IF(SUM($S$3:W$3)*$J485+SUM($S$4:W$4)*$K485+SUM($S$5:W$5)*$L485+SUM($S$6:W$6)*$M485+SUM($S$7:W$7)*$N485-SUM($O485:$Q485)&gt;0,SUM($S$3:W$3)*$J485+SUM($S$4:W$4)*$K485+SUM($S$5:W$5)*$L485+SUM($S$6:W$6)*$M485+SUM($S$7:W$7)*$N485-SUM($O485:$Q485),0)</f>
        <v>0</v>
      </c>
      <c r="U485" s="4">
        <f t="shared" si="1534"/>
        <v>0</v>
      </c>
      <c r="V485" s="72">
        <f>IF(SUM($S$3:Y$3)*$J485+SUM($S$4:Y$4)*$K485+SUM($S$5:Y$5)*$L485+SUM($S$6:Y$6)*$M485+SUM($S$7:Y$7)*$N485-SUM($O485:$Q485)&gt;0,SUM($S$3:Y$3)*$J485+SUM($S$4:Y$4)*$K485+SUM($S$5:Y$5)*$L485+SUM($S$6:Y$6)*$M485+SUM($S$7:Y$7)*$N485-SUM($O485:$Q485),0)</f>
        <v>0</v>
      </c>
      <c r="W485" s="4">
        <f t="shared" si="1535"/>
        <v>0</v>
      </c>
      <c r="X485" s="72">
        <f>IF(SUM($S$3:AA$3)*$J485+SUM($S$4:AA$4)*$K485+SUM($S$5:AA$5)*$L485+SUM($S$6:AA$6)*$M485+SUM($S$7:AA$7)*$N485-SUM($O485:$Q485)&gt;0,SUM($S$3:AA$3)*$J485+SUM($S$4:AA$4)*$K485+SUM($S$5:AA$5)*$L485+SUM($S$6:AA$6)*$M485+SUM($S$7:AA$7)*$N485-SUM($O485:$Q485),0)</f>
        <v>0</v>
      </c>
      <c r="Y485" s="4">
        <f t="shared" si="1536"/>
        <v>0</v>
      </c>
      <c r="Z485" s="72">
        <f>IF(SUM($S$3:AC$3)*$J485+SUM($S$4:AC$4)*$K485+SUM($S$5:AC$5)*$L485+SUM($S$6:AC$6)*$M485+SUM($S$7:AC$7)*$N485-SUM($O485:$Q485)&gt;0,SUM($S$3:AC$3)*$J485+SUM($S$4:AC$4)*$K485+SUM($S$5:AC$5)*$L485+SUM($S$6:AC$6)*$M485+SUM($S$7:AC$7)*$N485-SUM($O485:$Q485),0)</f>
        <v>0</v>
      </c>
      <c r="AA485" s="4">
        <f t="shared" si="1537"/>
        <v>0</v>
      </c>
      <c r="AB485" s="72">
        <f>IF(SUM($S$3:AE$3)*$J485+SUM($S$4:AE$4)*$K485+SUM($S$5:AE$5)*$L485+SUM($S$6:AE$6)*$M485+SUM($S$7:AE$7)*$N485-SUM($O485:$Q485)&gt;0,SUM($S$3:AE$3)*$J485+SUM($S$4:AE$4)*$K485+SUM($S$5:AE$5)*$L485+SUM($S$6:AE$6)*$M485+SUM($S$7:AE$7)*$N485-SUM($O485:$Q485),0)</f>
        <v>0</v>
      </c>
      <c r="AC485" s="4">
        <f t="shared" si="1538"/>
        <v>0</v>
      </c>
      <c r="AD485" s="72">
        <f>IF(SUM($S$3:AG$3)*$J485+SUM($S$4:AG$4)*$K485+SUM($S$5:AG$5)*$L485+SUM($S$6:AG$6)*$M485+SUM($S$7:AG$7)*$N485-SUM($O485:$Q485)&gt;0,SUM($S$3:AG$3)*$J485+SUM($S$4:AG$4)*$K485+SUM($S$5:AG$5)*$L485+SUM($S$6:AG$6)*$M485+SUM($S$7:AG$7)*$N485-SUM($O485:$Q485),0)</f>
        <v>0</v>
      </c>
      <c r="AE485" s="4">
        <f t="shared" si="1539"/>
        <v>0</v>
      </c>
      <c r="AF485" s="72">
        <f>IF(SUM($S$3:AI$3)*$J485+SUM($S$4:AI$4)*$K485+SUM($S$5:AI$5)*$L485+SUM($S$6:AI$6)*$M485+SUM($S$7:AI$7)*$N485-SUM($O485:$Q485)&gt;0,SUM($S$3:AI$3)*$J485+SUM($S$4:AI$4)*$K485+SUM($S$5:AI$5)*$L485+SUM($S$6:AI$6)*$M485+SUM($S$7:AI$7)*$N485-SUM($O485:$Q485),0)</f>
        <v>0</v>
      </c>
      <c r="AG485" s="4">
        <f t="shared" si="1540"/>
        <v>0</v>
      </c>
      <c r="AH485" s="72">
        <f>IF(SUM($S$3:AK$3)*$J485+SUM($S$4:AK$4)*$K485+SUM($S$5:AK$5)*$L485+SUM($S$6:AK$6)*$M485+SUM($S$7:AK$7)*$N485-SUM($O485:$Q485)&gt;0,SUM($S$3:AK$3)*$J485+SUM($S$4:AK$4)*$K485+SUM($S$5:AK$5)*$L485+SUM($S$6:AK$6)*$M485+SUM($S$7:AK$7)*$N485-SUM($O485:$Q485),0)</f>
        <v>0</v>
      </c>
      <c r="AI485" s="4">
        <f t="shared" si="1541"/>
        <v>0</v>
      </c>
      <c r="AJ485" s="72">
        <f>IF(SUM($S$3:AM$3)*$J485+SUM($S$4:AQ$4)*$K485+SUM($S$5:AM$5)*$L485+SUM($S$6:AM$6)*$M485+SUM($S$7:AM$7)*$N485-SUM($O485:$Q485)&gt;0,SUM($S$3:AM$3)*$J485+SUM($S$4:AQ$4)*$K485+SUM($S$5:AM$5)*$L485+SUM($S$6:AM$6)*$M485+SUM($S$7:AM$7)*$N485-SUM($O485:$Q485),0)</f>
        <v>0</v>
      </c>
      <c r="AK485" s="4">
        <f t="shared" si="1542"/>
        <v>0</v>
      </c>
      <c r="AL485" s="72">
        <f>IF(SUM($S$3:AO$3)*$J485+SUM($S$4:AS$4)*$K485+SUM($S$5:AO$5)*$L485+SUM($S$6:AO$6)*$M485+SUM($S$7:AO$7)*$N485-SUM($O485:$Q485)&gt;0,SUM($S$3:AO$3)*$J485+SUM($S$4:AS$4)*$K485+SUM($S$5:AO$5)*$L485+SUM($S$6:AO$6)*$M485+SUM($S$7:AO$7)*$N485-SUM($O485:$Q485),0)</f>
        <v>0</v>
      </c>
      <c r="AM485" s="4">
        <f t="shared" si="1543"/>
        <v>0</v>
      </c>
      <c r="AN485" s="72">
        <f>IF(SUM($S$3:AQ$3)*$J485+SUM($S$4:AU$4)*$K485+SUM($S$5:AQ$5)*$L485+SUM($S$6:AQ$6)*$M485+SUM($S$7:AQ$7)*$N485-SUM($O485:$Q485)&gt;0,SUM($S$3:AQ$3)*$J485+SUM($S$4:AU$4)*$K485+SUM($S$5:AQ$5)*$L485+SUM($S$6:AQ$6)*$M485+SUM($S$7:AQ$7)*$N485-SUM($O485:$Q485),0)</f>
        <v>0</v>
      </c>
      <c r="AO485" s="4">
        <f t="shared" si="1544"/>
        <v>0</v>
      </c>
      <c r="AP485" s="72">
        <f>IF(SUM($S$3:AS$3)*$J485+SUM($S$4:AW$4)*$K485+SUM($S$5:AS$5)*$L485+SUM($S$6:AS$6)*$M485+SUM($S$7:AS$7)*$N485-SUM($O485:$Q485)&gt;0,SUM($S$3:AS$3)*$J485+SUM($S$4:AW$4)*$K485+SUM($S$5:AS$5)*$L485+SUM($S$6:AS$6)*$M485+SUM($S$7:AS$7)*$N485-SUM($O485:$Q485),0)</f>
        <v>0</v>
      </c>
      <c r="AQ485" s="4">
        <f t="shared" si="1545"/>
        <v>0</v>
      </c>
      <c r="AR485" s="72">
        <f>IF(SUM($S$3:AU$3)*$J485+SUM($S$4:AP$4)*$K485+SUM($S$5:AU$5)*$L485+SUM($S$6:AU$6)*$M485+SUM($S$7:AU$7)*$N485-SUM($O485:$Q485)&gt;0,SUM($S$3:AU$3)*$J485+SUM($S$4:AP$4)*$K485+SUM($S$5:AU$5)*$L485+SUM($S$6:AU$6)*$M485+SUM($S$7:AU$7)*$N485-SUM($O485:$Q485),0)</f>
        <v>0</v>
      </c>
      <c r="AS485" s="4">
        <f t="shared" si="1546"/>
        <v>0</v>
      </c>
      <c r="AT485" s="72">
        <f>IF(SUM($S$3:AW$3)*$J485+SUM($S$4:AW$4)*$K485+SUM($S$5:AW$5)*$L485+SUM($S$6:AW$6)*$M485+SUM($S$7:AW$7)*$N485-SUM($O485:$Q485)&gt;0,SUM($S$3:AW$3)*$J485+SUM($S$4:AW$4)*$K485+SUM($S$5:AW$5)*$L485+SUM($S$6:AW$6)*$M485+SUM($S$7:AW$7)*$N485-SUM($O485:$Q485),0)</f>
        <v>0</v>
      </c>
      <c r="AU485" s="4">
        <f t="shared" si="1547"/>
        <v>0</v>
      </c>
      <c r="AV485" s="72">
        <f>IF(SUM($S$3:AY$3)*$J485+SUM($S$4:AY$4)*$K485+SUM($S$5:AY$5)*$L485+SUM($S$6:AY$6)*$M485+SUM($S$7:AY$7)*$N485-SUM($O485:$Q485)&gt;0,SUM($S$3:AY$3)*$J485+SUM($S$4:AY$4)*$K485+SUM($S$5:AY$5)*$L485+SUM($S$6:AY$6)*$M485+SUM($S$7:AY$7)*$N485-SUM($O485:$Q485),0)</f>
        <v>0</v>
      </c>
      <c r="AW485" s="4">
        <f t="shared" si="1548"/>
        <v>0</v>
      </c>
      <c r="AX485" s="72">
        <f>IF(SUM($S$3:BA$3)*$J485+SUM($S$4:BA$4)*$K485+SUM($S$5:BA$5)*$L485+SUM($S$6:BA$6)*$M485+SUM($S$7:BA$7)*$N485-SUM($O485:$Q485)&gt;0,SUM($S$3:BA$3)*$J485+SUM($S$4:BA$4)*$K485+SUM($S$5:BA$5)*$L485+SUM($S$6:BA$6)*$M485+SUM($S$7:BA$7)*$N485-SUM($O485:$Q485),0)</f>
        <v>0</v>
      </c>
      <c r="AY485" s="7">
        <f t="shared" si="1549"/>
        <v>0</v>
      </c>
      <c r="AZ485" s="401">
        <f>IF(SUM($S$3:BC$3)*$J485+SUM($S$4:BC$4)*$K485+SUM($S$5:BC$5)*$L485+SUM($S$6:BC$6)*$M485+SUM($S$7:BC$7)*$N485-SUM($O485:$Q485)&gt;0,SUM($S$3:BC$3)*$J485+SUM($S$4:BC$4)*$K485+SUM($S$5:BC$5)*$L485+SUM($S$6:BC$6)*$M485+SUM($S$7:BC$7)*$N485-SUM($O485:$Q485),0)</f>
        <v>0</v>
      </c>
      <c r="BA485" s="87">
        <f t="shared" si="1550"/>
        <v>0</v>
      </c>
      <c r="BB485" s="402">
        <f>IF(SUM($S$3:BD$3)*$J485+SUM($S$4:BD$4)*$K485+SUM($S$5:BD$5)*$L485+SUM($S$6:BD$6)*$M485+SUM($S$7:BD$7)*$N485-SUM($O485:$Q485)&gt;0,SUM($S$3:BD$3)*$J485+SUM($S$4:BD$4)*$K485+SUM($S$5:BD$5)*$L485+SUM($S$6:BD$6)*$M485+SUM($S$7:BD$7)*$N485-SUM($O485:$Q485),0)</f>
        <v>0</v>
      </c>
      <c r="BC485" s="87">
        <f t="shared" si="1551"/>
        <v>0</v>
      </c>
      <c r="BG485" s="23">
        <f t="shared" si="1722"/>
        <v>0</v>
      </c>
      <c r="BH485" s="23">
        <f t="shared" si="1723"/>
        <v>0</v>
      </c>
      <c r="BI485" s="23">
        <f t="shared" si="1724"/>
        <v>0</v>
      </c>
      <c r="BJ485" s="23">
        <f t="shared" si="1725"/>
        <v>0</v>
      </c>
      <c r="BK485" s="23">
        <f t="shared" si="1726"/>
        <v>0</v>
      </c>
      <c r="BL485" s="23">
        <f t="shared" si="1727"/>
        <v>0</v>
      </c>
      <c r="BM485" s="23">
        <f t="shared" si="1728"/>
        <v>0</v>
      </c>
      <c r="BN485" s="23">
        <f t="shared" si="1729"/>
        <v>0</v>
      </c>
      <c r="BO485" s="23">
        <f t="shared" si="1730"/>
        <v>0</v>
      </c>
      <c r="BP485" s="23">
        <f t="shared" si="1731"/>
        <v>0</v>
      </c>
      <c r="BQ485" s="407">
        <f t="shared" si="1732"/>
        <v>0</v>
      </c>
      <c r="BR485" s="22">
        <f t="shared" si="1733"/>
        <v>0</v>
      </c>
      <c r="BS485" s="91">
        <f t="shared" si="1734"/>
        <v>0</v>
      </c>
      <c r="BT485" s="91">
        <f t="shared" si="1735"/>
        <v>0</v>
      </c>
      <c r="BU485" s="23"/>
      <c r="BV485" s="23"/>
      <c r="BW485" s="24"/>
      <c r="BX485" s="164" t="s">
        <v>749</v>
      </c>
    </row>
    <row r="486" spans="1:76" s="86" customFormat="1" ht="12.75" customHeight="1" x14ac:dyDescent="0.25">
      <c r="A486" s="51" t="s">
        <v>1013</v>
      </c>
      <c r="B486" s="63" t="s">
        <v>1014</v>
      </c>
      <c r="C486" s="244" t="s">
        <v>105</v>
      </c>
      <c r="D486" s="339">
        <v>2</v>
      </c>
      <c r="E486" s="336">
        <v>45.8</v>
      </c>
      <c r="F486" s="342" t="s">
        <v>580</v>
      </c>
      <c r="G486" s="369">
        <v>2</v>
      </c>
      <c r="H486" s="370">
        <v>50.5</v>
      </c>
      <c r="I486" s="372" t="s">
        <v>580</v>
      </c>
      <c r="J486" s="208"/>
      <c r="K486" s="208"/>
      <c r="L486" s="222">
        <v>13.61</v>
      </c>
      <c r="M486" s="109"/>
      <c r="N486" s="120"/>
      <c r="O486" s="87"/>
      <c r="P486" s="87"/>
      <c r="Q486" s="292">
        <v>34000</v>
      </c>
      <c r="R486" s="72">
        <f>IF(SUM($S$3:U$3)*$J486+SUM($S$4:U$4)*$K486+SUM($S$5:U$5)*$L486+SUM($S$6:U$6)*$M486+SUM($S$7:U$7)*$N486-SUM($O486:$Q486)&gt;0,SUM($S$3:U$3)*$J486+SUM($S$4:U$4)*$K486+SUM($S$5:U$5)*$L486+SUM($S$6:U$6)*$M486+SUM($S$7:U$7)*$N486-SUM($O486:$Q486),0)</f>
        <v>0</v>
      </c>
      <c r="S486" s="73">
        <f t="shared" si="1533"/>
        <v>0</v>
      </c>
      <c r="T486" s="72">
        <f>IF(SUM($S$3:W$3)*$J486+SUM($S$4:W$4)*$K486+SUM($S$5:W$5)*$L486+SUM($S$6:W$6)*$M486+SUM($S$7:W$7)*$N486-SUM($O486:$Q486)&gt;0,SUM($S$3:W$3)*$J486+SUM($S$4:W$4)*$K486+SUM($S$5:W$5)*$L486+SUM($S$6:W$6)*$M486+SUM($S$7:W$7)*$N486-SUM($O486:$Q486),0)</f>
        <v>0</v>
      </c>
      <c r="U486" s="4">
        <f t="shared" si="1534"/>
        <v>0</v>
      </c>
      <c r="V486" s="72">
        <f>IF(SUM($S$3:Y$3)*$J486+SUM($S$4:Y$4)*$K486+SUM($S$5:Y$5)*$L486+SUM($S$6:Y$6)*$M486+SUM($S$7:Y$7)*$N486-SUM($O486:$Q486)&gt;0,SUM($S$3:Y$3)*$J486+SUM($S$4:Y$4)*$K486+SUM($S$5:Y$5)*$L486+SUM($S$6:Y$6)*$M486+SUM($S$7:Y$7)*$N486-SUM($O486:$Q486),0)</f>
        <v>0</v>
      </c>
      <c r="W486" s="4">
        <f t="shared" si="1535"/>
        <v>0</v>
      </c>
      <c r="X486" s="72">
        <f>IF(SUM($S$3:AA$3)*$J486+SUM($S$4:AA$4)*$K486+SUM($S$5:AA$5)*$L486+SUM($S$6:AA$6)*$M486+SUM($S$7:AA$7)*$N486-SUM($O486:$Q486)&gt;0,SUM($S$3:AA$3)*$J486+SUM($S$4:AA$4)*$K486+SUM($S$5:AA$5)*$L486+SUM($S$6:AA$6)*$M486+SUM($S$7:AA$7)*$N486-SUM($O486:$Q486),0)</f>
        <v>0</v>
      </c>
      <c r="Y486" s="4">
        <f t="shared" si="1536"/>
        <v>0</v>
      </c>
      <c r="Z486" s="72">
        <f>IF(SUM($S$3:AC$3)*$J486+SUM($S$4:AC$4)*$K486+SUM($S$5:AC$5)*$L486+SUM($S$6:AC$6)*$M486+SUM($S$7:AC$7)*$N486-SUM($O486:$Q486)&gt;0,SUM($S$3:AC$3)*$J486+SUM($S$4:AC$4)*$K486+SUM($S$5:AC$5)*$L486+SUM($S$6:AC$6)*$M486+SUM($S$7:AC$7)*$N486-SUM($O486:$Q486),0)</f>
        <v>0</v>
      </c>
      <c r="AA486" s="4">
        <f t="shared" si="1537"/>
        <v>0</v>
      </c>
      <c r="AB486" s="72">
        <f>IF(SUM($S$3:AE$3)*$J486+SUM($S$4:AE$4)*$K486+SUM($S$5:AE$5)*$L486+SUM($S$6:AE$6)*$M486+SUM($S$7:AE$7)*$N486-SUM($O486:$Q486)&gt;0,SUM($S$3:AE$3)*$J486+SUM($S$4:AE$4)*$K486+SUM($S$5:AE$5)*$L486+SUM($S$6:AE$6)*$M486+SUM($S$7:AE$7)*$N486-SUM($O486:$Q486),0)</f>
        <v>0</v>
      </c>
      <c r="AC486" s="4">
        <f t="shared" si="1538"/>
        <v>0</v>
      </c>
      <c r="AD486" s="72">
        <f>IF(SUM($S$3:AG$3)*$J486+SUM($S$4:AG$4)*$K486+SUM($S$5:AG$5)*$L486+SUM($S$6:AG$6)*$M486+SUM($S$7:AG$7)*$N486-SUM($O486:$Q486)&gt;0,SUM($S$3:AG$3)*$J486+SUM($S$4:AG$4)*$K486+SUM($S$5:AG$5)*$L486+SUM($S$6:AG$6)*$M486+SUM($S$7:AG$7)*$N486-SUM($O486:$Q486),0)</f>
        <v>0</v>
      </c>
      <c r="AE486" s="4">
        <f t="shared" si="1539"/>
        <v>0</v>
      </c>
      <c r="AF486" s="72">
        <f>IF(SUM($S$3:AI$3)*$J486+SUM($S$4:AI$4)*$K486+SUM($S$5:AI$5)*$L486+SUM($S$6:AI$6)*$M486+SUM($S$7:AI$7)*$N486-SUM($O486:$Q486)&gt;0,SUM($S$3:AI$3)*$J486+SUM($S$4:AI$4)*$K486+SUM($S$5:AI$5)*$L486+SUM($S$6:AI$6)*$M486+SUM($S$7:AI$7)*$N486-SUM($O486:$Q486),0)</f>
        <v>0</v>
      </c>
      <c r="AG486" s="4">
        <f t="shared" si="1540"/>
        <v>0</v>
      </c>
      <c r="AH486" s="72">
        <f>IF(SUM($S$3:AK$3)*$J486+SUM($S$4:AK$4)*$K486+SUM($S$5:AK$5)*$L486+SUM($S$6:AK$6)*$M486+SUM($S$7:AK$7)*$N486-SUM($O486:$Q486)&gt;0,SUM($S$3:AK$3)*$J486+SUM($S$4:AK$4)*$K486+SUM($S$5:AK$5)*$L486+SUM($S$6:AK$6)*$M486+SUM($S$7:AK$7)*$N486-SUM($O486:$Q486),0)</f>
        <v>0</v>
      </c>
      <c r="AI486" s="4">
        <f t="shared" si="1541"/>
        <v>0</v>
      </c>
      <c r="AJ486" s="72">
        <f>IF(SUM($S$3:AM$3)*$J486+SUM($S$4:AQ$4)*$K486+SUM($S$5:AM$5)*$L486+SUM($S$6:AM$6)*$M486+SUM($S$7:AM$7)*$N486-SUM($O486:$Q486)&gt;0,SUM($S$3:AM$3)*$J486+SUM($S$4:AQ$4)*$K486+SUM($S$5:AM$5)*$L486+SUM($S$6:AM$6)*$M486+SUM($S$7:AM$7)*$N486-SUM($O486:$Q486),0)</f>
        <v>0</v>
      </c>
      <c r="AK486" s="4">
        <f t="shared" si="1542"/>
        <v>0</v>
      </c>
      <c r="AL486" s="72">
        <f>IF(SUM($S$3:AO$3)*$J486+SUM($S$4:AS$4)*$K486+SUM($S$5:AO$5)*$L486+SUM($S$6:AO$6)*$M486+SUM($S$7:AO$7)*$N486-SUM($O486:$Q486)&gt;0,SUM($S$3:AO$3)*$J486+SUM($S$4:AS$4)*$K486+SUM($S$5:AO$5)*$L486+SUM($S$6:AO$6)*$M486+SUM($S$7:AO$7)*$N486-SUM($O486:$Q486),0)</f>
        <v>0</v>
      </c>
      <c r="AM486" s="4">
        <f t="shared" si="1543"/>
        <v>0</v>
      </c>
      <c r="AN486" s="72">
        <f>IF(SUM($S$3:AQ$3)*$J486+SUM($S$4:AU$4)*$K486+SUM($S$5:AQ$5)*$L486+SUM($S$6:AQ$6)*$M486+SUM($S$7:AQ$7)*$N486-SUM($O486:$Q486)&gt;0,SUM($S$3:AQ$3)*$J486+SUM($S$4:AU$4)*$K486+SUM($S$5:AQ$5)*$L486+SUM($S$6:AQ$6)*$M486+SUM($S$7:AQ$7)*$N486-SUM($O486:$Q486),0)</f>
        <v>0</v>
      </c>
      <c r="AO486" s="4">
        <f t="shared" si="1544"/>
        <v>0</v>
      </c>
      <c r="AP486" s="72">
        <f>IF(SUM($S$3:AS$3)*$J486+SUM($S$4:AW$4)*$K486+SUM($S$5:AS$5)*$L486+SUM($S$6:AS$6)*$M486+SUM($S$7:AS$7)*$N486-SUM($O486:$Q486)&gt;0,SUM($S$3:AS$3)*$J486+SUM($S$4:AW$4)*$K486+SUM($S$5:AS$5)*$L486+SUM($S$6:AS$6)*$M486+SUM($S$7:AS$7)*$N486-SUM($O486:$Q486),0)</f>
        <v>0</v>
      </c>
      <c r="AQ486" s="4">
        <f t="shared" si="1545"/>
        <v>0</v>
      </c>
      <c r="AR486" s="72">
        <f>IF(SUM($S$3:AU$3)*$J486+SUM($S$4:AP$4)*$K486+SUM($S$5:AU$5)*$L486+SUM($S$6:AU$6)*$M486+SUM($S$7:AU$7)*$N486-SUM($O486:$Q486)&gt;0,SUM($S$3:AU$3)*$J486+SUM($S$4:AP$4)*$K486+SUM($S$5:AU$5)*$L486+SUM($S$6:AU$6)*$M486+SUM($S$7:AU$7)*$N486-SUM($O486:$Q486),0)</f>
        <v>0</v>
      </c>
      <c r="AS486" s="4">
        <f t="shared" si="1546"/>
        <v>0</v>
      </c>
      <c r="AT486" s="72">
        <f>IF(SUM($S$3:AW$3)*$J486+SUM($S$4:AW$4)*$K486+SUM($S$5:AW$5)*$L486+SUM($S$6:AW$6)*$M486+SUM($S$7:AW$7)*$N486-SUM($O486:$Q486)&gt;0,SUM($S$3:AW$3)*$J486+SUM($S$4:AW$4)*$K486+SUM($S$5:AW$5)*$L486+SUM($S$6:AW$6)*$M486+SUM($S$7:AW$7)*$N486-SUM($O486:$Q486),0)</f>
        <v>0</v>
      </c>
      <c r="AU486" s="4">
        <f t="shared" si="1547"/>
        <v>0</v>
      </c>
      <c r="AV486" s="72">
        <f>IF(SUM($S$3:AY$3)*$J486+SUM($S$4:AY$4)*$K486+SUM($S$5:AY$5)*$L486+SUM($S$6:AY$6)*$M486+SUM($S$7:AY$7)*$N486-SUM($O486:$Q486)&gt;0,SUM($S$3:AY$3)*$J486+SUM($S$4:AY$4)*$K486+SUM($S$5:AY$5)*$L486+SUM($S$6:AY$6)*$M486+SUM($S$7:AY$7)*$N486-SUM($O486:$Q486),0)</f>
        <v>0</v>
      </c>
      <c r="AW486" s="4">
        <f t="shared" si="1548"/>
        <v>0</v>
      </c>
      <c r="AX486" s="72">
        <f>IF(SUM($S$3:BA$3)*$J486+SUM($S$4:BA$4)*$K486+SUM($S$5:BA$5)*$L486+SUM($S$6:BA$6)*$M486+SUM($S$7:BA$7)*$N486-SUM($O486:$Q486)&gt;0,SUM($S$3:BA$3)*$J486+SUM($S$4:BA$4)*$K486+SUM($S$5:BA$5)*$L486+SUM($S$6:BA$6)*$M486+SUM($S$7:BA$7)*$N486-SUM($O486:$Q486),0)</f>
        <v>0</v>
      </c>
      <c r="AY486" s="7">
        <f t="shared" si="1549"/>
        <v>0</v>
      </c>
      <c r="AZ486" s="401">
        <f>IF(SUM($S$3:BC$3)*$J486+SUM($S$4:BC$4)*$K486+SUM($S$5:BC$5)*$L486+SUM($S$6:BC$6)*$M486+SUM($S$7:BC$7)*$N486-SUM($O486:$Q486)&gt;0,SUM($S$3:BC$3)*$J486+SUM($S$4:BC$4)*$K486+SUM($S$5:BC$5)*$L486+SUM($S$6:BC$6)*$M486+SUM($S$7:BC$7)*$N486-SUM($O486:$Q486),0)</f>
        <v>0</v>
      </c>
      <c r="BA486" s="87">
        <f t="shared" si="1550"/>
        <v>0</v>
      </c>
      <c r="BB486" s="402">
        <f>IF(SUM($S$3:BD$3)*$J486+SUM($S$4:BD$4)*$K486+SUM($S$5:BD$5)*$L486+SUM($S$6:BD$6)*$M486+SUM($S$7:BD$7)*$N486-SUM($O486:$Q486)&gt;0,SUM($S$3:BD$3)*$J486+SUM($S$4:BD$4)*$K486+SUM($S$5:BD$5)*$L486+SUM($S$6:BD$6)*$M486+SUM($S$7:BD$7)*$N486-SUM($O486:$Q486),0)</f>
        <v>0</v>
      </c>
      <c r="BC486" s="87">
        <f t="shared" si="1551"/>
        <v>0</v>
      </c>
      <c r="BG486" s="23">
        <f t="shared" si="1722"/>
        <v>0</v>
      </c>
      <c r="BH486" s="23">
        <f t="shared" si="1723"/>
        <v>0</v>
      </c>
      <c r="BI486" s="23">
        <f t="shared" si="1724"/>
        <v>0</v>
      </c>
      <c r="BJ486" s="23">
        <f t="shared" si="1725"/>
        <v>0</v>
      </c>
      <c r="BK486" s="23">
        <f t="shared" si="1726"/>
        <v>0</v>
      </c>
      <c r="BL486" s="23">
        <f t="shared" si="1727"/>
        <v>0</v>
      </c>
      <c r="BM486" s="23">
        <f t="shared" si="1728"/>
        <v>0</v>
      </c>
      <c r="BN486" s="23">
        <f t="shared" si="1729"/>
        <v>0</v>
      </c>
      <c r="BO486" s="23">
        <f t="shared" si="1730"/>
        <v>0</v>
      </c>
      <c r="BP486" s="23">
        <f t="shared" si="1731"/>
        <v>0</v>
      </c>
      <c r="BQ486" s="407">
        <f t="shared" si="1732"/>
        <v>0</v>
      </c>
      <c r="BR486" s="22">
        <f t="shared" si="1733"/>
        <v>0</v>
      </c>
      <c r="BS486" s="91">
        <f t="shared" si="1734"/>
        <v>0</v>
      </c>
      <c r="BT486" s="91">
        <f t="shared" si="1735"/>
        <v>0</v>
      </c>
      <c r="BU486" s="23"/>
      <c r="BV486" s="23"/>
      <c r="BW486" s="24"/>
      <c r="BX486" s="164" t="s">
        <v>749</v>
      </c>
    </row>
    <row r="487" spans="1:76" s="86" customFormat="1" ht="12.75" customHeight="1" x14ac:dyDescent="0.25">
      <c r="A487" s="13" t="s">
        <v>1015</v>
      </c>
      <c r="B487" s="63" t="s">
        <v>1005</v>
      </c>
      <c r="C487" s="244" t="s">
        <v>105</v>
      </c>
      <c r="D487" s="339">
        <v>2</v>
      </c>
      <c r="E487" s="336">
        <v>45.8</v>
      </c>
      <c r="F487" s="342" t="s">
        <v>580</v>
      </c>
      <c r="G487" s="369">
        <v>2</v>
      </c>
      <c r="H487" s="370">
        <v>50.5</v>
      </c>
      <c r="I487" s="372" t="s">
        <v>580</v>
      </c>
      <c r="J487" s="307">
        <v>33.4</v>
      </c>
      <c r="K487" s="208"/>
      <c r="L487" s="217"/>
      <c r="M487" s="109"/>
      <c r="N487" s="120"/>
      <c r="O487" s="87"/>
      <c r="P487" s="87"/>
      <c r="Q487" s="292">
        <v>11500</v>
      </c>
      <c r="R487" s="72">
        <f>IF(SUM($S$3:U$3)*$J487+SUM($S$4:U$4)*$K487+SUM($S$5:U$5)*$L487+SUM($S$6:U$6)*$M487+SUM($S$7:U$7)*$N487-SUM($O487:$Q487)&gt;0,SUM($S$3:U$3)*$J487+SUM($S$4:U$4)*$K487+SUM($S$5:U$5)*$L487+SUM($S$6:U$6)*$M487+SUM($S$7:U$7)*$N487-SUM($O487:$Q487),0)</f>
        <v>0</v>
      </c>
      <c r="S487" s="73">
        <f t="shared" si="1533"/>
        <v>0</v>
      </c>
      <c r="T487" s="72">
        <f>IF(SUM($S$3:W$3)*$J487+SUM($S$4:W$4)*$K487+SUM($S$5:W$5)*$L487+SUM($S$6:W$6)*$M487+SUM($S$7:W$7)*$N487-SUM($O487:$Q487)&gt;0,SUM($S$3:W$3)*$J487+SUM($S$4:W$4)*$K487+SUM($S$5:W$5)*$L487+SUM($S$6:W$6)*$M487+SUM($S$7:W$7)*$N487-SUM($O487:$Q487),0)</f>
        <v>0</v>
      </c>
      <c r="U487" s="4">
        <f t="shared" si="1534"/>
        <v>0</v>
      </c>
      <c r="V487" s="72">
        <f>IF(SUM($S$3:Y$3)*$J487+SUM($S$4:Y$4)*$K487+SUM($S$5:Y$5)*$L487+SUM($S$6:Y$6)*$M487+SUM($S$7:Y$7)*$N487-SUM($O487:$Q487)&gt;0,SUM($S$3:Y$3)*$J487+SUM($S$4:Y$4)*$K487+SUM($S$5:Y$5)*$L487+SUM($S$6:Y$6)*$M487+SUM($S$7:Y$7)*$N487-SUM($O487:$Q487),0)</f>
        <v>0</v>
      </c>
      <c r="W487" s="4">
        <f t="shared" si="1535"/>
        <v>0</v>
      </c>
      <c r="X487" s="72">
        <f>IF(SUM($S$3:AA$3)*$J487+SUM($S$4:AA$4)*$K487+SUM($S$5:AA$5)*$L487+SUM($S$6:AA$6)*$M487+SUM($S$7:AA$7)*$N487-SUM($O487:$Q487)&gt;0,SUM($S$3:AA$3)*$J487+SUM($S$4:AA$4)*$K487+SUM($S$5:AA$5)*$L487+SUM($S$6:AA$6)*$M487+SUM($S$7:AA$7)*$N487-SUM($O487:$Q487),0)</f>
        <v>0</v>
      </c>
      <c r="Y487" s="4">
        <f t="shared" si="1536"/>
        <v>0</v>
      </c>
      <c r="Z487" s="72">
        <f>IF(SUM($S$3:AC$3)*$J487+SUM($S$4:AC$4)*$K487+SUM($S$5:AC$5)*$L487+SUM($S$6:AC$6)*$M487+SUM($S$7:AC$7)*$N487-SUM($O487:$Q487)&gt;0,SUM($S$3:AC$3)*$J487+SUM($S$4:AC$4)*$K487+SUM($S$5:AC$5)*$L487+SUM($S$6:AC$6)*$M487+SUM($S$7:AC$7)*$N487-SUM($O487:$Q487),0)</f>
        <v>0</v>
      </c>
      <c r="AA487" s="4">
        <f t="shared" si="1537"/>
        <v>0</v>
      </c>
      <c r="AB487" s="72">
        <f>IF(SUM($S$3:AE$3)*$J487+SUM($S$4:AE$4)*$K487+SUM($S$5:AE$5)*$L487+SUM($S$6:AE$6)*$M487+SUM($S$7:AE$7)*$N487-SUM($O487:$Q487)&gt;0,SUM($S$3:AE$3)*$J487+SUM($S$4:AE$4)*$K487+SUM($S$5:AE$5)*$L487+SUM($S$6:AE$6)*$M487+SUM($S$7:AE$7)*$N487-SUM($O487:$Q487),0)</f>
        <v>0</v>
      </c>
      <c r="AC487" s="4">
        <f t="shared" si="1538"/>
        <v>0</v>
      </c>
      <c r="AD487" s="72">
        <f>IF(SUM($S$3:AG$3)*$J487+SUM($S$4:AG$4)*$K487+SUM($S$5:AG$5)*$L487+SUM($S$6:AG$6)*$M487+SUM($S$7:AG$7)*$N487-SUM($O487:$Q487)&gt;0,SUM($S$3:AG$3)*$J487+SUM($S$4:AG$4)*$K487+SUM($S$5:AG$5)*$L487+SUM($S$6:AG$6)*$M487+SUM($S$7:AG$7)*$N487-SUM($O487:$Q487),0)</f>
        <v>0</v>
      </c>
      <c r="AE487" s="4">
        <f t="shared" si="1539"/>
        <v>0</v>
      </c>
      <c r="AF487" s="72">
        <f>IF(SUM($S$3:AI$3)*$J487+SUM($S$4:AI$4)*$K487+SUM($S$5:AI$5)*$L487+SUM($S$6:AI$6)*$M487+SUM($S$7:AI$7)*$N487-SUM($O487:$Q487)&gt;0,SUM($S$3:AI$3)*$J487+SUM($S$4:AI$4)*$K487+SUM($S$5:AI$5)*$L487+SUM($S$6:AI$6)*$M487+SUM($S$7:AI$7)*$N487-SUM($O487:$Q487),0)</f>
        <v>0</v>
      </c>
      <c r="AG487" s="4">
        <f t="shared" si="1540"/>
        <v>0</v>
      </c>
      <c r="AH487" s="72">
        <f>IF(SUM($S$3:AK$3)*$J487+SUM($S$4:AK$4)*$K487+SUM($S$5:AK$5)*$L487+SUM($S$6:AK$6)*$M487+SUM($S$7:AK$7)*$N487-SUM($O487:$Q487)&gt;0,SUM($S$3:AK$3)*$J487+SUM($S$4:AK$4)*$K487+SUM($S$5:AK$5)*$L487+SUM($S$6:AK$6)*$M487+SUM($S$7:AK$7)*$N487-SUM($O487:$Q487),0)</f>
        <v>0</v>
      </c>
      <c r="AI487" s="4">
        <f t="shared" si="1541"/>
        <v>0</v>
      </c>
      <c r="AJ487" s="72">
        <f>IF(SUM($S$3:AM$3)*$J487+SUM($S$4:AQ$4)*$K487+SUM($S$5:AM$5)*$L487+SUM($S$6:AM$6)*$M487+SUM($S$7:AM$7)*$N487-SUM($O487:$Q487)&gt;0,SUM($S$3:AM$3)*$J487+SUM($S$4:AQ$4)*$K487+SUM($S$5:AM$5)*$L487+SUM($S$6:AM$6)*$M487+SUM($S$7:AM$7)*$N487-SUM($O487:$Q487),0)</f>
        <v>0</v>
      </c>
      <c r="AK487" s="4">
        <f t="shared" si="1542"/>
        <v>0</v>
      </c>
      <c r="AL487" s="72">
        <f>IF(SUM($S$3:AO$3)*$J487+SUM($S$4:AS$4)*$K487+SUM($S$5:AO$5)*$L487+SUM($S$6:AO$6)*$M487+SUM($S$7:AO$7)*$N487-SUM($O487:$Q487)&gt;0,SUM($S$3:AO$3)*$J487+SUM($S$4:AS$4)*$K487+SUM($S$5:AO$5)*$L487+SUM($S$6:AO$6)*$M487+SUM($S$7:AO$7)*$N487-SUM($O487:$Q487),0)</f>
        <v>0</v>
      </c>
      <c r="AM487" s="4">
        <f t="shared" si="1543"/>
        <v>0</v>
      </c>
      <c r="AN487" s="72">
        <f>IF(SUM($S$3:AQ$3)*$J487+SUM($S$4:AU$4)*$K487+SUM($S$5:AQ$5)*$L487+SUM($S$6:AQ$6)*$M487+SUM($S$7:AQ$7)*$N487-SUM($O487:$Q487)&gt;0,SUM($S$3:AQ$3)*$J487+SUM($S$4:AU$4)*$K487+SUM($S$5:AQ$5)*$L487+SUM($S$6:AQ$6)*$M487+SUM($S$7:AQ$7)*$N487-SUM($O487:$Q487),0)</f>
        <v>0</v>
      </c>
      <c r="AO487" s="4">
        <f t="shared" si="1544"/>
        <v>0</v>
      </c>
      <c r="AP487" s="72">
        <f>IF(SUM($S$3:AS$3)*$J487+SUM($S$4:AW$4)*$K487+SUM($S$5:AS$5)*$L487+SUM($S$6:AS$6)*$M487+SUM($S$7:AS$7)*$N487-SUM($O487:$Q487)&gt;0,SUM($S$3:AS$3)*$J487+SUM($S$4:AW$4)*$K487+SUM($S$5:AS$5)*$L487+SUM($S$6:AS$6)*$M487+SUM($S$7:AS$7)*$N487-SUM($O487:$Q487),0)</f>
        <v>0</v>
      </c>
      <c r="AQ487" s="4">
        <f t="shared" si="1545"/>
        <v>0</v>
      </c>
      <c r="AR487" s="72">
        <f>IF(SUM($S$3:AU$3)*$J487+SUM($S$4:AP$4)*$K487+SUM($S$5:AU$5)*$L487+SUM($S$6:AU$6)*$M487+SUM($S$7:AU$7)*$N487-SUM($O487:$Q487)&gt;0,SUM($S$3:AU$3)*$J487+SUM($S$4:AP$4)*$K487+SUM($S$5:AU$5)*$L487+SUM($S$6:AU$6)*$M487+SUM($S$7:AU$7)*$N487-SUM($O487:$Q487),0)</f>
        <v>0</v>
      </c>
      <c r="AS487" s="4">
        <f t="shared" si="1546"/>
        <v>0</v>
      </c>
      <c r="AT487" s="72">
        <f>IF(SUM($S$3:AW$3)*$J487+SUM($S$4:AW$4)*$K487+SUM($S$5:AW$5)*$L487+SUM($S$6:AW$6)*$M487+SUM($S$7:AW$7)*$N487-SUM($O487:$Q487)&gt;0,SUM($S$3:AW$3)*$J487+SUM($S$4:AW$4)*$K487+SUM($S$5:AW$5)*$L487+SUM($S$6:AW$6)*$M487+SUM($S$7:AW$7)*$N487-SUM($O487:$Q487),0)</f>
        <v>0</v>
      </c>
      <c r="AU487" s="4">
        <f t="shared" si="1547"/>
        <v>0</v>
      </c>
      <c r="AV487" s="72">
        <f>IF(SUM($S$3:AY$3)*$J487+SUM($S$4:AY$4)*$K487+SUM($S$5:AY$5)*$L487+SUM($S$6:AY$6)*$M487+SUM($S$7:AY$7)*$N487-SUM($O487:$Q487)&gt;0,SUM($S$3:AY$3)*$J487+SUM($S$4:AY$4)*$K487+SUM($S$5:AY$5)*$L487+SUM($S$6:AY$6)*$M487+SUM($S$7:AY$7)*$N487-SUM($O487:$Q487),0)</f>
        <v>0</v>
      </c>
      <c r="AW487" s="4">
        <f t="shared" si="1548"/>
        <v>0</v>
      </c>
      <c r="AX487" s="72">
        <f>IF(SUM($S$3:BA$3)*$J487+SUM($S$4:BA$4)*$K487+SUM($S$5:BA$5)*$L487+SUM($S$6:BA$6)*$M487+SUM($S$7:BA$7)*$N487-SUM($O487:$Q487)&gt;0,SUM($S$3:BA$3)*$J487+SUM($S$4:BA$4)*$K487+SUM($S$5:BA$5)*$L487+SUM($S$6:BA$6)*$M487+SUM($S$7:BA$7)*$N487-SUM($O487:$Q487),0)</f>
        <v>0</v>
      </c>
      <c r="AY487" s="7">
        <f t="shared" si="1549"/>
        <v>0</v>
      </c>
      <c r="AZ487" s="401">
        <f>IF(SUM($S$3:BC$3)*$J487+SUM($S$4:BC$4)*$K487+SUM($S$5:BC$5)*$L487+SUM($S$6:BC$6)*$M487+SUM($S$7:BC$7)*$N487-SUM($O487:$Q487)&gt;0,SUM($S$3:BC$3)*$J487+SUM($S$4:BC$4)*$K487+SUM($S$5:BC$5)*$L487+SUM($S$6:BC$6)*$M487+SUM($S$7:BC$7)*$N487-SUM($O487:$Q487),0)</f>
        <v>0</v>
      </c>
      <c r="BA487" s="87">
        <f t="shared" si="1550"/>
        <v>0</v>
      </c>
      <c r="BB487" s="402">
        <f>IF(SUM($S$3:BD$3)*$J487+SUM($S$4:BD$4)*$K487+SUM($S$5:BD$5)*$L487+SUM($S$6:BD$6)*$M487+SUM($S$7:BD$7)*$N487-SUM($O487:$Q487)&gt;0,SUM($S$3:BD$3)*$J487+SUM($S$4:BD$4)*$K487+SUM($S$5:BD$5)*$L487+SUM($S$6:BD$6)*$M487+SUM($S$7:BD$7)*$N487-SUM($O487:$Q487),0)</f>
        <v>0</v>
      </c>
      <c r="BC487" s="87">
        <f t="shared" si="1551"/>
        <v>0</v>
      </c>
      <c r="BG487" s="23">
        <f t="shared" si="1722"/>
        <v>0</v>
      </c>
      <c r="BH487" s="23">
        <f t="shared" si="1723"/>
        <v>0</v>
      </c>
      <c r="BI487" s="23">
        <f t="shared" si="1724"/>
        <v>0</v>
      </c>
      <c r="BJ487" s="23">
        <f t="shared" si="1725"/>
        <v>0</v>
      </c>
      <c r="BK487" s="23">
        <f t="shared" si="1726"/>
        <v>0</v>
      </c>
      <c r="BL487" s="23">
        <f t="shared" si="1727"/>
        <v>0</v>
      </c>
      <c r="BM487" s="23">
        <f t="shared" si="1728"/>
        <v>0</v>
      </c>
      <c r="BN487" s="23">
        <f t="shared" si="1729"/>
        <v>0</v>
      </c>
      <c r="BO487" s="23">
        <f t="shared" si="1730"/>
        <v>0</v>
      </c>
      <c r="BP487" s="23">
        <f t="shared" si="1731"/>
        <v>0</v>
      </c>
      <c r="BQ487" s="407">
        <f t="shared" si="1732"/>
        <v>0</v>
      </c>
      <c r="BR487" s="22">
        <f t="shared" si="1733"/>
        <v>0</v>
      </c>
      <c r="BS487" s="91">
        <f t="shared" si="1734"/>
        <v>0</v>
      </c>
      <c r="BT487" s="91">
        <f t="shared" si="1735"/>
        <v>0</v>
      </c>
      <c r="BU487" s="23"/>
      <c r="BV487" s="23"/>
      <c r="BW487" s="24"/>
      <c r="BX487" s="164" t="s">
        <v>749</v>
      </c>
    </row>
    <row r="488" spans="1:76" s="86" customFormat="1" ht="12.75" customHeight="1" x14ac:dyDescent="0.25">
      <c r="A488" s="13" t="s">
        <v>1016</v>
      </c>
      <c r="B488" s="63" t="s">
        <v>1005</v>
      </c>
      <c r="C488" s="244" t="s">
        <v>105</v>
      </c>
      <c r="D488" s="339">
        <v>2</v>
      </c>
      <c r="E488" s="336">
        <v>45.8</v>
      </c>
      <c r="F488" s="342" t="s">
        <v>580</v>
      </c>
      <c r="G488" s="369">
        <v>2</v>
      </c>
      <c r="H488" s="370">
        <v>59.4</v>
      </c>
      <c r="I488" s="372" t="s">
        <v>580</v>
      </c>
      <c r="J488" s="307">
        <v>13.92</v>
      </c>
      <c r="K488" s="208"/>
      <c r="L488" s="224"/>
      <c r="M488" s="109"/>
      <c r="N488" s="120"/>
      <c r="O488" s="87"/>
      <c r="P488" s="87"/>
      <c r="Q488" s="292">
        <v>6000</v>
      </c>
      <c r="R488" s="72">
        <f>IF(SUM($S$3:U$3)*$J488+SUM($S$4:U$4)*$K488+SUM($S$5:U$5)*$L488+SUM($S$6:U$6)*$M488+SUM($S$7:U$7)*$N488-SUM($O488:$Q488)&gt;0,SUM($S$3:U$3)*$J488+SUM($S$4:U$4)*$K488+SUM($S$5:U$5)*$L488+SUM($S$6:U$6)*$M488+SUM($S$7:U$7)*$N488-SUM($O488:$Q488),0)</f>
        <v>0</v>
      </c>
      <c r="S488" s="73">
        <f t="shared" si="1533"/>
        <v>0</v>
      </c>
      <c r="T488" s="72">
        <f>IF(SUM($S$3:W$3)*$J488+SUM($S$4:W$4)*$K488+SUM($S$5:W$5)*$L488+SUM($S$6:W$6)*$M488+SUM($S$7:W$7)*$N488-SUM($O488:$Q488)&gt;0,SUM($S$3:W$3)*$J488+SUM($S$4:W$4)*$K488+SUM($S$5:W$5)*$L488+SUM($S$6:W$6)*$M488+SUM($S$7:W$7)*$N488-SUM($O488:$Q488),0)</f>
        <v>0</v>
      </c>
      <c r="U488" s="4">
        <f t="shared" si="1534"/>
        <v>0</v>
      </c>
      <c r="V488" s="72">
        <f>IF(SUM($S$3:Y$3)*$J488+SUM($S$4:Y$4)*$K488+SUM($S$5:Y$5)*$L488+SUM($S$6:Y$6)*$M488+SUM($S$7:Y$7)*$N488-SUM($O488:$Q488)&gt;0,SUM($S$3:Y$3)*$J488+SUM($S$4:Y$4)*$K488+SUM($S$5:Y$5)*$L488+SUM($S$6:Y$6)*$M488+SUM($S$7:Y$7)*$N488-SUM($O488:$Q488),0)</f>
        <v>0</v>
      </c>
      <c r="W488" s="4">
        <f t="shared" si="1535"/>
        <v>0</v>
      </c>
      <c r="X488" s="72">
        <f>IF(SUM($S$3:AA$3)*$J488+SUM($S$4:AA$4)*$K488+SUM($S$5:AA$5)*$L488+SUM($S$6:AA$6)*$M488+SUM($S$7:AA$7)*$N488-SUM($O488:$Q488)&gt;0,SUM($S$3:AA$3)*$J488+SUM($S$4:AA$4)*$K488+SUM($S$5:AA$5)*$L488+SUM($S$6:AA$6)*$M488+SUM($S$7:AA$7)*$N488-SUM($O488:$Q488),0)</f>
        <v>0</v>
      </c>
      <c r="Y488" s="4">
        <f t="shared" si="1536"/>
        <v>0</v>
      </c>
      <c r="Z488" s="72">
        <f>IF(SUM($S$3:AC$3)*$J488+SUM($S$4:AC$4)*$K488+SUM($S$5:AC$5)*$L488+SUM($S$6:AC$6)*$M488+SUM($S$7:AC$7)*$N488-SUM($O488:$Q488)&gt;0,SUM($S$3:AC$3)*$J488+SUM($S$4:AC$4)*$K488+SUM($S$5:AC$5)*$L488+SUM($S$6:AC$6)*$M488+SUM($S$7:AC$7)*$N488-SUM($O488:$Q488),0)</f>
        <v>0</v>
      </c>
      <c r="AA488" s="4">
        <f t="shared" si="1537"/>
        <v>0</v>
      </c>
      <c r="AB488" s="72">
        <f>IF(SUM($S$3:AE$3)*$J488+SUM($S$4:AE$4)*$K488+SUM($S$5:AE$5)*$L488+SUM($S$6:AE$6)*$M488+SUM($S$7:AE$7)*$N488-SUM($O488:$Q488)&gt;0,SUM($S$3:AE$3)*$J488+SUM($S$4:AE$4)*$K488+SUM($S$5:AE$5)*$L488+SUM($S$6:AE$6)*$M488+SUM($S$7:AE$7)*$N488-SUM($O488:$Q488),0)</f>
        <v>0</v>
      </c>
      <c r="AC488" s="4">
        <f t="shared" si="1538"/>
        <v>0</v>
      </c>
      <c r="AD488" s="72">
        <f>IF(SUM($S$3:AG$3)*$J488+SUM($S$4:AG$4)*$K488+SUM($S$5:AG$5)*$L488+SUM($S$6:AG$6)*$M488+SUM($S$7:AG$7)*$N488-SUM($O488:$Q488)&gt;0,SUM($S$3:AG$3)*$J488+SUM($S$4:AG$4)*$K488+SUM($S$5:AG$5)*$L488+SUM($S$6:AG$6)*$M488+SUM($S$7:AG$7)*$N488-SUM($O488:$Q488),0)</f>
        <v>0</v>
      </c>
      <c r="AE488" s="4">
        <f t="shared" si="1539"/>
        <v>0</v>
      </c>
      <c r="AF488" s="72">
        <f>IF(SUM($S$3:AI$3)*$J488+SUM($S$4:AI$4)*$K488+SUM($S$5:AI$5)*$L488+SUM($S$6:AI$6)*$M488+SUM($S$7:AI$7)*$N488-SUM($O488:$Q488)&gt;0,SUM($S$3:AI$3)*$J488+SUM($S$4:AI$4)*$K488+SUM($S$5:AI$5)*$L488+SUM($S$6:AI$6)*$M488+SUM($S$7:AI$7)*$N488-SUM($O488:$Q488),0)</f>
        <v>0</v>
      </c>
      <c r="AG488" s="4">
        <f t="shared" si="1540"/>
        <v>0</v>
      </c>
      <c r="AH488" s="72">
        <f>IF(SUM($S$3:AK$3)*$J488+SUM($S$4:AK$4)*$K488+SUM($S$5:AK$5)*$L488+SUM($S$6:AK$6)*$M488+SUM($S$7:AK$7)*$N488-SUM($O488:$Q488)&gt;0,SUM($S$3:AK$3)*$J488+SUM($S$4:AK$4)*$K488+SUM($S$5:AK$5)*$L488+SUM($S$6:AK$6)*$M488+SUM($S$7:AK$7)*$N488-SUM($O488:$Q488),0)</f>
        <v>0</v>
      </c>
      <c r="AI488" s="4">
        <f t="shared" si="1541"/>
        <v>0</v>
      </c>
      <c r="AJ488" s="72">
        <f>IF(SUM($S$3:AM$3)*$J488+SUM($S$4:AQ$4)*$K488+SUM($S$5:AM$5)*$L488+SUM($S$6:AM$6)*$M488+SUM($S$7:AM$7)*$N488-SUM($O488:$Q488)&gt;0,SUM($S$3:AM$3)*$J488+SUM($S$4:AQ$4)*$K488+SUM($S$5:AM$5)*$L488+SUM($S$6:AM$6)*$M488+SUM($S$7:AM$7)*$N488-SUM($O488:$Q488),0)</f>
        <v>0</v>
      </c>
      <c r="AK488" s="4">
        <f t="shared" si="1542"/>
        <v>0</v>
      </c>
      <c r="AL488" s="72">
        <f>IF(SUM($S$3:AO$3)*$J488+SUM($S$4:AS$4)*$K488+SUM($S$5:AO$5)*$L488+SUM($S$6:AO$6)*$M488+SUM($S$7:AO$7)*$N488-SUM($O488:$Q488)&gt;0,SUM($S$3:AO$3)*$J488+SUM($S$4:AS$4)*$K488+SUM($S$5:AO$5)*$L488+SUM($S$6:AO$6)*$M488+SUM($S$7:AO$7)*$N488-SUM($O488:$Q488),0)</f>
        <v>0</v>
      </c>
      <c r="AM488" s="4">
        <f t="shared" si="1543"/>
        <v>0</v>
      </c>
      <c r="AN488" s="72">
        <f>IF(SUM($S$3:AQ$3)*$J488+SUM($S$4:AU$4)*$K488+SUM($S$5:AQ$5)*$L488+SUM($S$6:AQ$6)*$M488+SUM($S$7:AQ$7)*$N488-SUM($O488:$Q488)&gt;0,SUM($S$3:AQ$3)*$J488+SUM($S$4:AU$4)*$K488+SUM($S$5:AQ$5)*$L488+SUM($S$6:AQ$6)*$M488+SUM($S$7:AQ$7)*$N488-SUM($O488:$Q488),0)</f>
        <v>0</v>
      </c>
      <c r="AO488" s="4">
        <f t="shared" si="1544"/>
        <v>0</v>
      </c>
      <c r="AP488" s="72">
        <f>IF(SUM($S$3:AS$3)*$J488+SUM($S$4:AW$4)*$K488+SUM($S$5:AS$5)*$L488+SUM($S$6:AS$6)*$M488+SUM($S$7:AS$7)*$N488-SUM($O488:$Q488)&gt;0,SUM($S$3:AS$3)*$J488+SUM($S$4:AW$4)*$K488+SUM($S$5:AS$5)*$L488+SUM($S$6:AS$6)*$M488+SUM($S$7:AS$7)*$N488-SUM($O488:$Q488),0)</f>
        <v>0</v>
      </c>
      <c r="AQ488" s="4">
        <f t="shared" si="1545"/>
        <v>0</v>
      </c>
      <c r="AR488" s="72">
        <f>IF(SUM($S$3:AU$3)*$J488+SUM($S$4:AP$4)*$K488+SUM($S$5:AU$5)*$L488+SUM($S$6:AU$6)*$M488+SUM($S$7:AU$7)*$N488-SUM($O488:$Q488)&gt;0,SUM($S$3:AU$3)*$J488+SUM($S$4:AP$4)*$K488+SUM($S$5:AU$5)*$L488+SUM($S$6:AU$6)*$M488+SUM($S$7:AU$7)*$N488-SUM($O488:$Q488),0)</f>
        <v>0</v>
      </c>
      <c r="AS488" s="4">
        <f t="shared" si="1546"/>
        <v>0</v>
      </c>
      <c r="AT488" s="72">
        <f>IF(SUM($S$3:AW$3)*$J488+SUM($S$4:AW$4)*$K488+SUM($S$5:AW$5)*$L488+SUM($S$6:AW$6)*$M488+SUM($S$7:AW$7)*$N488-SUM($O488:$Q488)&gt;0,SUM($S$3:AW$3)*$J488+SUM($S$4:AW$4)*$K488+SUM($S$5:AW$5)*$L488+SUM($S$6:AW$6)*$M488+SUM($S$7:AW$7)*$N488-SUM($O488:$Q488),0)</f>
        <v>0</v>
      </c>
      <c r="AU488" s="4">
        <f t="shared" si="1547"/>
        <v>0</v>
      </c>
      <c r="AV488" s="72">
        <f>IF(SUM($S$3:AY$3)*$J488+SUM($S$4:AY$4)*$K488+SUM($S$5:AY$5)*$L488+SUM($S$6:AY$6)*$M488+SUM($S$7:AY$7)*$N488-SUM($O488:$Q488)&gt;0,SUM($S$3:AY$3)*$J488+SUM($S$4:AY$4)*$K488+SUM($S$5:AY$5)*$L488+SUM($S$6:AY$6)*$M488+SUM($S$7:AY$7)*$N488-SUM($O488:$Q488),0)</f>
        <v>0</v>
      </c>
      <c r="AW488" s="4">
        <f t="shared" si="1548"/>
        <v>0</v>
      </c>
      <c r="AX488" s="72">
        <f>IF(SUM($S$3:BA$3)*$J488+SUM($S$4:BA$4)*$K488+SUM($S$5:BA$5)*$L488+SUM($S$6:BA$6)*$M488+SUM($S$7:BA$7)*$N488-SUM($O488:$Q488)&gt;0,SUM($S$3:BA$3)*$J488+SUM($S$4:BA$4)*$K488+SUM($S$5:BA$5)*$L488+SUM($S$6:BA$6)*$M488+SUM($S$7:BA$7)*$N488-SUM($O488:$Q488),0)</f>
        <v>0</v>
      </c>
      <c r="AY488" s="7">
        <f t="shared" si="1549"/>
        <v>0</v>
      </c>
      <c r="AZ488" s="401">
        <f>IF(SUM($S$3:BC$3)*$J488+SUM($S$4:BC$4)*$K488+SUM($S$5:BC$5)*$L488+SUM($S$6:BC$6)*$M488+SUM($S$7:BC$7)*$N488-SUM($O488:$Q488)&gt;0,SUM($S$3:BC$3)*$J488+SUM($S$4:BC$4)*$K488+SUM($S$5:BC$5)*$L488+SUM($S$6:BC$6)*$M488+SUM($S$7:BC$7)*$N488-SUM($O488:$Q488),0)</f>
        <v>0</v>
      </c>
      <c r="BA488" s="87">
        <f t="shared" si="1550"/>
        <v>0</v>
      </c>
      <c r="BB488" s="402">
        <f>IF(SUM($S$3:BD$3)*$J488+SUM($S$4:BD$4)*$K488+SUM($S$5:BD$5)*$L488+SUM($S$6:BD$6)*$M488+SUM($S$7:BD$7)*$N488-SUM($O488:$Q488)&gt;0,SUM($S$3:BD$3)*$J488+SUM($S$4:BD$4)*$K488+SUM($S$5:BD$5)*$L488+SUM($S$6:BD$6)*$M488+SUM($S$7:BD$7)*$N488-SUM($O488:$Q488),0)</f>
        <v>0</v>
      </c>
      <c r="BC488" s="87">
        <f t="shared" si="1551"/>
        <v>0</v>
      </c>
      <c r="BG488" s="23">
        <f t="shared" si="1722"/>
        <v>0</v>
      </c>
      <c r="BH488" s="23">
        <f t="shared" si="1723"/>
        <v>0</v>
      </c>
      <c r="BI488" s="23">
        <f t="shared" si="1724"/>
        <v>0</v>
      </c>
      <c r="BJ488" s="23">
        <f t="shared" si="1725"/>
        <v>0</v>
      </c>
      <c r="BK488" s="23">
        <f t="shared" si="1726"/>
        <v>0</v>
      </c>
      <c r="BL488" s="23">
        <f t="shared" si="1727"/>
        <v>0</v>
      </c>
      <c r="BM488" s="23">
        <f t="shared" si="1728"/>
        <v>0</v>
      </c>
      <c r="BN488" s="23">
        <f t="shared" si="1729"/>
        <v>0</v>
      </c>
      <c r="BO488" s="23">
        <f t="shared" si="1730"/>
        <v>0</v>
      </c>
      <c r="BP488" s="23">
        <f t="shared" si="1731"/>
        <v>0</v>
      </c>
      <c r="BQ488" s="407">
        <f t="shared" si="1732"/>
        <v>0</v>
      </c>
      <c r="BR488" s="22">
        <f t="shared" si="1733"/>
        <v>0</v>
      </c>
      <c r="BS488" s="91">
        <f t="shared" si="1734"/>
        <v>0</v>
      </c>
      <c r="BT488" s="91">
        <f t="shared" si="1735"/>
        <v>0</v>
      </c>
      <c r="BU488" s="23"/>
      <c r="BV488" s="23"/>
      <c r="BW488" s="24"/>
      <c r="BX488" s="164" t="s">
        <v>749</v>
      </c>
    </row>
    <row r="489" spans="1:76" s="104" customFormat="1" ht="12.75" customHeight="1" x14ac:dyDescent="0.25">
      <c r="A489" s="13" t="s">
        <v>1017</v>
      </c>
      <c r="B489" s="63" t="s">
        <v>1018</v>
      </c>
      <c r="C489" s="244" t="s">
        <v>105</v>
      </c>
      <c r="D489" s="339">
        <v>2</v>
      </c>
      <c r="E489" s="336">
        <v>45.8</v>
      </c>
      <c r="F489" s="342" t="s">
        <v>580</v>
      </c>
      <c r="G489" s="369">
        <v>2</v>
      </c>
      <c r="H489" s="370">
        <v>54</v>
      </c>
      <c r="I489" s="372" t="s">
        <v>580</v>
      </c>
      <c r="J489" s="208"/>
      <c r="K489" s="208"/>
      <c r="L489" s="222">
        <v>20.16</v>
      </c>
      <c r="M489" s="109"/>
      <c r="N489" s="120"/>
      <c r="O489" s="87"/>
      <c r="P489" s="87"/>
      <c r="Q489" s="292">
        <v>42500</v>
      </c>
      <c r="R489" s="72">
        <f>IF(SUM($S$3:U$3)*$J489+SUM($S$4:U$4)*$K489+SUM($S$5:U$5)*$L489+SUM($S$6:U$6)*$M489+SUM($S$7:U$7)*$N489-SUM($O489:$Q489)&gt;0,SUM($S$3:U$3)*$J489+SUM($S$4:U$4)*$K489+SUM($S$5:U$5)*$L489+SUM($S$6:U$6)*$M489+SUM($S$7:U$7)*$N489-SUM($O489:$Q489),0)</f>
        <v>0</v>
      </c>
      <c r="S489" s="73">
        <f t="shared" si="1533"/>
        <v>0</v>
      </c>
      <c r="T489" s="72">
        <f>IF(SUM($S$3:W$3)*$J489+SUM($S$4:W$4)*$K489+SUM($S$5:W$5)*$L489+SUM($S$6:W$6)*$M489+SUM($S$7:W$7)*$N489-SUM($O489:$Q489)&gt;0,SUM($S$3:W$3)*$J489+SUM($S$4:W$4)*$K489+SUM($S$5:W$5)*$L489+SUM($S$6:W$6)*$M489+SUM($S$7:W$7)*$N489-SUM($O489:$Q489),0)</f>
        <v>0</v>
      </c>
      <c r="U489" s="4">
        <f t="shared" si="1534"/>
        <v>0</v>
      </c>
      <c r="V489" s="72">
        <f>IF(SUM($S$3:Y$3)*$J489+SUM($S$4:Y$4)*$K489+SUM($S$5:Y$5)*$L489+SUM($S$6:Y$6)*$M489+SUM($S$7:Y$7)*$N489-SUM($O489:$Q489)&gt;0,SUM($S$3:Y$3)*$J489+SUM($S$4:Y$4)*$K489+SUM($S$5:Y$5)*$L489+SUM($S$6:Y$6)*$M489+SUM($S$7:Y$7)*$N489-SUM($O489:$Q489),0)</f>
        <v>0</v>
      </c>
      <c r="W489" s="4">
        <f t="shared" si="1535"/>
        <v>0</v>
      </c>
      <c r="X489" s="72">
        <f>IF(SUM($S$3:AA$3)*$J489+SUM($S$4:AA$4)*$K489+SUM($S$5:AA$5)*$L489+SUM($S$6:AA$6)*$M489+SUM($S$7:AA$7)*$N489-SUM($O489:$Q489)&gt;0,SUM($S$3:AA$3)*$J489+SUM($S$4:AA$4)*$K489+SUM($S$5:AA$5)*$L489+SUM($S$6:AA$6)*$M489+SUM($S$7:AA$7)*$N489-SUM($O489:$Q489),0)</f>
        <v>0</v>
      </c>
      <c r="Y489" s="4">
        <f t="shared" si="1536"/>
        <v>0</v>
      </c>
      <c r="Z489" s="72">
        <f>IF(SUM($S$3:AC$3)*$J489+SUM($S$4:AC$4)*$K489+SUM($S$5:AC$5)*$L489+SUM($S$6:AC$6)*$M489+SUM($S$7:AC$7)*$N489-SUM($O489:$Q489)&gt;0,SUM($S$3:AC$3)*$J489+SUM($S$4:AC$4)*$K489+SUM($S$5:AC$5)*$L489+SUM($S$6:AC$6)*$M489+SUM($S$7:AC$7)*$N489-SUM($O489:$Q489),0)</f>
        <v>0</v>
      </c>
      <c r="AA489" s="4">
        <f t="shared" si="1537"/>
        <v>0</v>
      </c>
      <c r="AB489" s="72">
        <f>IF(SUM($S$3:AE$3)*$J489+SUM($S$4:AE$4)*$K489+SUM($S$5:AE$5)*$L489+SUM($S$6:AE$6)*$M489+SUM($S$7:AE$7)*$N489-SUM($O489:$Q489)&gt;0,SUM($S$3:AE$3)*$J489+SUM($S$4:AE$4)*$K489+SUM($S$5:AE$5)*$L489+SUM($S$6:AE$6)*$M489+SUM($S$7:AE$7)*$N489-SUM($O489:$Q489),0)</f>
        <v>0</v>
      </c>
      <c r="AC489" s="4">
        <f t="shared" si="1538"/>
        <v>0</v>
      </c>
      <c r="AD489" s="72">
        <f>IF(SUM($S$3:AG$3)*$J489+SUM($S$4:AG$4)*$K489+SUM($S$5:AG$5)*$L489+SUM($S$6:AG$6)*$M489+SUM($S$7:AG$7)*$N489-SUM($O489:$Q489)&gt;0,SUM($S$3:AG$3)*$J489+SUM($S$4:AG$4)*$K489+SUM($S$5:AG$5)*$L489+SUM($S$6:AG$6)*$M489+SUM($S$7:AG$7)*$N489-SUM($O489:$Q489),0)</f>
        <v>0</v>
      </c>
      <c r="AE489" s="4">
        <f t="shared" si="1539"/>
        <v>0</v>
      </c>
      <c r="AF489" s="72">
        <f>IF(SUM($S$3:AI$3)*$J489+SUM($S$4:AI$4)*$K489+SUM($S$5:AI$5)*$L489+SUM($S$6:AI$6)*$M489+SUM($S$7:AI$7)*$N489-SUM($O489:$Q489)&gt;0,SUM($S$3:AI$3)*$J489+SUM($S$4:AI$4)*$K489+SUM($S$5:AI$5)*$L489+SUM($S$6:AI$6)*$M489+SUM($S$7:AI$7)*$N489-SUM($O489:$Q489),0)</f>
        <v>0</v>
      </c>
      <c r="AG489" s="4">
        <f t="shared" si="1540"/>
        <v>0</v>
      </c>
      <c r="AH489" s="72">
        <f>IF(SUM($S$3:AK$3)*$J489+SUM($S$4:AK$4)*$K489+SUM($S$5:AK$5)*$L489+SUM($S$6:AK$6)*$M489+SUM($S$7:AK$7)*$N489-SUM($O489:$Q489)&gt;0,SUM($S$3:AK$3)*$J489+SUM($S$4:AK$4)*$K489+SUM($S$5:AK$5)*$L489+SUM($S$6:AK$6)*$M489+SUM($S$7:AK$7)*$N489-SUM($O489:$Q489),0)</f>
        <v>0</v>
      </c>
      <c r="AI489" s="4">
        <f t="shared" si="1541"/>
        <v>0</v>
      </c>
      <c r="AJ489" s="72">
        <f>IF(SUM($S$3:AM$3)*$J489+SUM($S$4:AQ$4)*$K489+SUM($S$5:AM$5)*$L489+SUM($S$6:AM$6)*$M489+SUM($S$7:AM$7)*$N489-SUM($O489:$Q489)&gt;0,SUM($S$3:AM$3)*$J489+SUM($S$4:AQ$4)*$K489+SUM($S$5:AM$5)*$L489+SUM($S$6:AM$6)*$M489+SUM($S$7:AM$7)*$N489-SUM($O489:$Q489),0)</f>
        <v>0</v>
      </c>
      <c r="AK489" s="4">
        <f t="shared" si="1542"/>
        <v>0</v>
      </c>
      <c r="AL489" s="72">
        <f>IF(SUM($S$3:AO$3)*$J489+SUM($S$4:AS$4)*$K489+SUM($S$5:AO$5)*$L489+SUM($S$6:AO$6)*$M489+SUM($S$7:AO$7)*$N489-SUM($O489:$Q489)&gt;0,SUM($S$3:AO$3)*$J489+SUM($S$4:AS$4)*$K489+SUM($S$5:AO$5)*$L489+SUM($S$6:AO$6)*$M489+SUM($S$7:AO$7)*$N489-SUM($O489:$Q489),0)</f>
        <v>0</v>
      </c>
      <c r="AM489" s="4">
        <f t="shared" si="1543"/>
        <v>0</v>
      </c>
      <c r="AN489" s="72">
        <f>IF(SUM($S$3:AQ$3)*$J489+SUM($S$4:AU$4)*$K489+SUM($S$5:AQ$5)*$L489+SUM($S$6:AQ$6)*$M489+SUM($S$7:AQ$7)*$N489-SUM($O489:$Q489)&gt;0,SUM($S$3:AQ$3)*$J489+SUM($S$4:AU$4)*$K489+SUM($S$5:AQ$5)*$L489+SUM($S$6:AQ$6)*$M489+SUM($S$7:AQ$7)*$N489-SUM($O489:$Q489),0)</f>
        <v>0</v>
      </c>
      <c r="AO489" s="4">
        <f t="shared" si="1544"/>
        <v>0</v>
      </c>
      <c r="AP489" s="72">
        <f>IF(SUM($S$3:AS$3)*$J489+SUM($S$4:AW$4)*$K489+SUM($S$5:AS$5)*$L489+SUM($S$6:AS$6)*$M489+SUM($S$7:AS$7)*$N489-SUM($O489:$Q489)&gt;0,SUM($S$3:AS$3)*$J489+SUM($S$4:AW$4)*$K489+SUM($S$5:AS$5)*$L489+SUM($S$6:AS$6)*$M489+SUM($S$7:AS$7)*$N489-SUM($O489:$Q489),0)</f>
        <v>0</v>
      </c>
      <c r="AQ489" s="4">
        <f t="shared" si="1545"/>
        <v>0</v>
      </c>
      <c r="AR489" s="72">
        <f>IF(SUM($S$3:AU$3)*$J489+SUM($S$4:AP$4)*$K489+SUM($S$5:AU$5)*$L489+SUM($S$6:AU$6)*$M489+SUM($S$7:AU$7)*$N489-SUM($O489:$Q489)&gt;0,SUM($S$3:AU$3)*$J489+SUM($S$4:AP$4)*$K489+SUM($S$5:AU$5)*$L489+SUM($S$6:AU$6)*$M489+SUM($S$7:AU$7)*$N489-SUM($O489:$Q489),0)</f>
        <v>0</v>
      </c>
      <c r="AS489" s="4">
        <f t="shared" si="1546"/>
        <v>0</v>
      </c>
      <c r="AT489" s="72">
        <f>IF(SUM($S$3:AW$3)*$J489+SUM($S$4:AW$4)*$K489+SUM($S$5:AW$5)*$L489+SUM($S$6:AW$6)*$M489+SUM($S$7:AW$7)*$N489-SUM($O489:$Q489)&gt;0,SUM($S$3:AW$3)*$J489+SUM($S$4:AW$4)*$K489+SUM($S$5:AW$5)*$L489+SUM($S$6:AW$6)*$M489+SUM($S$7:AW$7)*$N489-SUM($O489:$Q489),0)</f>
        <v>0</v>
      </c>
      <c r="AU489" s="4">
        <f t="shared" si="1547"/>
        <v>0</v>
      </c>
      <c r="AV489" s="72">
        <f>IF(SUM($S$3:AY$3)*$J489+SUM($S$4:AY$4)*$K489+SUM($S$5:AY$5)*$L489+SUM($S$6:AY$6)*$M489+SUM($S$7:AY$7)*$N489-SUM($O489:$Q489)&gt;0,SUM($S$3:AY$3)*$J489+SUM($S$4:AY$4)*$K489+SUM($S$5:AY$5)*$L489+SUM($S$6:AY$6)*$M489+SUM($S$7:AY$7)*$N489-SUM($O489:$Q489),0)</f>
        <v>0</v>
      </c>
      <c r="AW489" s="4">
        <f t="shared" si="1548"/>
        <v>0</v>
      </c>
      <c r="AX489" s="72">
        <f>IF(SUM($S$3:BA$3)*$J489+SUM($S$4:BA$4)*$K489+SUM($S$5:BA$5)*$L489+SUM($S$6:BA$6)*$M489+SUM($S$7:BA$7)*$N489-SUM($O489:$Q489)&gt;0,SUM($S$3:BA$3)*$J489+SUM($S$4:BA$4)*$K489+SUM($S$5:BA$5)*$L489+SUM($S$6:BA$6)*$M489+SUM($S$7:BA$7)*$N489-SUM($O489:$Q489),0)</f>
        <v>0</v>
      </c>
      <c r="AY489" s="7">
        <f t="shared" si="1549"/>
        <v>0</v>
      </c>
      <c r="AZ489" s="401">
        <f>IF(SUM($S$3:BC$3)*$J489+SUM($S$4:BC$4)*$K489+SUM($S$5:BC$5)*$L489+SUM($S$6:BC$6)*$M489+SUM($S$7:BC$7)*$N489-SUM($O489:$Q489)&gt;0,SUM($S$3:BC$3)*$J489+SUM($S$4:BC$4)*$K489+SUM($S$5:BC$5)*$L489+SUM($S$6:BC$6)*$M489+SUM($S$7:BC$7)*$N489-SUM($O489:$Q489),0)</f>
        <v>0</v>
      </c>
      <c r="BA489" s="87">
        <f t="shared" si="1550"/>
        <v>0</v>
      </c>
      <c r="BB489" s="402">
        <f>IF(SUM($S$3:BD$3)*$J489+SUM($S$4:BD$4)*$K489+SUM($S$5:BD$5)*$L489+SUM($S$6:BD$6)*$M489+SUM($S$7:BD$7)*$N489-SUM($O489:$Q489)&gt;0,SUM($S$3:BD$3)*$J489+SUM($S$4:BD$4)*$K489+SUM($S$5:BD$5)*$L489+SUM($S$6:BD$6)*$M489+SUM($S$7:BD$7)*$N489-SUM($O489:$Q489),0)</f>
        <v>0</v>
      </c>
      <c r="BC489" s="87">
        <f t="shared" si="1551"/>
        <v>0</v>
      </c>
      <c r="BG489" s="23">
        <f t="shared" si="1722"/>
        <v>0</v>
      </c>
      <c r="BH489" s="23">
        <f t="shared" si="1723"/>
        <v>0</v>
      </c>
      <c r="BI489" s="23">
        <f t="shared" si="1724"/>
        <v>0</v>
      </c>
      <c r="BJ489" s="23">
        <f t="shared" si="1725"/>
        <v>0</v>
      </c>
      <c r="BK489" s="23">
        <f t="shared" si="1726"/>
        <v>0</v>
      </c>
      <c r="BL489" s="23">
        <f t="shared" si="1727"/>
        <v>0</v>
      </c>
      <c r="BM489" s="23">
        <f t="shared" si="1728"/>
        <v>0</v>
      </c>
      <c r="BN489" s="23">
        <f t="shared" si="1729"/>
        <v>0</v>
      </c>
      <c r="BO489" s="23">
        <f t="shared" si="1730"/>
        <v>0</v>
      </c>
      <c r="BP489" s="23">
        <f t="shared" si="1731"/>
        <v>0</v>
      </c>
      <c r="BQ489" s="407">
        <f t="shared" si="1732"/>
        <v>0</v>
      </c>
      <c r="BR489" s="22">
        <f t="shared" si="1733"/>
        <v>0</v>
      </c>
      <c r="BS489" s="91">
        <f t="shared" si="1734"/>
        <v>0</v>
      </c>
      <c r="BT489" s="91">
        <f t="shared" si="1735"/>
        <v>0</v>
      </c>
      <c r="BU489" s="23"/>
      <c r="BV489" s="23"/>
      <c r="BW489" s="24"/>
      <c r="BX489" s="164" t="s">
        <v>749</v>
      </c>
    </row>
    <row r="490" spans="1:76" s="86" customFormat="1" ht="25.5" customHeight="1" x14ac:dyDescent="0.25">
      <c r="A490" s="13" t="s">
        <v>1019</v>
      </c>
      <c r="B490" s="63" t="s">
        <v>1005</v>
      </c>
      <c r="C490" s="244" t="s">
        <v>105</v>
      </c>
      <c r="D490" s="339">
        <v>2</v>
      </c>
      <c r="E490" s="336">
        <v>45.8</v>
      </c>
      <c r="F490" s="350" t="s">
        <v>884</v>
      </c>
      <c r="G490" s="369">
        <v>2</v>
      </c>
      <c r="H490" s="370">
        <v>59.4</v>
      </c>
      <c r="I490" s="372" t="s">
        <v>884</v>
      </c>
      <c r="J490" s="307">
        <v>0.216</v>
      </c>
      <c r="K490" s="208"/>
      <c r="L490" s="224"/>
      <c r="M490" s="109"/>
      <c r="N490" s="120"/>
      <c r="O490" s="87"/>
      <c r="P490" s="87"/>
      <c r="Q490" s="292">
        <v>2130</v>
      </c>
      <c r="R490" s="72">
        <f>IF(SUM($S$3:U$3)*$J490+SUM($S$4:U$4)*$K490+SUM($S$5:U$5)*$L490+SUM($S$6:U$6)*$M490+SUM($S$7:U$7)*$N490-SUM($O490:$Q490)&gt;0,SUM($S$3:U$3)*$J490+SUM($S$4:U$4)*$K490+SUM($S$5:U$5)*$L490+SUM($S$6:U$6)*$M490+SUM($S$7:U$7)*$N490-SUM($O490:$Q490),0)</f>
        <v>0</v>
      </c>
      <c r="S490" s="73">
        <f t="shared" si="1533"/>
        <v>0</v>
      </c>
      <c r="T490" s="72">
        <f>IF(SUM($S$3:W$3)*$J490+SUM($S$4:W$4)*$K490+SUM($S$5:W$5)*$L490+SUM($S$6:W$6)*$M490+SUM($S$7:W$7)*$N490-SUM($O490:$Q490)&gt;0,SUM($S$3:W$3)*$J490+SUM($S$4:W$4)*$K490+SUM($S$5:W$5)*$L490+SUM($S$6:W$6)*$M490+SUM($S$7:W$7)*$N490-SUM($O490:$Q490),0)</f>
        <v>0</v>
      </c>
      <c r="U490" s="4">
        <f t="shared" si="1534"/>
        <v>0</v>
      </c>
      <c r="V490" s="72">
        <f>IF(SUM($S$3:Y$3)*$J490+SUM($S$4:Y$4)*$K490+SUM($S$5:Y$5)*$L490+SUM($S$6:Y$6)*$M490+SUM($S$7:Y$7)*$N490-SUM($O490:$Q490)&gt;0,SUM($S$3:Y$3)*$J490+SUM($S$4:Y$4)*$K490+SUM($S$5:Y$5)*$L490+SUM($S$6:Y$6)*$M490+SUM($S$7:Y$7)*$N490-SUM($O490:$Q490),0)</f>
        <v>0</v>
      </c>
      <c r="W490" s="4">
        <f t="shared" si="1535"/>
        <v>0</v>
      </c>
      <c r="X490" s="72">
        <f>IF(SUM($S$3:AA$3)*$J490+SUM($S$4:AA$4)*$K490+SUM($S$5:AA$5)*$L490+SUM($S$6:AA$6)*$M490+SUM($S$7:AA$7)*$N490-SUM($O490:$Q490)&gt;0,SUM($S$3:AA$3)*$J490+SUM($S$4:AA$4)*$K490+SUM($S$5:AA$5)*$L490+SUM($S$6:AA$6)*$M490+SUM($S$7:AA$7)*$N490-SUM($O490:$Q490),0)</f>
        <v>0</v>
      </c>
      <c r="Y490" s="4">
        <f t="shared" si="1536"/>
        <v>0</v>
      </c>
      <c r="Z490" s="72">
        <f>IF(SUM($S$3:AC$3)*$J490+SUM($S$4:AC$4)*$K490+SUM($S$5:AC$5)*$L490+SUM($S$6:AC$6)*$M490+SUM($S$7:AC$7)*$N490-SUM($O490:$Q490)&gt;0,SUM($S$3:AC$3)*$J490+SUM($S$4:AC$4)*$K490+SUM($S$5:AC$5)*$L490+SUM($S$6:AC$6)*$M490+SUM($S$7:AC$7)*$N490-SUM($O490:$Q490),0)</f>
        <v>0</v>
      </c>
      <c r="AA490" s="4">
        <f t="shared" si="1537"/>
        <v>0</v>
      </c>
      <c r="AB490" s="72">
        <f>IF(SUM($S$3:AE$3)*$J490+SUM($S$4:AE$4)*$K490+SUM($S$5:AE$5)*$L490+SUM($S$6:AE$6)*$M490+SUM($S$7:AE$7)*$N490-SUM($O490:$Q490)&gt;0,SUM($S$3:AE$3)*$J490+SUM($S$4:AE$4)*$K490+SUM($S$5:AE$5)*$L490+SUM($S$6:AE$6)*$M490+SUM($S$7:AE$7)*$N490-SUM($O490:$Q490),0)</f>
        <v>0</v>
      </c>
      <c r="AC490" s="4">
        <f t="shared" si="1538"/>
        <v>0</v>
      </c>
      <c r="AD490" s="72">
        <f>IF(SUM($S$3:AG$3)*$J490+SUM($S$4:AG$4)*$K490+SUM($S$5:AG$5)*$L490+SUM($S$6:AG$6)*$M490+SUM($S$7:AG$7)*$N490-SUM($O490:$Q490)&gt;0,SUM($S$3:AG$3)*$J490+SUM($S$4:AG$4)*$K490+SUM($S$5:AG$5)*$L490+SUM($S$6:AG$6)*$M490+SUM($S$7:AG$7)*$N490-SUM($O490:$Q490),0)</f>
        <v>0</v>
      </c>
      <c r="AE490" s="4">
        <f t="shared" si="1539"/>
        <v>0</v>
      </c>
      <c r="AF490" s="72">
        <f>IF(SUM($S$3:AI$3)*$J490+SUM($S$4:AI$4)*$K490+SUM($S$5:AI$5)*$L490+SUM($S$6:AI$6)*$M490+SUM($S$7:AI$7)*$N490-SUM($O490:$Q490)&gt;0,SUM($S$3:AI$3)*$J490+SUM($S$4:AI$4)*$K490+SUM($S$5:AI$5)*$L490+SUM($S$6:AI$6)*$M490+SUM($S$7:AI$7)*$N490-SUM($O490:$Q490),0)</f>
        <v>0</v>
      </c>
      <c r="AG490" s="4">
        <f t="shared" si="1540"/>
        <v>0</v>
      </c>
      <c r="AH490" s="72">
        <f>IF(SUM($S$3:AK$3)*$J490+SUM($S$4:AK$4)*$K490+SUM($S$5:AK$5)*$L490+SUM($S$6:AK$6)*$M490+SUM($S$7:AK$7)*$N490-SUM($O490:$Q490)&gt;0,SUM($S$3:AK$3)*$J490+SUM($S$4:AK$4)*$K490+SUM($S$5:AK$5)*$L490+SUM($S$6:AK$6)*$M490+SUM($S$7:AK$7)*$N490-SUM($O490:$Q490),0)</f>
        <v>0</v>
      </c>
      <c r="AI490" s="4">
        <f t="shared" si="1541"/>
        <v>0</v>
      </c>
      <c r="AJ490" s="72">
        <f>IF(SUM($S$3:AM$3)*$J490+SUM($S$4:AQ$4)*$K490+SUM($S$5:AM$5)*$L490+SUM($S$6:AM$6)*$M490+SUM($S$7:AM$7)*$N490-SUM($O490:$Q490)&gt;0,SUM($S$3:AM$3)*$J490+SUM($S$4:AQ$4)*$K490+SUM($S$5:AM$5)*$L490+SUM($S$6:AM$6)*$M490+SUM($S$7:AM$7)*$N490-SUM($O490:$Q490),0)</f>
        <v>0</v>
      </c>
      <c r="AK490" s="4">
        <f t="shared" si="1542"/>
        <v>0</v>
      </c>
      <c r="AL490" s="72">
        <f>IF(SUM($S$3:AO$3)*$J490+SUM($S$4:AS$4)*$K490+SUM($S$5:AO$5)*$L490+SUM($S$6:AO$6)*$M490+SUM($S$7:AO$7)*$N490-SUM($O490:$Q490)&gt;0,SUM($S$3:AO$3)*$J490+SUM($S$4:AS$4)*$K490+SUM($S$5:AO$5)*$L490+SUM($S$6:AO$6)*$M490+SUM($S$7:AO$7)*$N490-SUM($O490:$Q490),0)</f>
        <v>0</v>
      </c>
      <c r="AM490" s="4">
        <f t="shared" si="1543"/>
        <v>0</v>
      </c>
      <c r="AN490" s="72">
        <f>IF(SUM($S$3:AQ$3)*$J490+SUM($S$4:AU$4)*$K490+SUM($S$5:AQ$5)*$L490+SUM($S$6:AQ$6)*$M490+SUM($S$7:AQ$7)*$N490-SUM($O490:$Q490)&gt;0,SUM($S$3:AQ$3)*$J490+SUM($S$4:AU$4)*$K490+SUM($S$5:AQ$5)*$L490+SUM($S$6:AQ$6)*$M490+SUM($S$7:AQ$7)*$N490-SUM($O490:$Q490),0)</f>
        <v>0</v>
      </c>
      <c r="AO490" s="4">
        <f t="shared" si="1544"/>
        <v>0</v>
      </c>
      <c r="AP490" s="72">
        <f>IF(SUM($S$3:AS$3)*$J490+SUM($S$4:AW$4)*$K490+SUM($S$5:AS$5)*$L490+SUM($S$6:AS$6)*$M490+SUM($S$7:AS$7)*$N490-SUM($O490:$Q490)&gt;0,SUM($S$3:AS$3)*$J490+SUM($S$4:AW$4)*$K490+SUM($S$5:AS$5)*$L490+SUM($S$6:AS$6)*$M490+SUM($S$7:AS$7)*$N490-SUM($O490:$Q490),0)</f>
        <v>0</v>
      </c>
      <c r="AQ490" s="4">
        <f t="shared" si="1545"/>
        <v>0</v>
      </c>
      <c r="AR490" s="72">
        <f>IF(SUM($S$3:AU$3)*$J490+SUM($S$4:AP$4)*$K490+SUM($S$5:AU$5)*$L490+SUM($S$6:AU$6)*$M490+SUM($S$7:AU$7)*$N490-SUM($O490:$Q490)&gt;0,SUM($S$3:AU$3)*$J490+SUM($S$4:AP$4)*$K490+SUM($S$5:AU$5)*$L490+SUM($S$6:AU$6)*$M490+SUM($S$7:AU$7)*$N490-SUM($O490:$Q490),0)</f>
        <v>0</v>
      </c>
      <c r="AS490" s="4">
        <f t="shared" si="1546"/>
        <v>0</v>
      </c>
      <c r="AT490" s="72">
        <f>IF(SUM($S$3:AW$3)*$J490+SUM($S$4:AW$4)*$K490+SUM($S$5:AW$5)*$L490+SUM($S$6:AW$6)*$M490+SUM($S$7:AW$7)*$N490-SUM($O490:$Q490)&gt;0,SUM($S$3:AW$3)*$J490+SUM($S$4:AW$4)*$K490+SUM($S$5:AW$5)*$L490+SUM($S$6:AW$6)*$M490+SUM($S$7:AW$7)*$N490-SUM($O490:$Q490),0)</f>
        <v>0</v>
      </c>
      <c r="AU490" s="4">
        <f t="shared" si="1547"/>
        <v>0</v>
      </c>
      <c r="AV490" s="72">
        <f>IF(SUM($S$3:AY$3)*$J490+SUM($S$4:AY$4)*$K490+SUM($S$5:AY$5)*$L490+SUM($S$6:AY$6)*$M490+SUM($S$7:AY$7)*$N490-SUM($O490:$Q490)&gt;0,SUM($S$3:AY$3)*$J490+SUM($S$4:AY$4)*$K490+SUM($S$5:AY$5)*$L490+SUM($S$6:AY$6)*$M490+SUM($S$7:AY$7)*$N490-SUM($O490:$Q490),0)</f>
        <v>0</v>
      </c>
      <c r="AW490" s="4">
        <f t="shared" si="1548"/>
        <v>0</v>
      </c>
      <c r="AX490" s="72">
        <f>IF(SUM($S$3:BA$3)*$J490+SUM($S$4:BA$4)*$K490+SUM($S$5:BA$5)*$L490+SUM($S$6:BA$6)*$M490+SUM($S$7:BA$7)*$N490-SUM($O490:$Q490)&gt;0,SUM($S$3:BA$3)*$J490+SUM($S$4:BA$4)*$K490+SUM($S$5:BA$5)*$L490+SUM($S$6:BA$6)*$M490+SUM($S$7:BA$7)*$N490-SUM($O490:$Q490),0)</f>
        <v>0</v>
      </c>
      <c r="AY490" s="7">
        <f t="shared" si="1549"/>
        <v>0</v>
      </c>
      <c r="AZ490" s="401">
        <f>IF(SUM($S$3:BC$3)*$J490+SUM($S$4:BC$4)*$K490+SUM($S$5:BC$5)*$L490+SUM($S$6:BC$6)*$M490+SUM($S$7:BC$7)*$N490-SUM($O490:$Q490)&gt;0,SUM($S$3:BC$3)*$J490+SUM($S$4:BC$4)*$K490+SUM($S$5:BC$5)*$L490+SUM($S$6:BC$6)*$M490+SUM($S$7:BC$7)*$N490-SUM($O490:$Q490),0)</f>
        <v>0</v>
      </c>
      <c r="BA490" s="87">
        <f t="shared" si="1550"/>
        <v>0</v>
      </c>
      <c r="BB490" s="402">
        <f>IF(SUM($S$3:BD$3)*$J490+SUM($S$4:BD$4)*$K490+SUM($S$5:BD$5)*$L490+SUM($S$6:BD$6)*$M490+SUM($S$7:BD$7)*$N490-SUM($O490:$Q490)&gt;0,SUM($S$3:BD$3)*$J490+SUM($S$4:BD$4)*$K490+SUM($S$5:BD$5)*$L490+SUM($S$6:BD$6)*$M490+SUM($S$7:BD$7)*$N490-SUM($O490:$Q490),0)</f>
        <v>0</v>
      </c>
      <c r="BC490" s="87">
        <f t="shared" si="1551"/>
        <v>0</v>
      </c>
      <c r="BG490" s="91"/>
      <c r="BH490" s="91"/>
      <c r="BI490" s="91"/>
      <c r="BJ490" s="91"/>
      <c r="BK490" s="91"/>
      <c r="BL490" s="91"/>
      <c r="BM490" s="91"/>
      <c r="BN490" s="91"/>
      <c r="BO490" s="91"/>
      <c r="BP490" s="91"/>
      <c r="BQ490" s="250"/>
      <c r="BR490" s="157"/>
      <c r="BS490" s="91"/>
      <c r="BT490" s="91"/>
      <c r="BU490" s="91"/>
      <c r="BV490" s="91"/>
      <c r="BW490" s="158"/>
      <c r="BX490" s="153" t="s">
        <v>1032</v>
      </c>
    </row>
    <row r="491" spans="1:76" s="86" customFormat="1" ht="12.75" customHeight="1" x14ac:dyDescent="0.25">
      <c r="A491" s="51" t="s">
        <v>1020</v>
      </c>
      <c r="B491" s="51" t="s">
        <v>1005</v>
      </c>
      <c r="C491" s="244" t="s">
        <v>105</v>
      </c>
      <c r="D491" s="339">
        <v>2</v>
      </c>
      <c r="E491" s="336">
        <v>45.8</v>
      </c>
      <c r="F491" s="342" t="s">
        <v>580</v>
      </c>
      <c r="G491" s="369">
        <v>2</v>
      </c>
      <c r="H491" s="370">
        <v>54</v>
      </c>
      <c r="I491" s="372" t="s">
        <v>580</v>
      </c>
      <c r="J491" s="226">
        <v>4.88</v>
      </c>
      <c r="K491" s="226">
        <v>4.88</v>
      </c>
      <c r="L491" s="222">
        <v>4.88</v>
      </c>
      <c r="M491" s="217">
        <v>4.88</v>
      </c>
      <c r="N491" s="44"/>
      <c r="O491" s="96"/>
      <c r="P491" s="96"/>
      <c r="Q491" s="292">
        <v>21000</v>
      </c>
      <c r="R491" s="72">
        <f>IF(SUM($S$3:U$3)*$J491+SUM($S$4:U$4)*$K491+SUM($S$5:U$5)*$L491+SUM($S$6:U$6)*$M491+SUM($S$7:U$7)*$N491-SUM($O491:$Q491)&gt;0,SUM($S$3:U$3)*$J491+SUM($S$4:U$4)*$K491+SUM($S$5:U$5)*$L491+SUM($S$6:U$6)*$M491+SUM($S$7:U$7)*$N491-SUM($O491:$Q491),0)</f>
        <v>0</v>
      </c>
      <c r="S491" s="73">
        <f t="shared" si="1533"/>
        <v>0</v>
      </c>
      <c r="T491" s="72">
        <f>IF(SUM($S$3:W$3)*$J491+SUM($S$4:W$4)*$K491+SUM($S$5:W$5)*$L491+SUM($S$6:W$6)*$M491+SUM($S$7:W$7)*$N491-SUM($O491:$Q491)&gt;0,SUM($S$3:W$3)*$J491+SUM($S$4:W$4)*$K491+SUM($S$5:W$5)*$L491+SUM($S$6:W$6)*$M491+SUM($S$7:W$7)*$N491-SUM($O491:$Q491),0)</f>
        <v>0</v>
      </c>
      <c r="U491" s="4">
        <f t="shared" si="1534"/>
        <v>0</v>
      </c>
      <c r="V491" s="72">
        <f>IF(SUM($S$3:Y$3)*$J491+SUM($S$4:Y$4)*$K491+SUM($S$5:Y$5)*$L491+SUM($S$6:Y$6)*$M491+SUM($S$7:Y$7)*$N491-SUM($O491:$Q491)&gt;0,SUM($S$3:Y$3)*$J491+SUM($S$4:Y$4)*$K491+SUM($S$5:Y$5)*$L491+SUM($S$6:Y$6)*$M491+SUM($S$7:Y$7)*$N491-SUM($O491:$Q491),0)</f>
        <v>0</v>
      </c>
      <c r="W491" s="4">
        <f t="shared" si="1535"/>
        <v>0</v>
      </c>
      <c r="X491" s="72">
        <f>IF(SUM($S$3:AA$3)*$J491+SUM($S$4:AA$4)*$K491+SUM($S$5:AA$5)*$L491+SUM($S$6:AA$6)*$M491+SUM($S$7:AA$7)*$N491-SUM($O491:$Q491)&gt;0,SUM($S$3:AA$3)*$J491+SUM($S$4:AA$4)*$K491+SUM($S$5:AA$5)*$L491+SUM($S$6:AA$6)*$M491+SUM($S$7:AA$7)*$N491-SUM($O491:$Q491),0)</f>
        <v>0</v>
      </c>
      <c r="Y491" s="4">
        <f t="shared" si="1536"/>
        <v>0</v>
      </c>
      <c r="Z491" s="72">
        <f>IF(SUM($S$3:AC$3)*$J491+SUM($S$4:AC$4)*$K491+SUM($S$5:AC$5)*$L491+SUM($S$6:AC$6)*$M491+SUM($S$7:AC$7)*$N491-SUM($O491:$Q491)&gt;0,SUM($S$3:AC$3)*$J491+SUM($S$4:AC$4)*$K491+SUM($S$5:AC$5)*$L491+SUM($S$6:AC$6)*$M491+SUM($S$7:AC$7)*$N491-SUM($O491:$Q491),0)</f>
        <v>0</v>
      </c>
      <c r="AA491" s="4">
        <f t="shared" si="1537"/>
        <v>0</v>
      </c>
      <c r="AB491" s="72">
        <f>IF(SUM($S$3:AE$3)*$J491+SUM($S$4:AE$4)*$K491+SUM($S$5:AE$5)*$L491+SUM($S$6:AE$6)*$M491+SUM($S$7:AE$7)*$N491-SUM($O491:$Q491)&gt;0,SUM($S$3:AE$3)*$J491+SUM($S$4:AE$4)*$K491+SUM($S$5:AE$5)*$L491+SUM($S$6:AE$6)*$M491+SUM($S$7:AE$7)*$N491-SUM($O491:$Q491),0)</f>
        <v>0</v>
      </c>
      <c r="AC491" s="4">
        <f t="shared" si="1538"/>
        <v>0</v>
      </c>
      <c r="AD491" s="72">
        <f>IF(SUM($S$3:AG$3)*$J491+SUM($S$4:AG$4)*$K491+SUM($S$5:AG$5)*$L491+SUM($S$6:AG$6)*$M491+SUM($S$7:AG$7)*$N491-SUM($O491:$Q491)&gt;0,SUM($S$3:AG$3)*$J491+SUM($S$4:AG$4)*$K491+SUM($S$5:AG$5)*$L491+SUM($S$6:AG$6)*$M491+SUM($S$7:AG$7)*$N491-SUM($O491:$Q491),0)</f>
        <v>0</v>
      </c>
      <c r="AE491" s="4">
        <f t="shared" si="1539"/>
        <v>0</v>
      </c>
      <c r="AF491" s="72">
        <f>IF(SUM($S$3:AI$3)*$J491+SUM($S$4:AI$4)*$K491+SUM($S$5:AI$5)*$L491+SUM($S$6:AI$6)*$M491+SUM($S$7:AI$7)*$N491-SUM($O491:$Q491)&gt;0,SUM($S$3:AI$3)*$J491+SUM($S$4:AI$4)*$K491+SUM($S$5:AI$5)*$L491+SUM($S$6:AI$6)*$M491+SUM($S$7:AI$7)*$N491-SUM($O491:$Q491),0)</f>
        <v>0</v>
      </c>
      <c r="AG491" s="4">
        <f t="shared" si="1540"/>
        <v>0</v>
      </c>
      <c r="AH491" s="72">
        <f>IF(SUM($S$3:AK$3)*$J491+SUM($S$4:AK$4)*$K491+SUM($S$5:AK$5)*$L491+SUM($S$6:AK$6)*$M491+SUM($S$7:AK$7)*$N491-SUM($O491:$Q491)&gt;0,SUM($S$3:AK$3)*$J491+SUM($S$4:AK$4)*$K491+SUM($S$5:AK$5)*$L491+SUM($S$6:AK$6)*$M491+SUM($S$7:AK$7)*$N491-SUM($O491:$Q491),0)</f>
        <v>0</v>
      </c>
      <c r="AI491" s="4">
        <f t="shared" si="1541"/>
        <v>0</v>
      </c>
      <c r="AJ491" s="72">
        <f>IF(SUM($S$3:AM$3)*$J491+SUM($S$4:AQ$4)*$K491+SUM($S$5:AM$5)*$L491+SUM($S$6:AM$6)*$M491+SUM($S$7:AM$7)*$N491-SUM($O491:$Q491)&gt;0,SUM($S$3:AM$3)*$J491+SUM($S$4:AQ$4)*$K491+SUM($S$5:AM$5)*$L491+SUM($S$6:AM$6)*$M491+SUM($S$7:AM$7)*$N491-SUM($O491:$Q491),0)</f>
        <v>0</v>
      </c>
      <c r="AK491" s="4">
        <f t="shared" si="1542"/>
        <v>0</v>
      </c>
      <c r="AL491" s="72">
        <f>IF(SUM($S$3:AO$3)*$J491+SUM($S$4:AS$4)*$K491+SUM($S$5:AO$5)*$L491+SUM($S$6:AO$6)*$M491+SUM($S$7:AO$7)*$N491-SUM($O491:$Q491)&gt;0,SUM($S$3:AO$3)*$J491+SUM($S$4:AS$4)*$K491+SUM($S$5:AO$5)*$L491+SUM($S$6:AO$6)*$M491+SUM($S$7:AO$7)*$N491-SUM($O491:$Q491),0)</f>
        <v>0</v>
      </c>
      <c r="AM491" s="4">
        <f t="shared" si="1543"/>
        <v>0</v>
      </c>
      <c r="AN491" s="72">
        <f>IF(SUM($S$3:AQ$3)*$J491+SUM($S$4:AU$4)*$K491+SUM($S$5:AQ$5)*$L491+SUM($S$6:AQ$6)*$M491+SUM($S$7:AQ$7)*$N491-SUM($O491:$Q491)&gt;0,SUM($S$3:AQ$3)*$J491+SUM($S$4:AU$4)*$K491+SUM($S$5:AQ$5)*$L491+SUM($S$6:AQ$6)*$M491+SUM($S$7:AQ$7)*$N491-SUM($O491:$Q491),0)</f>
        <v>0</v>
      </c>
      <c r="AO491" s="4">
        <f t="shared" si="1544"/>
        <v>0</v>
      </c>
      <c r="AP491" s="72">
        <f>IF(SUM($S$3:AS$3)*$J491+SUM($S$4:AW$4)*$K491+SUM($S$5:AS$5)*$L491+SUM($S$6:AS$6)*$M491+SUM($S$7:AS$7)*$N491-SUM($O491:$Q491)&gt;0,SUM($S$3:AS$3)*$J491+SUM($S$4:AW$4)*$K491+SUM($S$5:AS$5)*$L491+SUM($S$6:AS$6)*$M491+SUM($S$7:AS$7)*$N491-SUM($O491:$Q491),0)</f>
        <v>0</v>
      </c>
      <c r="AQ491" s="4">
        <f t="shared" si="1545"/>
        <v>0</v>
      </c>
      <c r="AR491" s="72">
        <f>IF(SUM($S$3:AU$3)*$J491+SUM($S$4:AP$4)*$K491+SUM($S$5:AU$5)*$L491+SUM($S$6:AU$6)*$M491+SUM($S$7:AU$7)*$N491-SUM($O491:$Q491)&gt;0,SUM($S$3:AU$3)*$J491+SUM($S$4:AP$4)*$K491+SUM($S$5:AU$5)*$L491+SUM($S$6:AU$6)*$M491+SUM($S$7:AU$7)*$N491-SUM($O491:$Q491),0)</f>
        <v>0</v>
      </c>
      <c r="AS491" s="4">
        <f t="shared" si="1546"/>
        <v>0</v>
      </c>
      <c r="AT491" s="72">
        <f>IF(SUM($S$3:AW$3)*$J491+SUM($S$4:AW$4)*$K491+SUM($S$5:AW$5)*$L491+SUM($S$6:AW$6)*$M491+SUM($S$7:AW$7)*$N491-SUM($O491:$Q491)&gt;0,SUM($S$3:AW$3)*$J491+SUM($S$4:AW$4)*$K491+SUM($S$5:AW$5)*$L491+SUM($S$6:AW$6)*$M491+SUM($S$7:AW$7)*$N491-SUM($O491:$Q491),0)</f>
        <v>0</v>
      </c>
      <c r="AU491" s="4">
        <f t="shared" si="1547"/>
        <v>0</v>
      </c>
      <c r="AV491" s="72">
        <f>IF(SUM($S$3:AY$3)*$J491+SUM($S$4:AY$4)*$K491+SUM($S$5:AY$5)*$L491+SUM($S$6:AY$6)*$M491+SUM($S$7:AY$7)*$N491-SUM($O491:$Q491)&gt;0,SUM($S$3:AY$3)*$J491+SUM($S$4:AY$4)*$K491+SUM($S$5:AY$5)*$L491+SUM($S$6:AY$6)*$M491+SUM($S$7:AY$7)*$N491-SUM($O491:$Q491),0)</f>
        <v>0</v>
      </c>
      <c r="AW491" s="4">
        <f t="shared" si="1548"/>
        <v>0</v>
      </c>
      <c r="AX491" s="72">
        <f>IF(SUM($S$3:BA$3)*$J491+SUM($S$4:BA$4)*$K491+SUM($S$5:BA$5)*$L491+SUM($S$6:BA$6)*$M491+SUM($S$7:BA$7)*$N491-SUM($O491:$Q491)&gt;0,SUM($S$3:BA$3)*$J491+SUM($S$4:BA$4)*$K491+SUM($S$5:BA$5)*$L491+SUM($S$6:BA$6)*$M491+SUM($S$7:BA$7)*$N491-SUM($O491:$Q491),0)</f>
        <v>0</v>
      </c>
      <c r="AY491" s="7">
        <f t="shared" si="1549"/>
        <v>0</v>
      </c>
      <c r="AZ491" s="401">
        <f>IF(SUM($S$3:BC$3)*$J491+SUM($S$4:BC$4)*$K491+SUM($S$5:BC$5)*$L491+SUM($S$6:BC$6)*$M491+SUM($S$7:BC$7)*$N491-SUM($O491:$Q491)&gt;0,SUM($S$3:BC$3)*$J491+SUM($S$4:BC$4)*$K491+SUM($S$5:BC$5)*$L491+SUM($S$6:BC$6)*$M491+SUM($S$7:BC$7)*$N491-SUM($O491:$Q491),0)</f>
        <v>0</v>
      </c>
      <c r="BA491" s="87">
        <f t="shared" si="1550"/>
        <v>0</v>
      </c>
      <c r="BB491" s="402">
        <f>IF(SUM($S$3:BD$3)*$J491+SUM($S$4:BD$4)*$K491+SUM($S$5:BD$5)*$L491+SUM($S$6:BD$6)*$M491+SUM($S$7:BD$7)*$N491-SUM($O491:$Q491)&gt;0,SUM($S$3:BD$3)*$J491+SUM($S$4:BD$4)*$K491+SUM($S$5:BD$5)*$L491+SUM($S$6:BD$6)*$M491+SUM($S$7:BD$7)*$N491-SUM($O491:$Q491),0)</f>
        <v>0</v>
      </c>
      <c r="BC491" s="87">
        <f t="shared" si="1551"/>
        <v>0</v>
      </c>
      <c r="BG491" s="23">
        <f>IF($G491=2,AC491*$H491*$I$2,AC491*$H491)</f>
        <v>0</v>
      </c>
      <c r="BH491" s="23">
        <f>IF($G491=2,AE491*$H491*$I$2,AE491*$H491)</f>
        <v>0</v>
      </c>
      <c r="BI491" s="23">
        <f>IF($G491=2,AG491*$H491*$I$2,AG491*$H491)</f>
        <v>0</v>
      </c>
      <c r="BJ491" s="23">
        <f>IF($G491=2,AI491*$H491*$I$2,AI491*$H491)</f>
        <v>0</v>
      </c>
      <c r="BK491" s="23">
        <f>IF($G491=2,AK491*$H491*$I$2,AK491*$H491)</f>
        <v>0</v>
      </c>
      <c r="BL491" s="23">
        <f>IF($G491=2,AM491*$H491*$I$2,AM491*$H491)</f>
        <v>0</v>
      </c>
      <c r="BM491" s="23">
        <f>IF($G491=2,AO491*$H491*$I$2,AO491*$H491)</f>
        <v>0</v>
      </c>
      <c r="BN491" s="23">
        <f>IF($G491=2,AQ491*$H491*$I$2,AQ491*$H491)</f>
        <v>0</v>
      </c>
      <c r="BO491" s="23">
        <f>IF($G491=2,AS491*$H491*$I$2,AS491*$H491)</f>
        <v>0</v>
      </c>
      <c r="BP491" s="23">
        <f>IF($G491=2,AU491*$H491*$I$2,AU491*$H491)</f>
        <v>0</v>
      </c>
      <c r="BQ491" s="407">
        <f>IF($G491=2,AW491*$H491*$I$2,AW491*$H491)</f>
        <v>0</v>
      </c>
      <c r="BR491" s="22">
        <f>IF($G491=2,AY491*$H491*$I$2,AY491*$H491)</f>
        <v>0</v>
      </c>
      <c r="BS491" s="91">
        <f t="shared" ref="BS491" si="1736">IF($G491=2,$H491*BA491*$I$2,$H491*BA491)</f>
        <v>0</v>
      </c>
      <c r="BT491" s="91">
        <f t="shared" ref="BT491" si="1737">IF($G491=2,$H491*BC491*$I$2,$H491*BC491)</f>
        <v>0</v>
      </c>
      <c r="BU491" s="23"/>
      <c r="BV491" s="23"/>
      <c r="BW491" s="24"/>
      <c r="BX491" s="164" t="s">
        <v>749</v>
      </c>
    </row>
    <row r="492" spans="1:76" s="102" customFormat="1" ht="12.75" customHeight="1" x14ac:dyDescent="0.25">
      <c r="A492" s="197" t="s">
        <v>1021</v>
      </c>
      <c r="B492" s="198"/>
      <c r="C492" s="264"/>
      <c r="D492" s="274"/>
      <c r="E492" s="328"/>
      <c r="F492" s="342"/>
      <c r="G492" s="369"/>
      <c r="H492" s="370"/>
      <c r="I492" s="372"/>
      <c r="J492" s="232"/>
      <c r="K492" s="232"/>
      <c r="L492" s="223"/>
      <c r="M492" s="113"/>
      <c r="N492" s="128"/>
      <c r="O492" s="87"/>
      <c r="P492" s="87"/>
      <c r="Q492" s="292">
        <f t="shared" ref="Q492" si="1738">O492+P492</f>
        <v>0</v>
      </c>
      <c r="R492" s="72">
        <f>IF(SUM($S$3:U$3)*$J492+SUM($S$4:U$4)*$K492+SUM($S$5:U$5)*$L492+SUM($S$6:U$6)*$M492+SUM($S$7:U$7)*$N492-SUM($O492:$Q492)&gt;0,SUM($S$3:U$3)*$J492+SUM($S$4:U$4)*$K492+SUM($S$5:U$5)*$L492+SUM($S$6:U$6)*$M492+SUM($S$7:U$7)*$N492-SUM($O492:$Q492),0)</f>
        <v>0</v>
      </c>
      <c r="S492" s="73">
        <f t="shared" si="1533"/>
        <v>0</v>
      </c>
      <c r="T492" s="72">
        <f>IF(SUM($S$3:W$3)*$J492+SUM($S$4:W$4)*$K492+SUM($S$5:W$5)*$L492+SUM($S$6:W$6)*$M492+SUM($S$7:W$7)*$N492-SUM($O492:$Q492)&gt;0,SUM($S$3:W$3)*$J492+SUM($S$4:W$4)*$K492+SUM($S$5:W$5)*$L492+SUM($S$6:W$6)*$M492+SUM($S$7:W$7)*$N492-SUM($O492:$Q492),0)</f>
        <v>0</v>
      </c>
      <c r="U492" s="4">
        <f t="shared" si="1534"/>
        <v>0</v>
      </c>
      <c r="V492" s="72">
        <f>IF(SUM($S$3:Y$3)*$J492+SUM($S$4:Y$4)*$K492+SUM($S$5:Y$5)*$L492+SUM($S$6:Y$6)*$M492+SUM($S$7:Y$7)*$N492-SUM($O492:$Q492)&gt;0,SUM($S$3:Y$3)*$J492+SUM($S$4:Y$4)*$K492+SUM($S$5:Y$5)*$L492+SUM($S$6:Y$6)*$M492+SUM($S$7:Y$7)*$N492-SUM($O492:$Q492),0)</f>
        <v>0</v>
      </c>
      <c r="W492" s="4">
        <f t="shared" si="1535"/>
        <v>0</v>
      </c>
      <c r="X492" s="72">
        <f>IF(SUM($S$3:AA$3)*$J492+SUM($S$4:AA$4)*$K492+SUM($S$5:AA$5)*$L492+SUM($S$6:AA$6)*$M492+SUM($S$7:AA$7)*$N492-SUM($O492:$Q492)&gt;0,SUM($S$3:AA$3)*$J492+SUM($S$4:AA$4)*$K492+SUM($S$5:AA$5)*$L492+SUM($S$6:AA$6)*$M492+SUM($S$7:AA$7)*$N492-SUM($O492:$Q492),0)</f>
        <v>0</v>
      </c>
      <c r="Y492" s="4">
        <f t="shared" si="1536"/>
        <v>0</v>
      </c>
      <c r="Z492" s="72">
        <f>IF(SUM($S$3:AC$3)*$J492+SUM($S$4:AC$4)*$K492+SUM($S$5:AC$5)*$L492+SUM($S$6:AC$6)*$M492+SUM($S$7:AC$7)*$N492-SUM($O492:$Q492)&gt;0,SUM($S$3:AC$3)*$J492+SUM($S$4:AC$4)*$K492+SUM($S$5:AC$5)*$L492+SUM($S$6:AC$6)*$M492+SUM($S$7:AC$7)*$N492-SUM($O492:$Q492),0)</f>
        <v>0</v>
      </c>
      <c r="AA492" s="4">
        <f t="shared" si="1537"/>
        <v>0</v>
      </c>
      <c r="AB492" s="72">
        <f>IF(SUM($S$3:AE$3)*$J492+SUM($S$4:AE$4)*$K492+SUM($S$5:AE$5)*$L492+SUM($S$6:AE$6)*$M492+SUM($S$7:AE$7)*$N492-SUM($O492:$Q492)&gt;0,SUM($S$3:AE$3)*$J492+SUM($S$4:AE$4)*$K492+SUM($S$5:AE$5)*$L492+SUM($S$6:AE$6)*$M492+SUM($S$7:AE$7)*$N492-SUM($O492:$Q492),0)</f>
        <v>0</v>
      </c>
      <c r="AC492" s="4">
        <f t="shared" si="1538"/>
        <v>0</v>
      </c>
      <c r="AD492" s="72">
        <f>IF(SUM($S$3:AG$3)*$J492+SUM($S$4:AG$4)*$K492+SUM($S$5:AG$5)*$L492+SUM($S$6:AG$6)*$M492+SUM($S$7:AG$7)*$N492-SUM($O492:$Q492)&gt;0,SUM($S$3:AG$3)*$J492+SUM($S$4:AG$4)*$K492+SUM($S$5:AG$5)*$L492+SUM($S$6:AG$6)*$M492+SUM($S$7:AG$7)*$N492-SUM($O492:$Q492),0)</f>
        <v>0</v>
      </c>
      <c r="AE492" s="4">
        <f t="shared" si="1539"/>
        <v>0</v>
      </c>
      <c r="AF492" s="72">
        <f>IF(SUM($S$3:AI$3)*$J492+SUM($S$4:AI$4)*$K492+SUM($S$5:AI$5)*$L492+SUM($S$6:AI$6)*$M492+SUM($S$7:AI$7)*$N492-SUM($O492:$Q492)&gt;0,SUM($S$3:AI$3)*$J492+SUM($S$4:AI$4)*$K492+SUM($S$5:AI$5)*$L492+SUM($S$6:AI$6)*$M492+SUM($S$7:AI$7)*$N492-SUM($O492:$Q492),0)</f>
        <v>0</v>
      </c>
      <c r="AG492" s="4">
        <f t="shared" si="1540"/>
        <v>0</v>
      </c>
      <c r="AH492" s="72">
        <f>IF(SUM($S$3:AK$3)*$J492+SUM($S$4:AK$4)*$K492+SUM($S$5:AK$5)*$L492+SUM($S$6:AK$6)*$M492+SUM($S$7:AK$7)*$N492-SUM($O492:$Q492)&gt;0,SUM($S$3:AK$3)*$J492+SUM($S$4:AK$4)*$K492+SUM($S$5:AK$5)*$L492+SUM($S$6:AK$6)*$M492+SUM($S$7:AK$7)*$N492-SUM($O492:$Q492),0)</f>
        <v>0</v>
      </c>
      <c r="AI492" s="4">
        <f t="shared" si="1541"/>
        <v>0</v>
      </c>
      <c r="AJ492" s="72">
        <f>IF(SUM($S$3:AM$3)*$J492+SUM($S$4:AQ$4)*$K492+SUM($S$5:AM$5)*$L492+SUM($S$6:AM$6)*$M492+SUM($S$7:AM$7)*$N492-SUM($O492:$Q492)&gt;0,SUM($S$3:AM$3)*$J492+SUM($S$4:AQ$4)*$K492+SUM($S$5:AM$5)*$L492+SUM($S$6:AM$6)*$M492+SUM($S$7:AM$7)*$N492-SUM($O492:$Q492),0)</f>
        <v>0</v>
      </c>
      <c r="AK492" s="4">
        <f t="shared" si="1542"/>
        <v>0</v>
      </c>
      <c r="AL492" s="72">
        <f>IF(SUM($S$3:AO$3)*$J492+SUM($S$4:AS$4)*$K492+SUM($S$5:AO$5)*$L492+SUM($S$6:AO$6)*$M492+SUM($S$7:AO$7)*$N492-SUM($O492:$Q492)&gt;0,SUM($S$3:AO$3)*$J492+SUM($S$4:AS$4)*$K492+SUM($S$5:AO$5)*$L492+SUM($S$6:AO$6)*$M492+SUM($S$7:AO$7)*$N492-SUM($O492:$Q492),0)</f>
        <v>0</v>
      </c>
      <c r="AM492" s="4">
        <f t="shared" si="1543"/>
        <v>0</v>
      </c>
      <c r="AN492" s="72">
        <f>IF(SUM($S$3:AQ$3)*$J492+SUM($S$4:AU$4)*$K492+SUM($S$5:AQ$5)*$L492+SUM($S$6:AQ$6)*$M492+SUM($S$7:AQ$7)*$N492-SUM($O492:$Q492)&gt;0,SUM($S$3:AQ$3)*$J492+SUM($S$4:AU$4)*$K492+SUM($S$5:AQ$5)*$L492+SUM($S$6:AQ$6)*$M492+SUM($S$7:AQ$7)*$N492-SUM($O492:$Q492),0)</f>
        <v>0</v>
      </c>
      <c r="AO492" s="4">
        <f t="shared" si="1544"/>
        <v>0</v>
      </c>
      <c r="AP492" s="72">
        <f>IF(SUM($S$3:AS$3)*$J492+SUM($S$4:AW$4)*$K492+SUM($S$5:AS$5)*$L492+SUM($S$6:AS$6)*$M492+SUM($S$7:AS$7)*$N492-SUM($O492:$Q492)&gt;0,SUM($S$3:AS$3)*$J492+SUM($S$4:AW$4)*$K492+SUM($S$5:AS$5)*$L492+SUM($S$6:AS$6)*$M492+SUM($S$7:AS$7)*$N492-SUM($O492:$Q492),0)</f>
        <v>0</v>
      </c>
      <c r="AQ492" s="4">
        <f t="shared" si="1545"/>
        <v>0</v>
      </c>
      <c r="AR492" s="72">
        <f>IF(SUM($S$3:AU$3)*$J492+SUM($S$4:AP$4)*$K492+SUM($S$5:AU$5)*$L492+SUM($S$6:AU$6)*$M492+SUM($S$7:AU$7)*$N492-SUM($O492:$Q492)&gt;0,SUM($S$3:AU$3)*$J492+SUM($S$4:AP$4)*$K492+SUM($S$5:AU$5)*$L492+SUM($S$6:AU$6)*$M492+SUM($S$7:AU$7)*$N492-SUM($O492:$Q492),0)</f>
        <v>0</v>
      </c>
      <c r="AS492" s="4">
        <f t="shared" si="1546"/>
        <v>0</v>
      </c>
      <c r="AT492" s="72">
        <f>IF(SUM($S$3:AW$3)*$J492+SUM($S$4:AW$4)*$K492+SUM($S$5:AW$5)*$L492+SUM($S$6:AW$6)*$M492+SUM($S$7:AW$7)*$N492-SUM($O492:$Q492)&gt;0,SUM($S$3:AW$3)*$J492+SUM($S$4:AW$4)*$K492+SUM($S$5:AW$5)*$L492+SUM($S$6:AW$6)*$M492+SUM($S$7:AW$7)*$N492-SUM($O492:$Q492),0)</f>
        <v>0</v>
      </c>
      <c r="AU492" s="4">
        <f t="shared" si="1547"/>
        <v>0</v>
      </c>
      <c r="AV492" s="72">
        <f>IF(SUM($S$3:AY$3)*$J492+SUM($S$4:AY$4)*$K492+SUM($S$5:AY$5)*$L492+SUM($S$6:AY$6)*$M492+SUM($S$7:AY$7)*$N492-SUM($O492:$Q492)&gt;0,SUM($S$3:AY$3)*$J492+SUM($S$4:AY$4)*$K492+SUM($S$5:AY$5)*$L492+SUM($S$6:AY$6)*$M492+SUM($S$7:AY$7)*$N492-SUM($O492:$Q492),0)</f>
        <v>0</v>
      </c>
      <c r="AW492" s="4">
        <f t="shared" si="1548"/>
        <v>0</v>
      </c>
      <c r="AX492" s="72">
        <f>IF(SUM($S$3:BA$3)*$J492+SUM($S$4:BA$4)*$K492+SUM($S$5:BA$5)*$L492+SUM($S$6:BA$6)*$M492+SUM($S$7:BA$7)*$N492-SUM($O492:$Q492)&gt;0,SUM($S$3:BA$3)*$J492+SUM($S$4:BA$4)*$K492+SUM($S$5:BA$5)*$L492+SUM($S$6:BA$6)*$M492+SUM($S$7:BA$7)*$N492-SUM($O492:$Q492),0)</f>
        <v>0</v>
      </c>
      <c r="AY492" s="7">
        <f t="shared" si="1549"/>
        <v>0</v>
      </c>
      <c r="AZ492" s="401">
        <f>IF(SUM($S$3:BC$3)*$J492+SUM($S$4:BC$4)*$K492+SUM($S$5:BC$5)*$L492+SUM($S$6:BC$6)*$M492+SUM($S$7:BC$7)*$N492-SUM($O492:$Q492)&gt;0,SUM($S$3:BC$3)*$J492+SUM($S$4:BC$4)*$K492+SUM($S$5:BC$5)*$L492+SUM($S$6:BC$6)*$M492+SUM($S$7:BC$7)*$N492-SUM($O492:$Q492),0)</f>
        <v>0</v>
      </c>
      <c r="BA492" s="87">
        <f t="shared" si="1550"/>
        <v>0</v>
      </c>
      <c r="BB492" s="402">
        <f>IF(SUM($S$3:BD$3)*$J492+SUM($S$4:BD$4)*$K492+SUM($S$5:BD$5)*$L492+SUM($S$6:BD$6)*$M492+SUM($S$7:BD$7)*$N492-SUM($O492:$Q492)&gt;0,SUM($S$3:BD$3)*$J492+SUM($S$4:BD$4)*$K492+SUM($S$5:BD$5)*$L492+SUM($S$6:BD$6)*$M492+SUM($S$7:BD$7)*$N492-SUM($O492:$Q492),0)</f>
        <v>0</v>
      </c>
      <c r="BC492" s="87">
        <f t="shared" si="1551"/>
        <v>0</v>
      </c>
      <c r="BG492" s="87"/>
      <c r="BH492" s="87"/>
      <c r="BI492" s="87"/>
      <c r="BJ492" s="87"/>
      <c r="BK492" s="87"/>
      <c r="BL492" s="87"/>
      <c r="BM492" s="87"/>
      <c r="BN492" s="87"/>
      <c r="BO492" s="87"/>
      <c r="BP492" s="87"/>
      <c r="BQ492" s="244"/>
      <c r="BR492" s="151"/>
      <c r="BS492" s="87"/>
      <c r="BT492" s="87"/>
      <c r="BU492" s="87"/>
      <c r="BV492" s="87"/>
      <c r="BW492" s="159"/>
      <c r="BX492" s="154"/>
    </row>
    <row r="493" spans="1:76" s="101" customFormat="1" ht="12.75" customHeight="1" x14ac:dyDescent="0.25">
      <c r="A493" s="51" t="s">
        <v>1022</v>
      </c>
      <c r="B493" s="63" t="s">
        <v>1023</v>
      </c>
      <c r="C493" s="244" t="s">
        <v>105</v>
      </c>
      <c r="D493" s="274">
        <v>2</v>
      </c>
      <c r="E493" s="328">
        <v>79.52</v>
      </c>
      <c r="F493" s="341" t="s">
        <v>1050</v>
      </c>
      <c r="G493" s="369">
        <v>2</v>
      </c>
      <c r="H493" s="370">
        <v>87.47</v>
      </c>
      <c r="I493" s="378" t="s">
        <v>1050</v>
      </c>
      <c r="J493" s="315">
        <v>11.18</v>
      </c>
      <c r="K493" s="208"/>
      <c r="L493" s="222">
        <v>0.62919999999999998</v>
      </c>
      <c r="M493" s="109"/>
      <c r="N493" s="120"/>
      <c r="O493" s="87"/>
      <c r="P493" s="91"/>
      <c r="Q493" s="292">
        <v>5000</v>
      </c>
      <c r="R493" s="72">
        <f>IF(SUM($S$3:U$3)*$J493+SUM($S$4:U$4)*$K493+SUM($S$5:U$5)*$L493+SUM($S$6:U$6)*$M493+SUM($S$7:U$7)*$N493-SUM($O493:$Q493)&gt;0,SUM($S$3:U$3)*$J493+SUM($S$4:U$4)*$K493+SUM($S$5:U$5)*$L493+SUM($S$6:U$6)*$M493+SUM($S$7:U$7)*$N493-SUM($O493:$Q493),0)</f>
        <v>0</v>
      </c>
      <c r="S493" s="73">
        <f t="shared" si="1533"/>
        <v>0</v>
      </c>
      <c r="T493" s="72">
        <f>IF(SUM($S$3:W$3)*$J493+SUM($S$4:W$4)*$K493+SUM($S$5:W$5)*$L493+SUM($S$6:W$6)*$M493+SUM($S$7:W$7)*$N493-SUM($O493:$Q493)&gt;0,SUM($S$3:W$3)*$J493+SUM($S$4:W$4)*$K493+SUM($S$5:W$5)*$L493+SUM($S$6:W$6)*$M493+SUM($S$7:W$7)*$N493-SUM($O493:$Q493),0)</f>
        <v>0</v>
      </c>
      <c r="U493" s="4">
        <f t="shared" si="1534"/>
        <v>0</v>
      </c>
      <c r="V493" s="72">
        <f>IF(SUM($S$3:Y$3)*$J493+SUM($S$4:Y$4)*$K493+SUM($S$5:Y$5)*$L493+SUM($S$6:Y$6)*$M493+SUM($S$7:Y$7)*$N493-SUM($O493:$Q493)&gt;0,SUM($S$3:Y$3)*$J493+SUM($S$4:Y$4)*$K493+SUM($S$5:Y$5)*$L493+SUM($S$6:Y$6)*$M493+SUM($S$7:Y$7)*$N493-SUM($O493:$Q493),0)</f>
        <v>0</v>
      </c>
      <c r="W493" s="4">
        <f t="shared" si="1535"/>
        <v>0</v>
      </c>
      <c r="X493" s="72">
        <f>IF(SUM($S$3:AA$3)*$J493+SUM($S$4:AA$4)*$K493+SUM($S$5:AA$5)*$L493+SUM($S$6:AA$6)*$M493+SUM($S$7:AA$7)*$N493-SUM($O493:$Q493)&gt;0,SUM($S$3:AA$3)*$J493+SUM($S$4:AA$4)*$K493+SUM($S$5:AA$5)*$L493+SUM($S$6:AA$6)*$M493+SUM($S$7:AA$7)*$N493-SUM($O493:$Q493),0)</f>
        <v>0</v>
      </c>
      <c r="Y493" s="4">
        <f t="shared" si="1536"/>
        <v>0</v>
      </c>
      <c r="Z493" s="72">
        <f>IF(SUM($S$3:AC$3)*$J493+SUM($S$4:AC$4)*$K493+SUM($S$5:AC$5)*$L493+SUM($S$6:AC$6)*$M493+SUM($S$7:AC$7)*$N493-SUM($O493:$Q493)&gt;0,SUM($S$3:AC$3)*$J493+SUM($S$4:AC$4)*$K493+SUM($S$5:AC$5)*$L493+SUM($S$6:AC$6)*$M493+SUM($S$7:AC$7)*$N493-SUM($O493:$Q493),0)</f>
        <v>0</v>
      </c>
      <c r="AA493" s="4">
        <f t="shared" si="1537"/>
        <v>0</v>
      </c>
      <c r="AB493" s="72">
        <f>IF(SUM($S$3:AE$3)*$J493+SUM($S$4:AE$4)*$K493+SUM($S$5:AE$5)*$L493+SUM($S$6:AE$6)*$M493+SUM($S$7:AE$7)*$N493-SUM($O493:$Q493)&gt;0,SUM($S$3:AE$3)*$J493+SUM($S$4:AE$4)*$K493+SUM($S$5:AE$5)*$L493+SUM($S$6:AE$6)*$M493+SUM($S$7:AE$7)*$N493-SUM($O493:$Q493),0)</f>
        <v>0</v>
      </c>
      <c r="AC493" s="4">
        <f t="shared" si="1538"/>
        <v>0</v>
      </c>
      <c r="AD493" s="72">
        <f>IF(SUM($S$3:AG$3)*$J493+SUM($S$4:AG$4)*$K493+SUM($S$5:AG$5)*$L493+SUM($S$6:AG$6)*$M493+SUM($S$7:AG$7)*$N493-SUM($O493:$Q493)&gt;0,SUM($S$3:AG$3)*$J493+SUM($S$4:AG$4)*$K493+SUM($S$5:AG$5)*$L493+SUM($S$6:AG$6)*$M493+SUM($S$7:AG$7)*$N493-SUM($O493:$Q493),0)</f>
        <v>0</v>
      </c>
      <c r="AE493" s="4">
        <f t="shared" si="1539"/>
        <v>0</v>
      </c>
      <c r="AF493" s="72">
        <f>IF(SUM($S$3:AI$3)*$J493+SUM($S$4:AI$4)*$K493+SUM($S$5:AI$5)*$L493+SUM($S$6:AI$6)*$M493+SUM($S$7:AI$7)*$N493-SUM($O493:$Q493)&gt;0,SUM($S$3:AI$3)*$J493+SUM($S$4:AI$4)*$K493+SUM($S$5:AI$5)*$L493+SUM($S$6:AI$6)*$M493+SUM($S$7:AI$7)*$N493-SUM($O493:$Q493),0)</f>
        <v>0</v>
      </c>
      <c r="AG493" s="4">
        <f t="shared" si="1540"/>
        <v>0</v>
      </c>
      <c r="AH493" s="72">
        <f>IF(SUM($S$3:AK$3)*$J493+SUM($S$4:AK$4)*$K493+SUM($S$5:AK$5)*$L493+SUM($S$6:AK$6)*$M493+SUM($S$7:AK$7)*$N493-SUM($O493:$Q493)&gt;0,SUM($S$3:AK$3)*$J493+SUM($S$4:AK$4)*$K493+SUM($S$5:AK$5)*$L493+SUM($S$6:AK$6)*$M493+SUM($S$7:AK$7)*$N493-SUM($O493:$Q493),0)</f>
        <v>0</v>
      </c>
      <c r="AI493" s="4">
        <f t="shared" si="1541"/>
        <v>0</v>
      </c>
      <c r="AJ493" s="72">
        <f>IF(SUM($S$3:AM$3)*$J493+SUM($S$4:AQ$4)*$K493+SUM($S$5:AM$5)*$L493+SUM($S$6:AM$6)*$M493+SUM($S$7:AM$7)*$N493-SUM($O493:$Q493)&gt;0,SUM($S$3:AM$3)*$J493+SUM($S$4:AQ$4)*$K493+SUM($S$5:AM$5)*$L493+SUM($S$6:AM$6)*$M493+SUM($S$7:AM$7)*$N493-SUM($O493:$Q493),0)</f>
        <v>0</v>
      </c>
      <c r="AK493" s="4">
        <f t="shared" si="1542"/>
        <v>0</v>
      </c>
      <c r="AL493" s="72">
        <f>IF(SUM($S$3:AO$3)*$J493+SUM($S$4:AS$4)*$K493+SUM($S$5:AO$5)*$L493+SUM($S$6:AO$6)*$M493+SUM($S$7:AO$7)*$N493-SUM($O493:$Q493)&gt;0,SUM($S$3:AO$3)*$J493+SUM($S$4:AS$4)*$K493+SUM($S$5:AO$5)*$L493+SUM($S$6:AO$6)*$M493+SUM($S$7:AO$7)*$N493-SUM($O493:$Q493),0)</f>
        <v>0</v>
      </c>
      <c r="AM493" s="4">
        <f t="shared" si="1543"/>
        <v>0</v>
      </c>
      <c r="AN493" s="72">
        <f>IF(SUM($S$3:AQ$3)*$J493+SUM($S$4:AU$4)*$K493+SUM($S$5:AQ$5)*$L493+SUM($S$6:AQ$6)*$M493+SUM($S$7:AQ$7)*$N493-SUM($O493:$Q493)&gt;0,SUM($S$3:AQ$3)*$J493+SUM($S$4:AU$4)*$K493+SUM($S$5:AQ$5)*$L493+SUM($S$6:AQ$6)*$M493+SUM($S$7:AQ$7)*$N493-SUM($O493:$Q493),0)</f>
        <v>0</v>
      </c>
      <c r="AO493" s="4">
        <f t="shared" si="1544"/>
        <v>0</v>
      </c>
      <c r="AP493" s="72">
        <f>IF(SUM($S$3:AS$3)*$J493+SUM($S$4:AW$4)*$K493+SUM($S$5:AS$5)*$L493+SUM($S$6:AS$6)*$M493+SUM($S$7:AS$7)*$N493-SUM($O493:$Q493)&gt;0,SUM($S$3:AS$3)*$J493+SUM($S$4:AW$4)*$K493+SUM($S$5:AS$5)*$L493+SUM($S$6:AS$6)*$M493+SUM($S$7:AS$7)*$N493-SUM($O493:$Q493),0)</f>
        <v>0</v>
      </c>
      <c r="AQ493" s="4">
        <f t="shared" si="1545"/>
        <v>0</v>
      </c>
      <c r="AR493" s="72">
        <f>IF(SUM($S$3:AU$3)*$J493+SUM($S$4:AP$4)*$K493+SUM($S$5:AU$5)*$L493+SUM($S$6:AU$6)*$M493+SUM($S$7:AU$7)*$N493-SUM($O493:$Q493)&gt;0,SUM($S$3:AU$3)*$J493+SUM($S$4:AP$4)*$K493+SUM($S$5:AU$5)*$L493+SUM($S$6:AU$6)*$M493+SUM($S$7:AU$7)*$N493-SUM($O493:$Q493),0)</f>
        <v>0</v>
      </c>
      <c r="AS493" s="4">
        <f t="shared" si="1546"/>
        <v>0</v>
      </c>
      <c r="AT493" s="72">
        <f>IF(SUM($S$3:AW$3)*$J493+SUM($S$4:AW$4)*$K493+SUM($S$5:AW$5)*$L493+SUM($S$6:AW$6)*$M493+SUM($S$7:AW$7)*$N493-SUM($O493:$Q493)&gt;0,SUM($S$3:AW$3)*$J493+SUM($S$4:AW$4)*$K493+SUM($S$5:AW$5)*$L493+SUM($S$6:AW$6)*$M493+SUM($S$7:AW$7)*$N493-SUM($O493:$Q493),0)</f>
        <v>0</v>
      </c>
      <c r="AU493" s="4">
        <f t="shared" si="1547"/>
        <v>0</v>
      </c>
      <c r="AV493" s="72">
        <f>IF(SUM($S$3:AY$3)*$J493+SUM($S$4:AY$4)*$K493+SUM($S$5:AY$5)*$L493+SUM($S$6:AY$6)*$M493+SUM($S$7:AY$7)*$N493-SUM($O493:$Q493)&gt;0,SUM($S$3:AY$3)*$J493+SUM($S$4:AY$4)*$K493+SUM($S$5:AY$5)*$L493+SUM($S$6:AY$6)*$M493+SUM($S$7:AY$7)*$N493-SUM($O493:$Q493),0)</f>
        <v>0</v>
      </c>
      <c r="AW493" s="4">
        <f t="shared" si="1548"/>
        <v>0</v>
      </c>
      <c r="AX493" s="72">
        <f>IF(SUM($S$3:BA$3)*$J493+SUM($S$4:BA$4)*$K493+SUM($S$5:BA$5)*$L493+SUM($S$6:BA$6)*$M493+SUM($S$7:BA$7)*$N493-SUM($O493:$Q493)&gt;0,SUM($S$3:BA$3)*$J493+SUM($S$4:BA$4)*$K493+SUM($S$5:BA$5)*$L493+SUM($S$6:BA$6)*$M493+SUM($S$7:BA$7)*$N493-SUM($O493:$Q493),0)</f>
        <v>0</v>
      </c>
      <c r="AY493" s="7">
        <f t="shared" si="1549"/>
        <v>0</v>
      </c>
      <c r="AZ493" s="401">
        <f>IF(SUM($S$3:BC$3)*$J493+SUM($S$4:BC$4)*$K493+SUM($S$5:BC$5)*$L493+SUM($S$6:BC$6)*$M493+SUM($S$7:BC$7)*$N493-SUM($O493:$Q493)&gt;0,SUM($S$3:BC$3)*$J493+SUM($S$4:BC$4)*$K493+SUM($S$5:BC$5)*$L493+SUM($S$6:BC$6)*$M493+SUM($S$7:BC$7)*$N493-SUM($O493:$Q493),0)</f>
        <v>0</v>
      </c>
      <c r="BA493" s="87">
        <f t="shared" si="1550"/>
        <v>0</v>
      </c>
      <c r="BB493" s="402">
        <f>IF(SUM($S$3:BD$3)*$J493+SUM($S$4:BD$4)*$K493+SUM($S$5:BD$5)*$L493+SUM($S$6:BD$6)*$M493+SUM($S$7:BD$7)*$N493-SUM($O493:$Q493)&gt;0,SUM($S$3:BD$3)*$J493+SUM($S$4:BD$4)*$K493+SUM($S$5:BD$5)*$L493+SUM($S$6:BD$6)*$M493+SUM($S$7:BD$7)*$N493-SUM($O493:$Q493),0)</f>
        <v>0</v>
      </c>
      <c r="BC493" s="87">
        <f t="shared" si="1551"/>
        <v>0</v>
      </c>
      <c r="BG493" s="87"/>
      <c r="BH493" s="87"/>
      <c r="BI493" s="87"/>
      <c r="BJ493" s="87"/>
      <c r="BK493" s="87"/>
      <c r="BL493" s="87"/>
      <c r="BM493" s="87">
        <f t="shared" ref="BM493" si="1739">IF($G493=2,AO493*$I$2*$H493,AO493*$H493)</f>
        <v>0</v>
      </c>
      <c r="BN493" s="87">
        <f t="shared" ref="BN493" si="1740">IF($G493=2,AQ493*$I$2*$H493,AQ493*$H493)</f>
        <v>0</v>
      </c>
      <c r="BO493" s="87">
        <f t="shared" ref="BO493" si="1741">IF($G493=2,AS493*$I$2*$H493,AS493*$H493)</f>
        <v>0</v>
      </c>
      <c r="BP493" s="87">
        <f t="shared" ref="BP493" si="1742">IF($G493=2,AU493*$I$2*$H493,AU493*$H493)</f>
        <v>0</v>
      </c>
      <c r="BQ493" s="244">
        <f t="shared" ref="BQ493" si="1743">IF($G493=2,AW493*$I$2*$H493,AW493*$H493)</f>
        <v>0</v>
      </c>
      <c r="BR493" s="151">
        <f t="shared" ref="BR493" si="1744">IF($G493=2,AY493*$I$2*$H493,AY493*$H493)</f>
        <v>0</v>
      </c>
      <c r="BS493" s="91">
        <f t="shared" ref="BS493" si="1745">IF($G493=2,$H493*BA493*$I$2,$H493*BA493)</f>
        <v>0</v>
      </c>
      <c r="BT493" s="91">
        <f t="shared" ref="BT493" si="1746">IF($G493=2,$H493*BC493*$I$2,$H493*BC493)</f>
        <v>0</v>
      </c>
      <c r="BU493" s="87"/>
      <c r="BV493" s="87"/>
      <c r="BW493" s="159"/>
      <c r="BX493" s="154" t="s">
        <v>607</v>
      </c>
    </row>
    <row r="494" spans="1:76" s="101" customFormat="1" ht="18.75" customHeight="1" x14ac:dyDescent="0.25">
      <c r="A494" s="199" t="s">
        <v>154</v>
      </c>
      <c r="B494" s="200"/>
      <c r="C494" s="265"/>
      <c r="D494" s="274"/>
      <c r="E494" s="328"/>
      <c r="F494" s="342"/>
      <c r="G494" s="369"/>
      <c r="H494" s="370"/>
      <c r="I494" s="372"/>
      <c r="L494" s="91"/>
      <c r="M494" s="91"/>
      <c r="N494" s="91"/>
      <c r="O494" s="91"/>
      <c r="P494" s="91"/>
      <c r="Q494" s="291"/>
      <c r="R494" s="72">
        <f>IF(SUM($S$3:U$3)*$J494+SUM($S$4:U$4)*$K494+SUM($S$5:U$5)*$L494+SUM($S$6:U$6)*$M494+SUM($S$7:U$7)*$N494-SUM($O494:$Q494)&gt;0,SUM($S$3:U$3)*$J494+SUM($S$4:U$4)*$K494+SUM($S$5:U$5)*$L494+SUM($S$6:U$6)*$M494+SUM($S$7:U$7)*$N494-SUM($O494:$Q494),0)</f>
        <v>0</v>
      </c>
      <c r="S494" s="73">
        <f t="shared" si="1533"/>
        <v>0</v>
      </c>
      <c r="T494" s="72">
        <f>IF(SUM($S$3:W$3)*$J494+SUM($S$4:W$4)*$K494+SUM($S$5:W$5)*$L494+SUM($S$6:W$6)*$M494+SUM($S$7:W$7)*$N494-SUM($O494:$Q494)&gt;0,SUM($S$3:W$3)*$J494+SUM($S$4:W$4)*$K494+SUM($S$5:W$5)*$L494+SUM($S$6:W$6)*$M494+SUM($S$7:W$7)*$N494-SUM($O494:$Q494),0)</f>
        <v>0</v>
      </c>
      <c r="U494" s="4">
        <f t="shared" si="1534"/>
        <v>0</v>
      </c>
      <c r="V494" s="72">
        <f>IF(SUM($S$3:Y$3)*$J494+SUM($S$4:Y$4)*$K494+SUM($S$5:Y$5)*$L494+SUM($S$6:Y$6)*$M494+SUM($S$7:Y$7)*$N494-SUM($O494:$Q494)&gt;0,SUM($S$3:Y$3)*$J494+SUM($S$4:Y$4)*$K494+SUM($S$5:Y$5)*$L494+SUM($S$6:Y$6)*$M494+SUM($S$7:Y$7)*$N494-SUM($O494:$Q494),0)</f>
        <v>0</v>
      </c>
      <c r="W494" s="4">
        <f t="shared" si="1535"/>
        <v>0</v>
      </c>
      <c r="X494" s="72">
        <f>IF(SUM($S$3:AA$3)*$J494+SUM($S$4:AA$4)*$K494+SUM($S$5:AA$5)*$L494+SUM($S$6:AA$6)*$M494+SUM($S$7:AA$7)*$N494-SUM($O494:$Q494)&gt;0,SUM($S$3:AA$3)*$J494+SUM($S$4:AA$4)*$K494+SUM($S$5:AA$5)*$L494+SUM($S$6:AA$6)*$M494+SUM($S$7:AA$7)*$N494-SUM($O494:$Q494),0)</f>
        <v>0</v>
      </c>
      <c r="Y494" s="4">
        <f t="shared" si="1536"/>
        <v>0</v>
      </c>
      <c r="Z494" s="72">
        <f>IF(SUM($S$3:AC$3)*$J494+SUM($S$4:AC$4)*$K494+SUM($S$5:AC$5)*$L494+SUM($S$6:AC$6)*$M494+SUM($S$7:AC$7)*$N494-SUM($O494:$Q494)&gt;0,SUM($S$3:AC$3)*$J494+SUM($S$4:AC$4)*$K494+SUM($S$5:AC$5)*$L494+SUM($S$6:AC$6)*$M494+SUM($S$7:AC$7)*$N494-SUM($O494:$Q494),0)</f>
        <v>0</v>
      </c>
      <c r="AA494" s="4">
        <f t="shared" si="1537"/>
        <v>0</v>
      </c>
      <c r="AB494" s="72">
        <f>IF(SUM($S$3:AE$3)*$J494+SUM($S$4:AE$4)*$K494+SUM($S$5:AE$5)*$L494+SUM($S$6:AE$6)*$M494+SUM($S$7:AE$7)*$N494-SUM($O494:$Q494)&gt;0,SUM($S$3:AE$3)*$J494+SUM($S$4:AE$4)*$K494+SUM($S$5:AE$5)*$L494+SUM($S$6:AE$6)*$M494+SUM($S$7:AE$7)*$N494-SUM($O494:$Q494),0)</f>
        <v>0</v>
      </c>
      <c r="AC494" s="4">
        <f t="shared" si="1538"/>
        <v>0</v>
      </c>
      <c r="AD494" s="72">
        <f>IF(SUM($S$3:AG$3)*$J494+SUM($S$4:AG$4)*$K494+SUM($S$5:AG$5)*$L494+SUM($S$6:AG$6)*$M494+SUM($S$7:AG$7)*$N494-SUM($O494:$Q494)&gt;0,SUM($S$3:AG$3)*$J494+SUM($S$4:AG$4)*$K494+SUM($S$5:AG$5)*$L494+SUM($S$6:AG$6)*$M494+SUM($S$7:AG$7)*$N494-SUM($O494:$Q494),0)</f>
        <v>0</v>
      </c>
      <c r="AE494" s="4">
        <f t="shared" si="1539"/>
        <v>0</v>
      </c>
      <c r="AF494" s="72">
        <f>IF(SUM($S$3:AI$3)*$J494+SUM($S$4:AI$4)*$K494+SUM($S$5:AI$5)*$L494+SUM($S$6:AI$6)*$M494+SUM($S$7:AI$7)*$N494-SUM($O494:$Q494)&gt;0,SUM($S$3:AI$3)*$J494+SUM($S$4:AI$4)*$K494+SUM($S$5:AI$5)*$L494+SUM($S$6:AI$6)*$M494+SUM($S$7:AI$7)*$N494-SUM($O494:$Q494),0)</f>
        <v>0</v>
      </c>
      <c r="AG494" s="4">
        <f t="shared" si="1540"/>
        <v>0</v>
      </c>
      <c r="AH494" s="72">
        <f>IF(SUM($S$3:AK$3)*$J494+SUM($S$4:AK$4)*$K494+SUM($S$5:AK$5)*$L494+SUM($S$6:AK$6)*$M494+SUM($S$7:AK$7)*$N494-SUM($O494:$Q494)&gt;0,SUM($S$3:AK$3)*$J494+SUM($S$4:AK$4)*$K494+SUM($S$5:AK$5)*$L494+SUM($S$6:AK$6)*$M494+SUM($S$7:AK$7)*$N494-SUM($O494:$Q494),0)</f>
        <v>0</v>
      </c>
      <c r="AI494" s="4">
        <f t="shared" si="1541"/>
        <v>0</v>
      </c>
      <c r="AJ494" s="72">
        <f>IF(SUM($S$3:AM$3)*$J494+SUM($S$4:AQ$4)*$K494+SUM($S$5:AM$5)*$L494+SUM($S$6:AM$6)*$M494+SUM($S$7:AM$7)*$N494-SUM($O494:$Q494)&gt;0,SUM($S$3:AM$3)*$J494+SUM($S$4:AQ$4)*$K494+SUM($S$5:AM$5)*$L494+SUM($S$6:AM$6)*$M494+SUM($S$7:AM$7)*$N494-SUM($O494:$Q494),0)</f>
        <v>0</v>
      </c>
      <c r="AK494" s="4">
        <f t="shared" si="1542"/>
        <v>0</v>
      </c>
      <c r="AL494" s="72">
        <f>IF(SUM($S$3:AO$3)*$J494+SUM($S$4:AS$4)*$K494+SUM($S$5:AO$5)*$L494+SUM($S$6:AO$6)*$M494+SUM($S$7:AO$7)*$N494-SUM($O494:$Q494)&gt;0,SUM($S$3:AO$3)*$J494+SUM($S$4:AS$4)*$K494+SUM($S$5:AO$5)*$L494+SUM($S$6:AO$6)*$M494+SUM($S$7:AO$7)*$N494-SUM($O494:$Q494),0)</f>
        <v>0</v>
      </c>
      <c r="AM494" s="4">
        <f t="shared" si="1543"/>
        <v>0</v>
      </c>
      <c r="AN494" s="72">
        <f>IF(SUM($S$3:AQ$3)*$J494+SUM($S$4:AU$4)*$K494+SUM($S$5:AQ$5)*$L494+SUM($S$6:AQ$6)*$M494+SUM($S$7:AQ$7)*$N494-SUM($O494:$Q494)&gt;0,SUM($S$3:AQ$3)*$J494+SUM($S$4:AU$4)*$K494+SUM($S$5:AQ$5)*$L494+SUM($S$6:AQ$6)*$M494+SUM($S$7:AQ$7)*$N494-SUM($O494:$Q494),0)</f>
        <v>0</v>
      </c>
      <c r="AO494" s="4">
        <f t="shared" si="1544"/>
        <v>0</v>
      </c>
      <c r="AP494" s="72">
        <f>IF(SUM($S$3:AS$3)*$J494+SUM($S$4:AW$4)*$K494+SUM($S$5:AS$5)*$L494+SUM($S$6:AS$6)*$M494+SUM($S$7:AS$7)*$N494-SUM($O494:$Q494)&gt;0,SUM($S$3:AS$3)*$J494+SUM($S$4:AW$4)*$K494+SUM($S$5:AS$5)*$L494+SUM($S$6:AS$6)*$M494+SUM($S$7:AS$7)*$N494-SUM($O494:$Q494),0)</f>
        <v>0</v>
      </c>
      <c r="AQ494" s="4">
        <f t="shared" si="1545"/>
        <v>0</v>
      </c>
      <c r="AR494" s="72">
        <f>IF(SUM($S$3:AU$3)*$J494+SUM($S$4:AP$4)*$K494+SUM($S$5:AU$5)*$L494+SUM($S$6:AU$6)*$M494+SUM($S$7:AU$7)*$N494-SUM($O494:$Q494)&gt;0,SUM($S$3:AU$3)*$J494+SUM($S$4:AP$4)*$K494+SUM($S$5:AU$5)*$L494+SUM($S$6:AU$6)*$M494+SUM($S$7:AU$7)*$N494-SUM($O494:$Q494),0)</f>
        <v>0</v>
      </c>
      <c r="AS494" s="4">
        <f t="shared" si="1546"/>
        <v>0</v>
      </c>
      <c r="AT494" s="72">
        <f>IF(SUM($S$3:AW$3)*$J494+SUM($S$4:AW$4)*$K494+SUM($S$5:AW$5)*$L494+SUM($S$6:AW$6)*$M494+SUM($S$7:AW$7)*$N494-SUM($O494:$Q494)&gt;0,SUM($S$3:AW$3)*$J494+SUM($S$4:AW$4)*$K494+SUM($S$5:AW$5)*$L494+SUM($S$6:AW$6)*$M494+SUM($S$7:AW$7)*$N494-SUM($O494:$Q494),0)</f>
        <v>0</v>
      </c>
      <c r="AU494" s="4">
        <f t="shared" si="1547"/>
        <v>0</v>
      </c>
      <c r="AV494" s="72">
        <f>IF(SUM($S$3:AY$3)*$J494+SUM($S$4:AY$4)*$K494+SUM($S$5:AY$5)*$L494+SUM($S$6:AY$6)*$M494+SUM($S$7:AY$7)*$N494-SUM($O494:$Q494)&gt;0,SUM($S$3:AY$3)*$J494+SUM($S$4:AY$4)*$K494+SUM($S$5:AY$5)*$L494+SUM($S$6:AY$6)*$M494+SUM($S$7:AY$7)*$N494-SUM($O494:$Q494),0)</f>
        <v>0</v>
      </c>
      <c r="AW494" s="4">
        <f t="shared" si="1548"/>
        <v>0</v>
      </c>
      <c r="AX494" s="72">
        <f>IF(SUM($S$3:BA$3)*$J494+SUM($S$4:BA$4)*$K494+SUM($S$5:BA$5)*$L494+SUM($S$6:BA$6)*$M494+SUM($S$7:BA$7)*$N494-SUM($O494:$Q494)&gt;0,SUM($S$3:BA$3)*$J494+SUM($S$4:BA$4)*$K494+SUM($S$5:BA$5)*$L494+SUM($S$6:BA$6)*$M494+SUM($S$7:BA$7)*$N494-SUM($O494:$Q494),0)</f>
        <v>0</v>
      </c>
      <c r="AY494" s="7">
        <f t="shared" si="1549"/>
        <v>0</v>
      </c>
      <c r="AZ494" s="401">
        <f>IF(SUM($S$3:BC$3)*$J494+SUM($S$4:BC$4)*$K494+SUM($S$5:BC$5)*$L494+SUM($S$6:BC$6)*$M494+SUM($S$7:BC$7)*$N494-SUM($O494:$Q494)&gt;0,SUM($S$3:BC$3)*$J494+SUM($S$4:BC$4)*$K494+SUM($S$5:BC$5)*$L494+SUM($S$6:BC$6)*$M494+SUM($S$7:BC$7)*$N494-SUM($O494:$Q494),0)</f>
        <v>0</v>
      </c>
      <c r="BA494" s="87">
        <f t="shared" si="1550"/>
        <v>0</v>
      </c>
      <c r="BB494" s="402">
        <f>IF(SUM($S$3:BD$3)*$J494+SUM($S$4:BD$4)*$K494+SUM($S$5:BD$5)*$L494+SUM($S$6:BD$6)*$M494+SUM($S$7:BD$7)*$N494-SUM($O494:$Q494)&gt;0,SUM($S$3:BD$3)*$J494+SUM($S$4:BD$4)*$K494+SUM($S$5:BD$5)*$L494+SUM($S$6:BD$6)*$M494+SUM($S$7:BD$7)*$N494-SUM($O494:$Q494),0)</f>
        <v>0</v>
      </c>
      <c r="BC494" s="87">
        <f t="shared" si="1551"/>
        <v>0</v>
      </c>
      <c r="BG494" s="23"/>
      <c r="BH494" s="23"/>
      <c r="BI494" s="23"/>
      <c r="BJ494" s="23"/>
      <c r="BK494" s="23"/>
      <c r="BL494" s="23"/>
      <c r="BM494" s="23"/>
      <c r="BN494" s="23"/>
      <c r="BO494" s="23"/>
      <c r="BP494" s="23"/>
      <c r="BQ494" s="407"/>
      <c r="BR494" s="22"/>
      <c r="BS494" s="23"/>
      <c r="BT494" s="23"/>
      <c r="BU494" s="23"/>
      <c r="BV494" s="23"/>
      <c r="BW494" s="24"/>
      <c r="BX494" s="164"/>
    </row>
    <row r="495" spans="1:76" s="101" customFormat="1" ht="15" customHeight="1" x14ac:dyDescent="0.25">
      <c r="A495" s="15" t="s">
        <v>155</v>
      </c>
      <c r="B495" s="15" t="s">
        <v>156</v>
      </c>
      <c r="C495" s="244" t="s">
        <v>105</v>
      </c>
      <c r="D495" s="274">
        <v>1</v>
      </c>
      <c r="E495" s="328">
        <v>224.64</v>
      </c>
      <c r="F495" s="342" t="s">
        <v>638</v>
      </c>
      <c r="G495" s="369">
        <v>1</v>
      </c>
      <c r="H495" s="370">
        <v>244.86</v>
      </c>
      <c r="I495" s="372" t="s">
        <v>638</v>
      </c>
      <c r="J495" s="322"/>
      <c r="K495" s="116">
        <v>151.55000000000001</v>
      </c>
      <c r="L495" s="29"/>
      <c r="M495" s="27">
        <v>220.31</v>
      </c>
      <c r="N495" s="29"/>
      <c r="O495" s="4">
        <v>0</v>
      </c>
      <c r="P495" s="10">
        <v>0</v>
      </c>
      <c r="Q495" s="291">
        <v>77442.05</v>
      </c>
      <c r="R495" s="72">
        <f>IF(SUM($S$3:U$3)*$J495+SUM($S$4:U$4)*$K495+SUM($S$5:U$5)*$L495+SUM($S$6:U$6)*$M495+SUM($S$7:U$7)*$N495-SUM($O495:$Q495)&gt;0,SUM($S$3:U$3)*$J495+SUM($S$4:U$4)*$K495+SUM($S$5:U$5)*$L495+SUM($S$6:U$6)*$M495+SUM($S$7:U$7)*$N495-SUM($O495:$Q495),0)</f>
        <v>0</v>
      </c>
      <c r="S495" s="73">
        <f t="shared" si="1533"/>
        <v>0</v>
      </c>
      <c r="T495" s="72">
        <f>IF(SUM($S$3:W$3)*$J495+SUM($S$4:W$4)*$K495+SUM($S$5:W$5)*$L495+SUM($S$6:W$6)*$M495+SUM($S$7:W$7)*$N495-SUM($O495:$Q495)&gt;0,SUM($S$3:W$3)*$J495+SUM($S$4:W$4)*$K495+SUM($S$5:W$5)*$L495+SUM($S$6:W$6)*$M495+SUM($S$7:W$7)*$N495-SUM($O495:$Q495),0)</f>
        <v>0</v>
      </c>
      <c r="U495" s="4">
        <f t="shared" si="1534"/>
        <v>0</v>
      </c>
      <c r="V495" s="72">
        <f>IF(SUM($S$3:Y$3)*$J495+SUM($S$4:Y$4)*$K495+SUM($S$5:Y$5)*$L495+SUM($S$6:Y$6)*$M495+SUM($S$7:Y$7)*$N495-SUM($O495:$Q495)&gt;0,SUM($S$3:Y$3)*$J495+SUM($S$4:Y$4)*$K495+SUM($S$5:Y$5)*$L495+SUM($S$6:Y$6)*$M495+SUM($S$7:Y$7)*$N495-SUM($O495:$Q495),0)</f>
        <v>0</v>
      </c>
      <c r="W495" s="4">
        <f t="shared" si="1535"/>
        <v>0</v>
      </c>
      <c r="X495" s="72">
        <f>IF(SUM($S$3:AA$3)*$J495+SUM($S$4:AA$4)*$K495+SUM($S$5:AA$5)*$L495+SUM($S$6:AA$6)*$M495+SUM($S$7:AA$7)*$N495-SUM($O495:$Q495)&gt;0,SUM($S$3:AA$3)*$J495+SUM($S$4:AA$4)*$K495+SUM($S$5:AA$5)*$L495+SUM($S$6:AA$6)*$M495+SUM($S$7:AA$7)*$N495-SUM($O495:$Q495),0)</f>
        <v>0</v>
      </c>
      <c r="Y495" s="4">
        <f t="shared" si="1536"/>
        <v>0</v>
      </c>
      <c r="Z495" s="72">
        <f>IF(SUM($S$3:AC$3)*$J495+SUM($S$4:AC$4)*$K495+SUM($S$5:AC$5)*$L495+SUM($S$6:AC$6)*$M495+SUM($S$7:AC$7)*$N495-SUM($O495:$Q495)&gt;0,SUM($S$3:AC$3)*$J495+SUM($S$4:AC$4)*$K495+SUM($S$5:AC$5)*$L495+SUM($S$6:AC$6)*$M495+SUM($S$7:AC$7)*$N495-SUM($O495:$Q495),0)</f>
        <v>0</v>
      </c>
      <c r="AA495" s="4">
        <f t="shared" si="1537"/>
        <v>0</v>
      </c>
      <c r="AB495" s="72">
        <f>IF(SUM($S$3:AE$3)*$J495+SUM($S$4:AE$4)*$K495+SUM($S$5:AE$5)*$L495+SUM($S$6:AE$6)*$M495+SUM($S$7:AE$7)*$N495-SUM($O495:$Q495)&gt;0,SUM($S$3:AE$3)*$J495+SUM($S$4:AE$4)*$K495+SUM($S$5:AE$5)*$L495+SUM($S$6:AE$6)*$M495+SUM($S$7:AE$7)*$N495-SUM($O495:$Q495),0)</f>
        <v>0</v>
      </c>
      <c r="AC495" s="4">
        <f t="shared" si="1538"/>
        <v>0</v>
      </c>
      <c r="AD495" s="72">
        <f>IF(SUM($S$3:AG$3)*$J495+SUM($S$4:AG$4)*$K495+SUM($S$5:AG$5)*$L495+SUM($S$6:AG$6)*$M495+SUM($S$7:AG$7)*$N495-SUM($O495:$Q495)&gt;0,SUM($S$3:AG$3)*$J495+SUM($S$4:AG$4)*$K495+SUM($S$5:AG$5)*$L495+SUM($S$6:AG$6)*$M495+SUM($S$7:AG$7)*$N495-SUM($O495:$Q495),0)</f>
        <v>4849.6000000000058</v>
      </c>
      <c r="AE495" s="4">
        <f t="shared" si="1539"/>
        <v>4849.6000000000058</v>
      </c>
      <c r="AF495" s="72">
        <f>IF(SUM($S$3:AI$3)*$J495+SUM($S$4:AI$4)*$K495+SUM($S$5:AI$5)*$L495+SUM($S$6:AI$6)*$M495+SUM($S$7:AI$7)*$N495-SUM($O495:$Q495)&gt;0,SUM($S$3:AI$3)*$J495+SUM($S$4:AI$4)*$K495+SUM($S$5:AI$5)*$L495+SUM($S$6:AI$6)*$M495+SUM($S$7:AI$7)*$N495-SUM($O495:$Q495),0)</f>
        <v>17661.200000000012</v>
      </c>
      <c r="AG495" s="4">
        <f t="shared" si="1540"/>
        <v>12811.600000000006</v>
      </c>
      <c r="AH495" s="72">
        <f>IF(SUM($S$3:AK$3)*$J495+SUM($S$4:AK$4)*$K495+SUM($S$5:AK$5)*$L495+SUM($S$6:AK$6)*$M495+SUM($S$7:AK$7)*$N495-SUM($O495:$Q495)&gt;0,SUM($S$3:AK$3)*$J495+SUM($S$4:AK$4)*$K495+SUM($S$5:AK$5)*$L495+SUM($S$6:AK$6)*$M495+SUM($S$7:AK$7)*$N495-SUM($O495:$Q495),0)</f>
        <v>28777.690000000002</v>
      </c>
      <c r="AI495" s="4">
        <f t="shared" si="1541"/>
        <v>11116.489999999991</v>
      </c>
      <c r="AJ495" s="72">
        <f>IF(SUM($S$3:AM$3)*$J495+SUM($S$4:AQ$4)*$K495+SUM($S$5:AM$5)*$L495+SUM($S$6:AM$6)*$M495+SUM($S$7:AM$7)*$N495-SUM($O495:$Q495)&gt;0,SUM($S$3:AM$3)*$J495+SUM($S$4:AQ$4)*$K495+SUM($S$5:AM$5)*$L495+SUM($S$6:AM$6)*$M495+SUM($S$7:AM$7)*$N495-SUM($O495:$Q495),0)</f>
        <v>43932.69</v>
      </c>
      <c r="AK495" s="4">
        <f t="shared" si="1542"/>
        <v>15155</v>
      </c>
      <c r="AL495" s="72">
        <f>IF(SUM($S$3:AO$3)*$J495+SUM($S$4:AS$4)*$K495+SUM($S$5:AO$5)*$L495+SUM($S$6:AO$6)*$M495+SUM($S$7:AO$7)*$N495-SUM($O495:$Q495)&gt;0,SUM($S$3:AO$3)*$J495+SUM($S$4:AS$4)*$K495+SUM($S$5:AO$5)*$L495+SUM($S$6:AO$6)*$M495+SUM($S$7:AO$7)*$N495-SUM($O495:$Q495),0)</f>
        <v>66665.190000000017</v>
      </c>
      <c r="AM495" s="4">
        <f t="shared" si="1543"/>
        <v>22732.500000000015</v>
      </c>
      <c r="AN495" s="72">
        <f>IF(SUM($S$3:AQ$3)*$J495+SUM($S$4:AU$4)*$K495+SUM($S$5:AQ$5)*$L495+SUM($S$6:AQ$6)*$M495+SUM($S$7:AQ$7)*$N495-SUM($O495:$Q495)&gt;0,SUM($S$3:AQ$3)*$J495+SUM($S$4:AU$4)*$K495+SUM($S$5:AQ$5)*$L495+SUM($S$6:AQ$6)*$M495+SUM($S$7:AQ$7)*$N495-SUM($O495:$Q495),0)</f>
        <v>97108.540000000023</v>
      </c>
      <c r="AO495" s="4">
        <f t="shared" si="1544"/>
        <v>30443.350000000006</v>
      </c>
      <c r="AP495" s="72">
        <f>IF(SUM($S$3:AS$3)*$J495+SUM($S$4:AW$4)*$K495+SUM($S$5:AS$5)*$L495+SUM($S$6:AS$6)*$M495+SUM($S$7:AS$7)*$N495-SUM($O495:$Q495)&gt;0,SUM($S$3:AS$3)*$J495+SUM($S$4:AW$4)*$K495+SUM($S$5:AS$5)*$L495+SUM($S$6:AS$6)*$M495+SUM($S$7:AS$7)*$N495-SUM($O495:$Q495),0)</f>
        <v>127551.89</v>
      </c>
      <c r="AQ495" s="4">
        <f t="shared" si="1545"/>
        <v>30443.349999999977</v>
      </c>
      <c r="AR495" s="72">
        <f>IF(SUM($S$3:AU$3)*$J495+SUM($S$4:AP$4)*$K495+SUM($S$5:AU$5)*$L495+SUM($S$6:AU$6)*$M495+SUM($S$7:AU$7)*$N495-SUM($O495:$Q495)&gt;0,SUM($S$3:AU$3)*$J495+SUM($S$4:AP$4)*$K495+SUM($S$5:AU$5)*$L495+SUM($S$6:AU$6)*$M495+SUM($S$7:AU$7)*$N495-SUM($O495:$Q495),0)</f>
        <v>51910.240000000005</v>
      </c>
      <c r="AS495" s="4">
        <f t="shared" si="1546"/>
        <v>0</v>
      </c>
      <c r="AT495" s="72">
        <f>IF(SUM($S$3:AW$3)*$J495+SUM($S$4:AW$4)*$K495+SUM($S$5:AW$5)*$L495+SUM($S$6:AW$6)*$M495+SUM($S$7:AW$7)*$N495-SUM($O495:$Q495)&gt;0,SUM($S$3:AW$3)*$J495+SUM($S$4:AW$4)*$K495+SUM($S$5:AW$5)*$L495+SUM($S$6:AW$6)*$M495+SUM($S$7:AW$7)*$N495-SUM($O495:$Q495),0)</f>
        <v>142973.59000000003</v>
      </c>
      <c r="AU495" s="4">
        <f t="shared" si="1547"/>
        <v>91063.35000000002</v>
      </c>
      <c r="AV495" s="72">
        <f>IF(SUM($S$3:AY$3)*$J495+SUM($S$4:AY$4)*$K495+SUM($S$5:AY$5)*$L495+SUM($S$6:AY$6)*$M495+SUM($S$7:AY$7)*$N495-SUM($O495:$Q495)&gt;0,SUM($S$3:AY$3)*$J495+SUM($S$4:AY$4)*$K495+SUM($S$5:AY$5)*$L495+SUM($S$6:AY$6)*$M495+SUM($S$7:AY$7)*$N495-SUM($O495:$Q495),0)</f>
        <v>173416.94</v>
      </c>
      <c r="AW495" s="4">
        <f t="shared" si="1548"/>
        <v>30443.349999999977</v>
      </c>
      <c r="AX495" s="72">
        <f>IF(SUM($S$3:BA$3)*$J495+SUM($S$4:BA$4)*$K495+SUM($S$5:BA$5)*$L495+SUM($S$6:BA$6)*$M495+SUM($S$7:BA$7)*$N495-SUM($O495:$Q495)&gt;0,SUM($S$3:BA$3)*$J495+SUM($S$4:BA$4)*$K495+SUM($S$5:BA$5)*$L495+SUM($S$6:BA$6)*$M495+SUM($S$7:BA$7)*$N495-SUM($O495:$Q495),0)</f>
        <v>203860.29000000004</v>
      </c>
      <c r="AY495" s="7">
        <f t="shared" si="1549"/>
        <v>30443.350000000035</v>
      </c>
      <c r="AZ495" s="401">
        <f>IF(SUM($S$3:BC$3)*$J495+SUM($S$4:BC$4)*$K495+SUM($S$5:BC$5)*$L495+SUM($S$6:BC$6)*$M495+SUM($S$7:BC$7)*$N495-SUM($O495:$Q495)&gt;0,SUM($S$3:BC$3)*$J495+SUM($S$4:BC$4)*$K495+SUM($S$5:BC$5)*$L495+SUM($S$6:BC$6)*$M495+SUM($S$7:BC$7)*$N495-SUM($O495:$Q495),0)</f>
        <v>226592.79000000004</v>
      </c>
      <c r="BA495" s="87">
        <f t="shared" si="1550"/>
        <v>22732.5</v>
      </c>
      <c r="BB495" s="402">
        <f>IF(SUM($S$3:BD$3)*$J495+SUM($S$4:BD$4)*$K495+SUM($S$5:BD$5)*$L495+SUM($S$6:BD$6)*$M495+SUM($S$7:BD$7)*$N495-SUM($O495:$Q495)&gt;0,SUM($S$3:BD$3)*$J495+SUM($S$4:BD$4)*$K495+SUM($S$5:BD$5)*$L495+SUM($S$6:BD$6)*$M495+SUM($S$7:BD$7)*$N495-SUM($O495:$Q495),0)</f>
        <v>248870.64</v>
      </c>
      <c r="BC495" s="87">
        <f t="shared" si="1551"/>
        <v>22277.849999999977</v>
      </c>
      <c r="BG495" s="23">
        <f t="shared" ref="BG495:BG505" si="1747">Y495*$H495</f>
        <v>0</v>
      </c>
      <c r="BH495" s="23">
        <f t="shared" ref="BH495:BH505" si="1748">AA495*$H495</f>
        <v>0</v>
      </c>
      <c r="BI495" s="23">
        <f t="shared" ref="BI495:BI505" si="1749">AC495*$H495</f>
        <v>0</v>
      </c>
      <c r="BJ495" s="23">
        <f t="shared" ref="BJ495:BJ505" si="1750">AE495*$H495</f>
        <v>1187473.0560000015</v>
      </c>
      <c r="BK495" s="23">
        <f t="shared" ref="BK495:BK505" si="1751">AG495*$H495</f>
        <v>3137048.3760000016</v>
      </c>
      <c r="BL495" s="23">
        <f t="shared" ref="BL495:BL505" si="1752">AI495*$H495</f>
        <v>2721983.7413999978</v>
      </c>
      <c r="BM495" s="23">
        <f t="shared" ref="BM495:BM505" si="1753">AK495*$H495</f>
        <v>3710853.3000000003</v>
      </c>
      <c r="BN495" s="23">
        <f t="shared" ref="BN495:BN505" si="1754">AM495*$H495</f>
        <v>5566279.9500000039</v>
      </c>
      <c r="BO495" s="23">
        <f t="shared" ref="BO495:BO505" si="1755">AO495*$H495</f>
        <v>7454358.6810000017</v>
      </c>
      <c r="BP495" s="23">
        <f t="shared" ref="BP495:BP505" si="1756">AQ495*$H495</f>
        <v>7454358.6809999943</v>
      </c>
      <c r="BQ495" s="407">
        <f t="shared" ref="BQ495:BQ505" si="1757">AS495*$H495</f>
        <v>0</v>
      </c>
      <c r="BR495" s="22">
        <f t="shared" ref="BR495:BR505" si="1758">AU495*$H495</f>
        <v>22297771.881000005</v>
      </c>
      <c r="BS495" s="23">
        <f t="shared" ref="BS495:BS505" si="1759">AW495*$H495</f>
        <v>7454358.6809999943</v>
      </c>
      <c r="BT495" s="23">
        <f t="shared" ref="BT495:BT505" si="1760">AY495*$H495</f>
        <v>7454358.6810000092</v>
      </c>
      <c r="BU495" s="23">
        <f t="shared" ref="BU495:BU505" si="1761">BA495*$H495</f>
        <v>5566279.9500000002</v>
      </c>
      <c r="BV495" s="23">
        <f>BC495*$H495</f>
        <v>5454954.3509999942</v>
      </c>
      <c r="BW495" s="24"/>
      <c r="BX495" s="164" t="s">
        <v>662</v>
      </c>
    </row>
    <row r="496" spans="1:76" s="86" customFormat="1" ht="15" customHeight="1" x14ac:dyDescent="0.25">
      <c r="A496" s="15" t="s">
        <v>157</v>
      </c>
      <c r="B496" s="15" t="s">
        <v>158</v>
      </c>
      <c r="C496" s="244" t="s">
        <v>105</v>
      </c>
      <c r="D496" s="274">
        <v>1</v>
      </c>
      <c r="E496" s="328">
        <v>154.33000000000001</v>
      </c>
      <c r="F496" s="342" t="s">
        <v>638</v>
      </c>
      <c r="G496" s="369">
        <v>1</v>
      </c>
      <c r="H496" s="370">
        <v>165</v>
      </c>
      <c r="I496" s="372" t="s">
        <v>638</v>
      </c>
      <c r="J496" s="322"/>
      <c r="K496" s="116">
        <v>37.997999999999998</v>
      </c>
      <c r="L496" s="29"/>
      <c r="M496" s="27">
        <v>54.9</v>
      </c>
      <c r="N496" s="29"/>
      <c r="O496" s="4">
        <v>0</v>
      </c>
      <c r="P496" s="10">
        <v>0</v>
      </c>
      <c r="Q496" s="291">
        <v>19416.977999999996</v>
      </c>
      <c r="R496" s="72">
        <f>IF(SUM($S$3:U$3)*$J496+SUM($S$4:U$4)*$K496+SUM($S$5:U$5)*$L496+SUM($S$6:U$6)*$M496+SUM($S$7:U$7)*$N496-SUM($O496:$Q496)&gt;0,SUM($S$3:U$3)*$J496+SUM($S$4:U$4)*$K496+SUM($S$5:U$5)*$L496+SUM($S$6:U$6)*$M496+SUM($S$7:U$7)*$N496-SUM($O496:$Q496),0)</f>
        <v>0</v>
      </c>
      <c r="S496" s="73">
        <f t="shared" si="1533"/>
        <v>0</v>
      </c>
      <c r="T496" s="72">
        <f>IF(SUM($S$3:W$3)*$J496+SUM($S$4:W$4)*$K496+SUM($S$5:W$5)*$L496+SUM($S$6:W$6)*$M496+SUM($S$7:W$7)*$N496-SUM($O496:$Q496)&gt;0,SUM($S$3:W$3)*$J496+SUM($S$4:W$4)*$K496+SUM($S$5:W$5)*$L496+SUM($S$6:W$6)*$M496+SUM($S$7:W$7)*$N496-SUM($O496:$Q496),0)</f>
        <v>0</v>
      </c>
      <c r="U496" s="4">
        <f t="shared" si="1534"/>
        <v>0</v>
      </c>
      <c r="V496" s="72">
        <f>IF(SUM($S$3:Y$3)*$J496+SUM($S$4:Y$4)*$K496+SUM($S$5:Y$5)*$L496+SUM($S$6:Y$6)*$M496+SUM($S$7:Y$7)*$N496-SUM($O496:$Q496)&gt;0,SUM($S$3:Y$3)*$J496+SUM($S$4:Y$4)*$K496+SUM($S$5:Y$5)*$L496+SUM($S$6:Y$6)*$M496+SUM($S$7:Y$7)*$N496-SUM($O496:$Q496),0)</f>
        <v>0</v>
      </c>
      <c r="W496" s="4">
        <f t="shared" si="1535"/>
        <v>0</v>
      </c>
      <c r="X496" s="72">
        <f>IF(SUM($S$3:AA$3)*$J496+SUM($S$4:AA$4)*$K496+SUM($S$5:AA$5)*$L496+SUM($S$6:AA$6)*$M496+SUM($S$7:AA$7)*$N496-SUM($O496:$Q496)&gt;0,SUM($S$3:AA$3)*$J496+SUM($S$4:AA$4)*$K496+SUM($S$5:AA$5)*$L496+SUM($S$6:AA$6)*$M496+SUM($S$7:AA$7)*$N496-SUM($O496:$Q496),0)</f>
        <v>0</v>
      </c>
      <c r="Y496" s="4">
        <f t="shared" si="1536"/>
        <v>0</v>
      </c>
      <c r="Z496" s="72">
        <f>IF(SUM($S$3:AC$3)*$J496+SUM($S$4:AC$4)*$K496+SUM($S$5:AC$5)*$L496+SUM($S$6:AC$6)*$M496+SUM($S$7:AC$7)*$N496-SUM($O496:$Q496)&gt;0,SUM($S$3:AC$3)*$J496+SUM($S$4:AC$4)*$K496+SUM($S$5:AC$5)*$L496+SUM($S$6:AC$6)*$M496+SUM($S$7:AC$7)*$N496-SUM($O496:$Q496),0)</f>
        <v>0</v>
      </c>
      <c r="AA496" s="4">
        <f t="shared" si="1537"/>
        <v>0</v>
      </c>
      <c r="AB496" s="72">
        <f>IF(SUM($S$3:AE$3)*$J496+SUM($S$4:AE$4)*$K496+SUM($S$5:AE$5)*$L496+SUM($S$6:AE$6)*$M496+SUM($S$7:AE$7)*$N496-SUM($O496:$Q496)&gt;0,SUM($S$3:AE$3)*$J496+SUM($S$4:AE$4)*$K496+SUM($S$5:AE$5)*$L496+SUM($S$6:AE$6)*$M496+SUM($S$7:AE$7)*$N496-SUM($O496:$Q496),0)</f>
        <v>0</v>
      </c>
      <c r="AC496" s="4">
        <f t="shared" si="1538"/>
        <v>0</v>
      </c>
      <c r="AD496" s="72">
        <f>IF(SUM($S$3:AG$3)*$J496+SUM($S$4:AG$4)*$K496+SUM($S$5:AG$5)*$L496+SUM($S$6:AG$6)*$M496+SUM($S$7:AG$7)*$N496-SUM($O496:$Q496)&gt;0,SUM($S$3:AG$3)*$J496+SUM($S$4:AG$4)*$K496+SUM($S$5:AG$5)*$L496+SUM($S$6:AG$6)*$M496+SUM($S$7:AG$7)*$N496-SUM($O496:$Q496),0)</f>
        <v>1215.9360000000015</v>
      </c>
      <c r="AE496" s="4">
        <f t="shared" si="1539"/>
        <v>1215.9360000000015</v>
      </c>
      <c r="AF496" s="72">
        <f>IF(SUM($S$3:AI$3)*$J496+SUM($S$4:AI$4)*$K496+SUM($S$5:AI$5)*$L496+SUM($S$6:AI$6)*$M496+SUM($S$7:AI$7)*$N496-SUM($O496:$Q496)&gt;0,SUM($S$3:AI$3)*$J496+SUM($S$4:AI$4)*$K496+SUM($S$5:AI$5)*$L496+SUM($S$6:AI$6)*$M496+SUM($S$7:AI$7)*$N496-SUM($O496:$Q496),0)</f>
        <v>4424.7960000000021</v>
      </c>
      <c r="AG496" s="4">
        <f t="shared" si="1540"/>
        <v>3208.8600000000006</v>
      </c>
      <c r="AH496" s="72">
        <f>IF(SUM($S$3:AK$3)*$J496+SUM($S$4:AK$4)*$K496+SUM($S$5:AK$5)*$L496+SUM($S$6:AK$6)*$M496+SUM($S$7:AK$7)*$N496-SUM($O496:$Q496)&gt;0,SUM($S$3:AK$3)*$J496+SUM($S$4:AK$4)*$K496+SUM($S$5:AK$5)*$L496+SUM($S$6:AK$6)*$M496+SUM($S$7:AK$7)*$N496-SUM($O496:$Q496),0)</f>
        <v>7207.2900000000009</v>
      </c>
      <c r="AI496" s="4">
        <f t="shared" si="1541"/>
        <v>2782.4939999999988</v>
      </c>
      <c r="AJ496" s="72">
        <f>IF(SUM($S$3:AM$3)*$J496+SUM($S$4:AQ$4)*$K496+SUM($S$5:AM$5)*$L496+SUM($S$6:AM$6)*$M496+SUM($S$7:AM$7)*$N496-SUM($O496:$Q496)&gt;0,SUM($S$3:AM$3)*$J496+SUM($S$4:AQ$4)*$K496+SUM($S$5:AM$5)*$L496+SUM($S$6:AM$6)*$M496+SUM($S$7:AM$7)*$N496-SUM($O496:$Q496),0)</f>
        <v>11007.09</v>
      </c>
      <c r="AK496" s="4">
        <f t="shared" si="1542"/>
        <v>3799.7999999999993</v>
      </c>
      <c r="AL496" s="72">
        <f>IF(SUM($S$3:AO$3)*$J496+SUM($S$4:AS$4)*$K496+SUM($S$5:AO$5)*$L496+SUM($S$6:AO$6)*$M496+SUM($S$7:AO$7)*$N496-SUM($O496:$Q496)&gt;0,SUM($S$3:AO$3)*$J496+SUM($S$4:AS$4)*$K496+SUM($S$5:AO$5)*$L496+SUM($S$6:AO$6)*$M496+SUM($S$7:AO$7)*$N496-SUM($O496:$Q496),0)</f>
        <v>16706.79</v>
      </c>
      <c r="AM496" s="4">
        <f t="shared" si="1543"/>
        <v>5699.7000000000007</v>
      </c>
      <c r="AN496" s="72">
        <f>IF(SUM($S$3:AQ$3)*$J496+SUM($S$4:AU$4)*$K496+SUM($S$5:AQ$5)*$L496+SUM($S$6:AQ$6)*$M496+SUM($S$7:AQ$7)*$N496-SUM($O496:$Q496)&gt;0,SUM($S$3:AQ$3)*$J496+SUM($S$4:AU$4)*$K496+SUM($S$5:AQ$5)*$L496+SUM($S$6:AQ$6)*$M496+SUM($S$7:AQ$7)*$N496-SUM($O496:$Q496),0)</f>
        <v>24327.989999999998</v>
      </c>
      <c r="AO496" s="4">
        <f t="shared" si="1544"/>
        <v>7621.1999999999971</v>
      </c>
      <c r="AP496" s="72">
        <f>IF(SUM($S$3:AS$3)*$J496+SUM($S$4:AW$4)*$K496+SUM($S$5:AS$5)*$L496+SUM($S$6:AS$6)*$M496+SUM($S$7:AS$7)*$N496-SUM($O496:$Q496)&gt;0,SUM($S$3:AS$3)*$J496+SUM($S$4:AW$4)*$K496+SUM($S$5:AS$5)*$L496+SUM($S$6:AS$6)*$M496+SUM($S$7:AS$7)*$N496-SUM($O496:$Q496),0)</f>
        <v>31949.190000000002</v>
      </c>
      <c r="AQ496" s="4">
        <f t="shared" si="1545"/>
        <v>7621.2000000000044</v>
      </c>
      <c r="AR496" s="72">
        <f>IF(SUM($S$3:AU$3)*$J496+SUM($S$4:AP$4)*$K496+SUM($S$5:AU$5)*$L496+SUM($S$6:AU$6)*$M496+SUM($S$7:AU$7)*$N496-SUM($O496:$Q496)&gt;0,SUM($S$3:AU$3)*$J496+SUM($S$4:AP$4)*$K496+SUM($S$5:AU$5)*$L496+SUM($S$6:AU$6)*$M496+SUM($S$7:AU$7)*$N496-SUM($O496:$Q496),0)</f>
        <v>12971.79</v>
      </c>
      <c r="AS496" s="4">
        <f t="shared" si="1546"/>
        <v>0</v>
      </c>
      <c r="AT496" s="72">
        <f>IF(SUM($S$3:AW$3)*$J496+SUM($S$4:AW$4)*$K496+SUM($S$5:AW$5)*$L496+SUM($S$6:AW$6)*$M496+SUM($S$7:AW$7)*$N496-SUM($O496:$Q496)&gt;0,SUM($S$3:AW$3)*$J496+SUM($S$4:AW$4)*$K496+SUM($S$5:AW$5)*$L496+SUM($S$6:AW$6)*$M496+SUM($S$7:AW$7)*$N496-SUM($O496:$Q496),0)</f>
        <v>35792.19</v>
      </c>
      <c r="AU496" s="4">
        <f t="shared" si="1547"/>
        <v>22820.400000000001</v>
      </c>
      <c r="AV496" s="72">
        <f>IF(SUM($S$3:AY$3)*$J496+SUM($S$4:AY$4)*$K496+SUM($S$5:AY$5)*$L496+SUM($S$6:AY$6)*$M496+SUM($S$7:AY$7)*$N496-SUM($O496:$Q496)&gt;0,SUM($S$3:AY$3)*$J496+SUM($S$4:AY$4)*$K496+SUM($S$5:AY$5)*$L496+SUM($S$6:AY$6)*$M496+SUM($S$7:AY$7)*$N496-SUM($O496:$Q496),0)</f>
        <v>43413.39</v>
      </c>
      <c r="AW496" s="4">
        <f t="shared" si="1548"/>
        <v>7621.1999999999971</v>
      </c>
      <c r="AX496" s="72">
        <f>IF(SUM($S$3:BA$3)*$J496+SUM($S$4:BA$4)*$K496+SUM($S$5:BA$5)*$L496+SUM($S$6:BA$6)*$M496+SUM($S$7:BA$7)*$N496-SUM($O496:$Q496)&gt;0,SUM($S$3:BA$3)*$J496+SUM($S$4:BA$4)*$K496+SUM($S$5:BA$5)*$L496+SUM($S$6:BA$6)*$M496+SUM($S$7:BA$7)*$N496-SUM($O496:$Q496),0)</f>
        <v>51034.590000000004</v>
      </c>
      <c r="AY496" s="7">
        <f t="shared" si="1549"/>
        <v>7621.2000000000044</v>
      </c>
      <c r="AZ496" s="401">
        <f>IF(SUM($S$3:BC$3)*$J496+SUM($S$4:BC$4)*$K496+SUM($S$5:BC$5)*$L496+SUM($S$6:BC$6)*$M496+SUM($S$7:BC$7)*$N496-SUM($O496:$Q496)&gt;0,SUM($S$3:BC$3)*$J496+SUM($S$4:BC$4)*$K496+SUM($S$5:BC$5)*$L496+SUM($S$6:BC$6)*$M496+SUM($S$7:BC$7)*$N496-SUM($O496:$Q496),0)</f>
        <v>56734.29</v>
      </c>
      <c r="BA496" s="87">
        <f t="shared" si="1550"/>
        <v>5699.6999999999971</v>
      </c>
      <c r="BB496" s="402">
        <f>IF(SUM($S$3:BD$3)*$J496+SUM($S$4:BD$4)*$K496+SUM($S$5:BD$5)*$L496+SUM($S$6:BD$6)*$M496+SUM($S$7:BD$7)*$N496-SUM($O496:$Q496)&gt;0,SUM($S$3:BD$3)*$J496+SUM($S$4:BD$4)*$K496+SUM($S$5:BD$5)*$L496+SUM($S$6:BD$6)*$M496+SUM($S$7:BD$7)*$N496-SUM($O496:$Q496),0)</f>
        <v>62319.996000000006</v>
      </c>
      <c r="BC496" s="87">
        <f t="shared" si="1551"/>
        <v>5585.7060000000056</v>
      </c>
      <c r="BG496" s="23">
        <f t="shared" si="1747"/>
        <v>0</v>
      </c>
      <c r="BH496" s="23">
        <f t="shared" si="1748"/>
        <v>0</v>
      </c>
      <c r="BI496" s="23">
        <f t="shared" si="1749"/>
        <v>0</v>
      </c>
      <c r="BJ496" s="23">
        <f t="shared" si="1750"/>
        <v>200629.44000000024</v>
      </c>
      <c r="BK496" s="23">
        <f t="shared" si="1751"/>
        <v>529461.90000000014</v>
      </c>
      <c r="BL496" s="23">
        <f t="shared" si="1752"/>
        <v>459111.50999999978</v>
      </c>
      <c r="BM496" s="23">
        <f t="shared" si="1753"/>
        <v>626966.99999999988</v>
      </c>
      <c r="BN496" s="23">
        <f t="shared" si="1754"/>
        <v>940450.50000000012</v>
      </c>
      <c r="BO496" s="23">
        <f t="shared" si="1755"/>
        <v>1257497.9999999995</v>
      </c>
      <c r="BP496" s="23">
        <f t="shared" si="1756"/>
        <v>1257498.0000000007</v>
      </c>
      <c r="BQ496" s="407">
        <f t="shared" si="1757"/>
        <v>0</v>
      </c>
      <c r="BR496" s="22">
        <f t="shared" si="1758"/>
        <v>3765366.0000000005</v>
      </c>
      <c r="BS496" s="23">
        <f t="shared" si="1759"/>
        <v>1257497.9999999995</v>
      </c>
      <c r="BT496" s="23">
        <f t="shared" si="1760"/>
        <v>1257498.0000000007</v>
      </c>
      <c r="BU496" s="23">
        <f t="shared" si="1761"/>
        <v>940450.49999999953</v>
      </c>
      <c r="BV496" s="23">
        <f t="shared" ref="BV496:BV497" si="1762">BC496*$H496</f>
        <v>921641.49000000092</v>
      </c>
      <c r="BW496" s="24"/>
      <c r="BX496" s="164" t="s">
        <v>662</v>
      </c>
    </row>
    <row r="497" spans="1:76" s="86" customFormat="1" ht="15" customHeight="1" x14ac:dyDescent="0.25">
      <c r="A497" s="15" t="s">
        <v>159</v>
      </c>
      <c r="B497" s="15" t="s">
        <v>160</v>
      </c>
      <c r="C497" s="266" t="s">
        <v>105</v>
      </c>
      <c r="D497" s="274">
        <v>1</v>
      </c>
      <c r="E497" s="328">
        <v>157</v>
      </c>
      <c r="F497" s="342" t="s">
        <v>638</v>
      </c>
      <c r="G497" s="369">
        <v>1</v>
      </c>
      <c r="H497" s="370">
        <v>102</v>
      </c>
      <c r="I497" s="372" t="s">
        <v>638</v>
      </c>
      <c r="J497" s="322"/>
      <c r="K497" s="116">
        <v>12.4</v>
      </c>
      <c r="L497" s="29"/>
      <c r="M497" s="27">
        <v>19.95</v>
      </c>
      <c r="N497" s="29"/>
      <c r="O497" s="4">
        <v>0</v>
      </c>
      <c r="P497" s="10">
        <v>0</v>
      </c>
      <c r="Q497" s="291">
        <v>6336.4</v>
      </c>
      <c r="R497" s="72">
        <f>IF(SUM($S$3:U$3)*$J497+SUM($S$4:U$4)*$K497+SUM($S$5:U$5)*$L497+SUM($S$6:U$6)*$M497+SUM($S$7:U$7)*$N497-SUM($O497:$Q497)&gt;0,SUM($S$3:U$3)*$J497+SUM($S$4:U$4)*$K497+SUM($S$5:U$5)*$L497+SUM($S$6:U$6)*$M497+SUM($S$7:U$7)*$N497-SUM($O497:$Q497),0)</f>
        <v>0</v>
      </c>
      <c r="S497" s="73">
        <f t="shared" si="1533"/>
        <v>0</v>
      </c>
      <c r="T497" s="72">
        <f>IF(SUM($S$3:W$3)*$J497+SUM($S$4:W$4)*$K497+SUM($S$5:W$5)*$L497+SUM($S$6:W$6)*$M497+SUM($S$7:W$7)*$N497-SUM($O497:$Q497)&gt;0,SUM($S$3:W$3)*$J497+SUM($S$4:W$4)*$K497+SUM($S$5:W$5)*$L497+SUM($S$6:W$6)*$M497+SUM($S$7:W$7)*$N497-SUM($O497:$Q497),0)</f>
        <v>0</v>
      </c>
      <c r="U497" s="4">
        <f t="shared" si="1534"/>
        <v>0</v>
      </c>
      <c r="V497" s="72">
        <f>IF(SUM($S$3:Y$3)*$J497+SUM($S$4:Y$4)*$K497+SUM($S$5:Y$5)*$L497+SUM($S$6:Y$6)*$M497+SUM($S$7:Y$7)*$N497-SUM($O497:$Q497)&gt;0,SUM($S$3:Y$3)*$J497+SUM($S$4:Y$4)*$K497+SUM($S$5:Y$5)*$L497+SUM($S$6:Y$6)*$M497+SUM($S$7:Y$7)*$N497-SUM($O497:$Q497),0)</f>
        <v>0</v>
      </c>
      <c r="W497" s="4">
        <f t="shared" si="1535"/>
        <v>0</v>
      </c>
      <c r="X497" s="72">
        <f>IF(SUM($S$3:AA$3)*$J497+SUM($S$4:AA$4)*$K497+SUM($S$5:AA$5)*$L497+SUM($S$6:AA$6)*$M497+SUM($S$7:AA$7)*$N497-SUM($O497:$Q497)&gt;0,SUM($S$3:AA$3)*$J497+SUM($S$4:AA$4)*$K497+SUM($S$5:AA$5)*$L497+SUM($S$6:AA$6)*$M497+SUM($S$7:AA$7)*$N497-SUM($O497:$Q497),0)</f>
        <v>0</v>
      </c>
      <c r="Y497" s="4">
        <f t="shared" si="1536"/>
        <v>0</v>
      </c>
      <c r="Z497" s="72">
        <f>IF(SUM($S$3:AC$3)*$J497+SUM($S$4:AC$4)*$K497+SUM($S$5:AC$5)*$L497+SUM($S$6:AC$6)*$M497+SUM($S$7:AC$7)*$N497-SUM($O497:$Q497)&gt;0,SUM($S$3:AC$3)*$J497+SUM($S$4:AC$4)*$K497+SUM($S$5:AC$5)*$L497+SUM($S$6:AC$6)*$M497+SUM($S$7:AC$7)*$N497-SUM($O497:$Q497),0)</f>
        <v>0</v>
      </c>
      <c r="AA497" s="4">
        <f t="shared" si="1537"/>
        <v>0</v>
      </c>
      <c r="AB497" s="72">
        <f>IF(SUM($S$3:AE$3)*$J497+SUM($S$4:AE$4)*$K497+SUM($S$5:AE$5)*$L497+SUM($S$6:AE$6)*$M497+SUM($S$7:AE$7)*$N497-SUM($O497:$Q497)&gt;0,SUM($S$3:AE$3)*$J497+SUM($S$4:AE$4)*$K497+SUM($S$5:AE$5)*$L497+SUM($S$6:AE$6)*$M497+SUM($S$7:AE$7)*$N497-SUM($O497:$Q497),0)</f>
        <v>0</v>
      </c>
      <c r="AC497" s="4">
        <f t="shared" si="1538"/>
        <v>0</v>
      </c>
      <c r="AD497" s="72">
        <f>IF(SUM($S$3:AG$3)*$J497+SUM($S$4:AG$4)*$K497+SUM($S$5:AG$5)*$L497+SUM($S$6:AG$6)*$M497+SUM($S$7:AG$7)*$N497-SUM($O497:$Q497)&gt;0,SUM($S$3:AG$3)*$J497+SUM($S$4:AG$4)*$K497+SUM($S$5:AG$5)*$L497+SUM($S$6:AG$6)*$M497+SUM($S$7:AG$7)*$N497-SUM($O497:$Q497),0)</f>
        <v>396.80000000000018</v>
      </c>
      <c r="AE497" s="4">
        <f t="shared" si="1539"/>
        <v>396.80000000000018</v>
      </c>
      <c r="AF497" s="72">
        <f>IF(SUM($S$3:AI$3)*$J497+SUM($S$4:AI$4)*$K497+SUM($S$5:AI$5)*$L497+SUM($S$6:AI$6)*$M497+SUM($S$7:AI$7)*$N497-SUM($O497:$Q497)&gt;0,SUM($S$3:AI$3)*$J497+SUM($S$4:AI$4)*$K497+SUM($S$5:AI$5)*$L497+SUM($S$6:AI$6)*$M497+SUM($S$7:AI$7)*$N497-SUM($O497:$Q497),0)</f>
        <v>1464.3000000000002</v>
      </c>
      <c r="AG497" s="4">
        <f t="shared" si="1540"/>
        <v>1067.5</v>
      </c>
      <c r="AH497" s="72">
        <f>IF(SUM($S$3:AK$3)*$J497+SUM($S$4:AK$4)*$K497+SUM($S$5:AK$5)*$L497+SUM($S$6:AK$6)*$M497+SUM($S$7:AK$7)*$N497-SUM($O497:$Q497)&gt;0,SUM($S$3:AK$3)*$J497+SUM($S$4:AK$4)*$K497+SUM($S$5:AK$5)*$L497+SUM($S$6:AK$6)*$M497+SUM($S$7:AK$7)*$N497-SUM($O497:$Q497),0)</f>
        <v>2400.7999999999993</v>
      </c>
      <c r="AI497" s="4">
        <f t="shared" si="1541"/>
        <v>936.49999999999909</v>
      </c>
      <c r="AJ497" s="72">
        <f>IF(SUM($S$3:AM$3)*$J497+SUM($S$4:AQ$4)*$K497+SUM($S$5:AM$5)*$L497+SUM($S$6:AM$6)*$M497+SUM($S$7:AM$7)*$N497-SUM($O497:$Q497)&gt;0,SUM($S$3:AM$3)*$J497+SUM($S$4:AQ$4)*$K497+SUM($S$5:AM$5)*$L497+SUM($S$6:AM$6)*$M497+SUM($S$7:AM$7)*$N497-SUM($O497:$Q497),0)</f>
        <v>3640.7999999999993</v>
      </c>
      <c r="AK497" s="4">
        <f t="shared" si="1542"/>
        <v>1240</v>
      </c>
      <c r="AL497" s="72">
        <f>IF(SUM($S$3:AO$3)*$J497+SUM($S$4:AS$4)*$K497+SUM($S$5:AO$5)*$L497+SUM($S$6:AO$6)*$M497+SUM($S$7:AO$7)*$N497-SUM($O497:$Q497)&gt;0,SUM($S$3:AO$3)*$J497+SUM($S$4:AS$4)*$K497+SUM($S$5:AO$5)*$L497+SUM($S$6:AO$6)*$M497+SUM($S$7:AO$7)*$N497-SUM($O497:$Q497),0)</f>
        <v>5500.7999999999993</v>
      </c>
      <c r="AM497" s="4">
        <f t="shared" si="1543"/>
        <v>1860</v>
      </c>
      <c r="AN497" s="72">
        <f>IF(SUM($S$3:AQ$3)*$J497+SUM($S$4:AU$4)*$K497+SUM($S$5:AQ$5)*$L497+SUM($S$6:AQ$6)*$M497+SUM($S$7:AQ$7)*$N497-SUM($O497:$Q497)&gt;0,SUM($S$3:AQ$3)*$J497+SUM($S$4:AU$4)*$K497+SUM($S$5:AQ$5)*$L497+SUM($S$6:AQ$6)*$M497+SUM($S$7:AQ$7)*$N497-SUM($O497:$Q497),0)</f>
        <v>8059.0499999999993</v>
      </c>
      <c r="AO497" s="4">
        <f t="shared" si="1544"/>
        <v>2558.25</v>
      </c>
      <c r="AP497" s="72">
        <f>IF(SUM($S$3:AS$3)*$J497+SUM($S$4:AW$4)*$K497+SUM($S$5:AS$5)*$L497+SUM($S$6:AS$6)*$M497+SUM($S$7:AS$7)*$N497-SUM($O497:$Q497)&gt;0,SUM($S$3:AS$3)*$J497+SUM($S$4:AW$4)*$K497+SUM($S$5:AS$5)*$L497+SUM($S$6:AS$6)*$M497+SUM($S$7:AS$7)*$N497-SUM($O497:$Q497),0)</f>
        <v>10617.300000000001</v>
      </c>
      <c r="AQ497" s="4">
        <f t="shared" si="1545"/>
        <v>2558.2500000000018</v>
      </c>
      <c r="AR497" s="72">
        <f>IF(SUM($S$3:AU$3)*$J497+SUM($S$4:AP$4)*$K497+SUM($S$5:AU$5)*$L497+SUM($S$6:AU$6)*$M497+SUM($S$7:AU$7)*$N497-SUM($O497:$Q497)&gt;0,SUM($S$3:AU$3)*$J497+SUM($S$4:AP$4)*$K497+SUM($S$5:AU$5)*$L497+SUM($S$6:AU$6)*$M497+SUM($S$7:AU$7)*$N497-SUM($O497:$Q497),0)</f>
        <v>4495.5499999999993</v>
      </c>
      <c r="AS497" s="4">
        <f t="shared" si="1546"/>
        <v>0</v>
      </c>
      <c r="AT497" s="72">
        <f>IF(SUM($S$3:AW$3)*$J497+SUM($S$4:AW$4)*$K497+SUM($S$5:AW$5)*$L497+SUM($S$6:AW$6)*$M497+SUM($S$7:AW$7)*$N497-SUM($O497:$Q497)&gt;0,SUM($S$3:AW$3)*$J497+SUM($S$4:AW$4)*$K497+SUM($S$5:AW$5)*$L497+SUM($S$6:AW$6)*$M497+SUM($S$7:AW$7)*$N497-SUM($O497:$Q497),0)</f>
        <v>12013.800000000001</v>
      </c>
      <c r="AU497" s="4">
        <f t="shared" si="1547"/>
        <v>7518.2500000000018</v>
      </c>
      <c r="AV497" s="72">
        <f>IF(SUM($S$3:AY$3)*$J497+SUM($S$4:AY$4)*$K497+SUM($S$5:AY$5)*$L497+SUM($S$6:AY$6)*$M497+SUM($S$7:AY$7)*$N497-SUM($O497:$Q497)&gt;0,SUM($S$3:AY$3)*$J497+SUM($S$4:AY$4)*$K497+SUM($S$5:AY$5)*$L497+SUM($S$6:AY$6)*$M497+SUM($S$7:AY$7)*$N497-SUM($O497:$Q497),0)</f>
        <v>14572.050000000001</v>
      </c>
      <c r="AW497" s="4">
        <f t="shared" si="1548"/>
        <v>2558.25</v>
      </c>
      <c r="AX497" s="72">
        <f>IF(SUM($S$3:BA$3)*$J497+SUM($S$4:BA$4)*$K497+SUM($S$5:BA$5)*$L497+SUM($S$6:BA$6)*$M497+SUM($S$7:BA$7)*$N497-SUM($O497:$Q497)&gt;0,SUM($S$3:BA$3)*$J497+SUM($S$4:BA$4)*$K497+SUM($S$5:BA$5)*$L497+SUM($S$6:BA$6)*$M497+SUM($S$7:BA$7)*$N497-SUM($O497:$Q497),0)</f>
        <v>17130.300000000003</v>
      </c>
      <c r="AY497" s="7">
        <f t="shared" si="1549"/>
        <v>2558.2500000000018</v>
      </c>
      <c r="AZ497" s="401">
        <f>IF(SUM($S$3:BC$3)*$J497+SUM($S$4:BC$4)*$K497+SUM($S$5:BC$5)*$L497+SUM($S$6:BC$6)*$M497+SUM($S$7:BC$7)*$N497-SUM($O497:$Q497)&gt;0,SUM($S$3:BC$3)*$J497+SUM($S$4:BC$4)*$K497+SUM($S$5:BC$5)*$L497+SUM($S$6:BC$6)*$M497+SUM($S$7:BC$7)*$N497-SUM($O497:$Q497),0)</f>
        <v>18990.300000000003</v>
      </c>
      <c r="BA497" s="87">
        <f t="shared" si="1550"/>
        <v>1860</v>
      </c>
      <c r="BB497" s="402">
        <f>IF(SUM($S$3:BD$3)*$J497+SUM($S$4:BD$4)*$K497+SUM($S$5:BD$5)*$L497+SUM($S$6:BD$6)*$M497+SUM($S$7:BD$7)*$N497-SUM($O497:$Q497)&gt;0,SUM($S$3:BD$3)*$J497+SUM($S$4:BD$4)*$K497+SUM($S$5:BD$5)*$L497+SUM($S$6:BD$6)*$M497+SUM($S$7:BD$7)*$N497-SUM($O497:$Q497),0)</f>
        <v>20813.099999999999</v>
      </c>
      <c r="BC497" s="87">
        <f t="shared" si="1551"/>
        <v>1822.7999999999956</v>
      </c>
      <c r="BG497" s="23">
        <f t="shared" si="1747"/>
        <v>0</v>
      </c>
      <c r="BH497" s="23">
        <f t="shared" si="1748"/>
        <v>0</v>
      </c>
      <c r="BI497" s="23">
        <f t="shared" si="1749"/>
        <v>0</v>
      </c>
      <c r="BJ497" s="23">
        <f t="shared" si="1750"/>
        <v>40473.60000000002</v>
      </c>
      <c r="BK497" s="23">
        <f t="shared" si="1751"/>
        <v>108885</v>
      </c>
      <c r="BL497" s="23">
        <f t="shared" si="1752"/>
        <v>95522.999999999913</v>
      </c>
      <c r="BM497" s="23">
        <f t="shared" si="1753"/>
        <v>126480</v>
      </c>
      <c r="BN497" s="23">
        <f t="shared" si="1754"/>
        <v>189720</v>
      </c>
      <c r="BO497" s="23">
        <f t="shared" si="1755"/>
        <v>260941.5</v>
      </c>
      <c r="BP497" s="23">
        <f t="shared" si="1756"/>
        <v>260941.50000000017</v>
      </c>
      <c r="BQ497" s="407">
        <f t="shared" si="1757"/>
        <v>0</v>
      </c>
      <c r="BR497" s="22">
        <f t="shared" si="1758"/>
        <v>766861.50000000023</v>
      </c>
      <c r="BS497" s="23">
        <f t="shared" si="1759"/>
        <v>260941.5</v>
      </c>
      <c r="BT497" s="23">
        <f t="shared" si="1760"/>
        <v>260941.50000000017</v>
      </c>
      <c r="BU497" s="23">
        <f t="shared" si="1761"/>
        <v>189720</v>
      </c>
      <c r="BV497" s="23">
        <f t="shared" si="1762"/>
        <v>185925.59999999957</v>
      </c>
      <c r="BW497" s="24"/>
      <c r="BX497" s="164" t="s">
        <v>662</v>
      </c>
    </row>
    <row r="498" spans="1:76" s="86" customFormat="1" ht="15" customHeight="1" x14ac:dyDescent="0.25">
      <c r="A498" s="94" t="s">
        <v>342</v>
      </c>
      <c r="B498" s="12" t="s">
        <v>473</v>
      </c>
      <c r="C498" s="266" t="s">
        <v>334</v>
      </c>
      <c r="D498" s="274">
        <v>1</v>
      </c>
      <c r="E498" s="328">
        <v>157</v>
      </c>
      <c r="F498" s="342" t="s">
        <v>644</v>
      </c>
      <c r="G498" s="369">
        <v>1</v>
      </c>
      <c r="H498" s="370">
        <v>172.7</v>
      </c>
      <c r="I498" s="372" t="s">
        <v>644</v>
      </c>
      <c r="J498" s="323">
        <v>37.200000000000003</v>
      </c>
      <c r="K498" s="117">
        <v>1.36</v>
      </c>
      <c r="L498" s="26">
        <v>37.320999999999998</v>
      </c>
      <c r="M498" s="29"/>
      <c r="N498" s="29"/>
      <c r="O498" s="4">
        <v>0</v>
      </c>
      <c r="P498" s="10">
        <v>0</v>
      </c>
      <c r="Q498" s="291">
        <v>14520.481</v>
      </c>
      <c r="R498" s="72">
        <f>IF(SUM($S$3:U$3)*$J498+SUM($S$4:U$4)*$K498+SUM($S$5:U$5)*$L498+SUM($S$6:U$6)*$M498+SUM($S$7:U$7)*$N498-SUM($O498:$Q498)&gt;0,SUM($S$3:U$3)*$J498+SUM($S$4:U$4)*$K498+SUM($S$5:U$5)*$L498+SUM($S$6:U$6)*$M498+SUM($S$7:U$7)*$N498-SUM($O498:$Q498),0)</f>
        <v>0</v>
      </c>
      <c r="S498" s="73">
        <f t="shared" si="1533"/>
        <v>0</v>
      </c>
      <c r="T498" s="72">
        <f>IF(SUM($S$3:W$3)*$J498+SUM($S$4:W$4)*$K498+SUM($S$5:W$5)*$L498+SUM($S$6:W$6)*$M498+SUM($S$7:W$7)*$N498-SUM($O498:$Q498)&gt;0,SUM($S$3:W$3)*$J498+SUM($S$4:W$4)*$K498+SUM($S$5:W$5)*$L498+SUM($S$6:W$6)*$M498+SUM($S$7:W$7)*$N498-SUM($O498:$Q498),0)</f>
        <v>0</v>
      </c>
      <c r="U498" s="4">
        <f t="shared" si="1534"/>
        <v>0</v>
      </c>
      <c r="V498" s="72">
        <f>IF(SUM($S$3:Y$3)*$J498+SUM($S$4:Y$4)*$K498+SUM($S$5:Y$5)*$L498+SUM($S$6:Y$6)*$M498+SUM($S$7:Y$7)*$N498-SUM($O498:$Q498)&gt;0,SUM($S$3:Y$3)*$J498+SUM($S$4:Y$4)*$K498+SUM($S$5:Y$5)*$L498+SUM($S$6:Y$6)*$M498+SUM($S$7:Y$7)*$N498-SUM($O498:$Q498),0)</f>
        <v>0</v>
      </c>
      <c r="W498" s="4">
        <f t="shared" si="1535"/>
        <v>0</v>
      </c>
      <c r="X498" s="72">
        <f>IF(SUM($S$3:AA$3)*$J498+SUM($S$4:AA$4)*$K498+SUM($S$5:AA$5)*$L498+SUM($S$6:AA$6)*$M498+SUM($S$7:AA$7)*$N498-SUM($O498:$Q498)&gt;0,SUM($S$3:AA$3)*$J498+SUM($S$4:AA$4)*$K498+SUM($S$5:AA$5)*$L498+SUM($S$6:AA$6)*$M498+SUM($S$7:AA$7)*$N498-SUM($O498:$Q498),0)</f>
        <v>0</v>
      </c>
      <c r="Y498" s="4">
        <f t="shared" si="1536"/>
        <v>0</v>
      </c>
      <c r="Z498" s="72">
        <f>IF(SUM($S$3:AC$3)*$J498+SUM($S$4:AC$4)*$K498+SUM($S$5:AC$5)*$L498+SUM($S$6:AC$6)*$M498+SUM($S$7:AC$7)*$N498-SUM($O498:$Q498)&gt;0,SUM($S$3:AC$3)*$J498+SUM($S$4:AC$4)*$K498+SUM($S$5:AC$5)*$L498+SUM($S$6:AC$6)*$M498+SUM($S$7:AC$7)*$N498-SUM($O498:$Q498),0)</f>
        <v>0</v>
      </c>
      <c r="AA498" s="4">
        <f t="shared" si="1537"/>
        <v>0</v>
      </c>
      <c r="AB498" s="72">
        <f>IF(SUM($S$3:AE$3)*$J498+SUM($S$4:AE$4)*$K498+SUM($S$5:AE$5)*$L498+SUM($S$6:AE$6)*$M498+SUM($S$7:AE$7)*$N498-SUM($O498:$Q498)&gt;0,SUM($S$3:AE$3)*$J498+SUM($S$4:AE$4)*$K498+SUM($S$5:AE$5)*$L498+SUM($S$6:AE$6)*$M498+SUM($S$7:AE$7)*$N498-SUM($O498:$Q498),0)</f>
        <v>0</v>
      </c>
      <c r="AC498" s="4">
        <f t="shared" si="1538"/>
        <v>0</v>
      </c>
      <c r="AD498" s="72">
        <f>IF(SUM($S$3:AG$3)*$J498+SUM($S$4:AG$4)*$K498+SUM($S$5:AG$5)*$L498+SUM($S$6:AG$6)*$M498+SUM($S$7:AG$7)*$N498-SUM($O498:$Q498)&gt;0,SUM($S$3:AG$3)*$J498+SUM($S$4:AG$4)*$K498+SUM($S$5:AG$5)*$L498+SUM($S$6:AG$6)*$M498+SUM($S$7:AG$7)*$N498-SUM($O498:$Q498),0)</f>
        <v>43.520000000000437</v>
      </c>
      <c r="AE498" s="4">
        <f t="shared" si="1539"/>
        <v>43.520000000000437</v>
      </c>
      <c r="AF498" s="72">
        <f>IF(SUM($S$3:AI$3)*$J498+SUM($S$4:AI$4)*$K498+SUM($S$5:AI$5)*$L498+SUM($S$6:AI$6)*$M498+SUM($S$7:AI$7)*$N498-SUM($O498:$Q498)&gt;0,SUM($S$3:AI$3)*$J498+SUM($S$4:AI$4)*$K498+SUM($S$5:AI$5)*$L498+SUM($S$6:AI$6)*$M498+SUM($S$7:AI$7)*$N498-SUM($O498:$Q498),0)</f>
        <v>2004.7700000000004</v>
      </c>
      <c r="AG498" s="4">
        <f t="shared" si="1540"/>
        <v>1961.25</v>
      </c>
      <c r="AH498" s="72">
        <f>IF(SUM($S$3:AK$3)*$J498+SUM($S$4:AK$4)*$K498+SUM($S$5:AK$5)*$L498+SUM($S$6:AK$6)*$M498+SUM($S$7:AK$7)*$N498-SUM($O498:$Q498)&gt;0,SUM($S$3:AK$3)*$J498+SUM($S$4:AK$4)*$K498+SUM($S$5:AK$5)*$L498+SUM($S$6:AK$6)*$M498+SUM($S$7:AK$7)*$N498-SUM($O498:$Q498),0)</f>
        <v>4129.505000000001</v>
      </c>
      <c r="AI498" s="4">
        <f t="shared" si="1541"/>
        <v>2124.7350000000006</v>
      </c>
      <c r="AJ498" s="72">
        <f>IF(SUM($S$3:AM$3)*$J498+SUM($S$4:AQ$4)*$K498+SUM($S$5:AM$5)*$L498+SUM($S$6:AM$6)*$M498+SUM($S$7:AM$7)*$N498-SUM($O498:$Q498)&gt;0,SUM($S$3:AM$3)*$J498+SUM($S$4:AQ$4)*$K498+SUM($S$5:AM$5)*$L498+SUM($S$6:AM$6)*$M498+SUM($S$7:AM$7)*$N498-SUM($O498:$Q498),0)</f>
        <v>4265.505000000001</v>
      </c>
      <c r="AK498" s="4">
        <f t="shared" si="1542"/>
        <v>136</v>
      </c>
      <c r="AL498" s="72">
        <f>IF(SUM($S$3:AO$3)*$J498+SUM($S$4:AS$4)*$K498+SUM($S$5:AO$5)*$L498+SUM($S$6:AO$6)*$M498+SUM($S$7:AO$7)*$N498-SUM($O498:$Q498)&gt;0,SUM($S$3:AO$3)*$J498+SUM($S$4:AS$4)*$K498+SUM($S$5:AO$5)*$L498+SUM($S$6:AO$6)*$M498+SUM($S$7:AO$7)*$N498-SUM($O498:$Q498),0)</f>
        <v>4469.505000000001</v>
      </c>
      <c r="AM498" s="4">
        <f t="shared" si="1543"/>
        <v>204</v>
      </c>
      <c r="AN498" s="72">
        <f>IF(SUM($S$3:AQ$3)*$J498+SUM($S$4:AU$4)*$K498+SUM($S$5:AQ$5)*$L498+SUM($S$6:AQ$6)*$M498+SUM($S$7:AQ$7)*$N498-SUM($O498:$Q498)&gt;0,SUM($S$3:AQ$3)*$J498+SUM($S$4:AU$4)*$K498+SUM($S$5:AQ$5)*$L498+SUM($S$6:AQ$6)*$M498+SUM($S$7:AQ$7)*$N498-SUM($O498:$Q498),0)</f>
        <v>6539.5550000000003</v>
      </c>
      <c r="AO498" s="4">
        <f t="shared" si="1544"/>
        <v>2070.0499999999993</v>
      </c>
      <c r="AP498" s="72">
        <f>IF(SUM($S$3:AS$3)*$J498+SUM($S$4:AW$4)*$K498+SUM($S$5:AS$5)*$L498+SUM($S$6:AS$6)*$M498+SUM($S$7:AS$7)*$N498-SUM($O498:$Q498)&gt;0,SUM($S$3:AS$3)*$J498+SUM($S$4:AW$4)*$K498+SUM($S$5:AS$5)*$L498+SUM($S$6:AS$6)*$M498+SUM($S$7:AS$7)*$N498-SUM($O498:$Q498),0)</f>
        <v>10475.655000000002</v>
      </c>
      <c r="AQ498" s="4">
        <f t="shared" si="1545"/>
        <v>3936.1000000000022</v>
      </c>
      <c r="AR498" s="72">
        <f>IF(SUM($S$3:AU$3)*$J498+SUM($S$4:AP$4)*$K498+SUM($S$5:AU$5)*$L498+SUM($S$6:AU$6)*$M498+SUM($S$7:AU$7)*$N498-SUM($O498:$Q498)&gt;0,SUM($S$3:AU$3)*$J498+SUM($S$4:AP$4)*$K498+SUM($S$5:AU$5)*$L498+SUM($S$6:AU$6)*$M498+SUM($S$7:AU$7)*$N498-SUM($O498:$Q498),0)</f>
        <v>16445.435000000001</v>
      </c>
      <c r="AS498" s="4">
        <f t="shared" si="1546"/>
        <v>5969.7799999999988</v>
      </c>
      <c r="AT498" s="72">
        <f>IF(SUM($S$3:AW$3)*$J498+SUM($S$4:AW$4)*$K498+SUM($S$5:AW$5)*$L498+SUM($S$6:AW$6)*$M498+SUM($S$7:AW$7)*$N498-SUM($O498:$Q498)&gt;0,SUM($S$3:AW$3)*$J498+SUM($S$4:AW$4)*$K498+SUM($S$5:AW$5)*$L498+SUM($S$6:AW$6)*$M498+SUM($S$7:AW$7)*$N498-SUM($O498:$Q498),0)</f>
        <v>23911.214999999997</v>
      </c>
      <c r="AU498" s="4">
        <f t="shared" si="1547"/>
        <v>7465.7799999999952</v>
      </c>
      <c r="AV498" s="72">
        <f>IF(SUM($S$3:AY$3)*$J498+SUM($S$4:AY$4)*$K498+SUM($S$5:AY$5)*$L498+SUM($S$6:AY$6)*$M498+SUM($S$7:AY$7)*$N498-SUM($O498:$Q498)&gt;0,SUM($S$3:AY$3)*$J498+SUM($S$4:AY$4)*$K498+SUM($S$5:AY$5)*$L498+SUM($S$6:AY$6)*$M498+SUM($S$7:AY$7)*$N498-SUM($O498:$Q498),0)</f>
        <v>30832.995000000003</v>
      </c>
      <c r="AW498" s="4">
        <f t="shared" si="1548"/>
        <v>6921.7800000000061</v>
      </c>
      <c r="AX498" s="72">
        <f>IF(SUM($S$3:BA$3)*$J498+SUM($S$4:BA$4)*$K498+SUM($S$5:BA$5)*$L498+SUM($S$6:BA$6)*$M498+SUM($S$7:BA$7)*$N498-SUM($O498:$Q498)&gt;0,SUM($S$3:BA$3)*$J498+SUM($S$4:BA$4)*$K498+SUM($S$5:BA$5)*$L498+SUM($S$6:BA$6)*$M498+SUM($S$7:BA$7)*$N498-SUM($O498:$Q498),0)</f>
        <v>37754.775000000001</v>
      </c>
      <c r="AY498" s="7">
        <f t="shared" si="1549"/>
        <v>6921.7799999999988</v>
      </c>
      <c r="AZ498" s="401">
        <f>IF(SUM($S$3:BC$3)*$J498+SUM($S$4:BC$4)*$K498+SUM($S$5:BC$5)*$L498+SUM($S$6:BC$6)*$M498+SUM($S$7:BC$7)*$N498-SUM($O498:$Q498)&gt;0,SUM($S$3:BC$3)*$J498+SUM($S$4:BC$4)*$K498+SUM($S$5:BC$5)*$L498+SUM($S$6:BC$6)*$M498+SUM($S$7:BC$7)*$N498-SUM($O498:$Q498),0)</f>
        <v>44676.555</v>
      </c>
      <c r="BA498" s="87">
        <f t="shared" si="1550"/>
        <v>6921.7799999999988</v>
      </c>
      <c r="BB498" s="402">
        <f>IF(SUM($S$3:BD$3)*$J498+SUM($S$4:BD$4)*$K498+SUM($S$5:BD$5)*$L498+SUM($S$6:BD$6)*$M498+SUM($S$7:BD$7)*$N498-SUM($O498:$Q498)&gt;0,SUM($S$3:BD$3)*$J498+SUM($S$4:BD$4)*$K498+SUM($S$5:BD$5)*$L498+SUM($S$6:BD$6)*$M498+SUM($S$7:BD$7)*$N498-SUM($O498:$Q498),0)</f>
        <v>49952.130999999994</v>
      </c>
      <c r="BC498" s="87">
        <f t="shared" si="1551"/>
        <v>5275.5759999999937</v>
      </c>
      <c r="BG498" s="91">
        <f t="shared" ref="BG498" si="1763">IF($G498=2,$H498*AC498*$I$2,$H498*AC498)</f>
        <v>0</v>
      </c>
      <c r="BH498" s="91">
        <f t="shared" ref="BH498" si="1764">IF($G498=2,$H498*AE498*$I$2,$H498*AE498)</f>
        <v>7515.904000000075</v>
      </c>
      <c r="BI498" s="91">
        <f t="shared" ref="BI498" si="1765">IF($G498=2,$H498*AG498*$I$2,$H498*AG498)</f>
        <v>338707.875</v>
      </c>
      <c r="BJ498" s="91">
        <f t="shared" ref="BJ498" si="1766">IF($G498=2,$H498*AI498*$I$2,$H498*AI498)</f>
        <v>366941.73450000008</v>
      </c>
      <c r="BK498" s="91">
        <f t="shared" ref="BK498" si="1767">IF($G498=2,$H498*AK498*$I$2,$H498*AK498)</f>
        <v>23487.199999999997</v>
      </c>
      <c r="BL498" s="91">
        <f t="shared" ref="BL498" si="1768">IF($G498=2,$H498*AM498*$I$2,$H498*AM498)</f>
        <v>35230.799999999996</v>
      </c>
      <c r="BM498" s="91">
        <f t="shared" ref="BM498" si="1769">IF($G498=2,$H498*AO498*$I$2,$H498*AO498)</f>
        <v>357497.63499999983</v>
      </c>
      <c r="BN498" s="91">
        <f t="shared" ref="BN498" si="1770">IF($G498=2,$H498*AQ498*$I$2,$H498*AQ498)</f>
        <v>679764.47000000032</v>
      </c>
      <c r="BO498" s="91">
        <f t="shared" ref="BO498" si="1771">IF($G498=2,$H498*AS498*$I$2,$H498*AS498)</f>
        <v>1030981.0059999997</v>
      </c>
      <c r="BP498" s="91">
        <f t="shared" ref="BP498" si="1772">IF($G498=2,$H498*AU498*$I$2,$H498*AU498)</f>
        <v>1289340.2059999991</v>
      </c>
      <c r="BQ498" s="250">
        <f t="shared" ref="BQ498" si="1773">IF($G498=2,$H498*AW498*$I$2,$H498*AW498)</f>
        <v>1195391.4060000009</v>
      </c>
      <c r="BR498" s="157">
        <f t="shared" ref="BR498" si="1774">IF($G498=2,$H498*AY498*$I$2,$H498*AY498)</f>
        <v>1195391.4059999997</v>
      </c>
      <c r="BS498" s="91">
        <f t="shared" ref="BS498" si="1775">IF($G498=2,$H498*BA498*$I$2,$H498*BA498)</f>
        <v>1195391.4059999997</v>
      </c>
      <c r="BT498" s="91">
        <f t="shared" ref="BT498" si="1776">IF($G498=2,$H498*BC498*$I$2,$H498*BC498)</f>
        <v>911091.97519999882</v>
      </c>
      <c r="BU498" s="23"/>
      <c r="BV498" s="23"/>
      <c r="BW498" s="24"/>
      <c r="BX498" s="154" t="s">
        <v>607</v>
      </c>
    </row>
    <row r="499" spans="1:76" s="86" customFormat="1" ht="15" customHeight="1" x14ac:dyDescent="0.25">
      <c r="A499" s="15" t="s">
        <v>161</v>
      </c>
      <c r="B499" s="15" t="s">
        <v>162</v>
      </c>
      <c r="C499" s="244" t="s">
        <v>163</v>
      </c>
      <c r="D499" s="274">
        <v>1</v>
      </c>
      <c r="E499" s="328">
        <v>194.4</v>
      </c>
      <c r="F499" s="342" t="s">
        <v>639</v>
      </c>
      <c r="G499" s="369">
        <v>1</v>
      </c>
      <c r="H499" s="370">
        <v>213.84</v>
      </c>
      <c r="I499" s="372" t="s">
        <v>639</v>
      </c>
      <c r="J499" s="322"/>
      <c r="K499" s="116">
        <v>0.61799999999999999</v>
      </c>
      <c r="L499" s="26">
        <v>0.68</v>
      </c>
      <c r="M499" s="29"/>
      <c r="N499" s="29"/>
      <c r="O499" s="4">
        <v>0</v>
      </c>
      <c r="P499" s="10">
        <v>0</v>
      </c>
      <c r="Q499" s="291">
        <v>452.47800000000001</v>
      </c>
      <c r="R499" s="72">
        <f>IF(SUM($S$3:U$3)*$J499+SUM($S$4:U$4)*$K499+SUM($S$5:U$5)*$L499+SUM($S$6:U$6)*$M499+SUM($S$7:U$7)*$N499-SUM($O499:$Q499)&gt;0,SUM($S$3:U$3)*$J499+SUM($S$4:U$4)*$K499+SUM($S$5:U$5)*$L499+SUM($S$6:U$6)*$M499+SUM($S$7:U$7)*$N499-SUM($O499:$Q499),0)</f>
        <v>0</v>
      </c>
      <c r="S499" s="73">
        <f t="shared" si="1533"/>
        <v>0</v>
      </c>
      <c r="T499" s="72">
        <f>IF(SUM($S$3:W$3)*$J499+SUM($S$4:W$4)*$K499+SUM($S$5:W$5)*$L499+SUM($S$6:W$6)*$M499+SUM($S$7:W$7)*$N499-SUM($O499:$Q499)&gt;0,SUM($S$3:W$3)*$J499+SUM($S$4:W$4)*$K499+SUM($S$5:W$5)*$L499+SUM($S$6:W$6)*$M499+SUM($S$7:W$7)*$N499-SUM($O499:$Q499),0)</f>
        <v>0</v>
      </c>
      <c r="U499" s="4">
        <f t="shared" si="1534"/>
        <v>0</v>
      </c>
      <c r="V499" s="72">
        <f>IF(SUM($S$3:Y$3)*$J499+SUM($S$4:Y$4)*$K499+SUM($S$5:Y$5)*$L499+SUM($S$6:Y$6)*$M499+SUM($S$7:Y$7)*$N499-SUM($O499:$Q499)&gt;0,SUM($S$3:Y$3)*$J499+SUM($S$4:Y$4)*$K499+SUM($S$5:Y$5)*$L499+SUM($S$6:Y$6)*$M499+SUM($S$7:Y$7)*$N499-SUM($O499:$Q499),0)</f>
        <v>0</v>
      </c>
      <c r="W499" s="4">
        <f t="shared" si="1535"/>
        <v>0</v>
      </c>
      <c r="X499" s="72">
        <f>IF(SUM($S$3:AA$3)*$J499+SUM($S$4:AA$4)*$K499+SUM($S$5:AA$5)*$L499+SUM($S$6:AA$6)*$M499+SUM($S$7:AA$7)*$N499-SUM($O499:$Q499)&gt;0,SUM($S$3:AA$3)*$J499+SUM($S$4:AA$4)*$K499+SUM($S$5:AA$5)*$L499+SUM($S$6:AA$6)*$M499+SUM($S$7:AA$7)*$N499-SUM($O499:$Q499),0)</f>
        <v>0</v>
      </c>
      <c r="Y499" s="4">
        <f t="shared" si="1536"/>
        <v>0</v>
      </c>
      <c r="Z499" s="72">
        <f>IF(SUM($S$3:AC$3)*$J499+SUM($S$4:AC$4)*$K499+SUM($S$5:AC$5)*$L499+SUM($S$6:AC$6)*$M499+SUM($S$7:AC$7)*$N499-SUM($O499:$Q499)&gt;0,SUM($S$3:AC$3)*$J499+SUM($S$4:AC$4)*$K499+SUM($S$5:AC$5)*$L499+SUM($S$6:AC$6)*$M499+SUM($S$7:AC$7)*$N499-SUM($O499:$Q499),0)</f>
        <v>0</v>
      </c>
      <c r="AA499" s="4">
        <f t="shared" si="1537"/>
        <v>0</v>
      </c>
      <c r="AB499" s="72">
        <f>IF(SUM($S$3:AE$3)*$J499+SUM($S$4:AE$4)*$K499+SUM($S$5:AE$5)*$L499+SUM($S$6:AE$6)*$M499+SUM($S$7:AE$7)*$N499-SUM($O499:$Q499)&gt;0,SUM($S$3:AE$3)*$J499+SUM($S$4:AE$4)*$K499+SUM($S$5:AE$5)*$L499+SUM($S$6:AE$6)*$M499+SUM($S$7:AE$7)*$N499-SUM($O499:$Q499),0)</f>
        <v>0</v>
      </c>
      <c r="AC499" s="4">
        <f t="shared" si="1538"/>
        <v>0</v>
      </c>
      <c r="AD499" s="72">
        <f>IF(SUM($S$3:AG$3)*$J499+SUM($S$4:AG$4)*$K499+SUM($S$5:AG$5)*$L499+SUM($S$6:AG$6)*$M499+SUM($S$7:AG$7)*$N499-SUM($O499:$Q499)&gt;0,SUM($S$3:AG$3)*$J499+SUM($S$4:AG$4)*$K499+SUM($S$5:AG$5)*$L499+SUM($S$6:AG$6)*$M499+SUM($S$7:AG$7)*$N499-SUM($O499:$Q499),0)</f>
        <v>19.77600000000001</v>
      </c>
      <c r="AE499" s="4">
        <f t="shared" si="1539"/>
        <v>19.77600000000001</v>
      </c>
      <c r="AF499" s="72">
        <f>IF(SUM($S$3:AI$3)*$J499+SUM($S$4:AI$4)*$K499+SUM($S$5:AI$5)*$L499+SUM($S$6:AI$6)*$M499+SUM($S$7:AI$7)*$N499-SUM($O499:$Q499)&gt;0,SUM($S$3:AI$3)*$J499+SUM($S$4:AI$4)*$K499+SUM($S$5:AI$5)*$L499+SUM($S$6:AI$6)*$M499+SUM($S$7:AI$7)*$N499-SUM($O499:$Q499),0)</f>
        <v>97.036000000000001</v>
      </c>
      <c r="AG499" s="4">
        <f t="shared" si="1540"/>
        <v>77.259999999999991</v>
      </c>
      <c r="AH499" s="72">
        <f>IF(SUM($S$3:AK$3)*$J499+SUM($S$4:AK$4)*$K499+SUM($S$5:AK$5)*$L499+SUM($S$6:AK$6)*$M499+SUM($S$7:AK$7)*$N499-SUM($O499:$Q499)&gt;0,SUM($S$3:AK$3)*$J499+SUM($S$4:AK$4)*$K499+SUM($S$5:AK$5)*$L499+SUM($S$6:AK$6)*$M499+SUM($S$7:AK$7)*$N499-SUM($O499:$Q499),0)</f>
        <v>167.19</v>
      </c>
      <c r="AI499" s="4">
        <f t="shared" si="1541"/>
        <v>70.153999999999996</v>
      </c>
      <c r="AJ499" s="72">
        <f>IF(SUM($S$3:AM$3)*$J499+SUM($S$4:AQ$4)*$K499+SUM($S$5:AM$5)*$L499+SUM($S$6:AM$6)*$M499+SUM($S$7:AM$7)*$N499-SUM($O499:$Q499)&gt;0,SUM($S$3:AM$3)*$J499+SUM($S$4:AQ$4)*$K499+SUM($S$5:AM$5)*$L499+SUM($S$6:AM$6)*$M499+SUM($S$7:AM$7)*$N499-SUM($O499:$Q499),0)</f>
        <v>228.98999999999995</v>
      </c>
      <c r="AK499" s="4">
        <f t="shared" si="1542"/>
        <v>61.799999999999955</v>
      </c>
      <c r="AL499" s="72">
        <f>IF(SUM($S$3:AO$3)*$J499+SUM($S$4:AS$4)*$K499+SUM($S$5:AO$5)*$L499+SUM($S$6:AO$6)*$M499+SUM($S$7:AO$7)*$N499-SUM($O499:$Q499)&gt;0,SUM($S$3:AO$3)*$J499+SUM($S$4:AS$4)*$K499+SUM($S$5:AO$5)*$L499+SUM($S$6:AO$6)*$M499+SUM($S$7:AO$7)*$N499-SUM($O499:$Q499),0)</f>
        <v>321.69</v>
      </c>
      <c r="AM499" s="4">
        <f t="shared" si="1543"/>
        <v>92.700000000000045</v>
      </c>
      <c r="AN499" s="72">
        <f>IF(SUM($S$3:AQ$3)*$J499+SUM($S$4:AU$4)*$K499+SUM($S$5:AQ$5)*$L499+SUM($S$6:AQ$6)*$M499+SUM($S$7:AQ$7)*$N499-SUM($O499:$Q499)&gt;0,SUM($S$3:AQ$3)*$J499+SUM($S$4:AU$4)*$K499+SUM($S$5:AQ$5)*$L499+SUM($S$6:AQ$6)*$M499+SUM($S$7:AQ$7)*$N499-SUM($O499:$Q499),0)</f>
        <v>448.39000000000004</v>
      </c>
      <c r="AO499" s="4">
        <f t="shared" si="1544"/>
        <v>126.70000000000005</v>
      </c>
      <c r="AP499" s="72">
        <f>IF(SUM($S$3:AS$3)*$J499+SUM($S$4:AW$4)*$K499+SUM($S$5:AS$5)*$L499+SUM($S$6:AS$6)*$M499+SUM($S$7:AS$7)*$N499-SUM($O499:$Q499)&gt;0,SUM($S$3:AS$3)*$J499+SUM($S$4:AW$4)*$K499+SUM($S$5:AS$5)*$L499+SUM($S$6:AS$6)*$M499+SUM($S$7:AS$7)*$N499-SUM($O499:$Q499),0)</f>
        <v>609.08999999999992</v>
      </c>
      <c r="AQ499" s="4">
        <f t="shared" si="1545"/>
        <v>160.69999999999987</v>
      </c>
      <c r="AR499" s="72">
        <f>IF(SUM($S$3:AU$3)*$J499+SUM($S$4:AP$4)*$K499+SUM($S$5:AU$5)*$L499+SUM($S$6:AU$6)*$M499+SUM($S$7:AU$7)*$N499-SUM($O499:$Q499)&gt;0,SUM($S$3:AU$3)*$J499+SUM($S$4:AP$4)*$K499+SUM($S$5:AU$5)*$L499+SUM($S$6:AU$6)*$M499+SUM($S$7:AU$7)*$N499-SUM($O499:$Q499),0)</f>
        <v>391.59</v>
      </c>
      <c r="AS499" s="4">
        <f t="shared" si="1546"/>
        <v>0</v>
      </c>
      <c r="AT499" s="72">
        <f>IF(SUM($S$3:AW$3)*$J499+SUM($S$4:AW$4)*$K499+SUM($S$5:AW$5)*$L499+SUM($S$6:AW$6)*$M499+SUM($S$7:AW$7)*$N499-SUM($O499:$Q499)&gt;0,SUM($S$3:AW$3)*$J499+SUM($S$4:AW$4)*$K499+SUM($S$5:AW$5)*$L499+SUM($S$6:AW$6)*$M499+SUM($S$7:AW$7)*$N499-SUM($O499:$Q499),0)</f>
        <v>853.88999999999987</v>
      </c>
      <c r="AU499" s="4">
        <f t="shared" si="1547"/>
        <v>462.2999999999999</v>
      </c>
      <c r="AV499" s="72">
        <f>IF(SUM($S$3:AY$3)*$J499+SUM($S$4:AY$4)*$K499+SUM($S$5:AY$5)*$L499+SUM($S$6:AY$6)*$M499+SUM($S$7:AY$7)*$N499-SUM($O499:$Q499)&gt;0,SUM($S$3:AY$3)*$J499+SUM($S$4:AY$4)*$K499+SUM($S$5:AY$5)*$L499+SUM($S$6:AY$6)*$M499+SUM($S$7:AY$7)*$N499-SUM($O499:$Q499),0)</f>
        <v>1068.99</v>
      </c>
      <c r="AW499" s="4">
        <f t="shared" si="1548"/>
        <v>215.10000000000014</v>
      </c>
      <c r="AX499" s="72">
        <f>IF(SUM($S$3:BA$3)*$J499+SUM($S$4:BA$4)*$K499+SUM($S$5:BA$5)*$L499+SUM($S$6:BA$6)*$M499+SUM($S$7:BA$7)*$N499-SUM($O499:$Q499)&gt;0,SUM($S$3:BA$3)*$J499+SUM($S$4:BA$4)*$K499+SUM($S$5:BA$5)*$L499+SUM($S$6:BA$6)*$M499+SUM($S$7:BA$7)*$N499-SUM($O499:$Q499),0)</f>
        <v>1284.0900000000001</v>
      </c>
      <c r="AY499" s="7">
        <f t="shared" si="1549"/>
        <v>215.10000000000014</v>
      </c>
      <c r="AZ499" s="401">
        <f>IF(SUM($S$3:BC$3)*$J499+SUM($S$4:BC$4)*$K499+SUM($S$5:BC$5)*$L499+SUM($S$6:BC$6)*$M499+SUM($S$7:BC$7)*$N499-SUM($O499:$Q499)&gt;0,SUM($S$3:BC$3)*$J499+SUM($S$4:BC$4)*$K499+SUM($S$5:BC$5)*$L499+SUM($S$6:BC$6)*$M499+SUM($S$7:BC$7)*$N499-SUM($O499:$Q499),0)</f>
        <v>1499.19</v>
      </c>
      <c r="BA499" s="87">
        <f t="shared" si="1550"/>
        <v>215.09999999999991</v>
      </c>
      <c r="BB499" s="402">
        <f>IF(SUM($S$3:BD$3)*$J499+SUM($S$4:BD$4)*$K499+SUM($S$5:BD$5)*$L499+SUM($S$6:BD$6)*$M499+SUM($S$7:BD$7)*$N499-SUM($O499:$Q499)&gt;0,SUM($S$3:BD$3)*$J499+SUM($S$4:BD$4)*$K499+SUM($S$5:BD$5)*$L499+SUM($S$6:BD$6)*$M499+SUM($S$7:BD$7)*$N499-SUM($O499:$Q499),0)</f>
        <v>1682.5160000000001</v>
      </c>
      <c r="BC499" s="87">
        <f t="shared" si="1551"/>
        <v>183.32600000000002</v>
      </c>
      <c r="BG499" s="91">
        <f>AA499*$H499</f>
        <v>0</v>
      </c>
      <c r="BH499" s="91">
        <f>AC499*$H499</f>
        <v>0</v>
      </c>
      <c r="BI499" s="91">
        <f>AE499*$H499</f>
        <v>4228.8998400000019</v>
      </c>
      <c r="BJ499" s="91">
        <f>AG499*$H499</f>
        <v>16521.278399999999</v>
      </c>
      <c r="BK499" s="91">
        <f>AI499*$H499</f>
        <v>15001.73136</v>
      </c>
      <c r="BL499" s="91">
        <f>AK499*$H499</f>
        <v>13215.311999999991</v>
      </c>
      <c r="BM499" s="91">
        <f>AM499*$H499</f>
        <v>19822.968000000012</v>
      </c>
      <c r="BN499" s="91">
        <f>AO499*$H499</f>
        <v>27093.528000000009</v>
      </c>
      <c r="BO499" s="91">
        <f>AQ499*$H499</f>
        <v>34364.087999999974</v>
      </c>
      <c r="BP499" s="91">
        <f>AS499*$H499</f>
        <v>0</v>
      </c>
      <c r="BQ499" s="250">
        <f>AU499*$H499</f>
        <v>98858.231999999975</v>
      </c>
      <c r="BR499" s="157">
        <f>AW499*$H499</f>
        <v>45996.984000000033</v>
      </c>
      <c r="BS499" s="91">
        <f>AY499*$H499</f>
        <v>45996.984000000033</v>
      </c>
      <c r="BT499" s="91">
        <f t="shared" ref="BT499" si="1777">BA499*$H499</f>
        <v>45996.983999999982</v>
      </c>
      <c r="BU499" s="91">
        <f>BC499*$H499</f>
        <v>39202.431840000005</v>
      </c>
      <c r="BV499" s="23"/>
      <c r="BW499" s="24"/>
      <c r="BX499" s="164" t="s">
        <v>645</v>
      </c>
    </row>
    <row r="500" spans="1:76" s="86" customFormat="1" ht="15" customHeight="1" x14ac:dyDescent="0.25">
      <c r="A500" s="15" t="s">
        <v>164</v>
      </c>
      <c r="B500" s="15" t="s">
        <v>165</v>
      </c>
      <c r="C500" s="244" t="s">
        <v>105</v>
      </c>
      <c r="D500" s="274">
        <v>2</v>
      </c>
      <c r="E500" s="328">
        <v>648</v>
      </c>
      <c r="F500" s="342" t="s">
        <v>640</v>
      </c>
      <c r="G500" s="369">
        <v>2</v>
      </c>
      <c r="H500" s="370">
        <v>712.8</v>
      </c>
      <c r="I500" s="372" t="s">
        <v>640</v>
      </c>
      <c r="J500" s="322"/>
      <c r="K500" s="116">
        <v>5.93</v>
      </c>
      <c r="L500" s="29"/>
      <c r="M500" s="27">
        <v>6.73</v>
      </c>
      <c r="N500" s="29"/>
      <c r="O500" s="4">
        <v>1274.5</v>
      </c>
      <c r="P500" s="10">
        <v>0</v>
      </c>
      <c r="Q500" s="291">
        <v>1755.7299999999998</v>
      </c>
      <c r="R500" s="72">
        <f>IF(SUM($S$3:U$3)*$J500+SUM($S$4:U$4)*$K500+SUM($S$5:U$5)*$L500+SUM($S$6:U$6)*$M500+SUM($S$7:U$7)*$N500-SUM($O500:$Q500)&gt;0,SUM($S$3:U$3)*$J500+SUM($S$4:U$4)*$K500+SUM($S$5:U$5)*$L500+SUM($S$6:U$6)*$M500+SUM($S$7:U$7)*$N500-SUM($O500:$Q500),0)</f>
        <v>0</v>
      </c>
      <c r="S500" s="73">
        <f t="shared" si="1533"/>
        <v>0</v>
      </c>
      <c r="T500" s="72">
        <f>IF(SUM($S$3:W$3)*$J500+SUM($S$4:W$4)*$K500+SUM($S$5:W$5)*$L500+SUM($S$6:W$6)*$M500+SUM($S$7:W$7)*$N500-SUM($O500:$Q500)&gt;0,SUM($S$3:W$3)*$J500+SUM($S$4:W$4)*$K500+SUM($S$5:W$5)*$L500+SUM($S$6:W$6)*$M500+SUM($S$7:W$7)*$N500-SUM($O500:$Q500),0)</f>
        <v>0</v>
      </c>
      <c r="U500" s="4">
        <f t="shared" si="1534"/>
        <v>0</v>
      </c>
      <c r="V500" s="72">
        <f>IF(SUM($S$3:Y$3)*$J500+SUM($S$4:Y$4)*$K500+SUM($S$5:Y$5)*$L500+SUM($S$6:Y$6)*$M500+SUM($S$7:Y$7)*$N500-SUM($O500:$Q500)&gt;0,SUM($S$3:Y$3)*$J500+SUM($S$4:Y$4)*$K500+SUM($S$5:Y$5)*$L500+SUM($S$6:Y$6)*$M500+SUM($S$7:Y$7)*$N500-SUM($O500:$Q500),0)</f>
        <v>0</v>
      </c>
      <c r="W500" s="4">
        <f t="shared" si="1535"/>
        <v>0</v>
      </c>
      <c r="X500" s="72">
        <f>IF(SUM($S$3:AA$3)*$J500+SUM($S$4:AA$4)*$K500+SUM($S$5:AA$5)*$L500+SUM($S$6:AA$6)*$M500+SUM($S$7:AA$7)*$N500-SUM($O500:$Q500)&gt;0,SUM($S$3:AA$3)*$J500+SUM($S$4:AA$4)*$K500+SUM($S$5:AA$5)*$L500+SUM($S$6:AA$6)*$M500+SUM($S$7:AA$7)*$N500-SUM($O500:$Q500),0)</f>
        <v>0</v>
      </c>
      <c r="Y500" s="4">
        <f t="shared" si="1536"/>
        <v>0</v>
      </c>
      <c r="Z500" s="72">
        <f>IF(SUM($S$3:AC$3)*$J500+SUM($S$4:AC$4)*$K500+SUM($S$5:AC$5)*$L500+SUM($S$6:AC$6)*$M500+SUM($S$7:AC$7)*$N500-SUM($O500:$Q500)&gt;0,SUM($S$3:AC$3)*$J500+SUM($S$4:AC$4)*$K500+SUM($S$5:AC$5)*$L500+SUM($S$6:AC$6)*$M500+SUM($S$7:AC$7)*$N500-SUM($O500:$Q500),0)</f>
        <v>0</v>
      </c>
      <c r="AA500" s="4">
        <f t="shared" si="1537"/>
        <v>0</v>
      </c>
      <c r="AB500" s="72">
        <f>IF(SUM($S$3:AE$3)*$J500+SUM($S$4:AE$4)*$K500+SUM($S$5:AE$5)*$L500+SUM($S$6:AE$6)*$M500+SUM($S$7:AE$7)*$N500-SUM($O500:$Q500)&gt;0,SUM($S$3:AE$3)*$J500+SUM($S$4:AE$4)*$K500+SUM($S$5:AE$5)*$L500+SUM($S$6:AE$6)*$M500+SUM($S$7:AE$7)*$N500-SUM($O500:$Q500),0)</f>
        <v>0</v>
      </c>
      <c r="AC500" s="4">
        <f t="shared" si="1538"/>
        <v>0</v>
      </c>
      <c r="AD500" s="72">
        <f>IF(SUM($S$3:AG$3)*$J500+SUM($S$4:AG$4)*$K500+SUM($S$5:AG$5)*$L500+SUM($S$6:AG$6)*$M500+SUM($S$7:AG$7)*$N500-SUM($O500:$Q500)&gt;0,SUM($S$3:AG$3)*$J500+SUM($S$4:AG$4)*$K500+SUM($S$5:AG$5)*$L500+SUM($S$6:AG$6)*$M500+SUM($S$7:AG$7)*$N500-SUM($O500:$Q500),0)</f>
        <v>189.76000000000022</v>
      </c>
      <c r="AE500" s="4">
        <f t="shared" si="1539"/>
        <v>189.76000000000022</v>
      </c>
      <c r="AF500" s="72">
        <f>IF(SUM($S$3:AI$3)*$J500+SUM($S$4:AI$4)*$K500+SUM($S$5:AI$5)*$L500+SUM($S$6:AI$6)*$M500+SUM($S$7:AI$7)*$N500-SUM($O500:$Q500)&gt;0,SUM($S$3:AI$3)*$J500+SUM($S$4:AI$4)*$K500+SUM($S$5:AI$5)*$L500+SUM($S$6:AI$6)*$M500+SUM($S$7:AI$7)*$N500-SUM($O500:$Q500),0)</f>
        <v>672.16000000000031</v>
      </c>
      <c r="AG500" s="4">
        <f t="shared" si="1540"/>
        <v>482.40000000000009</v>
      </c>
      <c r="AH500" s="72">
        <f>IF(SUM($S$3:AK$3)*$J500+SUM($S$4:AK$4)*$K500+SUM($S$5:AK$5)*$L500+SUM($S$6:AK$6)*$M500+SUM($S$7:AK$7)*$N500-SUM($O500:$Q500)&gt;0,SUM($S$3:AK$3)*$J500+SUM($S$4:AK$4)*$K500+SUM($S$5:AK$5)*$L500+SUM($S$6:AK$6)*$M500+SUM($S$7:AK$7)*$N500-SUM($O500:$Q500),0)</f>
        <v>1080.67</v>
      </c>
      <c r="AI500" s="4">
        <f t="shared" si="1541"/>
        <v>408.50999999999976</v>
      </c>
      <c r="AJ500" s="72">
        <f>IF(SUM($S$3:AM$3)*$J500+SUM($S$4:AQ$4)*$K500+SUM($S$5:AM$5)*$L500+SUM($S$6:AM$6)*$M500+SUM($S$7:AM$7)*$N500-SUM($O500:$Q500)&gt;0,SUM($S$3:AM$3)*$J500+SUM($S$4:AQ$4)*$K500+SUM($S$5:AM$5)*$L500+SUM($S$6:AM$6)*$M500+SUM($S$7:AM$7)*$N500-SUM($O500:$Q500),0)</f>
        <v>1673.670000000001</v>
      </c>
      <c r="AK500" s="4">
        <f t="shared" si="1542"/>
        <v>593.00000000000091</v>
      </c>
      <c r="AL500" s="72">
        <f>IF(SUM($S$3:AO$3)*$J500+SUM($S$4:AS$4)*$K500+SUM($S$5:AO$5)*$L500+SUM($S$6:AO$6)*$M500+SUM($S$7:AO$7)*$N500-SUM($O500:$Q500)&gt;0,SUM($S$3:AO$3)*$J500+SUM($S$4:AS$4)*$K500+SUM($S$5:AO$5)*$L500+SUM($S$6:AO$6)*$M500+SUM($S$7:AO$7)*$N500-SUM($O500:$Q500),0)</f>
        <v>2563.170000000001</v>
      </c>
      <c r="AM500" s="4">
        <f t="shared" si="1543"/>
        <v>889.5</v>
      </c>
      <c r="AN500" s="72">
        <f>IF(SUM($S$3:AQ$3)*$J500+SUM($S$4:AU$4)*$K500+SUM($S$5:AQ$5)*$L500+SUM($S$6:AQ$6)*$M500+SUM($S$7:AQ$7)*$N500-SUM($O500:$Q500)&gt;0,SUM($S$3:AQ$3)*$J500+SUM($S$4:AU$4)*$K500+SUM($S$5:AQ$5)*$L500+SUM($S$6:AQ$6)*$M500+SUM($S$7:AQ$7)*$N500-SUM($O500:$Q500),0)</f>
        <v>3688.2200000000003</v>
      </c>
      <c r="AO500" s="4">
        <f t="shared" si="1544"/>
        <v>1125.0499999999993</v>
      </c>
      <c r="AP500" s="72">
        <f>IF(SUM($S$3:AS$3)*$J500+SUM($S$4:AW$4)*$K500+SUM($S$5:AS$5)*$L500+SUM($S$6:AS$6)*$M500+SUM($S$7:AS$7)*$N500-SUM($O500:$Q500)&gt;0,SUM($S$3:AS$3)*$J500+SUM($S$4:AW$4)*$K500+SUM($S$5:AS$5)*$L500+SUM($S$6:AS$6)*$M500+SUM($S$7:AS$7)*$N500-SUM($O500:$Q500),0)</f>
        <v>4813.2699999999995</v>
      </c>
      <c r="AQ500" s="4">
        <f t="shared" si="1545"/>
        <v>1125.0499999999993</v>
      </c>
      <c r="AR500" s="72">
        <f>IF(SUM($S$3:AU$3)*$J500+SUM($S$4:AP$4)*$K500+SUM($S$5:AU$5)*$L500+SUM($S$6:AU$6)*$M500+SUM($S$7:AU$7)*$N500-SUM($O500:$Q500)&gt;0,SUM($S$3:AU$3)*$J500+SUM($S$4:AP$4)*$K500+SUM($S$5:AU$5)*$L500+SUM($S$6:AU$6)*$M500+SUM($S$7:AU$7)*$N500-SUM($O500:$Q500),0)</f>
        <v>1787.3199999999997</v>
      </c>
      <c r="AS500" s="4">
        <f t="shared" si="1546"/>
        <v>0</v>
      </c>
      <c r="AT500" s="72">
        <f>IF(SUM($S$3:AW$3)*$J500+SUM($S$4:AW$4)*$K500+SUM($S$5:AW$5)*$L500+SUM($S$6:AW$6)*$M500+SUM($S$7:AW$7)*$N500-SUM($O500:$Q500)&gt;0,SUM($S$3:AW$3)*$J500+SUM($S$4:AW$4)*$K500+SUM($S$5:AW$5)*$L500+SUM($S$6:AW$6)*$M500+SUM($S$7:AW$7)*$N500-SUM($O500:$Q500),0)</f>
        <v>5284.369999999999</v>
      </c>
      <c r="AU500" s="4">
        <f t="shared" si="1547"/>
        <v>3497.0499999999993</v>
      </c>
      <c r="AV500" s="72">
        <f>IF(SUM($S$3:AY$3)*$J500+SUM($S$4:AY$4)*$K500+SUM($S$5:AY$5)*$L500+SUM($S$6:AY$6)*$M500+SUM($S$7:AY$7)*$N500-SUM($O500:$Q500)&gt;0,SUM($S$3:AY$3)*$J500+SUM($S$4:AY$4)*$K500+SUM($S$5:AY$5)*$L500+SUM($S$6:AY$6)*$M500+SUM($S$7:AY$7)*$N500-SUM($O500:$Q500),0)</f>
        <v>6409.42</v>
      </c>
      <c r="AW500" s="4">
        <f t="shared" si="1548"/>
        <v>1125.0500000000011</v>
      </c>
      <c r="AX500" s="72">
        <f>IF(SUM($S$3:BA$3)*$J500+SUM($S$4:BA$4)*$K500+SUM($S$5:BA$5)*$L500+SUM($S$6:BA$6)*$M500+SUM($S$7:BA$7)*$N500-SUM($O500:$Q500)&gt;0,SUM($S$3:BA$3)*$J500+SUM($S$4:BA$4)*$K500+SUM($S$5:BA$5)*$L500+SUM($S$6:BA$6)*$M500+SUM($S$7:BA$7)*$N500-SUM($O500:$Q500),0)</f>
        <v>7534.4699999999993</v>
      </c>
      <c r="AY500" s="7">
        <f t="shared" si="1549"/>
        <v>1125.0499999999993</v>
      </c>
      <c r="AZ500" s="401">
        <f>IF(SUM($S$3:BC$3)*$J500+SUM($S$4:BC$4)*$K500+SUM($S$5:BC$5)*$L500+SUM($S$6:BC$6)*$M500+SUM($S$7:BC$7)*$N500-SUM($O500:$Q500)&gt;0,SUM($S$3:BC$3)*$J500+SUM($S$4:BC$4)*$K500+SUM($S$5:BC$5)*$L500+SUM($S$6:BC$6)*$M500+SUM($S$7:BC$7)*$N500-SUM($O500:$Q500),0)</f>
        <v>8423.9699999999993</v>
      </c>
      <c r="BA500" s="87">
        <f t="shared" si="1550"/>
        <v>889.5</v>
      </c>
      <c r="BB500" s="402">
        <f>IF(SUM($S$3:BD$3)*$J500+SUM($S$4:BD$4)*$K500+SUM($S$5:BD$5)*$L500+SUM($S$6:BD$6)*$M500+SUM($S$7:BD$7)*$N500-SUM($O500:$Q500)&gt;0,SUM($S$3:BD$3)*$J500+SUM($S$4:BD$4)*$K500+SUM($S$5:BD$5)*$L500+SUM($S$6:BD$6)*$M500+SUM($S$7:BD$7)*$N500-SUM($O500:$Q500),0)</f>
        <v>9295.68</v>
      </c>
      <c r="BC500" s="87">
        <f t="shared" si="1551"/>
        <v>871.71000000000095</v>
      </c>
      <c r="BF500" s="150"/>
      <c r="BG500" s="23">
        <f t="shared" si="1747"/>
        <v>0</v>
      </c>
      <c r="BH500" s="23">
        <f t="shared" si="1748"/>
        <v>0</v>
      </c>
      <c r="BI500" s="23">
        <f t="shared" si="1749"/>
        <v>0</v>
      </c>
      <c r="BJ500" s="23">
        <f t="shared" si="1750"/>
        <v>135260.92800000016</v>
      </c>
      <c r="BK500" s="23">
        <f t="shared" si="1751"/>
        <v>343854.72000000003</v>
      </c>
      <c r="BL500" s="23">
        <f t="shared" si="1752"/>
        <v>291185.92799999984</v>
      </c>
      <c r="BM500" s="23">
        <f t="shared" si="1753"/>
        <v>422690.40000000061</v>
      </c>
      <c r="BN500" s="23">
        <f t="shared" si="1754"/>
        <v>634035.6</v>
      </c>
      <c r="BO500" s="23">
        <f t="shared" si="1755"/>
        <v>801935.63999999943</v>
      </c>
      <c r="BP500" s="23">
        <f t="shared" si="1756"/>
        <v>801935.63999999943</v>
      </c>
      <c r="BQ500" s="407">
        <f t="shared" si="1757"/>
        <v>0</v>
      </c>
      <c r="BR500" s="22">
        <f t="shared" si="1758"/>
        <v>2492697.2399999993</v>
      </c>
      <c r="BS500" s="23">
        <f t="shared" si="1759"/>
        <v>801935.64000000071</v>
      </c>
      <c r="BT500" s="23">
        <f t="shared" si="1760"/>
        <v>801935.63999999943</v>
      </c>
      <c r="BU500" s="23">
        <f t="shared" si="1761"/>
        <v>634035.6</v>
      </c>
      <c r="BV500" s="23">
        <f>BC500*$H500</f>
        <v>621354.88800000062</v>
      </c>
      <c r="BW500" s="24"/>
      <c r="BX500" s="164" t="s">
        <v>662</v>
      </c>
    </row>
    <row r="501" spans="1:76" s="86" customFormat="1" ht="15" customHeight="1" x14ac:dyDescent="0.25">
      <c r="A501" s="15" t="s">
        <v>166</v>
      </c>
      <c r="B501" s="15" t="s">
        <v>167</v>
      </c>
      <c r="C501" s="244" t="s">
        <v>105</v>
      </c>
      <c r="D501" s="274">
        <v>2</v>
      </c>
      <c r="E501" s="328">
        <v>270</v>
      </c>
      <c r="F501" s="342" t="s">
        <v>640</v>
      </c>
      <c r="G501" s="369">
        <v>2</v>
      </c>
      <c r="H501" s="370">
        <v>297</v>
      </c>
      <c r="I501" s="372" t="s">
        <v>640</v>
      </c>
      <c r="J501" s="322"/>
      <c r="K501" s="116">
        <v>0.15</v>
      </c>
      <c r="L501" s="29"/>
      <c r="M501" s="27">
        <v>0.16800000000000001</v>
      </c>
      <c r="N501" s="29"/>
      <c r="O501" s="4">
        <v>0</v>
      </c>
      <c r="P501" s="10">
        <v>0</v>
      </c>
      <c r="Q501" s="291">
        <v>76.650000000000006</v>
      </c>
      <c r="R501" s="72">
        <f>IF(SUM($S$3:U$3)*$J501+SUM($S$4:U$4)*$K501+SUM($S$5:U$5)*$L501+SUM($S$6:U$6)*$M501+SUM($S$7:U$7)*$N501-SUM($O501:$Q501)&gt;0,SUM($S$3:U$3)*$J501+SUM($S$4:U$4)*$K501+SUM($S$5:U$5)*$L501+SUM($S$6:U$6)*$M501+SUM($S$7:U$7)*$N501-SUM($O501:$Q501),0)</f>
        <v>0</v>
      </c>
      <c r="S501" s="73">
        <f t="shared" si="1533"/>
        <v>0</v>
      </c>
      <c r="T501" s="72">
        <f>IF(SUM($S$3:W$3)*$J501+SUM($S$4:W$4)*$K501+SUM($S$5:W$5)*$L501+SUM($S$6:W$6)*$M501+SUM($S$7:W$7)*$N501-SUM($O501:$Q501)&gt;0,SUM($S$3:W$3)*$J501+SUM($S$4:W$4)*$K501+SUM($S$5:W$5)*$L501+SUM($S$6:W$6)*$M501+SUM($S$7:W$7)*$N501-SUM($O501:$Q501),0)</f>
        <v>0</v>
      </c>
      <c r="U501" s="4">
        <f t="shared" si="1534"/>
        <v>0</v>
      </c>
      <c r="V501" s="72">
        <f>IF(SUM($S$3:Y$3)*$J501+SUM($S$4:Y$4)*$K501+SUM($S$5:Y$5)*$L501+SUM($S$6:Y$6)*$M501+SUM($S$7:Y$7)*$N501-SUM($O501:$Q501)&gt;0,SUM($S$3:Y$3)*$J501+SUM($S$4:Y$4)*$K501+SUM($S$5:Y$5)*$L501+SUM($S$6:Y$6)*$M501+SUM($S$7:Y$7)*$N501-SUM($O501:$Q501),0)</f>
        <v>0</v>
      </c>
      <c r="W501" s="4">
        <f t="shared" si="1535"/>
        <v>0</v>
      </c>
      <c r="X501" s="72">
        <f>IF(SUM($S$3:AA$3)*$J501+SUM($S$4:AA$4)*$K501+SUM($S$5:AA$5)*$L501+SUM($S$6:AA$6)*$M501+SUM($S$7:AA$7)*$N501-SUM($O501:$Q501)&gt;0,SUM($S$3:AA$3)*$J501+SUM($S$4:AA$4)*$K501+SUM($S$5:AA$5)*$L501+SUM($S$6:AA$6)*$M501+SUM($S$7:AA$7)*$N501-SUM($O501:$Q501),0)</f>
        <v>0</v>
      </c>
      <c r="Y501" s="4">
        <f t="shared" si="1536"/>
        <v>0</v>
      </c>
      <c r="Z501" s="72">
        <f>IF(SUM($S$3:AC$3)*$J501+SUM($S$4:AC$4)*$K501+SUM($S$5:AC$5)*$L501+SUM($S$6:AC$6)*$M501+SUM($S$7:AC$7)*$N501-SUM($O501:$Q501)&gt;0,SUM($S$3:AC$3)*$J501+SUM($S$4:AC$4)*$K501+SUM($S$5:AC$5)*$L501+SUM($S$6:AC$6)*$M501+SUM($S$7:AC$7)*$N501-SUM($O501:$Q501),0)</f>
        <v>0</v>
      </c>
      <c r="AA501" s="4">
        <f t="shared" si="1537"/>
        <v>0</v>
      </c>
      <c r="AB501" s="72">
        <f>IF(SUM($S$3:AE$3)*$J501+SUM($S$4:AE$4)*$K501+SUM($S$5:AE$5)*$L501+SUM($S$6:AE$6)*$M501+SUM($S$7:AE$7)*$N501-SUM($O501:$Q501)&gt;0,SUM($S$3:AE$3)*$J501+SUM($S$4:AE$4)*$K501+SUM($S$5:AE$5)*$L501+SUM($S$6:AE$6)*$M501+SUM($S$7:AE$7)*$N501-SUM($O501:$Q501),0)</f>
        <v>0</v>
      </c>
      <c r="AC501" s="4">
        <f t="shared" si="1538"/>
        <v>0</v>
      </c>
      <c r="AD501" s="72">
        <f>IF(SUM($S$3:AG$3)*$J501+SUM($S$4:AG$4)*$K501+SUM($S$5:AG$5)*$L501+SUM($S$6:AG$6)*$M501+SUM($S$7:AG$7)*$N501-SUM($O501:$Q501)&gt;0,SUM($S$3:AG$3)*$J501+SUM($S$4:AG$4)*$K501+SUM($S$5:AG$5)*$L501+SUM($S$6:AG$6)*$M501+SUM($S$7:AG$7)*$N501-SUM($O501:$Q501),0)</f>
        <v>4.7999999999999972</v>
      </c>
      <c r="AE501" s="4">
        <f t="shared" si="1539"/>
        <v>4.7999999999999972</v>
      </c>
      <c r="AF501" s="72">
        <f>IF(SUM($S$3:AI$3)*$J501+SUM($S$4:AI$4)*$K501+SUM($S$5:AI$5)*$L501+SUM($S$6:AI$6)*$M501+SUM($S$7:AI$7)*$N501-SUM($O501:$Q501)&gt;0,SUM($S$3:AI$3)*$J501+SUM($S$4:AI$4)*$K501+SUM($S$5:AI$5)*$L501+SUM($S$6:AI$6)*$M501+SUM($S$7:AI$7)*$N501-SUM($O501:$Q501),0)</f>
        <v>16.980000000000004</v>
      </c>
      <c r="AG501" s="4">
        <f t="shared" si="1540"/>
        <v>12.180000000000007</v>
      </c>
      <c r="AH501" s="72">
        <f>IF(SUM($S$3:AK$3)*$J501+SUM($S$4:AK$4)*$K501+SUM($S$5:AK$5)*$L501+SUM($S$6:AK$6)*$M501+SUM($S$7:AK$7)*$N501-SUM($O501:$Q501)&gt;0,SUM($S$3:AK$3)*$J501+SUM($S$4:AK$4)*$K501+SUM($S$5:AK$5)*$L501+SUM($S$6:AK$6)*$M501+SUM($S$7:AK$7)*$N501-SUM($O501:$Q501),0)</f>
        <v>27.281999999999982</v>
      </c>
      <c r="AI501" s="4">
        <f t="shared" si="1541"/>
        <v>10.301999999999978</v>
      </c>
      <c r="AJ501" s="72">
        <f>IF(SUM($S$3:AM$3)*$J501+SUM($S$4:AQ$4)*$K501+SUM($S$5:AM$5)*$L501+SUM($S$6:AM$6)*$M501+SUM($S$7:AM$7)*$N501-SUM($O501:$Q501)&gt;0,SUM($S$3:AM$3)*$J501+SUM($S$4:AQ$4)*$K501+SUM($S$5:AM$5)*$L501+SUM($S$6:AM$6)*$M501+SUM($S$7:AM$7)*$N501-SUM($O501:$Q501),0)</f>
        <v>42.281999999999982</v>
      </c>
      <c r="AK501" s="4">
        <f t="shared" si="1542"/>
        <v>15</v>
      </c>
      <c r="AL501" s="72">
        <f>IF(SUM($S$3:AO$3)*$J501+SUM($S$4:AS$4)*$K501+SUM($S$5:AO$5)*$L501+SUM($S$6:AO$6)*$M501+SUM($S$7:AO$7)*$N501-SUM($O501:$Q501)&gt;0,SUM($S$3:AO$3)*$J501+SUM($S$4:AS$4)*$K501+SUM($S$5:AO$5)*$L501+SUM($S$6:AO$6)*$M501+SUM($S$7:AO$7)*$N501-SUM($O501:$Q501),0)</f>
        <v>64.782000000000011</v>
      </c>
      <c r="AM501" s="4">
        <f t="shared" si="1543"/>
        <v>22.500000000000028</v>
      </c>
      <c r="AN501" s="72">
        <f>IF(SUM($S$3:AQ$3)*$J501+SUM($S$4:AU$4)*$K501+SUM($S$5:AQ$5)*$L501+SUM($S$6:AQ$6)*$M501+SUM($S$7:AQ$7)*$N501-SUM($O501:$Q501)&gt;0,SUM($S$3:AQ$3)*$J501+SUM($S$4:AU$4)*$K501+SUM($S$5:AQ$5)*$L501+SUM($S$6:AQ$6)*$M501+SUM($S$7:AQ$7)*$N501-SUM($O501:$Q501),0)</f>
        <v>93.162000000000006</v>
      </c>
      <c r="AO501" s="4">
        <f t="shared" si="1544"/>
        <v>28.379999999999995</v>
      </c>
      <c r="AP501" s="72">
        <f>IF(SUM($S$3:AS$3)*$J501+SUM($S$4:AW$4)*$K501+SUM($S$5:AS$5)*$L501+SUM($S$6:AS$6)*$M501+SUM($S$7:AS$7)*$N501-SUM($O501:$Q501)&gt;0,SUM($S$3:AS$3)*$J501+SUM($S$4:AW$4)*$K501+SUM($S$5:AS$5)*$L501+SUM($S$6:AS$6)*$M501+SUM($S$7:AS$7)*$N501-SUM($O501:$Q501),0)</f>
        <v>121.542</v>
      </c>
      <c r="AQ501" s="4">
        <f t="shared" si="1545"/>
        <v>28.379999999999995</v>
      </c>
      <c r="AR501" s="72">
        <f>IF(SUM($S$3:AU$3)*$J501+SUM($S$4:AP$4)*$K501+SUM($S$5:AU$5)*$L501+SUM($S$6:AU$6)*$M501+SUM($S$7:AU$7)*$N501-SUM($O501:$Q501)&gt;0,SUM($S$3:AU$3)*$J501+SUM($S$4:AP$4)*$K501+SUM($S$5:AU$5)*$L501+SUM($S$6:AU$6)*$M501+SUM($S$7:AU$7)*$N501-SUM($O501:$Q501),0)</f>
        <v>44.921999999999983</v>
      </c>
      <c r="AS501" s="4">
        <f t="shared" si="1546"/>
        <v>0</v>
      </c>
      <c r="AT501" s="72">
        <f>IF(SUM($S$3:AW$3)*$J501+SUM($S$4:AW$4)*$K501+SUM($S$5:AW$5)*$L501+SUM($S$6:AW$6)*$M501+SUM($S$7:AW$7)*$N501-SUM($O501:$Q501)&gt;0,SUM($S$3:AW$3)*$J501+SUM($S$4:AW$4)*$K501+SUM($S$5:AW$5)*$L501+SUM($S$6:AW$6)*$M501+SUM($S$7:AW$7)*$N501-SUM($O501:$Q501),0)</f>
        <v>133.30199999999999</v>
      </c>
      <c r="AU501" s="4">
        <f t="shared" si="1547"/>
        <v>88.38000000000001</v>
      </c>
      <c r="AV501" s="72">
        <f>IF(SUM($S$3:AY$3)*$J501+SUM($S$4:AY$4)*$K501+SUM($S$5:AY$5)*$L501+SUM($S$6:AY$6)*$M501+SUM($S$7:AY$7)*$N501-SUM($O501:$Q501)&gt;0,SUM($S$3:AY$3)*$J501+SUM($S$4:AY$4)*$K501+SUM($S$5:AY$5)*$L501+SUM($S$6:AY$6)*$M501+SUM($S$7:AY$7)*$N501-SUM($O501:$Q501),0)</f>
        <v>161.68199999999999</v>
      </c>
      <c r="AW501" s="4">
        <f t="shared" si="1548"/>
        <v>28.379999999999995</v>
      </c>
      <c r="AX501" s="72">
        <f>IF(SUM($S$3:BA$3)*$J501+SUM($S$4:BA$4)*$K501+SUM($S$5:BA$5)*$L501+SUM($S$6:BA$6)*$M501+SUM($S$7:BA$7)*$N501-SUM($O501:$Q501)&gt;0,SUM($S$3:BA$3)*$J501+SUM($S$4:BA$4)*$K501+SUM($S$5:BA$5)*$L501+SUM($S$6:BA$6)*$M501+SUM($S$7:BA$7)*$N501-SUM($O501:$Q501),0)</f>
        <v>190.06199999999998</v>
      </c>
      <c r="AY501" s="7">
        <f t="shared" si="1549"/>
        <v>28.379999999999995</v>
      </c>
      <c r="AZ501" s="401">
        <f>IF(SUM($S$3:BC$3)*$J501+SUM($S$4:BC$4)*$K501+SUM($S$5:BC$5)*$L501+SUM($S$6:BC$6)*$M501+SUM($S$7:BC$7)*$N501-SUM($O501:$Q501)&gt;0,SUM($S$3:BC$3)*$J501+SUM($S$4:BC$4)*$K501+SUM($S$5:BC$5)*$L501+SUM($S$6:BC$6)*$M501+SUM($S$7:BC$7)*$N501-SUM($O501:$Q501),0)</f>
        <v>212.56199999999998</v>
      </c>
      <c r="BA501" s="87">
        <f t="shared" si="1550"/>
        <v>22.5</v>
      </c>
      <c r="BB501" s="402">
        <f>IF(SUM($S$3:BD$3)*$J501+SUM($S$4:BD$4)*$K501+SUM($S$5:BD$5)*$L501+SUM($S$6:BD$6)*$M501+SUM($S$7:BD$7)*$N501-SUM($O501:$Q501)&gt;0,SUM($S$3:BD$3)*$J501+SUM($S$4:BD$4)*$K501+SUM($S$5:BD$5)*$L501+SUM($S$6:BD$6)*$M501+SUM($S$7:BD$7)*$N501-SUM($O501:$Q501),0)</f>
        <v>234.61199999999999</v>
      </c>
      <c r="BC501" s="87">
        <f t="shared" si="1551"/>
        <v>22.050000000000011</v>
      </c>
      <c r="BF501" s="150"/>
      <c r="BG501" s="23">
        <f t="shared" si="1747"/>
        <v>0</v>
      </c>
      <c r="BH501" s="23">
        <f t="shared" si="1748"/>
        <v>0</v>
      </c>
      <c r="BI501" s="23">
        <f t="shared" si="1749"/>
        <v>0</v>
      </c>
      <c r="BJ501" s="23">
        <f t="shared" si="1750"/>
        <v>1425.5999999999992</v>
      </c>
      <c r="BK501" s="23">
        <f t="shared" si="1751"/>
        <v>3617.4600000000019</v>
      </c>
      <c r="BL501" s="23">
        <f t="shared" si="1752"/>
        <v>3059.6939999999936</v>
      </c>
      <c r="BM501" s="23">
        <f t="shared" si="1753"/>
        <v>4455</v>
      </c>
      <c r="BN501" s="23">
        <f t="shared" si="1754"/>
        <v>6682.5000000000082</v>
      </c>
      <c r="BO501" s="23">
        <f t="shared" si="1755"/>
        <v>8428.8599999999988</v>
      </c>
      <c r="BP501" s="23">
        <f t="shared" si="1756"/>
        <v>8428.8599999999988</v>
      </c>
      <c r="BQ501" s="407">
        <f t="shared" si="1757"/>
        <v>0</v>
      </c>
      <c r="BR501" s="22">
        <f t="shared" si="1758"/>
        <v>26248.860000000004</v>
      </c>
      <c r="BS501" s="23">
        <f t="shared" si="1759"/>
        <v>8428.8599999999988</v>
      </c>
      <c r="BT501" s="23">
        <f t="shared" si="1760"/>
        <v>8428.8599999999988</v>
      </c>
      <c r="BU501" s="23">
        <f t="shared" si="1761"/>
        <v>6682.5</v>
      </c>
      <c r="BV501" s="23">
        <f t="shared" ref="BV501:BV505" si="1778">BC501*$H501</f>
        <v>6548.8500000000031</v>
      </c>
      <c r="BW501" s="24"/>
      <c r="BX501" s="164" t="s">
        <v>662</v>
      </c>
    </row>
    <row r="502" spans="1:76" s="86" customFormat="1" ht="15" customHeight="1" x14ac:dyDescent="0.25">
      <c r="A502" s="15" t="s">
        <v>168</v>
      </c>
      <c r="B502" s="15" t="s">
        <v>169</v>
      </c>
      <c r="C502" s="244" t="s">
        <v>105</v>
      </c>
      <c r="D502" s="274">
        <v>2</v>
      </c>
      <c r="E502" s="328">
        <v>1188</v>
      </c>
      <c r="F502" s="342" t="s">
        <v>640</v>
      </c>
      <c r="G502" s="369">
        <v>2</v>
      </c>
      <c r="H502" s="370">
        <v>1306.8</v>
      </c>
      <c r="I502" s="372" t="s">
        <v>640</v>
      </c>
      <c r="J502" s="322"/>
      <c r="K502" s="116">
        <v>11.86</v>
      </c>
      <c r="L502" s="29"/>
      <c r="M502" s="27">
        <v>13.56</v>
      </c>
      <c r="N502" s="29"/>
      <c r="O502" s="4">
        <v>0</v>
      </c>
      <c r="P502" s="10">
        <v>0</v>
      </c>
      <c r="Q502" s="291">
        <v>6060.4599999999991</v>
      </c>
      <c r="R502" s="72">
        <f>IF(SUM($S$3:U$3)*$J502+SUM($S$4:U$4)*$K502+SUM($S$5:U$5)*$L502+SUM($S$6:U$6)*$M502+SUM($S$7:U$7)*$N502-SUM($O502:$Q502)&gt;0,SUM($S$3:U$3)*$J502+SUM($S$4:U$4)*$K502+SUM($S$5:U$5)*$L502+SUM($S$6:U$6)*$M502+SUM($S$7:U$7)*$N502-SUM($O502:$Q502),0)</f>
        <v>0</v>
      </c>
      <c r="S502" s="73">
        <f t="shared" si="1533"/>
        <v>0</v>
      </c>
      <c r="T502" s="72">
        <f>IF(SUM($S$3:W$3)*$J502+SUM($S$4:W$4)*$K502+SUM($S$5:W$5)*$L502+SUM($S$6:W$6)*$M502+SUM($S$7:W$7)*$N502-SUM($O502:$Q502)&gt;0,SUM($S$3:W$3)*$J502+SUM($S$4:W$4)*$K502+SUM($S$5:W$5)*$L502+SUM($S$6:W$6)*$M502+SUM($S$7:W$7)*$N502-SUM($O502:$Q502),0)</f>
        <v>0</v>
      </c>
      <c r="U502" s="4">
        <f t="shared" si="1534"/>
        <v>0</v>
      </c>
      <c r="V502" s="72">
        <f>IF(SUM($S$3:Y$3)*$J502+SUM($S$4:Y$4)*$K502+SUM($S$5:Y$5)*$L502+SUM($S$6:Y$6)*$M502+SUM($S$7:Y$7)*$N502-SUM($O502:$Q502)&gt;0,SUM($S$3:Y$3)*$J502+SUM($S$4:Y$4)*$K502+SUM($S$5:Y$5)*$L502+SUM($S$6:Y$6)*$M502+SUM($S$7:Y$7)*$N502-SUM($O502:$Q502),0)</f>
        <v>0</v>
      </c>
      <c r="W502" s="4">
        <f t="shared" si="1535"/>
        <v>0</v>
      </c>
      <c r="X502" s="72">
        <f>IF(SUM($S$3:AA$3)*$J502+SUM($S$4:AA$4)*$K502+SUM($S$5:AA$5)*$L502+SUM($S$6:AA$6)*$M502+SUM($S$7:AA$7)*$N502-SUM($O502:$Q502)&gt;0,SUM($S$3:AA$3)*$J502+SUM($S$4:AA$4)*$K502+SUM($S$5:AA$5)*$L502+SUM($S$6:AA$6)*$M502+SUM($S$7:AA$7)*$N502-SUM($O502:$Q502),0)</f>
        <v>0</v>
      </c>
      <c r="Y502" s="4">
        <f t="shared" si="1536"/>
        <v>0</v>
      </c>
      <c r="Z502" s="72">
        <f>IF(SUM($S$3:AC$3)*$J502+SUM($S$4:AC$4)*$K502+SUM($S$5:AC$5)*$L502+SUM($S$6:AC$6)*$M502+SUM($S$7:AC$7)*$N502-SUM($O502:$Q502)&gt;0,SUM($S$3:AC$3)*$J502+SUM($S$4:AC$4)*$K502+SUM($S$5:AC$5)*$L502+SUM($S$6:AC$6)*$M502+SUM($S$7:AC$7)*$N502-SUM($O502:$Q502),0)</f>
        <v>0</v>
      </c>
      <c r="AA502" s="4">
        <f t="shared" si="1537"/>
        <v>0</v>
      </c>
      <c r="AB502" s="72">
        <f>IF(SUM($S$3:AE$3)*$J502+SUM($S$4:AE$4)*$K502+SUM($S$5:AE$5)*$L502+SUM($S$6:AE$6)*$M502+SUM($S$7:AE$7)*$N502-SUM($O502:$Q502)&gt;0,SUM($S$3:AE$3)*$J502+SUM($S$4:AE$4)*$K502+SUM($S$5:AE$5)*$L502+SUM($S$6:AE$6)*$M502+SUM($S$7:AE$7)*$N502-SUM($O502:$Q502),0)</f>
        <v>0</v>
      </c>
      <c r="AC502" s="4">
        <f t="shared" si="1538"/>
        <v>0</v>
      </c>
      <c r="AD502" s="72">
        <f>IF(SUM($S$3:AG$3)*$J502+SUM($S$4:AG$4)*$K502+SUM($S$5:AG$5)*$L502+SUM($S$6:AG$6)*$M502+SUM($S$7:AG$7)*$N502-SUM($O502:$Q502)&gt;0,SUM($S$3:AG$3)*$J502+SUM($S$4:AG$4)*$K502+SUM($S$5:AG$5)*$L502+SUM($S$6:AG$6)*$M502+SUM($S$7:AG$7)*$N502-SUM($O502:$Q502),0)</f>
        <v>379.52000000000044</v>
      </c>
      <c r="AE502" s="4">
        <f t="shared" si="1539"/>
        <v>379.52000000000044</v>
      </c>
      <c r="AF502" s="72">
        <f>IF(SUM($S$3:AI$3)*$J502+SUM($S$4:AI$4)*$K502+SUM($S$5:AI$5)*$L502+SUM($S$6:AI$6)*$M502+SUM($S$7:AI$7)*$N502-SUM($O502:$Q502)&gt;0,SUM($S$3:AI$3)*$J502+SUM($S$4:AI$4)*$K502+SUM($S$5:AI$5)*$L502+SUM($S$6:AI$6)*$M502+SUM($S$7:AI$7)*$N502-SUM($O502:$Q502),0)</f>
        <v>1345.3200000000006</v>
      </c>
      <c r="AG502" s="4">
        <f t="shared" si="1540"/>
        <v>965.80000000000018</v>
      </c>
      <c r="AH502" s="72">
        <f>IF(SUM($S$3:AK$3)*$J502+SUM($S$4:AK$4)*$K502+SUM($S$5:AK$5)*$L502+SUM($S$6:AK$6)*$M502+SUM($S$7:AK$7)*$N502-SUM($O502:$Q502)&gt;0,SUM($S$3:AK$3)*$J502+SUM($S$4:AK$4)*$K502+SUM($S$5:AK$5)*$L502+SUM($S$6:AK$6)*$M502+SUM($S$7:AK$7)*$N502-SUM($O502:$Q502),0)</f>
        <v>2163.7399999999998</v>
      </c>
      <c r="AI502" s="4">
        <f t="shared" si="1541"/>
        <v>818.41999999999916</v>
      </c>
      <c r="AJ502" s="72">
        <f>IF(SUM($S$3:AM$3)*$J502+SUM($S$4:AQ$4)*$K502+SUM($S$5:AM$5)*$L502+SUM($S$6:AM$6)*$M502+SUM($S$7:AM$7)*$N502-SUM($O502:$Q502)&gt;0,SUM($S$3:AM$3)*$J502+SUM($S$4:AQ$4)*$K502+SUM($S$5:AM$5)*$L502+SUM($S$6:AM$6)*$M502+SUM($S$7:AM$7)*$N502-SUM($O502:$Q502),0)</f>
        <v>3349.7400000000016</v>
      </c>
      <c r="AK502" s="4">
        <f t="shared" si="1542"/>
        <v>1186.0000000000018</v>
      </c>
      <c r="AL502" s="72">
        <f>IF(SUM($S$3:AO$3)*$J502+SUM($S$4:AS$4)*$K502+SUM($S$5:AO$5)*$L502+SUM($S$6:AO$6)*$M502+SUM($S$7:AO$7)*$N502-SUM($O502:$Q502)&gt;0,SUM($S$3:AO$3)*$J502+SUM($S$4:AS$4)*$K502+SUM($S$5:AO$5)*$L502+SUM($S$6:AO$6)*$M502+SUM($S$7:AO$7)*$N502-SUM($O502:$Q502),0)</f>
        <v>5128.7400000000016</v>
      </c>
      <c r="AM502" s="4">
        <f t="shared" si="1543"/>
        <v>1779</v>
      </c>
      <c r="AN502" s="72">
        <f>IF(SUM($S$3:AQ$3)*$J502+SUM($S$4:AU$4)*$K502+SUM($S$5:AQ$5)*$L502+SUM($S$6:AQ$6)*$M502+SUM($S$7:AQ$7)*$N502-SUM($O502:$Q502)&gt;0,SUM($S$3:AQ$3)*$J502+SUM($S$4:AU$4)*$K502+SUM($S$5:AQ$5)*$L502+SUM($S$6:AQ$6)*$M502+SUM($S$7:AQ$7)*$N502-SUM($O502:$Q502),0)</f>
        <v>7382.340000000002</v>
      </c>
      <c r="AO502" s="4">
        <f t="shared" si="1544"/>
        <v>2253.6000000000004</v>
      </c>
      <c r="AP502" s="72">
        <f>IF(SUM($S$3:AS$3)*$J502+SUM($S$4:AW$4)*$K502+SUM($S$5:AS$5)*$L502+SUM($S$6:AS$6)*$M502+SUM($S$7:AS$7)*$N502-SUM($O502:$Q502)&gt;0,SUM($S$3:AS$3)*$J502+SUM($S$4:AW$4)*$K502+SUM($S$5:AS$5)*$L502+SUM($S$6:AS$6)*$M502+SUM($S$7:AS$7)*$N502-SUM($O502:$Q502),0)</f>
        <v>9635.9399999999987</v>
      </c>
      <c r="AQ502" s="4">
        <f t="shared" si="1545"/>
        <v>2253.5999999999967</v>
      </c>
      <c r="AR502" s="72">
        <f>IF(SUM($S$3:AU$3)*$J502+SUM($S$4:AP$4)*$K502+SUM($S$5:AU$5)*$L502+SUM($S$6:AU$6)*$M502+SUM($S$7:AU$7)*$N502-SUM($O502:$Q502)&gt;0,SUM($S$3:AU$3)*$J502+SUM($S$4:AP$4)*$K502+SUM($S$5:AU$5)*$L502+SUM($S$6:AU$6)*$M502+SUM($S$7:AU$7)*$N502-SUM($O502:$Q502),0)</f>
        <v>3587.5400000000009</v>
      </c>
      <c r="AS502" s="4">
        <f t="shared" si="1546"/>
        <v>0</v>
      </c>
      <c r="AT502" s="72">
        <f>IF(SUM($S$3:AW$3)*$J502+SUM($S$4:AW$4)*$K502+SUM($S$5:AW$5)*$L502+SUM($S$6:AW$6)*$M502+SUM($S$7:AW$7)*$N502-SUM($O502:$Q502)&gt;0,SUM($S$3:AW$3)*$J502+SUM($S$4:AW$4)*$K502+SUM($S$5:AW$5)*$L502+SUM($S$6:AW$6)*$M502+SUM($S$7:AW$7)*$N502-SUM($O502:$Q502),0)</f>
        <v>10585.14</v>
      </c>
      <c r="AU502" s="4">
        <f t="shared" si="1547"/>
        <v>6997.5999999999985</v>
      </c>
      <c r="AV502" s="72">
        <f>IF(SUM($S$3:AY$3)*$J502+SUM($S$4:AY$4)*$K502+SUM($S$5:AY$5)*$L502+SUM($S$6:AY$6)*$M502+SUM($S$7:AY$7)*$N502-SUM($O502:$Q502)&gt;0,SUM($S$3:AY$3)*$J502+SUM($S$4:AY$4)*$K502+SUM($S$5:AY$5)*$L502+SUM($S$6:AY$6)*$M502+SUM($S$7:AY$7)*$N502-SUM($O502:$Q502),0)</f>
        <v>12838.739999999998</v>
      </c>
      <c r="AW502" s="4">
        <f t="shared" si="1548"/>
        <v>2253.5999999999985</v>
      </c>
      <c r="AX502" s="72">
        <f>IF(SUM($S$3:BA$3)*$J502+SUM($S$4:BA$4)*$K502+SUM($S$5:BA$5)*$L502+SUM($S$6:BA$6)*$M502+SUM($S$7:BA$7)*$N502-SUM($O502:$Q502)&gt;0,SUM($S$3:BA$3)*$J502+SUM($S$4:BA$4)*$K502+SUM($S$5:BA$5)*$L502+SUM($S$6:BA$6)*$M502+SUM($S$7:BA$7)*$N502-SUM($O502:$Q502),0)</f>
        <v>15092.34</v>
      </c>
      <c r="AY502" s="7">
        <f t="shared" si="1549"/>
        <v>2253.6000000000022</v>
      </c>
      <c r="AZ502" s="401">
        <f>IF(SUM($S$3:BC$3)*$J502+SUM($S$4:BC$4)*$K502+SUM($S$5:BC$5)*$L502+SUM($S$6:BC$6)*$M502+SUM($S$7:BC$7)*$N502-SUM($O502:$Q502)&gt;0,SUM($S$3:BC$3)*$J502+SUM($S$4:BC$4)*$K502+SUM($S$5:BC$5)*$L502+SUM($S$6:BC$6)*$M502+SUM($S$7:BC$7)*$N502-SUM($O502:$Q502),0)</f>
        <v>16871.34</v>
      </c>
      <c r="BA502" s="87">
        <f t="shared" si="1550"/>
        <v>1779</v>
      </c>
      <c r="BB502" s="402">
        <f>IF(SUM($S$3:BD$3)*$J502+SUM($S$4:BD$4)*$K502+SUM($S$5:BD$5)*$L502+SUM($S$6:BD$6)*$M502+SUM($S$7:BD$7)*$N502-SUM($O502:$Q502)&gt;0,SUM($S$3:BD$3)*$J502+SUM($S$4:BD$4)*$K502+SUM($S$5:BD$5)*$L502+SUM($S$6:BD$6)*$M502+SUM($S$7:BD$7)*$N502-SUM($O502:$Q502),0)</f>
        <v>18614.760000000002</v>
      </c>
      <c r="BC502" s="87">
        <f t="shared" si="1551"/>
        <v>1743.4200000000019</v>
      </c>
      <c r="BF502" s="150"/>
      <c r="BG502" s="23">
        <f t="shared" si="1747"/>
        <v>0</v>
      </c>
      <c r="BH502" s="23">
        <f t="shared" si="1748"/>
        <v>0</v>
      </c>
      <c r="BI502" s="23">
        <f t="shared" si="1749"/>
        <v>0</v>
      </c>
      <c r="BJ502" s="23">
        <f t="shared" si="1750"/>
        <v>495956.73600000056</v>
      </c>
      <c r="BK502" s="23">
        <f t="shared" si="1751"/>
        <v>1262107.4400000002</v>
      </c>
      <c r="BL502" s="23">
        <f t="shared" si="1752"/>
        <v>1069511.2559999989</v>
      </c>
      <c r="BM502" s="23">
        <f t="shared" si="1753"/>
        <v>1549864.8000000024</v>
      </c>
      <c r="BN502" s="23">
        <f t="shared" si="1754"/>
        <v>2324797.1999999997</v>
      </c>
      <c r="BO502" s="23">
        <f t="shared" si="1755"/>
        <v>2945004.4800000004</v>
      </c>
      <c r="BP502" s="23">
        <f t="shared" si="1756"/>
        <v>2945004.4799999958</v>
      </c>
      <c r="BQ502" s="407">
        <f t="shared" si="1757"/>
        <v>0</v>
      </c>
      <c r="BR502" s="22">
        <f t="shared" si="1758"/>
        <v>9144463.6799999978</v>
      </c>
      <c r="BS502" s="23">
        <f t="shared" si="1759"/>
        <v>2945004.4799999981</v>
      </c>
      <c r="BT502" s="23">
        <f t="shared" si="1760"/>
        <v>2945004.4800000028</v>
      </c>
      <c r="BU502" s="23">
        <f t="shared" si="1761"/>
        <v>2324797.1999999997</v>
      </c>
      <c r="BV502" s="23">
        <f t="shared" si="1778"/>
        <v>2278301.2560000024</v>
      </c>
      <c r="BW502" s="24"/>
      <c r="BX502" s="164" t="s">
        <v>662</v>
      </c>
    </row>
    <row r="503" spans="1:76" s="86" customFormat="1" ht="15" customHeight="1" x14ac:dyDescent="0.25">
      <c r="A503" s="15" t="s">
        <v>170</v>
      </c>
      <c r="B503" s="15" t="s">
        <v>171</v>
      </c>
      <c r="C503" s="244" t="s">
        <v>105</v>
      </c>
      <c r="D503" s="274">
        <v>2</v>
      </c>
      <c r="E503" s="328">
        <v>378</v>
      </c>
      <c r="F503" s="342" t="s">
        <v>640</v>
      </c>
      <c r="G503" s="369">
        <v>2</v>
      </c>
      <c r="H503" s="370">
        <v>415.8</v>
      </c>
      <c r="I503" s="372" t="s">
        <v>640</v>
      </c>
      <c r="J503" s="322"/>
      <c r="K503" s="116">
        <v>3.4000000000000002E-2</v>
      </c>
      <c r="L503" s="29"/>
      <c r="M503" s="27">
        <v>3.5999999999999997E-2</v>
      </c>
      <c r="N503" s="29"/>
      <c r="O503" s="4">
        <v>0</v>
      </c>
      <c r="P503" s="10">
        <v>0</v>
      </c>
      <c r="Q503" s="291">
        <v>17.373999999999999</v>
      </c>
      <c r="R503" s="72">
        <f>IF(SUM($S$3:U$3)*$J503+SUM($S$4:U$4)*$K503+SUM($S$5:U$5)*$L503+SUM($S$6:U$6)*$M503+SUM($S$7:U$7)*$N503-SUM($O503:$Q503)&gt;0,SUM($S$3:U$3)*$J503+SUM($S$4:U$4)*$K503+SUM($S$5:U$5)*$L503+SUM($S$6:U$6)*$M503+SUM($S$7:U$7)*$N503-SUM($O503:$Q503),0)</f>
        <v>0</v>
      </c>
      <c r="S503" s="73">
        <f t="shared" si="1533"/>
        <v>0</v>
      </c>
      <c r="T503" s="72">
        <f>IF(SUM($S$3:W$3)*$J503+SUM($S$4:W$4)*$K503+SUM($S$5:W$5)*$L503+SUM($S$6:W$6)*$M503+SUM($S$7:W$7)*$N503-SUM($O503:$Q503)&gt;0,SUM($S$3:W$3)*$J503+SUM($S$4:W$4)*$K503+SUM($S$5:W$5)*$L503+SUM($S$6:W$6)*$M503+SUM($S$7:W$7)*$N503-SUM($O503:$Q503),0)</f>
        <v>0</v>
      </c>
      <c r="U503" s="4">
        <f t="shared" si="1534"/>
        <v>0</v>
      </c>
      <c r="V503" s="72">
        <f>IF(SUM($S$3:Y$3)*$J503+SUM($S$4:Y$4)*$K503+SUM($S$5:Y$5)*$L503+SUM($S$6:Y$6)*$M503+SUM($S$7:Y$7)*$N503-SUM($O503:$Q503)&gt;0,SUM($S$3:Y$3)*$J503+SUM($S$4:Y$4)*$K503+SUM($S$5:Y$5)*$L503+SUM($S$6:Y$6)*$M503+SUM($S$7:Y$7)*$N503-SUM($O503:$Q503),0)</f>
        <v>0</v>
      </c>
      <c r="W503" s="4">
        <f t="shared" si="1535"/>
        <v>0</v>
      </c>
      <c r="X503" s="72">
        <f>IF(SUM($S$3:AA$3)*$J503+SUM($S$4:AA$4)*$K503+SUM($S$5:AA$5)*$L503+SUM($S$6:AA$6)*$M503+SUM($S$7:AA$7)*$N503-SUM($O503:$Q503)&gt;0,SUM($S$3:AA$3)*$J503+SUM($S$4:AA$4)*$K503+SUM($S$5:AA$5)*$L503+SUM($S$6:AA$6)*$M503+SUM($S$7:AA$7)*$N503-SUM($O503:$Q503),0)</f>
        <v>0</v>
      </c>
      <c r="Y503" s="4">
        <f t="shared" si="1536"/>
        <v>0</v>
      </c>
      <c r="Z503" s="72">
        <f>IF(SUM($S$3:AC$3)*$J503+SUM($S$4:AC$4)*$K503+SUM($S$5:AC$5)*$L503+SUM($S$6:AC$6)*$M503+SUM($S$7:AC$7)*$N503-SUM($O503:$Q503)&gt;0,SUM($S$3:AC$3)*$J503+SUM($S$4:AC$4)*$K503+SUM($S$5:AC$5)*$L503+SUM($S$6:AC$6)*$M503+SUM($S$7:AC$7)*$N503-SUM($O503:$Q503),0)</f>
        <v>0</v>
      </c>
      <c r="AA503" s="4">
        <f t="shared" si="1537"/>
        <v>0</v>
      </c>
      <c r="AB503" s="72">
        <f>IF(SUM($S$3:AE$3)*$J503+SUM($S$4:AE$4)*$K503+SUM($S$5:AE$5)*$L503+SUM($S$6:AE$6)*$M503+SUM($S$7:AE$7)*$N503-SUM($O503:$Q503)&gt;0,SUM($S$3:AE$3)*$J503+SUM($S$4:AE$4)*$K503+SUM($S$5:AE$5)*$L503+SUM($S$6:AE$6)*$M503+SUM($S$7:AE$7)*$N503-SUM($O503:$Q503),0)</f>
        <v>0</v>
      </c>
      <c r="AC503" s="4">
        <f t="shared" si="1538"/>
        <v>0</v>
      </c>
      <c r="AD503" s="72">
        <f>IF(SUM($S$3:AG$3)*$J503+SUM($S$4:AG$4)*$K503+SUM($S$5:AG$5)*$L503+SUM($S$6:AG$6)*$M503+SUM($S$7:AG$7)*$N503-SUM($O503:$Q503)&gt;0,SUM($S$3:AG$3)*$J503+SUM($S$4:AG$4)*$K503+SUM($S$5:AG$5)*$L503+SUM($S$6:AG$6)*$M503+SUM($S$7:AG$7)*$N503-SUM($O503:$Q503),0)</f>
        <v>1.088000000000001</v>
      </c>
      <c r="AE503" s="4">
        <f t="shared" si="1539"/>
        <v>1.088000000000001</v>
      </c>
      <c r="AF503" s="72">
        <f>IF(SUM($S$3:AI$3)*$J503+SUM($S$4:AI$4)*$K503+SUM($S$5:AI$5)*$L503+SUM($S$6:AI$6)*$M503+SUM($S$7:AI$7)*$N503-SUM($O503:$Q503)&gt;0,SUM($S$3:AI$3)*$J503+SUM($S$4:AI$4)*$K503+SUM($S$5:AI$5)*$L503+SUM($S$6:AI$6)*$M503+SUM($S$7:AI$7)*$N503-SUM($O503:$Q503),0)</f>
        <v>3.828000000000003</v>
      </c>
      <c r="AG503" s="4">
        <f t="shared" si="1540"/>
        <v>2.740000000000002</v>
      </c>
      <c r="AH503" s="72">
        <f>IF(SUM($S$3:AK$3)*$J503+SUM($S$4:AK$4)*$K503+SUM($S$5:AK$5)*$L503+SUM($S$6:AK$6)*$M503+SUM($S$7:AK$7)*$N503-SUM($O503:$Q503)&gt;0,SUM($S$3:AK$3)*$J503+SUM($S$4:AK$4)*$K503+SUM($S$5:AK$5)*$L503+SUM($S$6:AK$6)*$M503+SUM($S$7:AK$7)*$N503-SUM($O503:$Q503),0)</f>
        <v>6.1340000000000039</v>
      </c>
      <c r="AI503" s="4">
        <f t="shared" si="1541"/>
        <v>2.3060000000000009</v>
      </c>
      <c r="AJ503" s="72">
        <f>IF(SUM($S$3:AM$3)*$J503+SUM($S$4:AQ$4)*$K503+SUM($S$5:AM$5)*$L503+SUM($S$6:AM$6)*$M503+SUM($S$7:AM$7)*$N503-SUM($O503:$Q503)&gt;0,SUM($S$3:AM$3)*$J503+SUM($S$4:AQ$4)*$K503+SUM($S$5:AM$5)*$L503+SUM($S$6:AM$6)*$M503+SUM($S$7:AM$7)*$N503-SUM($O503:$Q503),0)</f>
        <v>9.5340000000000025</v>
      </c>
      <c r="AK503" s="4">
        <f t="shared" si="1542"/>
        <v>3.3999999999999986</v>
      </c>
      <c r="AL503" s="72">
        <f>IF(SUM($S$3:AO$3)*$J503+SUM($S$4:AS$4)*$K503+SUM($S$5:AO$5)*$L503+SUM($S$6:AO$6)*$M503+SUM($S$7:AO$7)*$N503-SUM($O503:$Q503)&gt;0,SUM($S$3:AO$3)*$J503+SUM($S$4:AS$4)*$K503+SUM($S$5:AO$5)*$L503+SUM($S$6:AO$6)*$M503+SUM($S$7:AO$7)*$N503-SUM($O503:$Q503),0)</f>
        <v>14.634000000000004</v>
      </c>
      <c r="AM503" s="4">
        <f t="shared" si="1543"/>
        <v>5.1000000000000014</v>
      </c>
      <c r="AN503" s="72">
        <f>IF(SUM($S$3:AQ$3)*$J503+SUM($S$4:AU$4)*$K503+SUM($S$5:AQ$5)*$L503+SUM($S$6:AQ$6)*$M503+SUM($S$7:AQ$7)*$N503-SUM($O503:$Q503)&gt;0,SUM($S$3:AQ$3)*$J503+SUM($S$4:AU$4)*$K503+SUM($S$5:AQ$5)*$L503+SUM($S$6:AQ$6)*$M503+SUM($S$7:AQ$7)*$N503-SUM($O503:$Q503),0)</f>
        <v>20.994000000000003</v>
      </c>
      <c r="AO503" s="4">
        <f t="shared" si="1544"/>
        <v>6.3599999999999994</v>
      </c>
      <c r="AP503" s="72">
        <f>IF(SUM($S$3:AS$3)*$J503+SUM($S$4:AW$4)*$K503+SUM($S$5:AS$5)*$L503+SUM($S$6:AS$6)*$M503+SUM($S$7:AS$7)*$N503-SUM($O503:$Q503)&gt;0,SUM($S$3:AS$3)*$J503+SUM($S$4:AW$4)*$K503+SUM($S$5:AS$5)*$L503+SUM($S$6:AS$6)*$M503+SUM($S$7:AS$7)*$N503-SUM($O503:$Q503),0)</f>
        <v>27.354000000000003</v>
      </c>
      <c r="AQ503" s="4">
        <f t="shared" si="1545"/>
        <v>6.3599999999999994</v>
      </c>
      <c r="AR503" s="72">
        <f>IF(SUM($S$3:AU$3)*$J503+SUM($S$4:AP$4)*$K503+SUM($S$5:AU$5)*$L503+SUM($S$6:AU$6)*$M503+SUM($S$7:AU$7)*$N503-SUM($O503:$Q503)&gt;0,SUM($S$3:AU$3)*$J503+SUM($S$4:AP$4)*$K503+SUM($S$5:AU$5)*$L503+SUM($S$6:AU$6)*$M503+SUM($S$7:AU$7)*$N503-SUM($O503:$Q503),0)</f>
        <v>9.9140000000000015</v>
      </c>
      <c r="AS503" s="4">
        <f t="shared" si="1546"/>
        <v>0</v>
      </c>
      <c r="AT503" s="72">
        <f>IF(SUM($S$3:AW$3)*$J503+SUM($S$4:AW$4)*$K503+SUM($S$5:AW$5)*$L503+SUM($S$6:AW$6)*$M503+SUM($S$7:AW$7)*$N503-SUM($O503:$Q503)&gt;0,SUM($S$3:AW$3)*$J503+SUM($S$4:AW$4)*$K503+SUM($S$5:AW$5)*$L503+SUM($S$6:AW$6)*$M503+SUM($S$7:AW$7)*$N503-SUM($O503:$Q503),0)</f>
        <v>29.874000000000006</v>
      </c>
      <c r="AU503" s="4">
        <f t="shared" si="1547"/>
        <v>19.960000000000004</v>
      </c>
      <c r="AV503" s="72">
        <f>IF(SUM($S$3:AY$3)*$J503+SUM($S$4:AY$4)*$K503+SUM($S$5:AY$5)*$L503+SUM($S$6:AY$6)*$M503+SUM($S$7:AY$7)*$N503-SUM($O503:$Q503)&gt;0,SUM($S$3:AY$3)*$J503+SUM($S$4:AY$4)*$K503+SUM($S$5:AY$5)*$L503+SUM($S$6:AY$6)*$M503+SUM($S$7:AY$7)*$N503-SUM($O503:$Q503),0)</f>
        <v>36.234000000000009</v>
      </c>
      <c r="AW503" s="4">
        <f t="shared" si="1548"/>
        <v>6.360000000000003</v>
      </c>
      <c r="AX503" s="72">
        <f>IF(SUM($S$3:BA$3)*$J503+SUM($S$4:BA$4)*$K503+SUM($S$5:BA$5)*$L503+SUM($S$6:BA$6)*$M503+SUM($S$7:BA$7)*$N503-SUM($O503:$Q503)&gt;0,SUM($S$3:BA$3)*$J503+SUM($S$4:BA$4)*$K503+SUM($S$5:BA$5)*$L503+SUM($S$6:BA$6)*$M503+SUM($S$7:BA$7)*$N503-SUM($O503:$Q503),0)</f>
        <v>42.594000000000008</v>
      </c>
      <c r="AY503" s="7">
        <f t="shared" si="1549"/>
        <v>6.3599999999999994</v>
      </c>
      <c r="AZ503" s="401">
        <f>IF(SUM($S$3:BC$3)*$J503+SUM($S$4:BC$4)*$K503+SUM($S$5:BC$5)*$L503+SUM($S$6:BC$6)*$M503+SUM($S$7:BC$7)*$N503-SUM($O503:$Q503)&gt;0,SUM($S$3:BC$3)*$J503+SUM($S$4:BC$4)*$K503+SUM($S$5:BC$5)*$L503+SUM($S$6:BC$6)*$M503+SUM($S$7:BC$7)*$N503-SUM($O503:$Q503),0)</f>
        <v>47.694000000000017</v>
      </c>
      <c r="BA503" s="87">
        <f t="shared" si="1550"/>
        <v>5.1000000000000085</v>
      </c>
      <c r="BB503" s="402">
        <f>IF(SUM($S$3:BD$3)*$J503+SUM($S$4:BD$4)*$K503+SUM($S$5:BD$5)*$L503+SUM($S$6:BD$6)*$M503+SUM($S$7:BD$7)*$N503-SUM($O503:$Q503)&gt;0,SUM($S$3:BD$3)*$J503+SUM($S$4:BD$4)*$K503+SUM($S$5:BD$5)*$L503+SUM($S$6:BD$6)*$M503+SUM($S$7:BD$7)*$N503-SUM($O503:$Q503),0)</f>
        <v>52.692000000000007</v>
      </c>
      <c r="BC503" s="87">
        <f t="shared" si="1551"/>
        <v>4.9979999999999905</v>
      </c>
      <c r="BF503" s="150"/>
      <c r="BG503" s="23">
        <f t="shared" si="1747"/>
        <v>0</v>
      </c>
      <c r="BH503" s="23">
        <f t="shared" si="1748"/>
        <v>0</v>
      </c>
      <c r="BI503" s="23">
        <f t="shared" si="1749"/>
        <v>0</v>
      </c>
      <c r="BJ503" s="23">
        <f t="shared" si="1750"/>
        <v>452.3904000000004</v>
      </c>
      <c r="BK503" s="23">
        <f t="shared" si="1751"/>
        <v>1139.2920000000008</v>
      </c>
      <c r="BL503" s="23">
        <f t="shared" si="1752"/>
        <v>958.83480000000043</v>
      </c>
      <c r="BM503" s="23">
        <f t="shared" si="1753"/>
        <v>1413.7199999999993</v>
      </c>
      <c r="BN503" s="23">
        <f t="shared" si="1754"/>
        <v>2120.5800000000008</v>
      </c>
      <c r="BO503" s="23">
        <f t="shared" si="1755"/>
        <v>2644.4879999999998</v>
      </c>
      <c r="BP503" s="23">
        <f t="shared" si="1756"/>
        <v>2644.4879999999998</v>
      </c>
      <c r="BQ503" s="407">
        <f t="shared" si="1757"/>
        <v>0</v>
      </c>
      <c r="BR503" s="22">
        <f t="shared" si="1758"/>
        <v>8299.3680000000022</v>
      </c>
      <c r="BS503" s="23">
        <f t="shared" si="1759"/>
        <v>2644.4880000000012</v>
      </c>
      <c r="BT503" s="23">
        <f t="shared" si="1760"/>
        <v>2644.4879999999998</v>
      </c>
      <c r="BU503" s="23">
        <f t="shared" si="1761"/>
        <v>2120.5800000000036</v>
      </c>
      <c r="BV503" s="23">
        <f t="shared" si="1778"/>
        <v>2078.1683999999959</v>
      </c>
      <c r="BW503" s="24"/>
      <c r="BX503" s="164" t="s">
        <v>662</v>
      </c>
    </row>
    <row r="504" spans="1:76" s="86" customFormat="1" ht="15" customHeight="1" x14ac:dyDescent="0.25">
      <c r="A504" s="15" t="s">
        <v>172</v>
      </c>
      <c r="B504" s="15" t="s">
        <v>173</v>
      </c>
      <c r="C504" s="244" t="s">
        <v>105</v>
      </c>
      <c r="D504" s="274">
        <v>2</v>
      </c>
      <c r="E504" s="328">
        <v>1296</v>
      </c>
      <c r="F504" s="342" t="s">
        <v>640</v>
      </c>
      <c r="G504" s="369">
        <v>2</v>
      </c>
      <c r="H504" s="370">
        <v>1425.6</v>
      </c>
      <c r="I504" s="372" t="s">
        <v>640</v>
      </c>
      <c r="J504" s="322"/>
      <c r="K504" s="116">
        <v>1.3</v>
      </c>
      <c r="L504" s="29"/>
      <c r="M504" s="27">
        <v>1.3</v>
      </c>
      <c r="N504" s="29"/>
      <c r="O504" s="4">
        <v>60</v>
      </c>
      <c r="P504" s="10">
        <v>0</v>
      </c>
      <c r="Q504" s="291">
        <v>604.29999999999995</v>
      </c>
      <c r="R504" s="72">
        <f>IF(SUM($S$3:U$3)*$J504+SUM($S$4:U$4)*$K504+SUM($S$5:U$5)*$L504+SUM($S$6:U$6)*$M504+SUM($S$7:U$7)*$N504-SUM($O504:$Q504)&gt;0,SUM($S$3:U$3)*$J504+SUM($S$4:U$4)*$K504+SUM($S$5:U$5)*$L504+SUM($S$6:U$6)*$M504+SUM($S$7:U$7)*$N504-SUM($O504:$Q504),0)</f>
        <v>0</v>
      </c>
      <c r="S504" s="73">
        <f t="shared" si="1533"/>
        <v>0</v>
      </c>
      <c r="T504" s="72">
        <f>IF(SUM($S$3:W$3)*$J504+SUM($S$4:W$4)*$K504+SUM($S$5:W$5)*$L504+SUM($S$6:W$6)*$M504+SUM($S$7:W$7)*$N504-SUM($O504:$Q504)&gt;0,SUM($S$3:W$3)*$J504+SUM($S$4:W$4)*$K504+SUM($S$5:W$5)*$L504+SUM($S$6:W$6)*$M504+SUM($S$7:W$7)*$N504-SUM($O504:$Q504),0)</f>
        <v>0</v>
      </c>
      <c r="U504" s="4">
        <f t="shared" si="1534"/>
        <v>0</v>
      </c>
      <c r="V504" s="72">
        <f>IF(SUM($S$3:Y$3)*$J504+SUM($S$4:Y$4)*$K504+SUM($S$5:Y$5)*$L504+SUM($S$6:Y$6)*$M504+SUM($S$7:Y$7)*$N504-SUM($O504:$Q504)&gt;0,SUM($S$3:Y$3)*$J504+SUM($S$4:Y$4)*$K504+SUM($S$5:Y$5)*$L504+SUM($S$6:Y$6)*$M504+SUM($S$7:Y$7)*$N504-SUM($O504:$Q504),0)</f>
        <v>0</v>
      </c>
      <c r="W504" s="4">
        <f t="shared" si="1535"/>
        <v>0</v>
      </c>
      <c r="X504" s="72">
        <f>IF(SUM($S$3:AA$3)*$J504+SUM($S$4:AA$4)*$K504+SUM($S$5:AA$5)*$L504+SUM($S$6:AA$6)*$M504+SUM($S$7:AA$7)*$N504-SUM($O504:$Q504)&gt;0,SUM($S$3:AA$3)*$J504+SUM($S$4:AA$4)*$K504+SUM($S$5:AA$5)*$L504+SUM($S$6:AA$6)*$M504+SUM($S$7:AA$7)*$N504-SUM($O504:$Q504),0)</f>
        <v>0</v>
      </c>
      <c r="Y504" s="4">
        <f t="shared" si="1536"/>
        <v>0</v>
      </c>
      <c r="Z504" s="72">
        <f>IF(SUM($S$3:AC$3)*$J504+SUM($S$4:AC$4)*$K504+SUM($S$5:AC$5)*$L504+SUM($S$6:AC$6)*$M504+SUM($S$7:AC$7)*$N504-SUM($O504:$Q504)&gt;0,SUM($S$3:AC$3)*$J504+SUM($S$4:AC$4)*$K504+SUM($S$5:AC$5)*$L504+SUM($S$6:AC$6)*$M504+SUM($S$7:AC$7)*$N504-SUM($O504:$Q504),0)</f>
        <v>0</v>
      </c>
      <c r="AA504" s="4">
        <f t="shared" si="1537"/>
        <v>0</v>
      </c>
      <c r="AB504" s="72">
        <f>IF(SUM($S$3:AE$3)*$J504+SUM($S$4:AE$4)*$K504+SUM($S$5:AE$5)*$L504+SUM($S$6:AE$6)*$M504+SUM($S$7:AE$7)*$N504-SUM($O504:$Q504)&gt;0,SUM($S$3:AE$3)*$J504+SUM($S$4:AE$4)*$K504+SUM($S$5:AE$5)*$L504+SUM($S$6:AE$6)*$M504+SUM($S$7:AE$7)*$N504-SUM($O504:$Q504),0)</f>
        <v>0</v>
      </c>
      <c r="AC504" s="4">
        <f t="shared" si="1538"/>
        <v>0</v>
      </c>
      <c r="AD504" s="72">
        <f>IF(SUM($S$3:AG$3)*$J504+SUM($S$4:AG$4)*$K504+SUM($S$5:AG$5)*$L504+SUM($S$6:AG$6)*$M504+SUM($S$7:AG$7)*$N504-SUM($O504:$Q504)&gt;0,SUM($S$3:AG$3)*$J504+SUM($S$4:AG$4)*$K504+SUM($S$5:AG$5)*$L504+SUM($S$6:AG$6)*$M504+SUM($S$7:AG$7)*$N504-SUM($O504:$Q504),0)</f>
        <v>41.600000000000023</v>
      </c>
      <c r="AE504" s="4">
        <f t="shared" si="1539"/>
        <v>41.600000000000023</v>
      </c>
      <c r="AF504" s="72">
        <f>IF(SUM($S$3:AI$3)*$J504+SUM($S$4:AI$4)*$K504+SUM($S$5:AI$5)*$L504+SUM($S$6:AI$6)*$M504+SUM($S$7:AI$7)*$N504-SUM($O504:$Q504)&gt;0,SUM($S$3:AI$3)*$J504+SUM($S$4:AI$4)*$K504+SUM($S$5:AI$5)*$L504+SUM($S$6:AI$6)*$M504+SUM($S$7:AI$7)*$N504-SUM($O504:$Q504),0)</f>
        <v>145.60000000000002</v>
      </c>
      <c r="AG504" s="4">
        <f t="shared" si="1540"/>
        <v>104</v>
      </c>
      <c r="AH504" s="72">
        <f>IF(SUM($S$3:AK$3)*$J504+SUM($S$4:AK$4)*$K504+SUM($S$5:AK$5)*$L504+SUM($S$6:AK$6)*$M504+SUM($S$7:AK$7)*$N504-SUM($O504:$Q504)&gt;0,SUM($S$3:AK$3)*$J504+SUM($S$4:AK$4)*$K504+SUM($S$5:AK$5)*$L504+SUM($S$6:AK$6)*$M504+SUM($S$7:AK$7)*$N504-SUM($O504:$Q504),0)</f>
        <v>232.70000000000016</v>
      </c>
      <c r="AI504" s="4">
        <f t="shared" si="1541"/>
        <v>87.100000000000136</v>
      </c>
      <c r="AJ504" s="72">
        <f>IF(SUM($S$3:AM$3)*$J504+SUM($S$4:AQ$4)*$K504+SUM($S$5:AM$5)*$L504+SUM($S$6:AM$6)*$M504+SUM($S$7:AM$7)*$N504-SUM($O504:$Q504)&gt;0,SUM($S$3:AM$3)*$J504+SUM($S$4:AQ$4)*$K504+SUM($S$5:AM$5)*$L504+SUM($S$6:AM$6)*$M504+SUM($S$7:AM$7)*$N504-SUM($O504:$Q504),0)</f>
        <v>362.70000000000005</v>
      </c>
      <c r="AK504" s="4">
        <f t="shared" si="1542"/>
        <v>129.99999999999989</v>
      </c>
      <c r="AL504" s="72">
        <f>IF(SUM($S$3:AO$3)*$J504+SUM($S$4:AS$4)*$K504+SUM($S$5:AO$5)*$L504+SUM($S$6:AO$6)*$M504+SUM($S$7:AO$7)*$N504-SUM($O504:$Q504)&gt;0,SUM($S$3:AO$3)*$J504+SUM($S$4:AS$4)*$K504+SUM($S$5:AO$5)*$L504+SUM($S$6:AO$6)*$M504+SUM($S$7:AO$7)*$N504-SUM($O504:$Q504),0)</f>
        <v>557.70000000000005</v>
      </c>
      <c r="AM504" s="4">
        <f t="shared" si="1543"/>
        <v>195</v>
      </c>
      <c r="AN504" s="72">
        <f>IF(SUM($S$3:AQ$3)*$J504+SUM($S$4:AU$4)*$K504+SUM($S$5:AQ$5)*$L504+SUM($S$6:AQ$6)*$M504+SUM($S$7:AQ$7)*$N504-SUM($O504:$Q504)&gt;0,SUM($S$3:AQ$3)*$J504+SUM($S$4:AU$4)*$K504+SUM($S$5:AQ$5)*$L504+SUM($S$6:AQ$6)*$M504+SUM($S$7:AQ$7)*$N504-SUM($O504:$Q504),0)</f>
        <v>798.2</v>
      </c>
      <c r="AO504" s="4">
        <f t="shared" si="1544"/>
        <v>240.5</v>
      </c>
      <c r="AP504" s="72">
        <f>IF(SUM($S$3:AS$3)*$J504+SUM($S$4:AW$4)*$K504+SUM($S$5:AS$5)*$L504+SUM($S$6:AS$6)*$M504+SUM($S$7:AS$7)*$N504-SUM($O504:$Q504)&gt;0,SUM($S$3:AS$3)*$J504+SUM($S$4:AW$4)*$K504+SUM($S$5:AS$5)*$L504+SUM($S$6:AS$6)*$M504+SUM($S$7:AS$7)*$N504-SUM($O504:$Q504),0)</f>
        <v>1038.7</v>
      </c>
      <c r="AQ504" s="4">
        <f t="shared" si="1545"/>
        <v>240.5</v>
      </c>
      <c r="AR504" s="72">
        <f>IF(SUM($S$3:AU$3)*$J504+SUM($S$4:AP$4)*$K504+SUM($S$5:AU$5)*$L504+SUM($S$6:AU$6)*$M504+SUM($S$7:AU$7)*$N504-SUM($O504:$Q504)&gt;0,SUM($S$3:AU$3)*$J504+SUM($S$4:AP$4)*$K504+SUM($S$5:AU$5)*$L504+SUM($S$6:AU$6)*$M504+SUM($S$7:AU$7)*$N504-SUM($O504:$Q504),0)</f>
        <v>369.20000000000005</v>
      </c>
      <c r="AS504" s="4">
        <f t="shared" si="1546"/>
        <v>0</v>
      </c>
      <c r="AT504" s="72">
        <f>IF(SUM($S$3:AW$3)*$J504+SUM($S$4:AW$4)*$K504+SUM($S$5:AW$5)*$L504+SUM($S$6:AW$6)*$M504+SUM($S$7:AW$7)*$N504-SUM($O504:$Q504)&gt;0,SUM($S$3:AW$3)*$J504+SUM($S$4:AW$4)*$K504+SUM($S$5:AW$5)*$L504+SUM($S$6:AW$6)*$M504+SUM($S$7:AW$7)*$N504-SUM($O504:$Q504),0)</f>
        <v>1129.7</v>
      </c>
      <c r="AU504" s="4">
        <f t="shared" si="1547"/>
        <v>760.5</v>
      </c>
      <c r="AV504" s="72">
        <f>IF(SUM($S$3:AY$3)*$J504+SUM($S$4:AY$4)*$K504+SUM($S$5:AY$5)*$L504+SUM($S$6:AY$6)*$M504+SUM($S$7:AY$7)*$N504-SUM($O504:$Q504)&gt;0,SUM($S$3:AY$3)*$J504+SUM($S$4:AY$4)*$K504+SUM($S$5:AY$5)*$L504+SUM($S$6:AY$6)*$M504+SUM($S$7:AY$7)*$N504-SUM($O504:$Q504),0)</f>
        <v>1370.2</v>
      </c>
      <c r="AW504" s="4">
        <f t="shared" si="1548"/>
        <v>240.5</v>
      </c>
      <c r="AX504" s="72">
        <f>IF(SUM($S$3:BA$3)*$J504+SUM($S$4:BA$4)*$K504+SUM($S$5:BA$5)*$L504+SUM($S$6:BA$6)*$M504+SUM($S$7:BA$7)*$N504-SUM($O504:$Q504)&gt;0,SUM($S$3:BA$3)*$J504+SUM($S$4:BA$4)*$K504+SUM($S$5:BA$5)*$L504+SUM($S$6:BA$6)*$M504+SUM($S$7:BA$7)*$N504-SUM($O504:$Q504),0)</f>
        <v>1610.7</v>
      </c>
      <c r="AY504" s="7">
        <f t="shared" si="1549"/>
        <v>240.5</v>
      </c>
      <c r="AZ504" s="401">
        <f>IF(SUM($S$3:BC$3)*$J504+SUM($S$4:BC$4)*$K504+SUM($S$5:BC$5)*$L504+SUM($S$6:BC$6)*$M504+SUM($S$7:BC$7)*$N504-SUM($O504:$Q504)&gt;0,SUM($S$3:BC$3)*$J504+SUM($S$4:BC$4)*$K504+SUM($S$5:BC$5)*$L504+SUM($S$6:BC$6)*$M504+SUM($S$7:BC$7)*$N504-SUM($O504:$Q504),0)</f>
        <v>1805.7</v>
      </c>
      <c r="BA504" s="87">
        <f t="shared" si="1550"/>
        <v>195</v>
      </c>
      <c r="BB504" s="402">
        <f>IF(SUM($S$3:BD$3)*$J504+SUM($S$4:BD$4)*$K504+SUM($S$5:BD$5)*$L504+SUM($S$6:BD$6)*$M504+SUM($S$7:BD$7)*$N504-SUM($O504:$Q504)&gt;0,SUM($S$3:BD$3)*$J504+SUM($S$4:BD$4)*$K504+SUM($S$5:BD$5)*$L504+SUM($S$6:BD$6)*$M504+SUM($S$7:BD$7)*$N504-SUM($O504:$Q504),0)</f>
        <v>1996.8</v>
      </c>
      <c r="BC504" s="87">
        <f t="shared" si="1551"/>
        <v>191.09999999999991</v>
      </c>
      <c r="BF504" s="150"/>
      <c r="BG504" s="23">
        <f t="shared" si="1747"/>
        <v>0</v>
      </c>
      <c r="BH504" s="23">
        <f t="shared" si="1748"/>
        <v>0</v>
      </c>
      <c r="BI504" s="23">
        <f t="shared" si="1749"/>
        <v>0</v>
      </c>
      <c r="BJ504" s="23">
        <f t="shared" si="1750"/>
        <v>59304.960000000028</v>
      </c>
      <c r="BK504" s="23">
        <f t="shared" si="1751"/>
        <v>148262.39999999999</v>
      </c>
      <c r="BL504" s="23">
        <f t="shared" si="1752"/>
        <v>124169.76000000018</v>
      </c>
      <c r="BM504" s="23">
        <f t="shared" si="1753"/>
        <v>185327.99999999983</v>
      </c>
      <c r="BN504" s="23">
        <f t="shared" si="1754"/>
        <v>277992</v>
      </c>
      <c r="BO504" s="23">
        <f t="shared" si="1755"/>
        <v>342856.8</v>
      </c>
      <c r="BP504" s="23">
        <f t="shared" si="1756"/>
        <v>342856.8</v>
      </c>
      <c r="BQ504" s="407">
        <f t="shared" si="1757"/>
        <v>0</v>
      </c>
      <c r="BR504" s="22">
        <f t="shared" si="1758"/>
        <v>1084168.8</v>
      </c>
      <c r="BS504" s="23">
        <f t="shared" si="1759"/>
        <v>342856.8</v>
      </c>
      <c r="BT504" s="23">
        <f t="shared" si="1760"/>
        <v>342856.8</v>
      </c>
      <c r="BU504" s="23">
        <f t="shared" si="1761"/>
        <v>277992</v>
      </c>
      <c r="BV504" s="23">
        <f t="shared" si="1778"/>
        <v>272432.15999999986</v>
      </c>
      <c r="BW504" s="24"/>
      <c r="BX504" s="164" t="s">
        <v>662</v>
      </c>
    </row>
    <row r="505" spans="1:76" s="86" customFormat="1" ht="15" customHeight="1" x14ac:dyDescent="0.25">
      <c r="A505" s="15" t="s">
        <v>518</v>
      </c>
      <c r="B505" s="15" t="s">
        <v>519</v>
      </c>
      <c r="C505" s="244" t="s">
        <v>105</v>
      </c>
      <c r="D505" s="274">
        <v>2</v>
      </c>
      <c r="E505" s="328">
        <v>205.2</v>
      </c>
      <c r="F505" s="342" t="s">
        <v>640</v>
      </c>
      <c r="G505" s="369">
        <v>2</v>
      </c>
      <c r="H505" s="370">
        <v>225.72</v>
      </c>
      <c r="I505" s="372" t="s">
        <v>640</v>
      </c>
      <c r="J505" s="324"/>
      <c r="K505" s="118"/>
      <c r="L505" s="29"/>
      <c r="M505" s="27">
        <v>7.1</v>
      </c>
      <c r="N505" s="29"/>
      <c r="O505" s="4">
        <v>0</v>
      </c>
      <c r="P505" s="10">
        <v>0</v>
      </c>
      <c r="Q505" s="291">
        <v>0</v>
      </c>
      <c r="R505" s="72">
        <f>IF(SUM($S$3:U$3)*$J505+SUM($S$4:U$4)*$K505+SUM($S$5:U$5)*$L505+SUM($S$6:U$6)*$M505+SUM($S$7:U$7)*$N505-SUM($O505:$Q505)&gt;0,SUM($S$3:U$3)*$J505+SUM($S$4:U$4)*$K505+SUM($S$5:U$5)*$L505+SUM($S$6:U$6)*$M505+SUM($S$7:U$7)*$N505-SUM($O505:$Q505),0)</f>
        <v>0</v>
      </c>
      <c r="S505" s="73">
        <f t="shared" si="1533"/>
        <v>0</v>
      </c>
      <c r="T505" s="72">
        <f>IF(SUM($S$3:W$3)*$J505+SUM($S$4:W$4)*$K505+SUM($S$5:W$5)*$L505+SUM($S$6:W$6)*$M505+SUM($S$7:W$7)*$N505-SUM($O505:$Q505)&gt;0,SUM($S$3:W$3)*$J505+SUM($S$4:W$4)*$K505+SUM($S$5:W$5)*$L505+SUM($S$6:W$6)*$M505+SUM($S$7:W$7)*$N505-SUM($O505:$Q505),0)</f>
        <v>0</v>
      </c>
      <c r="U505" s="4">
        <f t="shared" si="1534"/>
        <v>0</v>
      </c>
      <c r="V505" s="72">
        <f>IF(SUM($S$3:Y$3)*$J505+SUM($S$4:Y$4)*$K505+SUM($S$5:Y$5)*$L505+SUM($S$6:Y$6)*$M505+SUM($S$7:Y$7)*$N505-SUM($O505:$Q505)&gt;0,SUM($S$3:Y$3)*$J505+SUM($S$4:Y$4)*$K505+SUM($S$5:Y$5)*$L505+SUM($S$6:Y$6)*$M505+SUM($S$7:Y$7)*$N505-SUM($O505:$Q505),0)</f>
        <v>0</v>
      </c>
      <c r="W505" s="4">
        <f t="shared" si="1535"/>
        <v>0</v>
      </c>
      <c r="X505" s="72">
        <f>IF(SUM($S$3:AA$3)*$J505+SUM($S$4:AA$4)*$K505+SUM($S$5:AA$5)*$L505+SUM($S$6:AA$6)*$M505+SUM($S$7:AA$7)*$N505-SUM($O505:$Q505)&gt;0,SUM($S$3:AA$3)*$J505+SUM($S$4:AA$4)*$K505+SUM($S$5:AA$5)*$L505+SUM($S$6:AA$6)*$M505+SUM($S$7:AA$7)*$N505-SUM($O505:$Q505),0)</f>
        <v>0</v>
      </c>
      <c r="Y505" s="4">
        <f t="shared" si="1536"/>
        <v>0</v>
      </c>
      <c r="Z505" s="72">
        <f>IF(SUM($S$3:AC$3)*$J505+SUM($S$4:AC$4)*$K505+SUM($S$5:AC$5)*$L505+SUM($S$6:AC$6)*$M505+SUM($S$7:AC$7)*$N505-SUM($O505:$Q505)&gt;0,SUM($S$3:AC$3)*$J505+SUM($S$4:AC$4)*$K505+SUM($S$5:AC$5)*$L505+SUM($S$6:AC$6)*$M505+SUM($S$7:AC$7)*$N505-SUM($O505:$Q505),0)</f>
        <v>0</v>
      </c>
      <c r="AA505" s="4">
        <f t="shared" si="1537"/>
        <v>0</v>
      </c>
      <c r="AB505" s="72">
        <f>IF(SUM($S$3:AE$3)*$J505+SUM($S$4:AE$4)*$K505+SUM($S$5:AE$5)*$L505+SUM($S$6:AE$6)*$M505+SUM($S$7:AE$7)*$N505-SUM($O505:$Q505)&gt;0,SUM($S$3:AE$3)*$J505+SUM($S$4:AE$4)*$K505+SUM($S$5:AE$5)*$L505+SUM($S$6:AE$6)*$M505+SUM($S$7:AE$7)*$N505-SUM($O505:$Q505),0)</f>
        <v>0</v>
      </c>
      <c r="AC505" s="4">
        <f t="shared" si="1538"/>
        <v>0</v>
      </c>
      <c r="AD505" s="72">
        <f>IF(SUM($S$3:AG$3)*$J505+SUM($S$4:AG$4)*$K505+SUM($S$5:AG$5)*$L505+SUM($S$6:AG$6)*$M505+SUM($S$7:AG$7)*$N505-SUM($O505:$Q505)&gt;0,SUM($S$3:AG$3)*$J505+SUM($S$4:AG$4)*$K505+SUM($S$5:AG$5)*$L505+SUM($S$6:AG$6)*$M505+SUM($S$7:AG$7)*$N505-SUM($O505:$Q505),0)</f>
        <v>0</v>
      </c>
      <c r="AE505" s="4">
        <f t="shared" si="1539"/>
        <v>0</v>
      </c>
      <c r="AF505" s="72">
        <f>IF(SUM($S$3:AI$3)*$J505+SUM($S$4:AI$4)*$K505+SUM($S$5:AI$5)*$L505+SUM($S$6:AI$6)*$M505+SUM($S$7:AI$7)*$N505-SUM($O505:$Q505)&gt;0,SUM($S$3:AI$3)*$J505+SUM($S$4:AI$4)*$K505+SUM($S$5:AI$5)*$L505+SUM($S$6:AI$6)*$M505+SUM($S$7:AI$7)*$N505-SUM($O505:$Q505),0)</f>
        <v>71</v>
      </c>
      <c r="AG505" s="4">
        <f t="shared" si="1540"/>
        <v>71</v>
      </c>
      <c r="AH505" s="72">
        <f>IF(SUM($S$3:AK$3)*$J505+SUM($S$4:AK$4)*$K505+SUM($S$5:AK$5)*$L505+SUM($S$6:AK$6)*$M505+SUM($S$7:AK$7)*$N505-SUM($O505:$Q505)&gt;0,SUM($S$3:AK$3)*$J505+SUM($S$4:AK$4)*$K505+SUM($S$5:AK$5)*$L505+SUM($S$6:AK$6)*$M505+SUM($S$7:AK$7)*$N505-SUM($O505:$Q505),0)</f>
        <v>170.39999999999998</v>
      </c>
      <c r="AI505" s="4">
        <f t="shared" si="1541"/>
        <v>99.399999999999977</v>
      </c>
      <c r="AJ505" s="72">
        <f>IF(SUM($S$3:AM$3)*$J505+SUM($S$4:AQ$4)*$K505+SUM($S$5:AM$5)*$L505+SUM($S$6:AM$6)*$M505+SUM($S$7:AM$7)*$N505-SUM($O505:$Q505)&gt;0,SUM($S$3:AM$3)*$J505+SUM($S$4:AQ$4)*$K505+SUM($S$5:AM$5)*$L505+SUM($S$6:AM$6)*$M505+SUM($S$7:AM$7)*$N505-SUM($O505:$Q505),0)</f>
        <v>170.39999999999998</v>
      </c>
      <c r="AK505" s="4">
        <f t="shared" si="1542"/>
        <v>0</v>
      </c>
      <c r="AL505" s="72">
        <f>IF(SUM($S$3:AO$3)*$J505+SUM($S$4:AS$4)*$K505+SUM($S$5:AO$5)*$L505+SUM($S$6:AO$6)*$M505+SUM($S$7:AO$7)*$N505-SUM($O505:$Q505)&gt;0,SUM($S$3:AO$3)*$J505+SUM($S$4:AS$4)*$K505+SUM($S$5:AO$5)*$L505+SUM($S$6:AO$6)*$M505+SUM($S$7:AO$7)*$N505-SUM($O505:$Q505),0)</f>
        <v>170.39999999999998</v>
      </c>
      <c r="AM505" s="4">
        <f t="shared" si="1543"/>
        <v>0</v>
      </c>
      <c r="AN505" s="72">
        <f>IF(SUM($S$3:AQ$3)*$J505+SUM($S$4:AU$4)*$K505+SUM($S$5:AQ$5)*$L505+SUM($S$6:AQ$6)*$M505+SUM($S$7:AQ$7)*$N505-SUM($O505:$Q505)&gt;0,SUM($S$3:AQ$3)*$J505+SUM($S$4:AU$4)*$K505+SUM($S$5:AQ$5)*$L505+SUM($S$6:AQ$6)*$M505+SUM($S$7:AQ$7)*$N505-SUM($O505:$Q505),0)</f>
        <v>418.9</v>
      </c>
      <c r="AO505" s="4">
        <f t="shared" si="1544"/>
        <v>248.5</v>
      </c>
      <c r="AP505" s="72">
        <f>IF(SUM($S$3:AS$3)*$J505+SUM($S$4:AW$4)*$K505+SUM($S$5:AS$5)*$L505+SUM($S$6:AS$6)*$M505+SUM($S$7:AS$7)*$N505-SUM($O505:$Q505)&gt;0,SUM($S$3:AS$3)*$J505+SUM($S$4:AW$4)*$K505+SUM($S$5:AS$5)*$L505+SUM($S$6:AS$6)*$M505+SUM($S$7:AS$7)*$N505-SUM($O505:$Q505),0)</f>
        <v>667.4</v>
      </c>
      <c r="AQ505" s="4">
        <f t="shared" si="1545"/>
        <v>248.5</v>
      </c>
      <c r="AR505" s="72">
        <f>IF(SUM($S$3:AU$3)*$J505+SUM($S$4:AP$4)*$K505+SUM($S$5:AU$5)*$L505+SUM($S$6:AU$6)*$M505+SUM($S$7:AU$7)*$N505-SUM($O505:$Q505)&gt;0,SUM($S$3:AU$3)*$J505+SUM($S$4:AP$4)*$K505+SUM($S$5:AU$5)*$L505+SUM($S$6:AU$6)*$M505+SUM($S$7:AU$7)*$N505-SUM($O505:$Q505),0)</f>
        <v>915.9</v>
      </c>
      <c r="AS505" s="4">
        <f t="shared" si="1546"/>
        <v>248.5</v>
      </c>
      <c r="AT505" s="72">
        <f>IF(SUM($S$3:AW$3)*$J505+SUM($S$4:AW$4)*$K505+SUM($S$5:AW$5)*$L505+SUM($S$6:AW$6)*$M505+SUM($S$7:AW$7)*$N505-SUM($O505:$Q505)&gt;0,SUM($S$3:AW$3)*$J505+SUM($S$4:AW$4)*$K505+SUM($S$5:AW$5)*$L505+SUM($S$6:AW$6)*$M505+SUM($S$7:AW$7)*$N505-SUM($O505:$Q505),0)</f>
        <v>1164.3999999999999</v>
      </c>
      <c r="AU505" s="4">
        <f t="shared" si="1547"/>
        <v>248.49999999999989</v>
      </c>
      <c r="AV505" s="72">
        <f>IF(SUM($S$3:AY$3)*$J505+SUM($S$4:AY$4)*$K505+SUM($S$5:AY$5)*$L505+SUM($S$6:AY$6)*$M505+SUM($S$7:AY$7)*$N505-SUM($O505:$Q505)&gt;0,SUM($S$3:AY$3)*$J505+SUM($S$4:AY$4)*$K505+SUM($S$5:AY$5)*$L505+SUM($S$6:AY$6)*$M505+SUM($S$7:AY$7)*$N505-SUM($O505:$Q505),0)</f>
        <v>1412.8999999999999</v>
      </c>
      <c r="AW505" s="4">
        <f t="shared" si="1548"/>
        <v>248.5</v>
      </c>
      <c r="AX505" s="72">
        <f>IF(SUM($S$3:BA$3)*$J505+SUM($S$4:BA$4)*$K505+SUM($S$5:BA$5)*$L505+SUM($S$6:BA$6)*$M505+SUM($S$7:BA$7)*$N505-SUM($O505:$Q505)&gt;0,SUM($S$3:BA$3)*$J505+SUM($S$4:BA$4)*$K505+SUM($S$5:BA$5)*$L505+SUM($S$6:BA$6)*$M505+SUM($S$7:BA$7)*$N505-SUM($O505:$Q505),0)</f>
        <v>1661.3999999999999</v>
      </c>
      <c r="AY505" s="7">
        <f t="shared" si="1549"/>
        <v>248.5</v>
      </c>
      <c r="AZ505" s="401">
        <f>IF(SUM($S$3:BC$3)*$J505+SUM($S$4:BC$4)*$K505+SUM($S$5:BC$5)*$L505+SUM($S$6:BC$6)*$M505+SUM($S$7:BC$7)*$N505-SUM($O505:$Q505)&gt;0,SUM($S$3:BC$3)*$J505+SUM($S$4:BC$4)*$K505+SUM($S$5:BC$5)*$L505+SUM($S$6:BC$6)*$M505+SUM($S$7:BC$7)*$N505-SUM($O505:$Q505),0)</f>
        <v>1661.3999999999999</v>
      </c>
      <c r="BA505" s="87">
        <f t="shared" si="1550"/>
        <v>0</v>
      </c>
      <c r="BB505" s="402">
        <f>IF(SUM($S$3:BD$3)*$J505+SUM($S$4:BD$4)*$K505+SUM($S$5:BD$5)*$L505+SUM($S$6:BD$6)*$M505+SUM($S$7:BD$7)*$N505-SUM($O505:$Q505)&gt;0,SUM($S$3:BD$3)*$J505+SUM($S$4:BD$4)*$K505+SUM($S$5:BD$5)*$L505+SUM($S$6:BD$6)*$M505+SUM($S$7:BD$7)*$N505-SUM($O505:$Q505),0)</f>
        <v>1661.3999999999999</v>
      </c>
      <c r="BC505" s="87">
        <f t="shared" si="1551"/>
        <v>0</v>
      </c>
      <c r="BF505" s="150"/>
      <c r="BG505" s="23">
        <f t="shared" si="1747"/>
        <v>0</v>
      </c>
      <c r="BH505" s="23">
        <f t="shared" si="1748"/>
        <v>0</v>
      </c>
      <c r="BI505" s="23">
        <f t="shared" si="1749"/>
        <v>0</v>
      </c>
      <c r="BJ505" s="23">
        <f t="shared" si="1750"/>
        <v>0</v>
      </c>
      <c r="BK505" s="23">
        <f t="shared" si="1751"/>
        <v>16026.12</v>
      </c>
      <c r="BL505" s="23">
        <f t="shared" si="1752"/>
        <v>22436.567999999996</v>
      </c>
      <c r="BM505" s="23">
        <f t="shared" si="1753"/>
        <v>0</v>
      </c>
      <c r="BN505" s="23">
        <f t="shared" si="1754"/>
        <v>0</v>
      </c>
      <c r="BO505" s="23">
        <f t="shared" si="1755"/>
        <v>56091.42</v>
      </c>
      <c r="BP505" s="23">
        <f t="shared" si="1756"/>
        <v>56091.42</v>
      </c>
      <c r="BQ505" s="407">
        <f t="shared" si="1757"/>
        <v>56091.42</v>
      </c>
      <c r="BR505" s="22">
        <f t="shared" si="1758"/>
        <v>56091.419999999976</v>
      </c>
      <c r="BS505" s="23">
        <f t="shared" si="1759"/>
        <v>56091.42</v>
      </c>
      <c r="BT505" s="23">
        <f t="shared" si="1760"/>
        <v>56091.42</v>
      </c>
      <c r="BU505" s="23">
        <f t="shared" si="1761"/>
        <v>0</v>
      </c>
      <c r="BV505" s="23">
        <f t="shared" si="1778"/>
        <v>0</v>
      </c>
      <c r="BW505" s="24"/>
      <c r="BX505" s="164" t="s">
        <v>662</v>
      </c>
    </row>
    <row r="506" spans="1:76" s="86" customFormat="1" ht="18.75" customHeight="1" x14ac:dyDescent="0.25">
      <c r="A506" s="180" t="s">
        <v>175</v>
      </c>
      <c r="B506" s="15"/>
      <c r="C506" s="245"/>
      <c r="D506" s="274"/>
      <c r="E506" s="328"/>
      <c r="F506" s="342"/>
      <c r="G506" s="369"/>
      <c r="H506" s="370"/>
      <c r="I506" s="372"/>
      <c r="J506" s="322"/>
      <c r="K506" s="117"/>
      <c r="L506" s="29"/>
      <c r="M506" s="29"/>
      <c r="N506" s="29"/>
      <c r="O506" s="10"/>
      <c r="P506" s="10"/>
      <c r="Q506" s="291">
        <v>0</v>
      </c>
      <c r="R506" s="72">
        <f>IF(SUM($S$3:U$3)*$J506+SUM($S$4:U$4)*$K506+SUM($S$5:U$5)*$L506+SUM($S$6:U$6)*$M506+SUM($S$7:U$7)*$N506-SUM($O506:$Q506)&gt;0,SUM($S$3:U$3)*$J506+SUM($S$4:U$4)*$K506+SUM($S$5:U$5)*$L506+SUM($S$6:U$6)*$M506+SUM($S$7:U$7)*$N506-SUM($O506:$Q506),0)</f>
        <v>0</v>
      </c>
      <c r="S506" s="73">
        <f t="shared" si="1533"/>
        <v>0</v>
      </c>
      <c r="T506" s="72">
        <f>IF(SUM($S$3:W$3)*$J506+SUM($S$4:W$4)*$K506+SUM($S$5:W$5)*$L506+SUM($S$6:W$6)*$M506+SUM($S$7:W$7)*$N506-SUM($O506:$Q506)&gt;0,SUM($S$3:W$3)*$J506+SUM($S$4:W$4)*$K506+SUM($S$5:W$5)*$L506+SUM($S$6:W$6)*$M506+SUM($S$7:W$7)*$N506-SUM($O506:$Q506),0)</f>
        <v>0</v>
      </c>
      <c r="U506" s="4">
        <f t="shared" si="1534"/>
        <v>0</v>
      </c>
      <c r="V506" s="72">
        <f>IF(SUM($S$3:Y$3)*$J506+SUM($S$4:Y$4)*$K506+SUM($S$5:Y$5)*$L506+SUM($S$6:Y$6)*$M506+SUM($S$7:Y$7)*$N506-SUM($O506:$Q506)&gt;0,SUM($S$3:Y$3)*$J506+SUM($S$4:Y$4)*$K506+SUM($S$5:Y$5)*$L506+SUM($S$6:Y$6)*$M506+SUM($S$7:Y$7)*$N506-SUM($O506:$Q506),0)</f>
        <v>0</v>
      </c>
      <c r="W506" s="4">
        <f t="shared" si="1535"/>
        <v>0</v>
      </c>
      <c r="X506" s="72">
        <f>IF(SUM($S$3:AA$3)*$J506+SUM($S$4:AA$4)*$K506+SUM($S$5:AA$5)*$L506+SUM($S$6:AA$6)*$M506+SUM($S$7:AA$7)*$N506-SUM($O506:$Q506)&gt;0,SUM($S$3:AA$3)*$J506+SUM($S$4:AA$4)*$K506+SUM($S$5:AA$5)*$L506+SUM($S$6:AA$6)*$M506+SUM($S$7:AA$7)*$N506-SUM($O506:$Q506),0)</f>
        <v>0</v>
      </c>
      <c r="Y506" s="4">
        <f t="shared" si="1536"/>
        <v>0</v>
      </c>
      <c r="Z506" s="72">
        <f>IF(SUM($S$3:AC$3)*$J506+SUM($S$4:AC$4)*$K506+SUM($S$5:AC$5)*$L506+SUM($S$6:AC$6)*$M506+SUM($S$7:AC$7)*$N506-SUM($O506:$Q506)&gt;0,SUM($S$3:AC$3)*$J506+SUM($S$4:AC$4)*$K506+SUM($S$5:AC$5)*$L506+SUM($S$6:AC$6)*$M506+SUM($S$7:AC$7)*$N506-SUM($O506:$Q506),0)</f>
        <v>0</v>
      </c>
      <c r="AA506" s="4">
        <f t="shared" si="1537"/>
        <v>0</v>
      </c>
      <c r="AB506" s="72">
        <f>IF(SUM($S$3:AE$3)*$J506+SUM($S$4:AE$4)*$K506+SUM($S$5:AE$5)*$L506+SUM($S$6:AE$6)*$M506+SUM($S$7:AE$7)*$N506-SUM($O506:$Q506)&gt;0,SUM($S$3:AE$3)*$J506+SUM($S$4:AE$4)*$K506+SUM($S$5:AE$5)*$L506+SUM($S$6:AE$6)*$M506+SUM($S$7:AE$7)*$N506-SUM($O506:$Q506),0)</f>
        <v>0</v>
      </c>
      <c r="AC506" s="4">
        <f t="shared" si="1538"/>
        <v>0</v>
      </c>
      <c r="AD506" s="72">
        <f>IF(SUM($S$3:AG$3)*$J506+SUM($S$4:AG$4)*$K506+SUM($S$5:AG$5)*$L506+SUM($S$6:AG$6)*$M506+SUM($S$7:AG$7)*$N506-SUM($O506:$Q506)&gt;0,SUM($S$3:AG$3)*$J506+SUM($S$4:AG$4)*$K506+SUM($S$5:AG$5)*$L506+SUM($S$6:AG$6)*$M506+SUM($S$7:AG$7)*$N506-SUM($O506:$Q506),0)</f>
        <v>0</v>
      </c>
      <c r="AE506" s="4">
        <f t="shared" si="1539"/>
        <v>0</v>
      </c>
      <c r="AF506" s="72">
        <f>IF(SUM($S$3:AI$3)*$J506+SUM($S$4:AI$4)*$K506+SUM($S$5:AI$5)*$L506+SUM($S$6:AI$6)*$M506+SUM($S$7:AI$7)*$N506-SUM($O506:$Q506)&gt;0,SUM($S$3:AI$3)*$J506+SUM($S$4:AI$4)*$K506+SUM($S$5:AI$5)*$L506+SUM($S$6:AI$6)*$M506+SUM($S$7:AI$7)*$N506-SUM($O506:$Q506),0)</f>
        <v>0</v>
      </c>
      <c r="AG506" s="4">
        <f t="shared" si="1540"/>
        <v>0</v>
      </c>
      <c r="AH506" s="72">
        <f>IF(SUM($S$3:AK$3)*$J506+SUM($S$4:AK$4)*$K506+SUM($S$5:AK$5)*$L506+SUM($S$6:AK$6)*$M506+SUM($S$7:AK$7)*$N506-SUM($O506:$Q506)&gt;0,SUM($S$3:AK$3)*$J506+SUM($S$4:AK$4)*$K506+SUM($S$5:AK$5)*$L506+SUM($S$6:AK$6)*$M506+SUM($S$7:AK$7)*$N506-SUM($O506:$Q506),0)</f>
        <v>0</v>
      </c>
      <c r="AI506" s="4">
        <f t="shared" si="1541"/>
        <v>0</v>
      </c>
      <c r="AJ506" s="72">
        <f>IF(SUM($S$3:AM$3)*$J506+SUM($S$4:AQ$4)*$K506+SUM($S$5:AM$5)*$L506+SUM($S$6:AM$6)*$M506+SUM($S$7:AM$7)*$N506-SUM($O506:$Q506)&gt;0,SUM($S$3:AM$3)*$J506+SUM($S$4:AQ$4)*$K506+SUM($S$5:AM$5)*$L506+SUM($S$6:AM$6)*$M506+SUM($S$7:AM$7)*$N506-SUM($O506:$Q506),0)</f>
        <v>0</v>
      </c>
      <c r="AK506" s="4">
        <f t="shared" si="1542"/>
        <v>0</v>
      </c>
      <c r="AL506" s="72">
        <f>IF(SUM($S$3:AO$3)*$J506+SUM($S$4:AS$4)*$K506+SUM($S$5:AO$5)*$L506+SUM($S$6:AO$6)*$M506+SUM($S$7:AO$7)*$N506-SUM($O506:$Q506)&gt;0,SUM($S$3:AO$3)*$J506+SUM($S$4:AS$4)*$K506+SUM($S$5:AO$5)*$L506+SUM($S$6:AO$6)*$M506+SUM($S$7:AO$7)*$N506-SUM($O506:$Q506),0)</f>
        <v>0</v>
      </c>
      <c r="AM506" s="4">
        <f t="shared" si="1543"/>
        <v>0</v>
      </c>
      <c r="AN506" s="72">
        <f>IF(SUM($S$3:AQ$3)*$J506+SUM($S$4:AU$4)*$K506+SUM($S$5:AQ$5)*$L506+SUM($S$6:AQ$6)*$M506+SUM($S$7:AQ$7)*$N506-SUM($O506:$Q506)&gt;0,SUM($S$3:AQ$3)*$J506+SUM($S$4:AU$4)*$K506+SUM($S$5:AQ$5)*$L506+SUM($S$6:AQ$6)*$M506+SUM($S$7:AQ$7)*$N506-SUM($O506:$Q506),0)</f>
        <v>0</v>
      </c>
      <c r="AO506" s="4">
        <f t="shared" si="1544"/>
        <v>0</v>
      </c>
      <c r="AP506" s="72">
        <f>IF(SUM($S$3:AS$3)*$J506+SUM($S$4:AW$4)*$K506+SUM($S$5:AS$5)*$L506+SUM($S$6:AS$6)*$M506+SUM($S$7:AS$7)*$N506-SUM($O506:$Q506)&gt;0,SUM($S$3:AS$3)*$J506+SUM($S$4:AW$4)*$K506+SUM($S$5:AS$5)*$L506+SUM($S$6:AS$6)*$M506+SUM($S$7:AS$7)*$N506-SUM($O506:$Q506),0)</f>
        <v>0</v>
      </c>
      <c r="AQ506" s="4">
        <f t="shared" si="1545"/>
        <v>0</v>
      </c>
      <c r="AR506" s="72">
        <f>IF(SUM($S$3:AU$3)*$J506+SUM($S$4:AP$4)*$K506+SUM($S$5:AU$5)*$L506+SUM($S$6:AU$6)*$M506+SUM($S$7:AU$7)*$N506-SUM($O506:$Q506)&gt;0,SUM($S$3:AU$3)*$J506+SUM($S$4:AP$4)*$K506+SUM($S$5:AU$5)*$L506+SUM($S$6:AU$6)*$M506+SUM($S$7:AU$7)*$N506-SUM($O506:$Q506),0)</f>
        <v>0</v>
      </c>
      <c r="AS506" s="4">
        <f t="shared" si="1546"/>
        <v>0</v>
      </c>
      <c r="AT506" s="72">
        <f>IF(SUM($S$3:AW$3)*$J506+SUM($S$4:AW$4)*$K506+SUM($S$5:AW$5)*$L506+SUM($S$6:AW$6)*$M506+SUM($S$7:AW$7)*$N506-SUM($O506:$Q506)&gt;0,SUM($S$3:AW$3)*$J506+SUM($S$4:AW$4)*$K506+SUM($S$5:AW$5)*$L506+SUM($S$6:AW$6)*$M506+SUM($S$7:AW$7)*$N506-SUM($O506:$Q506),0)</f>
        <v>0</v>
      </c>
      <c r="AU506" s="4">
        <f t="shared" si="1547"/>
        <v>0</v>
      </c>
      <c r="AV506" s="72">
        <f>IF(SUM($S$3:AY$3)*$J506+SUM($S$4:AY$4)*$K506+SUM($S$5:AY$5)*$L506+SUM($S$6:AY$6)*$M506+SUM($S$7:AY$7)*$N506-SUM($O506:$Q506)&gt;0,SUM($S$3:AY$3)*$J506+SUM($S$4:AY$4)*$K506+SUM($S$5:AY$5)*$L506+SUM($S$6:AY$6)*$M506+SUM($S$7:AY$7)*$N506-SUM($O506:$Q506),0)</f>
        <v>0</v>
      </c>
      <c r="AW506" s="4">
        <f t="shared" si="1548"/>
        <v>0</v>
      </c>
      <c r="AX506" s="72">
        <f>IF(SUM($S$3:BA$3)*$J506+SUM($S$4:BA$4)*$K506+SUM($S$5:BA$5)*$L506+SUM($S$6:BA$6)*$M506+SUM($S$7:BA$7)*$N506-SUM($O506:$Q506)&gt;0,SUM($S$3:BA$3)*$J506+SUM($S$4:BA$4)*$K506+SUM($S$5:BA$5)*$L506+SUM($S$6:BA$6)*$M506+SUM($S$7:BA$7)*$N506-SUM($O506:$Q506),0)</f>
        <v>0</v>
      </c>
      <c r="AY506" s="7">
        <f t="shared" si="1549"/>
        <v>0</v>
      </c>
      <c r="AZ506" s="401">
        <f>IF(SUM($S$3:BC$3)*$J506+SUM($S$4:BC$4)*$K506+SUM($S$5:BC$5)*$L506+SUM($S$6:BC$6)*$M506+SUM($S$7:BC$7)*$N506-SUM($O506:$Q506)&gt;0,SUM($S$3:BC$3)*$J506+SUM($S$4:BC$4)*$K506+SUM($S$5:BC$5)*$L506+SUM($S$6:BC$6)*$M506+SUM($S$7:BC$7)*$N506-SUM($O506:$Q506),0)</f>
        <v>0</v>
      </c>
      <c r="BA506" s="87">
        <f t="shared" si="1550"/>
        <v>0</v>
      </c>
      <c r="BB506" s="402">
        <f>IF(SUM($S$3:BD$3)*$J506+SUM($S$4:BD$4)*$K506+SUM($S$5:BD$5)*$L506+SUM($S$6:BD$6)*$M506+SUM($S$7:BD$7)*$N506-SUM($O506:$Q506)&gt;0,SUM($S$3:BD$3)*$J506+SUM($S$4:BD$4)*$K506+SUM($S$5:BD$5)*$L506+SUM($S$6:BD$6)*$M506+SUM($S$7:BD$7)*$N506-SUM($O506:$Q506),0)</f>
        <v>0</v>
      </c>
      <c r="BC506" s="87">
        <f t="shared" si="1551"/>
        <v>0</v>
      </c>
      <c r="BG506" s="23"/>
      <c r="BH506" s="23"/>
      <c r="BI506" s="23"/>
      <c r="BJ506" s="23"/>
      <c r="BK506" s="23"/>
      <c r="BL506" s="23"/>
      <c r="BM506" s="23"/>
      <c r="BN506" s="23"/>
      <c r="BO506" s="23"/>
      <c r="BP506" s="23"/>
      <c r="BQ506" s="407"/>
      <c r="BR506" s="22"/>
      <c r="BS506" s="23"/>
      <c r="BT506" s="23"/>
      <c r="BU506" s="23"/>
      <c r="BV506" s="23"/>
      <c r="BW506" s="24"/>
      <c r="BX506" s="164"/>
    </row>
    <row r="507" spans="1:76" s="86" customFormat="1" ht="15" customHeight="1" x14ac:dyDescent="0.25">
      <c r="A507" s="105" t="s">
        <v>470</v>
      </c>
      <c r="B507" s="12" t="s">
        <v>471</v>
      </c>
      <c r="C507" s="248" t="s">
        <v>455</v>
      </c>
      <c r="D507" s="276">
        <v>2</v>
      </c>
      <c r="E507" s="330">
        <v>111</v>
      </c>
      <c r="F507" s="342" t="s">
        <v>1030</v>
      </c>
      <c r="G507" s="369">
        <v>2</v>
      </c>
      <c r="H507" s="370">
        <v>140</v>
      </c>
      <c r="I507" s="372" t="s">
        <v>1066</v>
      </c>
      <c r="J507" s="323">
        <v>43.81</v>
      </c>
      <c r="K507" s="116">
        <v>73.87</v>
      </c>
      <c r="L507" s="26">
        <v>10.52</v>
      </c>
      <c r="M507" s="27">
        <v>78.180000000000007</v>
      </c>
      <c r="N507" s="29"/>
      <c r="O507" s="10"/>
      <c r="P507" s="10"/>
      <c r="Q507" s="291">
        <v>52801.914000000004</v>
      </c>
      <c r="R507" s="72">
        <f>IF(SUM($S$3:U$3)*$J507+SUM($S$4:U$4)*$K507+SUM($S$5:U$5)*$L507+SUM($S$6:U$6)*$M507+SUM($S$7:U$7)*$N507-SUM($O507:$Q507)&gt;0,SUM($S$3:U$3)*$J507+SUM($S$4:U$4)*$K507+SUM($S$5:U$5)*$L507+SUM($S$6:U$6)*$M507+SUM($S$7:U$7)*$N507-SUM($O507:$Q507),0)</f>
        <v>0</v>
      </c>
      <c r="S507" s="73">
        <f t="shared" si="1533"/>
        <v>0</v>
      </c>
      <c r="T507" s="72">
        <f>IF(SUM($S$3:W$3)*$J507+SUM($S$4:W$4)*$K507+SUM($S$5:W$5)*$L507+SUM($S$6:W$6)*$M507+SUM($S$7:W$7)*$N507-SUM($O507:$Q507)&gt;0,SUM($S$3:W$3)*$J507+SUM($S$4:W$4)*$K507+SUM($S$5:W$5)*$L507+SUM($S$6:W$6)*$M507+SUM($S$7:W$7)*$N507-SUM($O507:$Q507),0)</f>
        <v>0</v>
      </c>
      <c r="U507" s="4">
        <f t="shared" si="1534"/>
        <v>0</v>
      </c>
      <c r="V507" s="72">
        <f>IF(SUM($S$3:Y$3)*$J507+SUM($S$4:Y$4)*$K507+SUM($S$5:Y$5)*$L507+SUM($S$6:Y$6)*$M507+SUM($S$7:Y$7)*$N507-SUM($O507:$Q507)&gt;0,SUM($S$3:Y$3)*$J507+SUM($S$4:Y$4)*$K507+SUM($S$5:Y$5)*$L507+SUM($S$6:Y$6)*$M507+SUM($S$7:Y$7)*$N507-SUM($O507:$Q507),0)</f>
        <v>0</v>
      </c>
      <c r="W507" s="4">
        <f t="shared" si="1535"/>
        <v>0</v>
      </c>
      <c r="X507" s="72">
        <f>IF(SUM($S$3:AA$3)*$J507+SUM($S$4:AA$4)*$K507+SUM($S$5:AA$5)*$L507+SUM($S$6:AA$6)*$M507+SUM($S$7:AA$7)*$N507-SUM($O507:$Q507)&gt;0,SUM($S$3:AA$3)*$J507+SUM($S$4:AA$4)*$K507+SUM($S$5:AA$5)*$L507+SUM($S$6:AA$6)*$M507+SUM($S$7:AA$7)*$N507-SUM($O507:$Q507),0)</f>
        <v>0</v>
      </c>
      <c r="Y507" s="4">
        <f t="shared" si="1536"/>
        <v>0</v>
      </c>
      <c r="Z507" s="72">
        <f>IF(SUM($S$3:AC$3)*$J507+SUM($S$4:AC$4)*$K507+SUM($S$5:AC$5)*$L507+SUM($S$6:AC$6)*$M507+SUM($S$7:AC$7)*$N507-SUM($O507:$Q507)&gt;0,SUM($S$3:AC$3)*$J507+SUM($S$4:AC$4)*$K507+SUM($S$5:AC$5)*$L507+SUM($S$6:AC$6)*$M507+SUM($S$7:AC$7)*$N507-SUM($O507:$Q507),0)</f>
        <v>0</v>
      </c>
      <c r="AA507" s="4">
        <f t="shared" si="1537"/>
        <v>0</v>
      </c>
      <c r="AB507" s="72">
        <f>IF(SUM($S$3:AE$3)*$J507+SUM($S$4:AE$4)*$K507+SUM($S$5:AE$5)*$L507+SUM($S$6:AE$6)*$M507+SUM($S$7:AE$7)*$N507-SUM($O507:$Q507)&gt;0,SUM($S$3:AE$3)*$J507+SUM($S$4:AE$4)*$K507+SUM($S$5:AE$5)*$L507+SUM($S$6:AE$6)*$M507+SUM($S$7:AE$7)*$N507-SUM($O507:$Q507),0)</f>
        <v>0</v>
      </c>
      <c r="AC507" s="4">
        <f t="shared" si="1538"/>
        <v>0</v>
      </c>
      <c r="AD507" s="72">
        <f>IF(SUM($S$3:AG$3)*$J507+SUM($S$4:AG$4)*$K507+SUM($S$5:AG$5)*$L507+SUM($S$6:AG$6)*$M507+SUM($S$7:AG$7)*$N507-SUM($O507:$Q507)&gt;0,SUM($S$3:AG$3)*$J507+SUM($S$4:AG$4)*$K507+SUM($S$5:AG$5)*$L507+SUM($S$6:AG$6)*$M507+SUM($S$7:AG$7)*$N507-SUM($O507:$Q507),0)</f>
        <v>0</v>
      </c>
      <c r="AE507" s="4">
        <f t="shared" si="1539"/>
        <v>0</v>
      </c>
      <c r="AF507" s="72">
        <f>IF(SUM($S$3:AI$3)*$J507+SUM($S$4:AI$4)*$K507+SUM($S$5:AI$5)*$L507+SUM($S$6:AI$6)*$M507+SUM($S$7:AI$7)*$N507-SUM($O507:$Q507)&gt;0,SUM($S$3:AI$3)*$J507+SUM($S$4:AI$4)*$K507+SUM($S$5:AI$5)*$L507+SUM($S$6:AI$6)*$M507+SUM($S$7:AI$7)*$N507-SUM($O507:$Q507),0)</f>
        <v>3350.4160000000047</v>
      </c>
      <c r="AG507" s="4">
        <f t="shared" si="1540"/>
        <v>3350.4160000000047</v>
      </c>
      <c r="AH507" s="72">
        <f>IF(SUM($S$3:AK$3)*$J507+SUM($S$4:AK$4)*$K507+SUM($S$5:AK$5)*$L507+SUM($S$6:AK$6)*$M507+SUM($S$7:AK$7)*$N507-SUM($O507:$Q507)&gt;0,SUM($S$3:AK$3)*$J507+SUM($S$4:AK$4)*$K507+SUM($S$5:AK$5)*$L507+SUM($S$6:AK$6)*$M507+SUM($S$7:AK$7)*$N507-SUM($O507:$Q507),0)</f>
        <v>8938.6460000000079</v>
      </c>
      <c r="AI507" s="4">
        <f t="shared" si="1541"/>
        <v>5588.2300000000032</v>
      </c>
      <c r="AJ507" s="72">
        <f>IF(SUM($S$3:AM$3)*$J507+SUM($S$4:AQ$4)*$K507+SUM($S$5:AM$5)*$L507+SUM($S$6:AM$6)*$M507+SUM($S$7:AM$7)*$N507-SUM($O507:$Q507)&gt;0,SUM($S$3:AM$3)*$J507+SUM($S$4:AQ$4)*$K507+SUM($S$5:AM$5)*$L507+SUM($S$6:AM$6)*$M507+SUM($S$7:AM$7)*$N507-SUM($O507:$Q507),0)</f>
        <v>16325.646000000008</v>
      </c>
      <c r="AK507" s="4">
        <f t="shared" si="1542"/>
        <v>7387</v>
      </c>
      <c r="AL507" s="72">
        <f>IF(SUM($S$3:AO$3)*$J507+SUM($S$4:AS$4)*$K507+SUM($S$5:AO$5)*$L507+SUM($S$6:AO$6)*$M507+SUM($S$7:AO$7)*$N507-SUM($O507:$Q507)&gt;0,SUM($S$3:AO$3)*$J507+SUM($S$4:AS$4)*$K507+SUM($S$5:AO$5)*$L507+SUM($S$6:AO$6)*$M507+SUM($S$7:AO$7)*$N507-SUM($O507:$Q507),0)</f>
        <v>27406.145999999993</v>
      </c>
      <c r="AM507" s="4">
        <f t="shared" si="1543"/>
        <v>11080.499999999985</v>
      </c>
      <c r="AN507" s="72">
        <f>IF(SUM($S$3:AQ$3)*$J507+SUM($S$4:AU$4)*$K507+SUM($S$5:AQ$5)*$L507+SUM($S$6:AQ$6)*$M507+SUM($S$7:AQ$7)*$N507-SUM($O507:$Q507)&gt;0,SUM($S$3:AQ$3)*$J507+SUM($S$4:AU$4)*$K507+SUM($S$5:AQ$5)*$L507+SUM($S$6:AQ$6)*$M507+SUM($S$7:AQ$7)*$N507-SUM($O507:$Q507),0)</f>
        <v>41748.945999999982</v>
      </c>
      <c r="AO507" s="4">
        <f t="shared" si="1544"/>
        <v>14342.799999999988</v>
      </c>
      <c r="AP507" s="72">
        <f>IF(SUM($S$3:AS$3)*$J507+SUM($S$4:AW$4)*$K507+SUM($S$5:AS$5)*$L507+SUM($S$6:AS$6)*$M507+SUM($S$7:AS$7)*$N507-SUM($O507:$Q507)&gt;0,SUM($S$3:AS$3)*$J507+SUM($S$4:AW$4)*$K507+SUM($S$5:AS$5)*$L507+SUM($S$6:AS$6)*$M507+SUM($S$7:AS$7)*$N507-SUM($O507:$Q507),0)</f>
        <v>56617.745999999999</v>
      </c>
      <c r="AQ507" s="4">
        <f t="shared" si="1545"/>
        <v>14868.800000000017</v>
      </c>
      <c r="AR507" s="72">
        <f>IF(SUM($S$3:AU$3)*$J507+SUM($S$4:AP$4)*$K507+SUM($S$5:AU$5)*$L507+SUM($S$6:AU$6)*$M507+SUM($S$7:AU$7)*$N507-SUM($O507:$Q507)&gt;0,SUM($S$3:AU$3)*$J507+SUM($S$4:AP$4)*$K507+SUM($S$5:AU$5)*$L507+SUM($S$6:AU$6)*$M507+SUM($S$7:AU$7)*$N507-SUM($O507:$Q507),0)</f>
        <v>20619.146000000008</v>
      </c>
      <c r="AS507" s="4">
        <f t="shared" si="1546"/>
        <v>0</v>
      </c>
      <c r="AT507" s="72">
        <f>IF(SUM($S$3:AW$3)*$J507+SUM($S$4:AW$4)*$K507+SUM($S$5:AW$5)*$L507+SUM($S$6:AW$6)*$M507+SUM($S$7:AW$7)*$N507-SUM($O507:$Q507)&gt;0,SUM($S$3:AW$3)*$J507+SUM($S$4:AW$4)*$K507+SUM($S$5:AW$5)*$L507+SUM($S$6:AW$6)*$M507+SUM($S$7:AW$7)*$N507-SUM($O507:$Q507),0)</f>
        <v>65877.546000000002</v>
      </c>
      <c r="AU507" s="4">
        <f t="shared" si="1547"/>
        <v>45258.399999999994</v>
      </c>
      <c r="AV507" s="72">
        <f>IF(SUM($S$3:AY$3)*$J507+SUM($S$4:AY$4)*$K507+SUM($S$5:AY$5)*$L507+SUM($S$6:AY$6)*$M507+SUM($S$7:AY$7)*$N507-SUM($O507:$Q507)&gt;0,SUM($S$3:AY$3)*$J507+SUM($S$4:AY$4)*$K507+SUM($S$5:AY$5)*$L507+SUM($S$6:AY$6)*$M507+SUM($S$7:AY$7)*$N507-SUM($O507:$Q507),0)</f>
        <v>81587.946000000011</v>
      </c>
      <c r="AW507" s="4">
        <f t="shared" si="1548"/>
        <v>15710.400000000009</v>
      </c>
      <c r="AX507" s="72">
        <f>IF(SUM($S$3:BA$3)*$J507+SUM($S$4:BA$4)*$K507+SUM($S$5:BA$5)*$L507+SUM($S$6:BA$6)*$M507+SUM($S$7:BA$7)*$N507-SUM($O507:$Q507)&gt;0,SUM($S$3:BA$3)*$J507+SUM($S$4:BA$4)*$K507+SUM($S$5:BA$5)*$L507+SUM($S$6:BA$6)*$M507+SUM($S$7:BA$7)*$N507-SUM($O507:$Q507),0)</f>
        <v>97298.346000000005</v>
      </c>
      <c r="AY507" s="7">
        <f t="shared" si="1549"/>
        <v>15710.399999999994</v>
      </c>
      <c r="AZ507" s="401">
        <f>IF(SUM($S$3:BC$3)*$J507+SUM($S$4:BC$4)*$K507+SUM($S$5:BC$5)*$L507+SUM($S$6:BC$6)*$M507+SUM($S$7:BC$7)*$N507-SUM($O507:$Q507)&gt;0,SUM($S$3:BC$3)*$J507+SUM($S$4:BC$4)*$K507+SUM($S$5:BC$5)*$L507+SUM($S$6:BC$6)*$M507+SUM($S$7:BC$7)*$N507-SUM($O507:$Q507),0)</f>
        <v>110272.44600000001</v>
      </c>
      <c r="BA507" s="87">
        <f t="shared" si="1550"/>
        <v>12974.100000000006</v>
      </c>
      <c r="BB507" s="402">
        <f>IF(SUM($S$3:BD$3)*$J507+SUM($S$4:BD$4)*$K507+SUM($S$5:BD$5)*$L507+SUM($S$6:BD$6)*$M507+SUM($S$7:BD$7)*$N507-SUM($O507:$Q507)&gt;0,SUM($S$3:BD$3)*$J507+SUM($S$4:BD$4)*$K507+SUM($S$5:BD$5)*$L507+SUM($S$6:BD$6)*$M507+SUM($S$7:BD$7)*$N507-SUM($O507:$Q507),0)</f>
        <v>122562.056</v>
      </c>
      <c r="BC507" s="87">
        <f t="shared" si="1551"/>
        <v>12289.609999999986</v>
      </c>
      <c r="BG507" s="23">
        <f>Y507*$H507*$I$2</f>
        <v>0</v>
      </c>
      <c r="BH507" s="23">
        <f>AA507*$H507*$I$2</f>
        <v>0</v>
      </c>
      <c r="BI507" s="23">
        <f>AC507*$H507*$I$2</f>
        <v>0</v>
      </c>
      <c r="BJ507" s="23">
        <f>AE507*$H507*$I$2</f>
        <v>0</v>
      </c>
      <c r="BK507" s="23">
        <f>AG507*$H507*$I$2</f>
        <v>2673631.9680000041</v>
      </c>
      <c r="BL507" s="23">
        <f>AI507*$H507*$I$2</f>
        <v>4459407.5400000028</v>
      </c>
      <c r="BM507" s="23">
        <f>AK507*$H507*$I$2</f>
        <v>5894826</v>
      </c>
      <c r="BN507" s="23">
        <f>AM507*$H507*$I$2</f>
        <v>8842238.9999999888</v>
      </c>
      <c r="BO507" s="23">
        <f>AO507*$H507*$I$2</f>
        <v>11445554.399999991</v>
      </c>
      <c r="BP507" s="23">
        <f>AQ507*$H507*$I$2</f>
        <v>11865302.400000013</v>
      </c>
      <c r="BQ507" s="407">
        <f>AS507*$H507*$I$2</f>
        <v>0</v>
      </c>
      <c r="BR507" s="22">
        <f>AU507*$H507*$I$2</f>
        <v>36116203.199999996</v>
      </c>
      <c r="BS507" s="23">
        <f>AW507*$H507*$I$2</f>
        <v>12536899.200000009</v>
      </c>
      <c r="BT507" s="23">
        <f>AY507*$H507*$I$2</f>
        <v>12536899.199999996</v>
      </c>
      <c r="BU507" s="23">
        <f>BA507*$H507*$I$2</f>
        <v>10353331.800000006</v>
      </c>
      <c r="BV507" s="23">
        <f>BC507*$H507*$I$2</f>
        <v>9807108.77999999</v>
      </c>
      <c r="BW507" s="24"/>
      <c r="BX507" s="164" t="s">
        <v>662</v>
      </c>
    </row>
    <row r="508" spans="1:76" s="86" customFormat="1" ht="15" customHeight="1" x14ac:dyDescent="0.25">
      <c r="A508" s="201" t="s">
        <v>1024</v>
      </c>
      <c r="B508" s="15" t="s">
        <v>176</v>
      </c>
      <c r="C508" s="244" t="s">
        <v>105</v>
      </c>
      <c r="D508" s="274">
        <v>2</v>
      </c>
      <c r="E508" s="328">
        <v>111</v>
      </c>
      <c r="F508" s="342" t="s">
        <v>1030</v>
      </c>
      <c r="G508" s="369">
        <v>2</v>
      </c>
      <c r="H508" s="370">
        <v>140</v>
      </c>
      <c r="I508" s="372" t="s">
        <v>1066</v>
      </c>
      <c r="J508" s="322"/>
      <c r="K508" s="117"/>
      <c r="L508" s="29"/>
      <c r="M508" s="29"/>
      <c r="N508" s="29"/>
      <c r="O508" s="10"/>
      <c r="P508" s="10">
        <v>6025</v>
      </c>
      <c r="Q508" s="291">
        <v>0</v>
      </c>
      <c r="R508" s="72">
        <f>IF(SUM($S$3:U$3)*$J508+SUM($S$4:U$4)*$K508+SUM($S$5:U$5)*$L508+SUM($S$6:U$6)*$M508+SUM($S$7:U$7)*$N508-SUM($O508:$Q508)&gt;0,SUM($S$3:U$3)*$J508+SUM($S$4:U$4)*$K508+SUM($S$5:U$5)*$L508+SUM($S$6:U$6)*$M508+SUM($S$7:U$7)*$N508-SUM($O508:$Q508),0)</f>
        <v>0</v>
      </c>
      <c r="S508" s="73">
        <f t="shared" si="1533"/>
        <v>0</v>
      </c>
      <c r="T508" s="72">
        <f>IF(SUM($S$3:W$3)*$J508+SUM($S$4:W$4)*$K508+SUM($S$5:W$5)*$L508+SUM($S$6:W$6)*$M508+SUM($S$7:W$7)*$N508-SUM($O508:$Q508)&gt;0,SUM($S$3:W$3)*$J508+SUM($S$4:W$4)*$K508+SUM($S$5:W$5)*$L508+SUM($S$6:W$6)*$M508+SUM($S$7:W$7)*$N508-SUM($O508:$Q508),0)</f>
        <v>0</v>
      </c>
      <c r="U508" s="4">
        <f t="shared" si="1534"/>
        <v>0</v>
      </c>
      <c r="V508" s="72">
        <f>IF(SUM($S$3:Y$3)*$J508+SUM($S$4:Y$4)*$K508+SUM($S$5:Y$5)*$L508+SUM($S$6:Y$6)*$M508+SUM($S$7:Y$7)*$N508-SUM($O508:$Q508)&gt;0,SUM($S$3:Y$3)*$J508+SUM($S$4:Y$4)*$K508+SUM($S$5:Y$5)*$L508+SUM($S$6:Y$6)*$M508+SUM($S$7:Y$7)*$N508-SUM($O508:$Q508),0)</f>
        <v>0</v>
      </c>
      <c r="W508" s="4">
        <f t="shared" si="1535"/>
        <v>0</v>
      </c>
      <c r="X508" s="72">
        <f>IF(SUM($S$3:AA$3)*$J508+SUM($S$4:AA$4)*$K508+SUM($S$5:AA$5)*$L508+SUM($S$6:AA$6)*$M508+SUM($S$7:AA$7)*$N508-SUM($O508:$Q508)&gt;0,SUM($S$3:AA$3)*$J508+SUM($S$4:AA$4)*$K508+SUM($S$5:AA$5)*$L508+SUM($S$6:AA$6)*$M508+SUM($S$7:AA$7)*$N508-SUM($O508:$Q508),0)</f>
        <v>0</v>
      </c>
      <c r="Y508" s="4">
        <f t="shared" si="1536"/>
        <v>0</v>
      </c>
      <c r="Z508" s="72">
        <f>IF(SUM($S$3:AC$3)*$J508+SUM($S$4:AC$4)*$K508+SUM($S$5:AC$5)*$L508+SUM($S$6:AC$6)*$M508+SUM($S$7:AC$7)*$N508-SUM($O508:$Q508)&gt;0,SUM($S$3:AC$3)*$J508+SUM($S$4:AC$4)*$K508+SUM($S$5:AC$5)*$L508+SUM($S$6:AC$6)*$M508+SUM($S$7:AC$7)*$N508-SUM($O508:$Q508),0)</f>
        <v>0</v>
      </c>
      <c r="AA508" s="4">
        <f t="shared" si="1537"/>
        <v>0</v>
      </c>
      <c r="AB508" s="72">
        <f>IF(SUM($S$3:AE$3)*$J508+SUM($S$4:AE$4)*$K508+SUM($S$5:AE$5)*$L508+SUM($S$6:AE$6)*$M508+SUM($S$7:AE$7)*$N508-SUM($O508:$Q508)&gt;0,SUM($S$3:AE$3)*$J508+SUM($S$4:AE$4)*$K508+SUM($S$5:AE$5)*$L508+SUM($S$6:AE$6)*$M508+SUM($S$7:AE$7)*$N508-SUM($O508:$Q508),0)</f>
        <v>0</v>
      </c>
      <c r="AC508" s="4">
        <f t="shared" si="1538"/>
        <v>0</v>
      </c>
      <c r="AD508" s="72">
        <f>IF(SUM($S$3:AG$3)*$J508+SUM($S$4:AG$4)*$K508+SUM($S$5:AG$5)*$L508+SUM($S$6:AG$6)*$M508+SUM($S$7:AG$7)*$N508-SUM($O508:$Q508)&gt;0,SUM($S$3:AG$3)*$J508+SUM($S$4:AG$4)*$K508+SUM($S$5:AG$5)*$L508+SUM($S$6:AG$6)*$M508+SUM($S$7:AG$7)*$N508-SUM($O508:$Q508),0)</f>
        <v>0</v>
      </c>
      <c r="AE508" s="4">
        <f t="shared" si="1539"/>
        <v>0</v>
      </c>
      <c r="AF508" s="72">
        <f>IF(SUM($S$3:AI$3)*$J508+SUM($S$4:AI$4)*$K508+SUM($S$5:AI$5)*$L508+SUM($S$6:AI$6)*$M508+SUM($S$7:AI$7)*$N508-SUM($O508:$Q508)&gt;0,SUM($S$3:AI$3)*$J508+SUM($S$4:AI$4)*$K508+SUM($S$5:AI$5)*$L508+SUM($S$6:AI$6)*$M508+SUM($S$7:AI$7)*$N508-SUM($O508:$Q508),0)</f>
        <v>0</v>
      </c>
      <c r="AG508" s="4">
        <f t="shared" si="1540"/>
        <v>0</v>
      </c>
      <c r="AH508" s="72">
        <f>IF(SUM($S$3:AK$3)*$J508+SUM($S$4:AK$4)*$K508+SUM($S$5:AK$5)*$L508+SUM($S$6:AK$6)*$M508+SUM($S$7:AK$7)*$N508-SUM($O508:$Q508)&gt;0,SUM($S$3:AK$3)*$J508+SUM($S$4:AK$4)*$K508+SUM($S$5:AK$5)*$L508+SUM($S$6:AK$6)*$M508+SUM($S$7:AK$7)*$N508-SUM($O508:$Q508),0)</f>
        <v>0</v>
      </c>
      <c r="AI508" s="4">
        <f t="shared" si="1541"/>
        <v>0</v>
      </c>
      <c r="AJ508" s="72">
        <f>IF(SUM($S$3:AM$3)*$J508+SUM($S$4:AQ$4)*$K508+SUM($S$5:AM$5)*$L508+SUM($S$6:AM$6)*$M508+SUM($S$7:AM$7)*$N508-SUM($O508:$Q508)&gt;0,SUM($S$3:AM$3)*$J508+SUM($S$4:AQ$4)*$K508+SUM($S$5:AM$5)*$L508+SUM($S$6:AM$6)*$M508+SUM($S$7:AM$7)*$N508-SUM($O508:$Q508),0)</f>
        <v>0</v>
      </c>
      <c r="AK508" s="4">
        <f t="shared" si="1542"/>
        <v>0</v>
      </c>
      <c r="AL508" s="72">
        <f>IF(SUM($S$3:AO$3)*$J508+SUM($S$4:AS$4)*$K508+SUM($S$5:AO$5)*$L508+SUM($S$6:AO$6)*$M508+SUM($S$7:AO$7)*$N508-SUM($O508:$Q508)&gt;0,SUM($S$3:AO$3)*$J508+SUM($S$4:AS$4)*$K508+SUM($S$5:AO$5)*$L508+SUM($S$6:AO$6)*$M508+SUM($S$7:AO$7)*$N508-SUM($O508:$Q508),0)</f>
        <v>0</v>
      </c>
      <c r="AM508" s="4">
        <f t="shared" si="1543"/>
        <v>0</v>
      </c>
      <c r="AN508" s="72">
        <f>IF(SUM($S$3:AQ$3)*$J508+SUM($S$4:AU$4)*$K508+SUM($S$5:AQ$5)*$L508+SUM($S$6:AQ$6)*$M508+SUM($S$7:AQ$7)*$N508-SUM($O508:$Q508)&gt;0,SUM($S$3:AQ$3)*$J508+SUM($S$4:AU$4)*$K508+SUM($S$5:AQ$5)*$L508+SUM($S$6:AQ$6)*$M508+SUM($S$7:AQ$7)*$N508-SUM($O508:$Q508),0)</f>
        <v>0</v>
      </c>
      <c r="AO508" s="4">
        <f t="shared" si="1544"/>
        <v>0</v>
      </c>
      <c r="AP508" s="72">
        <f>IF(SUM($S$3:AS$3)*$J508+SUM($S$4:AW$4)*$K508+SUM($S$5:AS$5)*$L508+SUM($S$6:AS$6)*$M508+SUM($S$7:AS$7)*$N508-SUM($O508:$Q508)&gt;0,SUM($S$3:AS$3)*$J508+SUM($S$4:AW$4)*$K508+SUM($S$5:AS$5)*$L508+SUM($S$6:AS$6)*$M508+SUM($S$7:AS$7)*$N508-SUM($O508:$Q508),0)</f>
        <v>0</v>
      </c>
      <c r="AQ508" s="4">
        <f t="shared" si="1545"/>
        <v>0</v>
      </c>
      <c r="AR508" s="72">
        <f>IF(SUM($S$3:AU$3)*$J508+SUM($S$4:AP$4)*$K508+SUM($S$5:AU$5)*$L508+SUM($S$6:AU$6)*$M508+SUM($S$7:AU$7)*$N508-SUM($O508:$Q508)&gt;0,SUM($S$3:AU$3)*$J508+SUM($S$4:AP$4)*$K508+SUM($S$5:AU$5)*$L508+SUM($S$6:AU$6)*$M508+SUM($S$7:AU$7)*$N508-SUM($O508:$Q508),0)</f>
        <v>0</v>
      </c>
      <c r="AS508" s="4">
        <f t="shared" si="1546"/>
        <v>0</v>
      </c>
      <c r="AT508" s="72">
        <f>IF(SUM($S$3:AW$3)*$J508+SUM($S$4:AW$4)*$K508+SUM($S$5:AW$5)*$L508+SUM($S$6:AW$6)*$M508+SUM($S$7:AW$7)*$N508-SUM($O508:$Q508)&gt;0,SUM($S$3:AW$3)*$J508+SUM($S$4:AW$4)*$K508+SUM($S$5:AW$5)*$L508+SUM($S$6:AW$6)*$M508+SUM($S$7:AW$7)*$N508-SUM($O508:$Q508),0)</f>
        <v>0</v>
      </c>
      <c r="AU508" s="4">
        <f t="shared" si="1547"/>
        <v>0</v>
      </c>
      <c r="AV508" s="72">
        <f>IF(SUM($S$3:AY$3)*$J508+SUM($S$4:AY$4)*$K508+SUM($S$5:AY$5)*$L508+SUM($S$6:AY$6)*$M508+SUM($S$7:AY$7)*$N508-SUM($O508:$Q508)&gt;0,SUM($S$3:AY$3)*$J508+SUM($S$4:AY$4)*$K508+SUM($S$5:AY$5)*$L508+SUM($S$6:AY$6)*$M508+SUM($S$7:AY$7)*$N508-SUM($O508:$Q508),0)</f>
        <v>0</v>
      </c>
      <c r="AW508" s="4">
        <f t="shared" si="1548"/>
        <v>0</v>
      </c>
      <c r="AX508" s="72">
        <f>IF(SUM($S$3:BA$3)*$J508+SUM($S$4:BA$4)*$K508+SUM($S$5:BA$5)*$L508+SUM($S$6:BA$6)*$M508+SUM($S$7:BA$7)*$N508-SUM($O508:$Q508)&gt;0,SUM($S$3:BA$3)*$J508+SUM($S$4:BA$4)*$K508+SUM($S$5:BA$5)*$L508+SUM($S$6:BA$6)*$M508+SUM($S$7:BA$7)*$N508-SUM($O508:$Q508),0)</f>
        <v>0</v>
      </c>
      <c r="AY508" s="7">
        <f t="shared" si="1549"/>
        <v>0</v>
      </c>
      <c r="AZ508" s="401">
        <f>IF(SUM($S$3:BC$3)*$J508+SUM($S$4:BC$4)*$K508+SUM($S$5:BC$5)*$L508+SUM($S$6:BC$6)*$M508+SUM($S$7:BC$7)*$N508-SUM($O508:$Q508)&gt;0,SUM($S$3:BC$3)*$J508+SUM($S$4:BC$4)*$K508+SUM($S$5:BC$5)*$L508+SUM($S$6:BC$6)*$M508+SUM($S$7:BC$7)*$N508-SUM($O508:$Q508),0)</f>
        <v>0</v>
      </c>
      <c r="BA508" s="87">
        <f t="shared" si="1550"/>
        <v>0</v>
      </c>
      <c r="BB508" s="402">
        <f>IF(SUM($S$3:BD$3)*$J508+SUM($S$4:BD$4)*$K508+SUM($S$5:BD$5)*$L508+SUM($S$6:BD$6)*$M508+SUM($S$7:BD$7)*$N508-SUM($O508:$Q508)&gt;0,SUM($S$3:BD$3)*$J508+SUM($S$4:BD$4)*$K508+SUM($S$5:BD$5)*$L508+SUM($S$6:BD$6)*$M508+SUM($S$7:BD$7)*$N508-SUM($O508:$Q508),0)</f>
        <v>0</v>
      </c>
      <c r="BC508" s="87">
        <f t="shared" si="1551"/>
        <v>0</v>
      </c>
      <c r="BG508" s="23">
        <f t="shared" ref="BG508:BG517" si="1779">Y508*$H508*$I$2</f>
        <v>0</v>
      </c>
      <c r="BH508" s="23">
        <f t="shared" ref="BH508:BH517" si="1780">AA508*$H508*$I$2</f>
        <v>0</v>
      </c>
      <c r="BI508" s="23">
        <f t="shared" ref="BI508:BI517" si="1781">AC508*$H508*$I$2</f>
        <v>0</v>
      </c>
      <c r="BJ508" s="23">
        <f t="shared" ref="BJ508:BJ517" si="1782">AE508*$H508*$I$2</f>
        <v>0</v>
      </c>
      <c r="BK508" s="23">
        <f t="shared" ref="BK508:BK517" si="1783">AG508*$H508*$I$2</f>
        <v>0</v>
      </c>
      <c r="BL508" s="23">
        <f t="shared" ref="BL508:BL517" si="1784">AI508*$H508*$I$2</f>
        <v>0</v>
      </c>
      <c r="BM508" s="23">
        <f t="shared" ref="BM508:BM517" si="1785">AK508*$H508*$I$2</f>
        <v>0</v>
      </c>
      <c r="BN508" s="23">
        <f t="shared" ref="BN508:BN517" si="1786">AM508*$H508*$I$2</f>
        <v>0</v>
      </c>
      <c r="BO508" s="23">
        <f t="shared" ref="BO508:BO517" si="1787">AO508*$H508*$I$2</f>
        <v>0</v>
      </c>
      <c r="BP508" s="23">
        <f t="shared" ref="BP508:BP517" si="1788">AQ508*$H508*$I$2</f>
        <v>0</v>
      </c>
      <c r="BQ508" s="407">
        <f t="shared" ref="BQ508:BQ517" si="1789">AS508*$H508*$I$2</f>
        <v>0</v>
      </c>
      <c r="BR508" s="22">
        <f t="shared" ref="BR508:BR517" si="1790">AU508*$H508*$I$2</f>
        <v>0</v>
      </c>
      <c r="BS508" s="23">
        <f t="shared" ref="BS508:BS517" si="1791">AW508*$H508*$I$2</f>
        <v>0</v>
      </c>
      <c r="BT508" s="23">
        <f t="shared" ref="BT508:BT517" si="1792">AY508*$H508*$I$2</f>
        <v>0</v>
      </c>
      <c r="BU508" s="23">
        <f t="shared" ref="BU508:BU517" si="1793">BA508*$H508*$I$2</f>
        <v>0</v>
      </c>
      <c r="BV508" s="23">
        <f t="shared" ref="BV508:BV517" si="1794">BC508*$H508*$I$2</f>
        <v>0</v>
      </c>
      <c r="BW508" s="24"/>
      <c r="BX508" s="164" t="s">
        <v>662</v>
      </c>
    </row>
    <row r="509" spans="1:76" s="86" customFormat="1" ht="15" customHeight="1" x14ac:dyDescent="0.25">
      <c r="A509" s="201" t="s">
        <v>1025</v>
      </c>
      <c r="B509" s="12" t="s">
        <v>471</v>
      </c>
      <c r="C509" s="244" t="s">
        <v>105</v>
      </c>
      <c r="D509" s="274">
        <v>2</v>
      </c>
      <c r="E509" s="328">
        <v>111</v>
      </c>
      <c r="F509" s="342" t="s">
        <v>1030</v>
      </c>
      <c r="G509" s="369">
        <v>2</v>
      </c>
      <c r="H509" s="370">
        <v>140</v>
      </c>
      <c r="I509" s="372" t="s">
        <v>1066</v>
      </c>
      <c r="J509" s="322"/>
      <c r="K509" s="117"/>
      <c r="L509" s="29"/>
      <c r="M509" s="29"/>
      <c r="N509" s="29"/>
      <c r="O509" s="10"/>
      <c r="P509" s="10"/>
      <c r="Q509" s="291">
        <v>0</v>
      </c>
      <c r="R509" s="72">
        <f>IF(SUM($S$3:U$3)*$J509+SUM($S$4:U$4)*$K509+SUM($S$5:U$5)*$L509+SUM($S$6:U$6)*$M509+SUM($S$7:U$7)*$N509-SUM($O509:$Q509)&gt;0,SUM($S$3:U$3)*$J509+SUM($S$4:U$4)*$K509+SUM($S$5:U$5)*$L509+SUM($S$6:U$6)*$M509+SUM($S$7:U$7)*$N509-SUM($O509:$Q509),0)</f>
        <v>0</v>
      </c>
      <c r="S509" s="73">
        <f t="shared" si="1533"/>
        <v>0</v>
      </c>
      <c r="T509" s="72">
        <f>IF(SUM($S$3:W$3)*$J509+SUM($S$4:W$4)*$K509+SUM($S$5:W$5)*$L509+SUM($S$6:W$6)*$M509+SUM($S$7:W$7)*$N509-SUM($O509:$Q509)&gt;0,SUM($S$3:W$3)*$J509+SUM($S$4:W$4)*$K509+SUM($S$5:W$5)*$L509+SUM($S$6:W$6)*$M509+SUM($S$7:W$7)*$N509-SUM($O509:$Q509),0)</f>
        <v>0</v>
      </c>
      <c r="U509" s="4">
        <f t="shared" si="1534"/>
        <v>0</v>
      </c>
      <c r="V509" s="72">
        <f>IF(SUM($S$3:Y$3)*$J509+SUM($S$4:Y$4)*$K509+SUM($S$5:Y$5)*$L509+SUM($S$6:Y$6)*$M509+SUM($S$7:Y$7)*$N509-SUM($O509:$Q509)&gt;0,SUM($S$3:Y$3)*$J509+SUM($S$4:Y$4)*$K509+SUM($S$5:Y$5)*$L509+SUM($S$6:Y$6)*$M509+SUM($S$7:Y$7)*$N509-SUM($O509:$Q509),0)</f>
        <v>0</v>
      </c>
      <c r="W509" s="4">
        <f t="shared" si="1535"/>
        <v>0</v>
      </c>
      <c r="X509" s="72">
        <f>IF(SUM($S$3:AA$3)*$J509+SUM($S$4:AA$4)*$K509+SUM($S$5:AA$5)*$L509+SUM($S$6:AA$6)*$M509+SUM($S$7:AA$7)*$N509-SUM($O509:$Q509)&gt;0,SUM($S$3:AA$3)*$J509+SUM($S$4:AA$4)*$K509+SUM($S$5:AA$5)*$L509+SUM($S$6:AA$6)*$M509+SUM($S$7:AA$7)*$N509-SUM($O509:$Q509),0)</f>
        <v>0</v>
      </c>
      <c r="Y509" s="4">
        <f t="shared" si="1536"/>
        <v>0</v>
      </c>
      <c r="Z509" s="72">
        <f>IF(SUM($S$3:AC$3)*$J509+SUM($S$4:AC$4)*$K509+SUM($S$5:AC$5)*$L509+SUM($S$6:AC$6)*$M509+SUM($S$7:AC$7)*$N509-SUM($O509:$Q509)&gt;0,SUM($S$3:AC$3)*$J509+SUM($S$4:AC$4)*$K509+SUM($S$5:AC$5)*$L509+SUM($S$6:AC$6)*$M509+SUM($S$7:AC$7)*$N509-SUM($O509:$Q509),0)</f>
        <v>0</v>
      </c>
      <c r="AA509" s="4">
        <f t="shared" si="1537"/>
        <v>0</v>
      </c>
      <c r="AB509" s="72">
        <f>IF(SUM($S$3:AE$3)*$J509+SUM($S$4:AE$4)*$K509+SUM($S$5:AE$5)*$L509+SUM($S$6:AE$6)*$M509+SUM($S$7:AE$7)*$N509-SUM($O509:$Q509)&gt;0,SUM($S$3:AE$3)*$J509+SUM($S$4:AE$4)*$K509+SUM($S$5:AE$5)*$L509+SUM($S$6:AE$6)*$M509+SUM($S$7:AE$7)*$N509-SUM($O509:$Q509),0)</f>
        <v>0</v>
      </c>
      <c r="AC509" s="4">
        <f t="shared" si="1538"/>
        <v>0</v>
      </c>
      <c r="AD509" s="72">
        <f>IF(SUM($S$3:AG$3)*$J509+SUM($S$4:AG$4)*$K509+SUM($S$5:AG$5)*$L509+SUM($S$6:AG$6)*$M509+SUM($S$7:AG$7)*$N509-SUM($O509:$Q509)&gt;0,SUM($S$3:AG$3)*$J509+SUM($S$4:AG$4)*$K509+SUM($S$5:AG$5)*$L509+SUM($S$6:AG$6)*$M509+SUM($S$7:AG$7)*$N509-SUM($O509:$Q509),0)</f>
        <v>0</v>
      </c>
      <c r="AE509" s="4">
        <f t="shared" si="1539"/>
        <v>0</v>
      </c>
      <c r="AF509" s="72">
        <f>IF(SUM($S$3:AI$3)*$J509+SUM($S$4:AI$4)*$K509+SUM($S$5:AI$5)*$L509+SUM($S$6:AI$6)*$M509+SUM($S$7:AI$7)*$N509-SUM($O509:$Q509)&gt;0,SUM($S$3:AI$3)*$J509+SUM($S$4:AI$4)*$K509+SUM($S$5:AI$5)*$L509+SUM($S$6:AI$6)*$M509+SUM($S$7:AI$7)*$N509-SUM($O509:$Q509),0)</f>
        <v>0</v>
      </c>
      <c r="AG509" s="4">
        <f t="shared" si="1540"/>
        <v>0</v>
      </c>
      <c r="AH509" s="72">
        <f>IF(SUM($S$3:AK$3)*$J509+SUM($S$4:AK$4)*$K509+SUM($S$5:AK$5)*$L509+SUM($S$6:AK$6)*$M509+SUM($S$7:AK$7)*$N509-SUM($O509:$Q509)&gt;0,SUM($S$3:AK$3)*$J509+SUM($S$4:AK$4)*$K509+SUM($S$5:AK$5)*$L509+SUM($S$6:AK$6)*$M509+SUM($S$7:AK$7)*$N509-SUM($O509:$Q509),0)</f>
        <v>0</v>
      </c>
      <c r="AI509" s="4">
        <f t="shared" si="1541"/>
        <v>0</v>
      </c>
      <c r="AJ509" s="72">
        <f>IF(SUM($S$3:AM$3)*$J509+SUM($S$4:AQ$4)*$K509+SUM($S$5:AM$5)*$L509+SUM($S$6:AM$6)*$M509+SUM($S$7:AM$7)*$N509-SUM($O509:$Q509)&gt;0,SUM($S$3:AM$3)*$J509+SUM($S$4:AQ$4)*$K509+SUM($S$5:AM$5)*$L509+SUM($S$6:AM$6)*$M509+SUM($S$7:AM$7)*$N509-SUM($O509:$Q509),0)</f>
        <v>0</v>
      </c>
      <c r="AK509" s="4">
        <f t="shared" si="1542"/>
        <v>0</v>
      </c>
      <c r="AL509" s="72">
        <f>IF(SUM($S$3:AO$3)*$J509+SUM($S$4:AS$4)*$K509+SUM($S$5:AO$5)*$L509+SUM($S$6:AO$6)*$M509+SUM($S$7:AO$7)*$N509-SUM($O509:$Q509)&gt;0,SUM($S$3:AO$3)*$J509+SUM($S$4:AS$4)*$K509+SUM($S$5:AO$5)*$L509+SUM($S$6:AO$6)*$M509+SUM($S$7:AO$7)*$N509-SUM($O509:$Q509),0)</f>
        <v>0</v>
      </c>
      <c r="AM509" s="4">
        <f t="shared" si="1543"/>
        <v>0</v>
      </c>
      <c r="AN509" s="72">
        <f>IF(SUM($S$3:AQ$3)*$J509+SUM($S$4:AU$4)*$K509+SUM($S$5:AQ$5)*$L509+SUM($S$6:AQ$6)*$M509+SUM($S$7:AQ$7)*$N509-SUM($O509:$Q509)&gt;0,SUM($S$3:AQ$3)*$J509+SUM($S$4:AU$4)*$K509+SUM($S$5:AQ$5)*$L509+SUM($S$6:AQ$6)*$M509+SUM($S$7:AQ$7)*$N509-SUM($O509:$Q509),0)</f>
        <v>0</v>
      </c>
      <c r="AO509" s="4">
        <f t="shared" si="1544"/>
        <v>0</v>
      </c>
      <c r="AP509" s="72">
        <f>IF(SUM($S$3:AS$3)*$J509+SUM($S$4:AW$4)*$K509+SUM($S$5:AS$5)*$L509+SUM($S$6:AS$6)*$M509+SUM($S$7:AS$7)*$N509-SUM($O509:$Q509)&gt;0,SUM($S$3:AS$3)*$J509+SUM($S$4:AW$4)*$K509+SUM($S$5:AS$5)*$L509+SUM($S$6:AS$6)*$M509+SUM($S$7:AS$7)*$N509-SUM($O509:$Q509),0)</f>
        <v>0</v>
      </c>
      <c r="AQ509" s="4">
        <f t="shared" si="1545"/>
        <v>0</v>
      </c>
      <c r="AR509" s="72">
        <f>IF(SUM($S$3:AU$3)*$J509+SUM($S$4:AP$4)*$K509+SUM($S$5:AU$5)*$L509+SUM($S$6:AU$6)*$M509+SUM($S$7:AU$7)*$N509-SUM($O509:$Q509)&gt;0,SUM($S$3:AU$3)*$J509+SUM($S$4:AP$4)*$K509+SUM($S$5:AU$5)*$L509+SUM($S$6:AU$6)*$M509+SUM($S$7:AU$7)*$N509-SUM($O509:$Q509),0)</f>
        <v>0</v>
      </c>
      <c r="AS509" s="4">
        <f t="shared" si="1546"/>
        <v>0</v>
      </c>
      <c r="AT509" s="72">
        <f>IF(SUM($S$3:AW$3)*$J509+SUM($S$4:AW$4)*$K509+SUM($S$5:AW$5)*$L509+SUM($S$6:AW$6)*$M509+SUM($S$7:AW$7)*$N509-SUM($O509:$Q509)&gt;0,SUM($S$3:AW$3)*$J509+SUM($S$4:AW$4)*$K509+SUM($S$5:AW$5)*$L509+SUM($S$6:AW$6)*$M509+SUM($S$7:AW$7)*$N509-SUM($O509:$Q509),0)</f>
        <v>0</v>
      </c>
      <c r="AU509" s="4">
        <f t="shared" si="1547"/>
        <v>0</v>
      </c>
      <c r="AV509" s="72">
        <f>IF(SUM($S$3:AY$3)*$J509+SUM($S$4:AY$4)*$K509+SUM($S$5:AY$5)*$L509+SUM($S$6:AY$6)*$M509+SUM($S$7:AY$7)*$N509-SUM($O509:$Q509)&gt;0,SUM($S$3:AY$3)*$J509+SUM($S$4:AY$4)*$K509+SUM($S$5:AY$5)*$L509+SUM($S$6:AY$6)*$M509+SUM($S$7:AY$7)*$N509-SUM($O509:$Q509),0)</f>
        <v>0</v>
      </c>
      <c r="AW509" s="4">
        <f t="shared" si="1548"/>
        <v>0</v>
      </c>
      <c r="AX509" s="72">
        <f>IF(SUM($S$3:BA$3)*$J509+SUM($S$4:BA$4)*$K509+SUM($S$5:BA$5)*$L509+SUM($S$6:BA$6)*$M509+SUM($S$7:BA$7)*$N509-SUM($O509:$Q509)&gt;0,SUM($S$3:BA$3)*$J509+SUM($S$4:BA$4)*$K509+SUM($S$5:BA$5)*$L509+SUM($S$6:BA$6)*$M509+SUM($S$7:BA$7)*$N509-SUM($O509:$Q509),0)</f>
        <v>0</v>
      </c>
      <c r="AY509" s="7">
        <f t="shared" si="1549"/>
        <v>0</v>
      </c>
      <c r="AZ509" s="401">
        <f>IF(SUM($S$3:BC$3)*$J509+SUM($S$4:BC$4)*$K509+SUM($S$5:BC$5)*$L509+SUM($S$6:BC$6)*$M509+SUM($S$7:BC$7)*$N509-SUM($O509:$Q509)&gt;0,SUM($S$3:BC$3)*$J509+SUM($S$4:BC$4)*$K509+SUM($S$5:BC$5)*$L509+SUM($S$6:BC$6)*$M509+SUM($S$7:BC$7)*$N509-SUM($O509:$Q509),0)</f>
        <v>0</v>
      </c>
      <c r="BA509" s="87">
        <f t="shared" si="1550"/>
        <v>0</v>
      </c>
      <c r="BB509" s="402">
        <f>IF(SUM($S$3:BD$3)*$J509+SUM($S$4:BD$4)*$K509+SUM($S$5:BD$5)*$L509+SUM($S$6:BD$6)*$M509+SUM($S$7:BD$7)*$N509-SUM($O509:$Q509)&gt;0,SUM($S$3:BD$3)*$J509+SUM($S$4:BD$4)*$K509+SUM($S$5:BD$5)*$L509+SUM($S$6:BD$6)*$M509+SUM($S$7:BD$7)*$N509-SUM($O509:$Q509),0)</f>
        <v>0</v>
      </c>
      <c r="BC509" s="87">
        <f t="shared" si="1551"/>
        <v>0</v>
      </c>
      <c r="BG509" s="23">
        <f t="shared" si="1779"/>
        <v>0</v>
      </c>
      <c r="BH509" s="23">
        <f t="shared" si="1780"/>
        <v>0</v>
      </c>
      <c r="BI509" s="23">
        <f t="shared" si="1781"/>
        <v>0</v>
      </c>
      <c r="BJ509" s="23">
        <f t="shared" si="1782"/>
        <v>0</v>
      </c>
      <c r="BK509" s="23">
        <f t="shared" si="1783"/>
        <v>0</v>
      </c>
      <c r="BL509" s="23">
        <f t="shared" si="1784"/>
        <v>0</v>
      </c>
      <c r="BM509" s="23">
        <f t="shared" si="1785"/>
        <v>0</v>
      </c>
      <c r="BN509" s="23">
        <f t="shared" si="1786"/>
        <v>0</v>
      </c>
      <c r="BO509" s="23">
        <f t="shared" si="1787"/>
        <v>0</v>
      </c>
      <c r="BP509" s="23">
        <f t="shared" si="1788"/>
        <v>0</v>
      </c>
      <c r="BQ509" s="407">
        <f t="shared" si="1789"/>
        <v>0</v>
      </c>
      <c r="BR509" s="22">
        <f t="shared" si="1790"/>
        <v>0</v>
      </c>
      <c r="BS509" s="23">
        <f t="shared" si="1791"/>
        <v>0</v>
      </c>
      <c r="BT509" s="23">
        <f t="shared" si="1792"/>
        <v>0</v>
      </c>
      <c r="BU509" s="23">
        <f t="shared" si="1793"/>
        <v>0</v>
      </c>
      <c r="BV509" s="23">
        <f t="shared" si="1794"/>
        <v>0</v>
      </c>
      <c r="BW509" s="24"/>
      <c r="BX509" s="164" t="s">
        <v>662</v>
      </c>
    </row>
    <row r="510" spans="1:76" s="86" customFormat="1" ht="15" customHeight="1" x14ac:dyDescent="0.25">
      <c r="A510" s="202" t="s">
        <v>300</v>
      </c>
      <c r="B510" s="51" t="s">
        <v>176</v>
      </c>
      <c r="C510" s="244" t="s">
        <v>105</v>
      </c>
      <c r="D510" s="274">
        <v>2</v>
      </c>
      <c r="E510" s="328">
        <v>111</v>
      </c>
      <c r="F510" s="342" t="s">
        <v>1030</v>
      </c>
      <c r="G510" s="369">
        <v>2</v>
      </c>
      <c r="H510" s="370">
        <v>140</v>
      </c>
      <c r="I510" s="372" t="s">
        <v>1066</v>
      </c>
      <c r="J510" s="323">
        <v>27.4</v>
      </c>
      <c r="K510" s="116">
        <v>15.85</v>
      </c>
      <c r="L510" s="26">
        <v>19.3</v>
      </c>
      <c r="M510" s="27">
        <v>25.81</v>
      </c>
      <c r="N510" s="29"/>
      <c r="O510" s="10"/>
      <c r="P510" s="10"/>
      <c r="Q510" s="291">
        <v>17143.849999999999</v>
      </c>
      <c r="R510" s="72">
        <f>IF(SUM($S$3:U$3)*$J510+SUM($S$4:U$4)*$K510+SUM($S$5:U$5)*$L510+SUM($S$6:U$6)*$M510+SUM($S$7:U$7)*$N510-SUM($O510:$Q510)&gt;0,SUM($S$3:U$3)*$J510+SUM($S$4:U$4)*$K510+SUM($S$5:U$5)*$L510+SUM($S$6:U$6)*$M510+SUM($S$7:U$7)*$N510-SUM($O510:$Q510),0)</f>
        <v>0</v>
      </c>
      <c r="S510" s="73">
        <f t="shared" si="1533"/>
        <v>0</v>
      </c>
      <c r="T510" s="72">
        <f>IF(SUM($S$3:W$3)*$J510+SUM($S$4:W$4)*$K510+SUM($S$5:W$5)*$L510+SUM($S$6:W$6)*$M510+SUM($S$7:W$7)*$N510-SUM($O510:$Q510)&gt;0,SUM($S$3:W$3)*$J510+SUM($S$4:W$4)*$K510+SUM($S$5:W$5)*$L510+SUM($S$6:W$6)*$M510+SUM($S$7:W$7)*$N510-SUM($O510:$Q510),0)</f>
        <v>0</v>
      </c>
      <c r="U510" s="4">
        <f t="shared" si="1534"/>
        <v>0</v>
      </c>
      <c r="V510" s="72">
        <f>IF(SUM($S$3:Y$3)*$J510+SUM($S$4:Y$4)*$K510+SUM($S$5:Y$5)*$L510+SUM($S$6:Y$6)*$M510+SUM($S$7:Y$7)*$N510-SUM($O510:$Q510)&gt;0,SUM($S$3:Y$3)*$J510+SUM($S$4:Y$4)*$K510+SUM($S$5:Y$5)*$L510+SUM($S$6:Y$6)*$M510+SUM($S$7:Y$7)*$N510-SUM($O510:$Q510),0)</f>
        <v>0</v>
      </c>
      <c r="W510" s="4">
        <f t="shared" si="1535"/>
        <v>0</v>
      </c>
      <c r="X510" s="72">
        <f>IF(SUM($S$3:AA$3)*$J510+SUM($S$4:AA$4)*$K510+SUM($S$5:AA$5)*$L510+SUM($S$6:AA$6)*$M510+SUM($S$7:AA$7)*$N510-SUM($O510:$Q510)&gt;0,SUM($S$3:AA$3)*$J510+SUM($S$4:AA$4)*$K510+SUM($S$5:AA$5)*$L510+SUM($S$6:AA$6)*$M510+SUM($S$7:AA$7)*$N510-SUM($O510:$Q510),0)</f>
        <v>0</v>
      </c>
      <c r="Y510" s="4">
        <f t="shared" si="1536"/>
        <v>0</v>
      </c>
      <c r="Z510" s="72">
        <f>IF(SUM($S$3:AC$3)*$J510+SUM($S$4:AC$4)*$K510+SUM($S$5:AC$5)*$L510+SUM($S$6:AC$6)*$M510+SUM($S$7:AC$7)*$N510-SUM($O510:$Q510)&gt;0,SUM($S$3:AC$3)*$J510+SUM($S$4:AC$4)*$K510+SUM($S$5:AC$5)*$L510+SUM($S$6:AC$6)*$M510+SUM($S$7:AC$7)*$N510-SUM($O510:$Q510),0)</f>
        <v>0</v>
      </c>
      <c r="AA510" s="4">
        <f t="shared" si="1537"/>
        <v>0</v>
      </c>
      <c r="AB510" s="72">
        <f>IF(SUM($S$3:AE$3)*$J510+SUM($S$4:AE$4)*$K510+SUM($S$5:AE$5)*$L510+SUM($S$6:AE$6)*$M510+SUM($S$7:AE$7)*$N510-SUM($O510:$Q510)&gt;0,SUM($S$3:AE$3)*$J510+SUM($S$4:AE$4)*$K510+SUM($S$5:AE$5)*$L510+SUM($S$6:AE$6)*$M510+SUM($S$7:AE$7)*$N510-SUM($O510:$Q510),0)</f>
        <v>0</v>
      </c>
      <c r="AC510" s="4">
        <f t="shared" si="1538"/>
        <v>0</v>
      </c>
      <c r="AD510" s="72">
        <f>IF(SUM($S$3:AG$3)*$J510+SUM($S$4:AG$4)*$K510+SUM($S$5:AG$5)*$L510+SUM($S$6:AG$6)*$M510+SUM($S$7:AG$7)*$N510-SUM($O510:$Q510)&gt;0,SUM($S$3:AG$3)*$J510+SUM($S$4:AG$4)*$K510+SUM($S$5:AG$5)*$L510+SUM($S$6:AG$6)*$M510+SUM($S$7:AG$7)*$N510-SUM($O510:$Q510),0)</f>
        <v>0</v>
      </c>
      <c r="AE510" s="4">
        <f t="shared" si="1539"/>
        <v>0</v>
      </c>
      <c r="AF510" s="72">
        <f>IF(SUM($S$3:AI$3)*$J510+SUM($S$4:AI$4)*$K510+SUM($S$5:AI$5)*$L510+SUM($S$6:AI$6)*$M510+SUM($S$7:AI$7)*$N510-SUM($O510:$Q510)&gt;0,SUM($S$3:AI$3)*$J510+SUM($S$4:AI$4)*$K510+SUM($S$5:AI$5)*$L510+SUM($S$6:AI$6)*$M510+SUM($S$7:AI$7)*$N510-SUM($O510:$Q510),0)</f>
        <v>2332.5999999999985</v>
      </c>
      <c r="AG510" s="4">
        <f t="shared" si="1540"/>
        <v>2332.5999999999985</v>
      </c>
      <c r="AH510" s="72">
        <f>IF(SUM($S$3:AK$3)*$J510+SUM($S$4:AK$4)*$K510+SUM($S$5:AK$5)*$L510+SUM($S$6:AK$6)*$M510+SUM($S$7:AK$7)*$N510-SUM($O510:$Q510)&gt;0,SUM($S$3:AK$3)*$J510+SUM($S$4:AK$4)*$K510+SUM($S$5:AK$5)*$L510+SUM($S$6:AK$6)*$M510+SUM($S$7:AK$7)*$N510-SUM($O510:$Q510),0)</f>
        <v>4595.4900000000016</v>
      </c>
      <c r="AI510" s="4">
        <f t="shared" si="1541"/>
        <v>2262.8900000000031</v>
      </c>
      <c r="AJ510" s="72">
        <f>IF(SUM($S$3:AM$3)*$J510+SUM($S$4:AQ$4)*$K510+SUM($S$5:AM$5)*$L510+SUM($S$6:AM$6)*$M510+SUM($S$7:AM$7)*$N510-SUM($O510:$Q510)&gt;0,SUM($S$3:AM$3)*$J510+SUM($S$4:AQ$4)*$K510+SUM($S$5:AM$5)*$L510+SUM($S$6:AM$6)*$M510+SUM($S$7:AM$7)*$N510-SUM($O510:$Q510),0)</f>
        <v>6180.489999999998</v>
      </c>
      <c r="AK510" s="4">
        <f t="shared" si="1542"/>
        <v>1584.9999999999964</v>
      </c>
      <c r="AL510" s="72">
        <f>IF(SUM($S$3:AO$3)*$J510+SUM($S$4:AS$4)*$K510+SUM($S$5:AO$5)*$L510+SUM($S$6:AO$6)*$M510+SUM($S$7:AO$7)*$N510-SUM($O510:$Q510)&gt;0,SUM($S$3:AO$3)*$J510+SUM($S$4:AS$4)*$K510+SUM($S$5:AO$5)*$L510+SUM($S$6:AO$6)*$M510+SUM($S$7:AO$7)*$N510-SUM($O510:$Q510),0)</f>
        <v>8557.989999999998</v>
      </c>
      <c r="AM510" s="4">
        <f t="shared" si="1543"/>
        <v>2377.5</v>
      </c>
      <c r="AN510" s="72">
        <f>IF(SUM($S$3:AQ$3)*$J510+SUM($S$4:AU$4)*$K510+SUM($S$5:AQ$5)*$L510+SUM($S$6:AQ$6)*$M510+SUM($S$7:AQ$7)*$N510-SUM($O510:$Q510)&gt;0,SUM($S$3:AQ$3)*$J510+SUM($S$4:AU$4)*$K510+SUM($S$5:AQ$5)*$L510+SUM($S$6:AQ$6)*$M510+SUM($S$7:AQ$7)*$N510-SUM($O510:$Q510),0)</f>
        <v>12803.84</v>
      </c>
      <c r="AO510" s="4">
        <f t="shared" si="1544"/>
        <v>4245.8500000000022</v>
      </c>
      <c r="AP510" s="72">
        <f>IF(SUM($S$3:AS$3)*$J510+SUM($S$4:AW$4)*$K510+SUM($S$5:AS$5)*$L510+SUM($S$6:AS$6)*$M510+SUM($S$7:AS$7)*$N510-SUM($O510:$Q510)&gt;0,SUM($S$3:AS$3)*$J510+SUM($S$4:AW$4)*$K510+SUM($S$5:AS$5)*$L510+SUM($S$6:AS$6)*$M510+SUM($S$7:AS$7)*$N510-SUM($O510:$Q510),0)</f>
        <v>18014.690000000002</v>
      </c>
      <c r="AQ510" s="4">
        <f t="shared" si="1545"/>
        <v>5210.8500000000022</v>
      </c>
      <c r="AR510" s="72">
        <f>IF(SUM($S$3:AU$3)*$J510+SUM($S$4:AP$4)*$K510+SUM($S$5:AU$5)*$L510+SUM($S$6:AU$6)*$M510+SUM($S$7:AU$7)*$N510-SUM($O510:$Q510)&gt;0,SUM($S$3:AU$3)*$J510+SUM($S$4:AP$4)*$K510+SUM($S$5:AU$5)*$L510+SUM($S$6:AU$6)*$M510+SUM($S$7:AU$7)*$N510-SUM($O510:$Q510),0)</f>
        <v>13674.54</v>
      </c>
      <c r="AS510" s="4">
        <f t="shared" si="1546"/>
        <v>0</v>
      </c>
      <c r="AT510" s="72">
        <f>IF(SUM($S$3:AW$3)*$J510+SUM($S$4:AW$4)*$K510+SUM($S$5:AW$5)*$L510+SUM($S$6:AW$6)*$M510+SUM($S$7:AW$7)*$N510-SUM($O510:$Q510)&gt;0,SUM($S$3:AW$3)*$J510+SUM($S$4:AW$4)*$K510+SUM($S$5:AW$5)*$L510+SUM($S$6:AW$6)*$M510+SUM($S$7:AW$7)*$N510-SUM($O510:$Q510),0)</f>
        <v>26769.390000000007</v>
      </c>
      <c r="AU510" s="4">
        <f t="shared" si="1547"/>
        <v>13094.850000000006</v>
      </c>
      <c r="AV510" s="72">
        <f>IF(SUM($S$3:AY$3)*$J510+SUM($S$4:AY$4)*$K510+SUM($S$5:AY$5)*$L510+SUM($S$6:AY$6)*$M510+SUM($S$7:AY$7)*$N510-SUM($O510:$Q510)&gt;0,SUM($S$3:AY$3)*$J510+SUM($S$4:AY$4)*$K510+SUM($S$5:AY$5)*$L510+SUM($S$6:AY$6)*$M510+SUM($S$7:AY$7)*$N510-SUM($O510:$Q510),0)</f>
        <v>33524.239999999998</v>
      </c>
      <c r="AW510" s="4">
        <f t="shared" si="1548"/>
        <v>6754.8499999999913</v>
      </c>
      <c r="AX510" s="72">
        <f>IF(SUM($S$3:BA$3)*$J510+SUM($S$4:BA$4)*$K510+SUM($S$5:BA$5)*$L510+SUM($S$6:BA$6)*$M510+SUM($S$7:BA$7)*$N510-SUM($O510:$Q510)&gt;0,SUM($S$3:BA$3)*$J510+SUM($S$4:BA$4)*$K510+SUM($S$5:BA$5)*$L510+SUM($S$6:BA$6)*$M510+SUM($S$7:BA$7)*$N510-SUM($O510:$Q510),0)</f>
        <v>40279.089999999997</v>
      </c>
      <c r="AY510" s="7">
        <f t="shared" si="1549"/>
        <v>6754.8499999999985</v>
      </c>
      <c r="AZ510" s="401">
        <f>IF(SUM($S$3:BC$3)*$J510+SUM($S$4:BC$4)*$K510+SUM($S$5:BC$5)*$L510+SUM($S$6:BC$6)*$M510+SUM($S$7:BC$7)*$N510-SUM($O510:$Q510)&gt;0,SUM($S$3:BC$3)*$J510+SUM($S$4:BC$4)*$K510+SUM($S$5:BC$5)*$L510+SUM($S$6:BC$6)*$M510+SUM($S$7:BC$7)*$N510-SUM($O510:$Q510),0)</f>
        <v>46130.59</v>
      </c>
      <c r="BA510" s="87">
        <f t="shared" si="1550"/>
        <v>5851.5</v>
      </c>
      <c r="BB510" s="402">
        <f>IF(SUM($S$3:BD$3)*$J510+SUM($S$4:BD$4)*$K510+SUM($S$5:BD$5)*$L510+SUM($S$6:BD$6)*$M510+SUM($S$7:BD$7)*$N510-SUM($O510:$Q510)&gt;0,SUM($S$3:BD$3)*$J510+SUM($S$4:BD$4)*$K510+SUM($S$5:BD$5)*$L510+SUM($S$6:BD$6)*$M510+SUM($S$7:BD$7)*$N510-SUM($O510:$Q510),0)</f>
        <v>51085.340000000004</v>
      </c>
      <c r="BC510" s="87">
        <f t="shared" si="1551"/>
        <v>4954.7500000000073</v>
      </c>
      <c r="BG510" s="23">
        <f t="shared" si="1779"/>
        <v>0</v>
      </c>
      <c r="BH510" s="23">
        <f t="shared" si="1780"/>
        <v>0</v>
      </c>
      <c r="BI510" s="23">
        <f t="shared" si="1781"/>
        <v>0</v>
      </c>
      <c r="BJ510" s="23">
        <f t="shared" si="1782"/>
        <v>0</v>
      </c>
      <c r="BK510" s="23">
        <f t="shared" si="1783"/>
        <v>1861414.7999999986</v>
      </c>
      <c r="BL510" s="23">
        <f t="shared" si="1784"/>
        <v>1805786.2200000025</v>
      </c>
      <c r="BM510" s="23">
        <f t="shared" si="1785"/>
        <v>1264829.999999997</v>
      </c>
      <c r="BN510" s="23">
        <f t="shared" si="1786"/>
        <v>1897245</v>
      </c>
      <c r="BO510" s="23">
        <f t="shared" si="1787"/>
        <v>3388188.3000000021</v>
      </c>
      <c r="BP510" s="23">
        <f t="shared" si="1788"/>
        <v>4158258.3000000021</v>
      </c>
      <c r="BQ510" s="407">
        <f t="shared" si="1789"/>
        <v>0</v>
      </c>
      <c r="BR510" s="22">
        <f t="shared" si="1790"/>
        <v>10449690.300000006</v>
      </c>
      <c r="BS510" s="23">
        <f t="shared" si="1791"/>
        <v>5390370.2999999933</v>
      </c>
      <c r="BT510" s="23">
        <f t="shared" si="1792"/>
        <v>5390370.2999999989</v>
      </c>
      <c r="BU510" s="23">
        <f t="shared" si="1793"/>
        <v>4669497</v>
      </c>
      <c r="BV510" s="23">
        <f t="shared" si="1794"/>
        <v>3953890.5000000061</v>
      </c>
      <c r="BW510" s="24"/>
      <c r="BX510" s="164" t="s">
        <v>662</v>
      </c>
    </row>
    <row r="511" spans="1:76" s="86" customFormat="1" ht="15" customHeight="1" x14ac:dyDescent="0.25">
      <c r="A511" s="201" t="s">
        <v>522</v>
      </c>
      <c r="B511" s="51" t="s">
        <v>176</v>
      </c>
      <c r="C511" s="244" t="s">
        <v>105</v>
      </c>
      <c r="D511" s="274">
        <v>2</v>
      </c>
      <c r="E511" s="328">
        <v>111</v>
      </c>
      <c r="F511" s="342" t="s">
        <v>1030</v>
      </c>
      <c r="G511" s="369">
        <v>2</v>
      </c>
      <c r="H511" s="370">
        <v>125</v>
      </c>
      <c r="I511" s="372" t="s">
        <v>1066</v>
      </c>
      <c r="J511" s="323">
        <v>20.98</v>
      </c>
      <c r="K511" s="116">
        <v>33.978000000000002</v>
      </c>
      <c r="L511" s="26">
        <v>29.6</v>
      </c>
      <c r="M511" s="27">
        <v>42.454000000000001</v>
      </c>
      <c r="N511" s="29"/>
      <c r="O511" s="10"/>
      <c r="P511" s="10">
        <v>3137.63</v>
      </c>
      <c r="Q511" s="291">
        <v>27883.958000000002</v>
      </c>
      <c r="R511" s="72">
        <f>IF(SUM($S$3:U$3)*$J511+SUM($S$4:U$4)*$K511+SUM($S$5:U$5)*$L511+SUM($S$6:U$6)*$M511+SUM($S$7:U$7)*$N511-SUM($O511:$Q511)&gt;0,SUM($S$3:U$3)*$J511+SUM($S$4:U$4)*$K511+SUM($S$5:U$5)*$L511+SUM($S$6:U$6)*$M511+SUM($S$7:U$7)*$N511-SUM($O511:$Q511),0)</f>
        <v>0</v>
      </c>
      <c r="S511" s="73">
        <f t="shared" si="1533"/>
        <v>0</v>
      </c>
      <c r="T511" s="72">
        <f>IF(SUM($S$3:W$3)*$J511+SUM($S$4:W$4)*$K511+SUM($S$5:W$5)*$L511+SUM($S$6:W$6)*$M511+SUM($S$7:W$7)*$N511-SUM($O511:$Q511)&gt;0,SUM($S$3:W$3)*$J511+SUM($S$4:W$4)*$K511+SUM($S$5:W$5)*$L511+SUM($S$6:W$6)*$M511+SUM($S$7:W$7)*$N511-SUM($O511:$Q511),0)</f>
        <v>0</v>
      </c>
      <c r="U511" s="4">
        <f t="shared" si="1534"/>
        <v>0</v>
      </c>
      <c r="V511" s="72">
        <f>IF(SUM($S$3:Y$3)*$J511+SUM($S$4:Y$4)*$K511+SUM($S$5:Y$5)*$L511+SUM($S$6:Y$6)*$M511+SUM($S$7:Y$7)*$N511-SUM($O511:$Q511)&gt;0,SUM($S$3:Y$3)*$J511+SUM($S$4:Y$4)*$K511+SUM($S$5:Y$5)*$L511+SUM($S$6:Y$6)*$M511+SUM($S$7:Y$7)*$N511-SUM($O511:$Q511),0)</f>
        <v>0</v>
      </c>
      <c r="W511" s="4">
        <f t="shared" si="1535"/>
        <v>0</v>
      </c>
      <c r="X511" s="72">
        <f>IF(SUM($S$3:AA$3)*$J511+SUM($S$4:AA$4)*$K511+SUM($S$5:AA$5)*$L511+SUM($S$6:AA$6)*$M511+SUM($S$7:AA$7)*$N511-SUM($O511:$Q511)&gt;0,SUM($S$3:AA$3)*$J511+SUM($S$4:AA$4)*$K511+SUM($S$5:AA$5)*$L511+SUM($S$6:AA$6)*$M511+SUM($S$7:AA$7)*$N511-SUM($O511:$Q511),0)</f>
        <v>0</v>
      </c>
      <c r="Y511" s="4">
        <f t="shared" si="1536"/>
        <v>0</v>
      </c>
      <c r="Z511" s="72">
        <f>IF(SUM($S$3:AC$3)*$J511+SUM($S$4:AC$4)*$K511+SUM($S$5:AC$5)*$L511+SUM($S$6:AC$6)*$M511+SUM($S$7:AC$7)*$N511-SUM($O511:$Q511)&gt;0,SUM($S$3:AC$3)*$J511+SUM($S$4:AC$4)*$K511+SUM($S$5:AC$5)*$L511+SUM($S$6:AC$6)*$M511+SUM($S$7:AC$7)*$N511-SUM($O511:$Q511),0)</f>
        <v>0</v>
      </c>
      <c r="AA511" s="4">
        <f t="shared" si="1537"/>
        <v>0</v>
      </c>
      <c r="AB511" s="72">
        <f>IF(SUM($S$3:AE$3)*$J511+SUM($S$4:AE$4)*$K511+SUM($S$5:AE$5)*$L511+SUM($S$6:AE$6)*$M511+SUM($S$7:AE$7)*$N511-SUM($O511:$Q511)&gt;0,SUM($S$3:AE$3)*$J511+SUM($S$4:AE$4)*$K511+SUM($S$5:AE$5)*$L511+SUM($S$6:AE$6)*$M511+SUM($S$7:AE$7)*$N511-SUM($O511:$Q511),0)</f>
        <v>0</v>
      </c>
      <c r="AC511" s="4">
        <f t="shared" si="1538"/>
        <v>0</v>
      </c>
      <c r="AD511" s="72">
        <f>IF(SUM($S$3:AG$3)*$J511+SUM($S$4:AG$4)*$K511+SUM($S$5:AG$5)*$L511+SUM($S$6:AG$6)*$M511+SUM($S$7:AG$7)*$N511-SUM($O511:$Q511)&gt;0,SUM($S$3:AG$3)*$J511+SUM($S$4:AG$4)*$K511+SUM($S$5:AG$5)*$L511+SUM($S$6:AG$6)*$M511+SUM($S$7:AG$7)*$N511-SUM($O511:$Q511),0)</f>
        <v>0</v>
      </c>
      <c r="AE511" s="4">
        <f t="shared" si="1539"/>
        <v>0</v>
      </c>
      <c r="AF511" s="72">
        <f>IF(SUM($S$3:AI$3)*$J511+SUM($S$4:AI$4)*$K511+SUM($S$5:AI$5)*$L511+SUM($S$6:AI$6)*$M511+SUM($S$7:AI$7)*$N511-SUM($O511:$Q511)&gt;0,SUM($S$3:AI$3)*$J511+SUM($S$4:AI$4)*$K511+SUM($S$5:AI$5)*$L511+SUM($S$6:AI$6)*$M511+SUM($S$7:AI$7)*$N511-SUM($O511:$Q511),0)</f>
        <v>1227.6659999999974</v>
      </c>
      <c r="AG511" s="4">
        <f t="shared" si="1540"/>
        <v>1227.6659999999974</v>
      </c>
      <c r="AH511" s="72">
        <f>IF(SUM($S$3:AK$3)*$J511+SUM($S$4:AK$4)*$K511+SUM($S$5:AK$5)*$L511+SUM($S$6:AK$6)*$M511+SUM($S$7:AK$7)*$N511-SUM($O511:$Q511)&gt;0,SUM($S$3:AK$3)*$J511+SUM($S$4:AK$4)*$K511+SUM($S$5:AK$5)*$L511+SUM($S$6:AK$6)*$M511+SUM($S$7:AK$7)*$N511-SUM($O511:$Q511),0)</f>
        <v>5250.8559999999998</v>
      </c>
      <c r="AI511" s="4">
        <f t="shared" si="1541"/>
        <v>4023.1900000000023</v>
      </c>
      <c r="AJ511" s="72">
        <f>IF(SUM($S$3:AM$3)*$J511+SUM($S$4:AQ$4)*$K511+SUM($S$5:AM$5)*$L511+SUM($S$6:AM$6)*$M511+SUM($S$7:AM$7)*$N511-SUM($O511:$Q511)&gt;0,SUM($S$3:AM$3)*$J511+SUM($S$4:AQ$4)*$K511+SUM($S$5:AM$5)*$L511+SUM($S$6:AM$6)*$M511+SUM($S$7:AM$7)*$N511-SUM($O511:$Q511),0)</f>
        <v>8648.6559999999954</v>
      </c>
      <c r="AK511" s="4">
        <f t="shared" si="1542"/>
        <v>3397.7999999999956</v>
      </c>
      <c r="AL511" s="72">
        <f>IF(SUM($S$3:AO$3)*$J511+SUM($S$4:AS$4)*$K511+SUM($S$5:AO$5)*$L511+SUM($S$6:AO$6)*$M511+SUM($S$7:AO$7)*$N511-SUM($O511:$Q511)&gt;0,SUM($S$3:AO$3)*$J511+SUM($S$4:AS$4)*$K511+SUM($S$5:AO$5)*$L511+SUM($S$6:AO$6)*$M511+SUM($S$7:AO$7)*$N511-SUM($O511:$Q511),0)</f>
        <v>13745.356</v>
      </c>
      <c r="AM511" s="4">
        <f t="shared" si="1543"/>
        <v>5096.7000000000044</v>
      </c>
      <c r="AN511" s="72">
        <f>IF(SUM($S$3:AQ$3)*$J511+SUM($S$4:AU$4)*$K511+SUM($S$5:AQ$5)*$L511+SUM($S$6:AQ$6)*$M511+SUM($S$7:AQ$7)*$N511-SUM($O511:$Q511)&gt;0,SUM($S$3:AQ$3)*$J511+SUM($S$4:AU$4)*$K511+SUM($S$5:AQ$5)*$L511+SUM($S$6:AQ$6)*$M511+SUM($S$7:AQ$7)*$N511-SUM($O511:$Q511),0)</f>
        <v>21807.945999999996</v>
      </c>
      <c r="AO511" s="4">
        <f t="shared" si="1544"/>
        <v>8062.5899999999965</v>
      </c>
      <c r="AP511" s="72">
        <f>IF(SUM($S$3:AS$3)*$J511+SUM($S$4:AW$4)*$K511+SUM($S$5:AS$5)*$L511+SUM($S$6:AS$6)*$M511+SUM($S$7:AS$7)*$N511-SUM($O511:$Q511)&gt;0,SUM($S$3:AS$3)*$J511+SUM($S$4:AW$4)*$K511+SUM($S$5:AS$5)*$L511+SUM($S$6:AS$6)*$M511+SUM($S$7:AS$7)*$N511-SUM($O511:$Q511),0)</f>
        <v>31350.535999999993</v>
      </c>
      <c r="AQ511" s="4">
        <f t="shared" si="1545"/>
        <v>9542.5899999999965</v>
      </c>
      <c r="AR511" s="72">
        <f>IF(SUM($S$3:AU$3)*$J511+SUM($S$4:AP$4)*$K511+SUM($S$5:AU$5)*$L511+SUM($S$6:AU$6)*$M511+SUM($S$7:AU$7)*$N511-SUM($O511:$Q511)&gt;0,SUM($S$3:AU$3)*$J511+SUM($S$4:AP$4)*$K511+SUM($S$5:AU$5)*$L511+SUM($S$6:AU$6)*$M511+SUM($S$7:AU$7)*$N511-SUM($O511:$Q511),0)</f>
        <v>19476.525999999998</v>
      </c>
      <c r="AS511" s="4">
        <f t="shared" si="1546"/>
        <v>0</v>
      </c>
      <c r="AT511" s="72">
        <f>IF(SUM($S$3:AW$3)*$J511+SUM($S$4:AW$4)*$K511+SUM($S$5:AW$5)*$L511+SUM($S$6:AW$6)*$M511+SUM($S$7:AW$7)*$N511-SUM($O511:$Q511)&gt;0,SUM($S$3:AW$3)*$J511+SUM($S$4:AW$4)*$K511+SUM($S$5:AW$5)*$L511+SUM($S$6:AW$6)*$M511+SUM($S$7:AW$7)*$N511-SUM($O511:$Q511),0)</f>
        <v>44978.316000000006</v>
      </c>
      <c r="AU511" s="4">
        <f t="shared" si="1547"/>
        <v>25501.790000000008</v>
      </c>
      <c r="AV511" s="72">
        <f>IF(SUM($S$3:AY$3)*$J511+SUM($S$4:AY$4)*$K511+SUM($S$5:AY$5)*$L511+SUM($S$6:AY$6)*$M511+SUM($S$7:AY$7)*$N511-SUM($O511:$Q511)&gt;0,SUM($S$3:AY$3)*$J511+SUM($S$4:AY$4)*$K511+SUM($S$5:AY$5)*$L511+SUM($S$6:AY$6)*$M511+SUM($S$7:AY$7)*$N511-SUM($O511:$Q511),0)</f>
        <v>56888.906000000003</v>
      </c>
      <c r="AW511" s="4">
        <f t="shared" si="1548"/>
        <v>11910.589999999997</v>
      </c>
      <c r="AX511" s="72">
        <f>IF(SUM($S$3:BA$3)*$J511+SUM($S$4:BA$4)*$K511+SUM($S$5:BA$5)*$L511+SUM($S$6:BA$6)*$M511+SUM($S$7:BA$7)*$N511-SUM($O511:$Q511)&gt;0,SUM($S$3:BA$3)*$J511+SUM($S$4:BA$4)*$K511+SUM($S$5:BA$5)*$L511+SUM($S$6:BA$6)*$M511+SUM($S$7:BA$7)*$N511-SUM($O511:$Q511),0)</f>
        <v>68799.495999999999</v>
      </c>
      <c r="AY511" s="7">
        <f t="shared" si="1549"/>
        <v>11910.589999999997</v>
      </c>
      <c r="AZ511" s="401">
        <f>IF(SUM($S$3:BC$3)*$J511+SUM($S$4:BC$4)*$K511+SUM($S$5:BC$5)*$L511+SUM($S$6:BC$6)*$M511+SUM($S$7:BC$7)*$N511-SUM($O511:$Q511)&gt;0,SUM($S$3:BC$3)*$J511+SUM($S$4:BC$4)*$K511+SUM($S$5:BC$5)*$L511+SUM($S$6:BC$6)*$M511+SUM($S$7:BC$7)*$N511-SUM($O511:$Q511),0)</f>
        <v>79224.196000000011</v>
      </c>
      <c r="BA511" s="87">
        <f t="shared" si="1550"/>
        <v>10424.700000000012</v>
      </c>
      <c r="BB511" s="402">
        <f>IF(SUM($S$3:BD$3)*$J511+SUM($S$4:BD$4)*$K511+SUM($S$5:BD$5)*$L511+SUM($S$6:BD$6)*$M511+SUM($S$7:BD$7)*$N511-SUM($O511:$Q511)&gt;0,SUM($S$3:BD$3)*$J511+SUM($S$4:BD$4)*$K511+SUM($S$5:BD$5)*$L511+SUM($S$6:BD$6)*$M511+SUM($S$7:BD$7)*$N511-SUM($O511:$Q511),0)</f>
        <v>88244.562000000005</v>
      </c>
      <c r="BC511" s="87">
        <f t="shared" si="1551"/>
        <v>9020.3659999999945</v>
      </c>
      <c r="BG511" s="23">
        <f t="shared" si="1779"/>
        <v>0</v>
      </c>
      <c r="BH511" s="23">
        <f t="shared" si="1780"/>
        <v>0</v>
      </c>
      <c r="BI511" s="23">
        <f t="shared" si="1781"/>
        <v>0</v>
      </c>
      <c r="BJ511" s="23">
        <f t="shared" si="1782"/>
        <v>0</v>
      </c>
      <c r="BK511" s="23">
        <f t="shared" si="1783"/>
        <v>874712.02499999816</v>
      </c>
      <c r="BL511" s="23">
        <f t="shared" si="1784"/>
        <v>2866522.8750000019</v>
      </c>
      <c r="BM511" s="23">
        <f t="shared" si="1785"/>
        <v>2420932.4999999972</v>
      </c>
      <c r="BN511" s="23">
        <f t="shared" si="1786"/>
        <v>3631398.7500000033</v>
      </c>
      <c r="BO511" s="23">
        <f t="shared" si="1787"/>
        <v>5744595.3749999972</v>
      </c>
      <c r="BP511" s="23">
        <f t="shared" si="1788"/>
        <v>6799095.3749999972</v>
      </c>
      <c r="BQ511" s="407">
        <f t="shared" si="1789"/>
        <v>0</v>
      </c>
      <c r="BR511" s="22">
        <f t="shared" si="1790"/>
        <v>18170025.375000007</v>
      </c>
      <c r="BS511" s="23">
        <f t="shared" si="1791"/>
        <v>8486295.3749999981</v>
      </c>
      <c r="BT511" s="23">
        <f t="shared" si="1792"/>
        <v>8486295.3749999981</v>
      </c>
      <c r="BU511" s="23">
        <f t="shared" si="1793"/>
        <v>7427598.7500000084</v>
      </c>
      <c r="BV511" s="23">
        <f t="shared" si="1794"/>
        <v>6427010.7749999966</v>
      </c>
      <c r="BW511" s="24"/>
      <c r="BX511" s="164" t="s">
        <v>662</v>
      </c>
    </row>
    <row r="512" spans="1:76" s="86" customFormat="1" ht="15" customHeight="1" x14ac:dyDescent="0.25">
      <c r="A512" s="201" t="s">
        <v>1026</v>
      </c>
      <c r="B512" s="51" t="s">
        <v>176</v>
      </c>
      <c r="C512" s="244" t="s">
        <v>105</v>
      </c>
      <c r="D512" s="274">
        <v>2</v>
      </c>
      <c r="E512" s="328">
        <v>111</v>
      </c>
      <c r="F512" s="342" t="s">
        <v>1030</v>
      </c>
      <c r="G512" s="369">
        <v>2</v>
      </c>
      <c r="H512" s="370">
        <v>140</v>
      </c>
      <c r="I512" s="372" t="s">
        <v>1066</v>
      </c>
      <c r="J512" s="323">
        <v>1.04</v>
      </c>
      <c r="K512" s="116">
        <v>1.1299999999999999</v>
      </c>
      <c r="L512" s="26">
        <v>0.54</v>
      </c>
      <c r="M512" s="27">
        <v>1.1299999999999999</v>
      </c>
      <c r="N512" s="29"/>
      <c r="O512" s="10"/>
      <c r="P512" s="10">
        <v>255</v>
      </c>
      <c r="Q512" s="291">
        <v>284.13400000000001</v>
      </c>
      <c r="R512" s="72">
        <f>IF(SUM($S$3:U$3)*$J512+SUM($S$4:U$4)*$K512+SUM($S$5:U$5)*$L512+SUM($S$6:U$6)*$M512+SUM($S$7:U$7)*$N512-SUM($O512:$Q512)&gt;0,SUM($S$3:U$3)*$J512+SUM($S$4:U$4)*$K512+SUM($S$5:U$5)*$L512+SUM($S$6:U$6)*$M512+SUM($S$7:U$7)*$N512-SUM($O512:$Q512),0)</f>
        <v>0</v>
      </c>
      <c r="S512" s="73">
        <f t="shared" si="1533"/>
        <v>0</v>
      </c>
      <c r="T512" s="72">
        <f>IF(SUM($S$3:W$3)*$J512+SUM($S$4:W$4)*$K512+SUM($S$5:W$5)*$L512+SUM($S$6:W$6)*$M512+SUM($S$7:W$7)*$N512-SUM($O512:$Q512)&gt;0,SUM($S$3:W$3)*$J512+SUM($S$4:W$4)*$K512+SUM($S$5:W$5)*$L512+SUM($S$6:W$6)*$M512+SUM($S$7:W$7)*$N512-SUM($O512:$Q512),0)</f>
        <v>0</v>
      </c>
      <c r="U512" s="4">
        <f t="shared" si="1534"/>
        <v>0</v>
      </c>
      <c r="V512" s="72">
        <f>IF(SUM($S$3:Y$3)*$J512+SUM($S$4:Y$4)*$K512+SUM($S$5:Y$5)*$L512+SUM($S$6:Y$6)*$M512+SUM($S$7:Y$7)*$N512-SUM($O512:$Q512)&gt;0,SUM($S$3:Y$3)*$J512+SUM($S$4:Y$4)*$K512+SUM($S$5:Y$5)*$L512+SUM($S$6:Y$6)*$M512+SUM($S$7:Y$7)*$N512-SUM($O512:$Q512),0)</f>
        <v>0</v>
      </c>
      <c r="W512" s="4">
        <f t="shared" si="1535"/>
        <v>0</v>
      </c>
      <c r="X512" s="72">
        <f>IF(SUM($S$3:AA$3)*$J512+SUM($S$4:AA$4)*$K512+SUM($S$5:AA$5)*$L512+SUM($S$6:AA$6)*$M512+SUM($S$7:AA$7)*$N512-SUM($O512:$Q512)&gt;0,SUM($S$3:AA$3)*$J512+SUM($S$4:AA$4)*$K512+SUM($S$5:AA$5)*$L512+SUM($S$6:AA$6)*$M512+SUM($S$7:AA$7)*$N512-SUM($O512:$Q512),0)</f>
        <v>16.41599999999994</v>
      </c>
      <c r="Y512" s="4">
        <f t="shared" si="1536"/>
        <v>16.41599999999994</v>
      </c>
      <c r="Z512" s="72">
        <f>IF(SUM($S$3:AC$3)*$J512+SUM($S$4:AC$4)*$K512+SUM($S$5:AC$5)*$L512+SUM($S$6:AC$6)*$M512+SUM($S$7:AC$7)*$N512-SUM($O512:$Q512)&gt;0,SUM($S$3:AC$3)*$J512+SUM($S$4:AC$4)*$K512+SUM($S$5:AC$5)*$L512+SUM($S$6:AC$6)*$M512+SUM($S$7:AC$7)*$N512-SUM($O512:$Q512),0)</f>
        <v>180.83600000000001</v>
      </c>
      <c r="AA512" s="4">
        <f t="shared" si="1537"/>
        <v>164.42000000000007</v>
      </c>
      <c r="AB512" s="72">
        <f>IF(SUM($S$3:AE$3)*$J512+SUM($S$4:AE$4)*$K512+SUM($S$5:AE$5)*$L512+SUM($S$6:AE$6)*$M512+SUM($S$7:AE$7)*$N512-SUM($O512:$Q512)&gt;0,SUM($S$3:AE$3)*$J512+SUM($S$4:AE$4)*$K512+SUM($S$5:AE$5)*$L512+SUM($S$6:AE$6)*$M512+SUM($S$7:AE$7)*$N512-SUM($O512:$Q512),0)</f>
        <v>265.58600000000001</v>
      </c>
      <c r="AC512" s="4">
        <f t="shared" si="1538"/>
        <v>84.75</v>
      </c>
      <c r="AD512" s="72">
        <f>IF(SUM($S$3:AG$3)*$J512+SUM($S$4:AG$4)*$K512+SUM($S$5:AG$5)*$L512+SUM($S$6:AG$6)*$M512+SUM($S$7:AG$7)*$N512-SUM($O512:$Q512)&gt;0,SUM($S$3:AG$3)*$J512+SUM($S$4:AG$4)*$K512+SUM($S$5:AG$5)*$L512+SUM($S$6:AG$6)*$M512+SUM($S$7:AG$7)*$N512-SUM($O512:$Q512),0)</f>
        <v>359.79599999999982</v>
      </c>
      <c r="AE512" s="4">
        <f t="shared" si="1539"/>
        <v>94.209999999999809</v>
      </c>
      <c r="AF512" s="72">
        <f>IF(SUM($S$3:AI$3)*$J512+SUM($S$4:AI$4)*$K512+SUM($S$5:AI$5)*$L512+SUM($S$6:AI$6)*$M512+SUM($S$7:AI$7)*$N512-SUM($O512:$Q512)&gt;0,SUM($S$3:AI$3)*$J512+SUM($S$4:AI$4)*$K512+SUM($S$5:AI$5)*$L512+SUM($S$6:AI$6)*$M512+SUM($S$7:AI$7)*$N512-SUM($O512:$Q512),0)</f>
        <v>477.19599999999991</v>
      </c>
      <c r="AG512" s="4">
        <f t="shared" si="1540"/>
        <v>117.40000000000009</v>
      </c>
      <c r="AH512" s="72">
        <f>IF(SUM($S$3:AK$3)*$J512+SUM($S$4:AK$4)*$K512+SUM($S$5:AK$5)*$L512+SUM($S$6:AK$6)*$M512+SUM($S$7:AK$7)*$N512-SUM($O512:$Q512)&gt;0,SUM($S$3:AK$3)*$J512+SUM($S$4:AK$4)*$K512+SUM($S$5:AK$5)*$L512+SUM($S$6:AK$6)*$M512+SUM($S$7:AK$7)*$N512-SUM($O512:$Q512),0)</f>
        <v>582.60599999999977</v>
      </c>
      <c r="AI512" s="4">
        <f t="shared" si="1541"/>
        <v>105.40999999999985</v>
      </c>
      <c r="AJ512" s="72">
        <f>IF(SUM($S$3:AM$3)*$J512+SUM($S$4:AQ$4)*$K512+SUM($S$5:AM$5)*$L512+SUM($S$6:AM$6)*$M512+SUM($S$7:AM$7)*$N512-SUM($O512:$Q512)&gt;0,SUM($S$3:AM$3)*$J512+SUM($S$4:AQ$4)*$K512+SUM($S$5:AM$5)*$L512+SUM($S$6:AM$6)*$M512+SUM($S$7:AM$7)*$N512-SUM($O512:$Q512),0)</f>
        <v>695.60599999999977</v>
      </c>
      <c r="AK512" s="4">
        <f t="shared" si="1542"/>
        <v>113</v>
      </c>
      <c r="AL512" s="72">
        <f>IF(SUM($S$3:AO$3)*$J512+SUM($S$4:AS$4)*$K512+SUM($S$5:AO$5)*$L512+SUM($S$6:AO$6)*$M512+SUM($S$7:AO$7)*$N512-SUM($O512:$Q512)&gt;0,SUM($S$3:AO$3)*$J512+SUM($S$4:AS$4)*$K512+SUM($S$5:AO$5)*$L512+SUM($S$6:AO$6)*$M512+SUM($S$7:AO$7)*$N512-SUM($O512:$Q512),0)</f>
        <v>865.10599999999977</v>
      </c>
      <c r="AM512" s="4">
        <f t="shared" si="1543"/>
        <v>169.5</v>
      </c>
      <c r="AN512" s="72">
        <f>IF(SUM($S$3:AQ$3)*$J512+SUM($S$4:AU$4)*$K512+SUM($S$5:AQ$5)*$L512+SUM($S$6:AQ$6)*$M512+SUM($S$7:AQ$7)*$N512-SUM($O512:$Q512)&gt;0,SUM($S$3:AQ$3)*$J512+SUM($S$4:AU$4)*$K512+SUM($S$5:AQ$5)*$L512+SUM($S$6:AQ$6)*$M512+SUM($S$7:AQ$7)*$N512-SUM($O512:$Q512),0)</f>
        <v>1101.1559999999999</v>
      </c>
      <c r="AO512" s="4">
        <f t="shared" si="1544"/>
        <v>236.05000000000018</v>
      </c>
      <c r="AP512" s="72">
        <f>IF(SUM($S$3:AS$3)*$J512+SUM($S$4:AW$4)*$K512+SUM($S$5:AS$5)*$L512+SUM($S$6:AS$6)*$M512+SUM($S$7:AS$7)*$N512-SUM($O512:$Q512)&gt;0,SUM($S$3:AS$3)*$J512+SUM($S$4:AW$4)*$K512+SUM($S$5:AS$5)*$L512+SUM($S$6:AS$6)*$M512+SUM($S$7:AS$7)*$N512-SUM($O512:$Q512),0)</f>
        <v>1364.2059999999999</v>
      </c>
      <c r="AQ512" s="4">
        <f t="shared" si="1545"/>
        <v>263.04999999999995</v>
      </c>
      <c r="AR512" s="72">
        <f>IF(SUM($S$3:AU$3)*$J512+SUM($S$4:AP$4)*$K512+SUM($S$5:AU$5)*$L512+SUM($S$6:AU$6)*$M512+SUM($S$7:AU$7)*$N512-SUM($O512:$Q512)&gt;0,SUM($S$3:AU$3)*$J512+SUM($S$4:AP$4)*$K512+SUM($S$5:AU$5)*$L512+SUM($S$6:AU$6)*$M512+SUM($S$7:AU$7)*$N512-SUM($O512:$Q512),0)</f>
        <v>879.4559999999999</v>
      </c>
      <c r="AS512" s="4">
        <f t="shared" si="1546"/>
        <v>0</v>
      </c>
      <c r="AT512" s="72">
        <f>IF(SUM($S$3:AW$3)*$J512+SUM($S$4:AW$4)*$K512+SUM($S$5:AW$5)*$L512+SUM($S$6:AW$6)*$M512+SUM($S$7:AW$7)*$N512-SUM($O512:$Q512)&gt;0,SUM($S$3:AW$3)*$J512+SUM($S$4:AW$4)*$K512+SUM($S$5:AW$5)*$L512+SUM($S$6:AW$6)*$M512+SUM($S$7:AW$7)*$N512-SUM($O512:$Q512),0)</f>
        <v>1637.7060000000001</v>
      </c>
      <c r="AU512" s="4">
        <f t="shared" si="1547"/>
        <v>758.25000000000023</v>
      </c>
      <c r="AV512" s="72">
        <f>IF(SUM($S$3:AY$3)*$J512+SUM($S$4:AY$4)*$K512+SUM($S$5:AY$5)*$L512+SUM($S$6:AY$6)*$M512+SUM($S$7:AY$7)*$N512-SUM($O512:$Q512)&gt;0,SUM($S$3:AY$3)*$J512+SUM($S$4:AY$4)*$K512+SUM($S$5:AY$5)*$L512+SUM($S$6:AY$6)*$M512+SUM($S$7:AY$7)*$N512-SUM($O512:$Q512),0)</f>
        <v>1943.9559999999997</v>
      </c>
      <c r="AW512" s="4">
        <f t="shared" si="1548"/>
        <v>306.24999999999955</v>
      </c>
      <c r="AX512" s="72">
        <f>IF(SUM($S$3:BA$3)*$J512+SUM($S$4:BA$4)*$K512+SUM($S$5:BA$5)*$L512+SUM($S$6:BA$6)*$M512+SUM($S$7:BA$7)*$N512-SUM($O512:$Q512)&gt;0,SUM($S$3:BA$3)*$J512+SUM($S$4:BA$4)*$K512+SUM($S$5:BA$5)*$L512+SUM($S$6:BA$6)*$M512+SUM($S$7:BA$7)*$N512-SUM($O512:$Q512),0)</f>
        <v>2250.2060000000001</v>
      </c>
      <c r="AY512" s="7">
        <f t="shared" si="1549"/>
        <v>306.25000000000045</v>
      </c>
      <c r="AZ512" s="401">
        <f>IF(SUM($S$3:BC$3)*$J512+SUM($S$4:BC$4)*$K512+SUM($S$5:BC$5)*$L512+SUM($S$6:BC$6)*$M512+SUM($S$7:BC$7)*$N512-SUM($O512:$Q512)&gt;0,SUM($S$3:BC$3)*$J512+SUM($S$4:BC$4)*$K512+SUM($S$5:BC$5)*$L512+SUM($S$6:BC$6)*$M512+SUM($S$7:BC$7)*$N512-SUM($O512:$Q512),0)</f>
        <v>2516.9059999999999</v>
      </c>
      <c r="BA512" s="87">
        <f t="shared" si="1550"/>
        <v>266.69999999999982</v>
      </c>
      <c r="BB512" s="402">
        <f>IF(SUM($S$3:BD$3)*$J512+SUM($S$4:BD$4)*$K512+SUM($S$5:BD$5)*$L512+SUM($S$6:BD$6)*$M512+SUM($S$7:BD$7)*$N512-SUM($O512:$Q512)&gt;0,SUM($S$3:BD$3)*$J512+SUM($S$4:BD$4)*$K512+SUM($S$5:BD$5)*$L512+SUM($S$6:BD$6)*$M512+SUM($S$7:BD$7)*$N512-SUM($O512:$Q512),0)</f>
        <v>2756.4560000000001</v>
      </c>
      <c r="BC512" s="87">
        <f t="shared" si="1551"/>
        <v>239.55000000000018</v>
      </c>
      <c r="BG512" s="23">
        <f t="shared" si="1779"/>
        <v>13099.967999999952</v>
      </c>
      <c r="BH512" s="23">
        <f t="shared" si="1780"/>
        <v>131207.16000000006</v>
      </c>
      <c r="BI512" s="23">
        <f t="shared" si="1781"/>
        <v>67630.5</v>
      </c>
      <c r="BJ512" s="23">
        <f t="shared" si="1782"/>
        <v>75179.579999999842</v>
      </c>
      <c r="BK512" s="23">
        <f t="shared" si="1783"/>
        <v>93685.200000000084</v>
      </c>
      <c r="BL512" s="23">
        <f t="shared" si="1784"/>
        <v>84117.179999999891</v>
      </c>
      <c r="BM512" s="23">
        <f t="shared" si="1785"/>
        <v>90174</v>
      </c>
      <c r="BN512" s="23">
        <f t="shared" si="1786"/>
        <v>135261</v>
      </c>
      <c r="BO512" s="23">
        <f t="shared" si="1787"/>
        <v>188367.90000000017</v>
      </c>
      <c r="BP512" s="23">
        <f t="shared" si="1788"/>
        <v>209913.89999999997</v>
      </c>
      <c r="BQ512" s="407">
        <f t="shared" si="1789"/>
        <v>0</v>
      </c>
      <c r="BR512" s="22">
        <f t="shared" si="1790"/>
        <v>605083.50000000023</v>
      </c>
      <c r="BS512" s="23">
        <f t="shared" si="1791"/>
        <v>244387.49999999962</v>
      </c>
      <c r="BT512" s="23">
        <f t="shared" si="1792"/>
        <v>244387.50000000038</v>
      </c>
      <c r="BU512" s="23">
        <f t="shared" si="1793"/>
        <v>212826.59999999983</v>
      </c>
      <c r="BV512" s="23">
        <f t="shared" si="1794"/>
        <v>191160.90000000017</v>
      </c>
      <c r="BW512" s="24"/>
      <c r="BX512" s="164" t="s">
        <v>662</v>
      </c>
    </row>
    <row r="513" spans="1:76" s="86" customFormat="1" ht="15" customHeight="1" x14ac:dyDescent="0.25">
      <c r="A513" s="201" t="s">
        <v>523</v>
      </c>
      <c r="B513" s="51" t="s">
        <v>176</v>
      </c>
      <c r="C513" s="244" t="s">
        <v>105</v>
      </c>
      <c r="D513" s="274">
        <v>2</v>
      </c>
      <c r="E513" s="328">
        <v>111</v>
      </c>
      <c r="F513" s="342" t="s">
        <v>1030</v>
      </c>
      <c r="G513" s="369">
        <v>2</v>
      </c>
      <c r="H513" s="370">
        <v>140</v>
      </c>
      <c r="I513" s="372" t="s">
        <v>1066</v>
      </c>
      <c r="J513" s="323">
        <v>0.6</v>
      </c>
      <c r="K513" s="116">
        <v>0.34</v>
      </c>
      <c r="L513" s="26">
        <v>0.35</v>
      </c>
      <c r="M513" s="27">
        <v>0.34</v>
      </c>
      <c r="N513" s="29"/>
      <c r="O513" s="10"/>
      <c r="P513" s="10"/>
      <c r="Q513" s="291">
        <v>172.35</v>
      </c>
      <c r="R513" s="72">
        <f>IF(SUM($S$3:U$3)*$J513+SUM($S$4:U$4)*$K513+SUM($S$5:U$5)*$L513+SUM($S$6:U$6)*$M513+SUM($S$7:U$7)*$N513-SUM($O513:$Q513)&gt;0,SUM($S$3:U$3)*$J513+SUM($S$4:U$4)*$K513+SUM($S$5:U$5)*$L513+SUM($S$6:U$6)*$M513+SUM($S$7:U$7)*$N513-SUM($O513:$Q513),0)</f>
        <v>0</v>
      </c>
      <c r="S513" s="73">
        <f t="shared" si="1533"/>
        <v>0</v>
      </c>
      <c r="T513" s="72">
        <f>IF(SUM($S$3:W$3)*$J513+SUM($S$4:W$4)*$K513+SUM($S$5:W$5)*$L513+SUM($S$6:W$6)*$M513+SUM($S$7:W$7)*$N513-SUM($O513:$Q513)&gt;0,SUM($S$3:W$3)*$J513+SUM($S$4:W$4)*$K513+SUM($S$5:W$5)*$L513+SUM($S$6:W$6)*$M513+SUM($S$7:W$7)*$N513-SUM($O513:$Q513),0)</f>
        <v>0</v>
      </c>
      <c r="U513" s="4">
        <f t="shared" si="1534"/>
        <v>0</v>
      </c>
      <c r="V513" s="72">
        <f>IF(SUM($S$3:Y$3)*$J513+SUM($S$4:Y$4)*$K513+SUM($S$5:Y$5)*$L513+SUM($S$6:Y$6)*$M513+SUM($S$7:Y$7)*$N513-SUM($O513:$Q513)&gt;0,SUM($S$3:Y$3)*$J513+SUM($S$4:Y$4)*$K513+SUM($S$5:Y$5)*$L513+SUM($S$6:Y$6)*$M513+SUM($S$7:Y$7)*$N513-SUM($O513:$Q513),0)</f>
        <v>0</v>
      </c>
      <c r="W513" s="4">
        <f t="shared" si="1535"/>
        <v>0</v>
      </c>
      <c r="X513" s="72">
        <f>IF(SUM($S$3:AA$3)*$J513+SUM($S$4:AA$4)*$K513+SUM($S$5:AA$5)*$L513+SUM($S$6:AA$6)*$M513+SUM($S$7:AA$7)*$N513-SUM($O513:$Q513)&gt;0,SUM($S$3:AA$3)*$J513+SUM($S$4:AA$4)*$K513+SUM($S$5:AA$5)*$L513+SUM($S$6:AA$6)*$M513+SUM($S$7:AA$7)*$N513-SUM($O513:$Q513),0)</f>
        <v>53.750000000000028</v>
      </c>
      <c r="Y513" s="4">
        <f t="shared" si="1536"/>
        <v>53.750000000000028</v>
      </c>
      <c r="Z513" s="72">
        <f>IF(SUM($S$3:AC$3)*$J513+SUM($S$4:AC$4)*$K513+SUM($S$5:AC$5)*$L513+SUM($S$6:AC$6)*$M513+SUM($S$7:AC$7)*$N513-SUM($O513:$Q513)&gt;0,SUM($S$3:AC$3)*$J513+SUM($S$4:AC$4)*$K513+SUM($S$5:AC$5)*$L513+SUM($S$6:AC$6)*$M513+SUM($S$7:AC$7)*$N513-SUM($O513:$Q513),0)</f>
        <v>121.21000000000001</v>
      </c>
      <c r="AA513" s="4">
        <f t="shared" si="1537"/>
        <v>67.45999999999998</v>
      </c>
      <c r="AB513" s="72">
        <f>IF(SUM($S$3:AE$3)*$J513+SUM($S$4:AE$4)*$K513+SUM($S$5:AE$5)*$L513+SUM($S$6:AE$6)*$M513+SUM($S$7:AE$7)*$N513-SUM($O513:$Q513)&gt;0,SUM($S$3:AE$3)*$J513+SUM($S$4:AE$4)*$K513+SUM($S$5:AE$5)*$L513+SUM($S$6:AE$6)*$M513+SUM($S$7:AE$7)*$N513-SUM($O513:$Q513),0)</f>
        <v>146.71</v>
      </c>
      <c r="AC513" s="4">
        <f t="shared" si="1538"/>
        <v>25.5</v>
      </c>
      <c r="AD513" s="72">
        <f>IF(SUM($S$3:AG$3)*$J513+SUM($S$4:AG$4)*$K513+SUM($S$5:AG$5)*$L513+SUM($S$6:AG$6)*$M513+SUM($S$7:AG$7)*$N513-SUM($O513:$Q513)&gt;0,SUM($S$3:AG$3)*$J513+SUM($S$4:AG$4)*$K513+SUM($S$5:AG$5)*$L513+SUM($S$6:AG$6)*$M513+SUM($S$7:AG$7)*$N513-SUM($O513:$Q513),0)</f>
        <v>184.62000000000003</v>
      </c>
      <c r="AE513" s="4">
        <f t="shared" si="1539"/>
        <v>37.910000000000025</v>
      </c>
      <c r="AF513" s="72">
        <f>IF(SUM($S$3:AI$3)*$J513+SUM($S$4:AI$4)*$K513+SUM($S$5:AI$5)*$L513+SUM($S$6:AI$6)*$M513+SUM($S$7:AI$7)*$N513-SUM($O513:$Q513)&gt;0,SUM($S$3:AI$3)*$J513+SUM($S$4:AI$4)*$K513+SUM($S$5:AI$5)*$L513+SUM($S$6:AI$6)*$M513+SUM($S$7:AI$7)*$N513-SUM($O513:$Q513),0)</f>
        <v>229.31999999999996</v>
      </c>
      <c r="AG513" s="4">
        <f t="shared" si="1540"/>
        <v>44.699999999999932</v>
      </c>
      <c r="AH513" s="72">
        <f>IF(SUM($S$3:AK$3)*$J513+SUM($S$4:AK$4)*$K513+SUM($S$5:AK$5)*$L513+SUM($S$6:AK$6)*$M513+SUM($S$7:AK$7)*$N513-SUM($O513:$Q513)&gt;0,SUM($S$3:AK$3)*$J513+SUM($S$4:AK$4)*$K513+SUM($S$5:AK$5)*$L513+SUM($S$6:AK$6)*$M513+SUM($S$7:AK$7)*$N513-SUM($O513:$Q513),0)</f>
        <v>271.35000000000014</v>
      </c>
      <c r="AI513" s="4">
        <f t="shared" si="1541"/>
        <v>42.030000000000172</v>
      </c>
      <c r="AJ513" s="72">
        <f>IF(SUM($S$3:AM$3)*$J513+SUM($S$4:AQ$4)*$K513+SUM($S$5:AM$5)*$L513+SUM($S$6:AM$6)*$M513+SUM($S$7:AM$7)*$N513-SUM($O513:$Q513)&gt;0,SUM($S$3:AM$3)*$J513+SUM($S$4:AQ$4)*$K513+SUM($S$5:AM$5)*$L513+SUM($S$6:AM$6)*$M513+SUM($S$7:AM$7)*$N513-SUM($O513:$Q513),0)</f>
        <v>305.35000000000002</v>
      </c>
      <c r="AK513" s="4">
        <f t="shared" si="1542"/>
        <v>33.999999999999886</v>
      </c>
      <c r="AL513" s="72">
        <f>IF(SUM($S$3:AO$3)*$J513+SUM($S$4:AS$4)*$K513+SUM($S$5:AO$5)*$L513+SUM($S$6:AO$6)*$M513+SUM($S$7:AO$7)*$N513-SUM($O513:$Q513)&gt;0,SUM($S$3:AO$3)*$J513+SUM($S$4:AS$4)*$K513+SUM($S$5:AO$5)*$L513+SUM($S$6:AO$6)*$M513+SUM($S$7:AO$7)*$N513-SUM($O513:$Q513),0)</f>
        <v>356.34999999999991</v>
      </c>
      <c r="AM513" s="4">
        <f t="shared" si="1543"/>
        <v>50.999999999999886</v>
      </c>
      <c r="AN513" s="72">
        <f>IF(SUM($S$3:AQ$3)*$J513+SUM($S$4:AU$4)*$K513+SUM($S$5:AQ$5)*$L513+SUM($S$6:AQ$6)*$M513+SUM($S$7:AQ$7)*$N513-SUM($O513:$Q513)&gt;0,SUM($S$3:AQ$3)*$J513+SUM($S$4:AU$4)*$K513+SUM($S$5:AQ$5)*$L513+SUM($S$6:AQ$6)*$M513+SUM($S$7:AQ$7)*$N513-SUM($O513:$Q513),0)</f>
        <v>436.74999999999989</v>
      </c>
      <c r="AO513" s="4">
        <f t="shared" si="1544"/>
        <v>80.399999999999977</v>
      </c>
      <c r="AP513" s="72">
        <f>IF(SUM($S$3:AS$3)*$J513+SUM($S$4:AW$4)*$K513+SUM($S$5:AS$5)*$L513+SUM($S$6:AS$6)*$M513+SUM($S$7:AS$7)*$N513-SUM($O513:$Q513)&gt;0,SUM($S$3:AS$3)*$J513+SUM($S$4:AW$4)*$K513+SUM($S$5:AS$5)*$L513+SUM($S$6:AS$6)*$M513+SUM($S$7:AS$7)*$N513-SUM($O513:$Q513),0)</f>
        <v>534.65000000000009</v>
      </c>
      <c r="AQ513" s="4">
        <f t="shared" si="1545"/>
        <v>97.900000000000205</v>
      </c>
      <c r="AR513" s="72">
        <f>IF(SUM($S$3:AU$3)*$J513+SUM($S$4:AP$4)*$K513+SUM($S$5:AU$5)*$L513+SUM($S$6:AU$6)*$M513+SUM($S$7:AU$7)*$N513-SUM($O513:$Q513)&gt;0,SUM($S$3:AU$3)*$J513+SUM($S$4:AP$4)*$K513+SUM($S$5:AU$5)*$L513+SUM($S$6:AU$6)*$M513+SUM($S$7:AU$7)*$N513-SUM($O513:$Q513),0)</f>
        <v>422.55000000000007</v>
      </c>
      <c r="AS513" s="4">
        <f t="shared" si="1546"/>
        <v>0</v>
      </c>
      <c r="AT513" s="72">
        <f>IF(SUM($S$3:AW$3)*$J513+SUM($S$4:AW$4)*$K513+SUM($S$5:AW$5)*$L513+SUM($S$6:AW$6)*$M513+SUM($S$7:AW$7)*$N513-SUM($O513:$Q513)&gt;0,SUM($S$3:AW$3)*$J513+SUM($S$4:AW$4)*$K513+SUM($S$5:AW$5)*$L513+SUM($S$6:AW$6)*$M513+SUM($S$7:AW$7)*$N513-SUM($O513:$Q513),0)</f>
        <v>684.44999999999993</v>
      </c>
      <c r="AU513" s="4">
        <f t="shared" si="1547"/>
        <v>261.89999999999986</v>
      </c>
      <c r="AV513" s="72">
        <f>IF(SUM($S$3:AY$3)*$J513+SUM($S$4:AY$4)*$K513+SUM($S$5:AY$5)*$L513+SUM($S$6:AY$6)*$M513+SUM($S$7:AY$7)*$N513-SUM($O513:$Q513)&gt;0,SUM($S$3:AY$3)*$J513+SUM($S$4:AY$4)*$K513+SUM($S$5:AY$5)*$L513+SUM($S$6:AY$6)*$M513+SUM($S$7:AY$7)*$N513-SUM($O513:$Q513),0)</f>
        <v>810.34999999999991</v>
      </c>
      <c r="AW513" s="4">
        <f t="shared" si="1548"/>
        <v>125.89999999999998</v>
      </c>
      <c r="AX513" s="72">
        <f>IF(SUM($S$3:BA$3)*$J513+SUM($S$4:BA$4)*$K513+SUM($S$5:BA$5)*$L513+SUM($S$6:BA$6)*$M513+SUM($S$7:BA$7)*$N513-SUM($O513:$Q513)&gt;0,SUM($S$3:BA$3)*$J513+SUM($S$4:BA$4)*$K513+SUM($S$5:BA$5)*$L513+SUM($S$6:BA$6)*$M513+SUM($S$7:BA$7)*$N513-SUM($O513:$Q513),0)</f>
        <v>936.24999999999989</v>
      </c>
      <c r="AY513" s="7">
        <f t="shared" si="1549"/>
        <v>125.89999999999998</v>
      </c>
      <c r="AZ513" s="401">
        <f>IF(SUM($S$3:BC$3)*$J513+SUM($S$4:BC$4)*$K513+SUM($S$5:BC$5)*$L513+SUM($S$6:BC$6)*$M513+SUM($S$7:BC$7)*$N513-SUM($O513:$Q513)&gt;0,SUM($S$3:BC$3)*$J513+SUM($S$4:BC$4)*$K513+SUM($S$5:BC$5)*$L513+SUM($S$6:BC$6)*$M513+SUM($S$7:BC$7)*$N513-SUM($O513:$Q513),0)</f>
        <v>1050.25</v>
      </c>
      <c r="BA513" s="87">
        <f t="shared" si="1550"/>
        <v>114.00000000000011</v>
      </c>
      <c r="BB513" s="402">
        <f>IF(SUM($S$3:BD$3)*$J513+SUM($S$4:BD$4)*$K513+SUM($S$5:BD$5)*$L513+SUM($S$6:BD$6)*$M513+SUM($S$7:BD$7)*$N513-SUM($O513:$Q513)&gt;0,SUM($S$3:BD$3)*$J513+SUM($S$4:BD$4)*$K513+SUM($S$5:BD$5)*$L513+SUM($S$6:BD$6)*$M513+SUM($S$7:BD$7)*$N513-SUM($O513:$Q513),0)</f>
        <v>1147.83</v>
      </c>
      <c r="BC513" s="87">
        <f t="shared" si="1551"/>
        <v>97.579999999999927</v>
      </c>
      <c r="BG513" s="23">
        <f t="shared" si="1779"/>
        <v>42892.500000000022</v>
      </c>
      <c r="BH513" s="23">
        <f t="shared" si="1780"/>
        <v>53833.079999999987</v>
      </c>
      <c r="BI513" s="23">
        <f t="shared" si="1781"/>
        <v>20349</v>
      </c>
      <c r="BJ513" s="23">
        <f t="shared" si="1782"/>
        <v>30252.180000000018</v>
      </c>
      <c r="BK513" s="23">
        <f t="shared" si="1783"/>
        <v>35670.599999999948</v>
      </c>
      <c r="BL513" s="23">
        <f t="shared" si="1784"/>
        <v>33539.940000000141</v>
      </c>
      <c r="BM513" s="23">
        <f t="shared" si="1785"/>
        <v>27131.999999999909</v>
      </c>
      <c r="BN513" s="23">
        <f t="shared" si="1786"/>
        <v>40697.999999999905</v>
      </c>
      <c r="BO513" s="23">
        <f t="shared" si="1787"/>
        <v>64159.199999999983</v>
      </c>
      <c r="BP513" s="23">
        <f t="shared" si="1788"/>
        <v>78124.200000000172</v>
      </c>
      <c r="BQ513" s="407">
        <f t="shared" si="1789"/>
        <v>0</v>
      </c>
      <c r="BR513" s="22">
        <f t="shared" si="1790"/>
        <v>208996.1999999999</v>
      </c>
      <c r="BS513" s="23">
        <f t="shared" si="1791"/>
        <v>100468.19999999998</v>
      </c>
      <c r="BT513" s="23">
        <f t="shared" si="1792"/>
        <v>100468.19999999998</v>
      </c>
      <c r="BU513" s="23">
        <f t="shared" si="1793"/>
        <v>90972.000000000102</v>
      </c>
      <c r="BV513" s="23">
        <f t="shared" si="1794"/>
        <v>77868.839999999938</v>
      </c>
      <c r="BW513" s="24"/>
      <c r="BX513" s="164" t="s">
        <v>662</v>
      </c>
    </row>
    <row r="514" spans="1:76" s="86" customFormat="1" ht="15" customHeight="1" x14ac:dyDescent="0.25">
      <c r="A514" s="202" t="s">
        <v>512</v>
      </c>
      <c r="B514" s="51" t="s">
        <v>176</v>
      </c>
      <c r="C514" s="244" t="s">
        <v>105</v>
      </c>
      <c r="D514" s="274">
        <v>2</v>
      </c>
      <c r="E514" s="328">
        <v>111</v>
      </c>
      <c r="F514" s="342" t="s">
        <v>1030</v>
      </c>
      <c r="G514" s="369">
        <v>2</v>
      </c>
      <c r="H514" s="370">
        <v>140</v>
      </c>
      <c r="I514" s="372" t="s">
        <v>1066</v>
      </c>
      <c r="J514" s="323">
        <v>4.5</v>
      </c>
      <c r="K514" s="116">
        <v>0.78</v>
      </c>
      <c r="L514" s="33">
        <v>1.3</v>
      </c>
      <c r="M514" s="27">
        <v>1.36</v>
      </c>
      <c r="N514" s="29"/>
      <c r="O514" s="10"/>
      <c r="P514" s="10"/>
      <c r="Q514" s="291">
        <v>1424.88</v>
      </c>
      <c r="R514" s="72">
        <f>IF(SUM($S$3:U$3)*$J514+SUM($S$4:U$4)*$K514+SUM($S$5:U$5)*$L514+SUM($S$6:U$6)*$M514+SUM($S$7:U$7)*$N514-SUM($O514:$Q514)&gt;0,SUM($S$3:U$3)*$J514+SUM($S$4:U$4)*$K514+SUM($S$5:U$5)*$L514+SUM($S$6:U$6)*$M514+SUM($S$7:U$7)*$N514-SUM($O514:$Q514),0)</f>
        <v>0</v>
      </c>
      <c r="S514" s="73">
        <f t="shared" si="1533"/>
        <v>0</v>
      </c>
      <c r="T514" s="72">
        <f>IF(SUM($S$3:W$3)*$J514+SUM($S$4:W$4)*$K514+SUM($S$5:W$5)*$L514+SUM($S$6:W$6)*$M514+SUM($S$7:W$7)*$N514-SUM($O514:$Q514)&gt;0,SUM($S$3:W$3)*$J514+SUM($S$4:W$4)*$K514+SUM($S$5:W$5)*$L514+SUM($S$6:W$6)*$M514+SUM($S$7:W$7)*$N514-SUM($O514:$Q514),0)</f>
        <v>0</v>
      </c>
      <c r="U514" s="4">
        <f t="shared" si="1534"/>
        <v>0</v>
      </c>
      <c r="V514" s="72">
        <f>IF(SUM($S$3:Y$3)*$J514+SUM($S$4:Y$4)*$K514+SUM($S$5:Y$5)*$L514+SUM($S$6:Y$6)*$M514+SUM($S$7:Y$7)*$N514-SUM($O514:$Q514)&gt;0,SUM($S$3:Y$3)*$J514+SUM($S$4:Y$4)*$K514+SUM($S$5:Y$5)*$L514+SUM($S$6:Y$6)*$M514+SUM($S$7:Y$7)*$N514-SUM($O514:$Q514),0)</f>
        <v>0</v>
      </c>
      <c r="W514" s="4">
        <f t="shared" si="1535"/>
        <v>0</v>
      </c>
      <c r="X514" s="72">
        <f>IF(SUM($S$3:AA$3)*$J514+SUM($S$4:AA$4)*$K514+SUM($S$5:AA$5)*$L514+SUM($S$6:AA$6)*$M514+SUM($S$7:AA$7)*$N514-SUM($O514:$Q514)&gt;0,SUM($S$3:AA$3)*$J514+SUM($S$4:AA$4)*$K514+SUM($S$5:AA$5)*$L514+SUM($S$6:AA$6)*$M514+SUM($S$7:AA$7)*$N514-SUM($O514:$Q514),0)</f>
        <v>0</v>
      </c>
      <c r="Y514" s="4">
        <f t="shared" si="1536"/>
        <v>0</v>
      </c>
      <c r="Z514" s="72">
        <f>IF(SUM($S$3:AC$3)*$J514+SUM($S$4:AC$4)*$K514+SUM($S$5:AC$5)*$L514+SUM($S$6:AC$6)*$M514+SUM($S$7:AC$7)*$N514-SUM($O514:$Q514)&gt;0,SUM($S$3:AC$3)*$J514+SUM($S$4:AC$4)*$K514+SUM($S$5:AC$5)*$L514+SUM($S$6:AC$6)*$M514+SUM($S$7:AC$7)*$N514-SUM($O514:$Q514),0)</f>
        <v>0</v>
      </c>
      <c r="AA514" s="4">
        <f t="shared" si="1537"/>
        <v>0</v>
      </c>
      <c r="AB514" s="72">
        <f>IF(SUM($S$3:AE$3)*$J514+SUM($S$4:AE$4)*$K514+SUM($S$5:AE$5)*$L514+SUM($S$6:AE$6)*$M514+SUM($S$7:AE$7)*$N514-SUM($O514:$Q514)&gt;0,SUM($S$3:AE$3)*$J514+SUM($S$4:AE$4)*$K514+SUM($S$5:AE$5)*$L514+SUM($S$6:AE$6)*$M514+SUM($S$7:AE$7)*$N514-SUM($O514:$Q514),0)</f>
        <v>0</v>
      </c>
      <c r="AC514" s="4">
        <f t="shared" si="1538"/>
        <v>0</v>
      </c>
      <c r="AD514" s="72">
        <f>IF(SUM($S$3:AG$3)*$J514+SUM($S$4:AG$4)*$K514+SUM($S$5:AG$5)*$L514+SUM($S$6:AG$6)*$M514+SUM($S$7:AG$7)*$N514-SUM($O514:$Q514)&gt;0,SUM($S$3:AG$3)*$J514+SUM($S$4:AG$4)*$K514+SUM($S$5:AG$5)*$L514+SUM($S$6:AG$6)*$M514+SUM($S$7:AG$7)*$N514-SUM($O514:$Q514),0)</f>
        <v>24.959999999999809</v>
      </c>
      <c r="AE514" s="4">
        <f t="shared" si="1539"/>
        <v>24.959999999999809</v>
      </c>
      <c r="AF514" s="72">
        <f>IF(SUM($S$3:AI$3)*$J514+SUM($S$4:AI$4)*$K514+SUM($S$5:AI$5)*$L514+SUM($S$6:AI$6)*$M514+SUM($S$7:AI$7)*$N514-SUM($O514:$Q514)&gt;0,SUM($S$3:AI$3)*$J514+SUM($S$4:AI$4)*$K514+SUM($S$5:AI$5)*$L514+SUM($S$6:AI$6)*$M514+SUM($S$7:AI$7)*$N514-SUM($O514:$Q514),0)</f>
        <v>158.15999999999985</v>
      </c>
      <c r="AG514" s="4">
        <f t="shared" si="1540"/>
        <v>133.20000000000005</v>
      </c>
      <c r="AH514" s="72">
        <f>IF(SUM($S$3:AK$3)*$J514+SUM($S$4:AK$4)*$K514+SUM($S$5:AK$5)*$L514+SUM($S$6:AK$6)*$M514+SUM($S$7:AK$7)*$N514-SUM($O514:$Q514)&gt;0,SUM($S$3:AK$3)*$J514+SUM($S$4:AK$4)*$K514+SUM($S$5:AK$5)*$L514+SUM($S$6:AK$6)*$M514+SUM($S$7:AK$7)*$N514-SUM($O514:$Q514),0)</f>
        <v>290.03999999999996</v>
      </c>
      <c r="AI514" s="4">
        <f t="shared" si="1541"/>
        <v>131.88000000000011</v>
      </c>
      <c r="AJ514" s="72">
        <f>IF(SUM($S$3:AM$3)*$J514+SUM($S$4:AQ$4)*$K514+SUM($S$5:AM$5)*$L514+SUM($S$6:AM$6)*$M514+SUM($S$7:AM$7)*$N514-SUM($O514:$Q514)&gt;0,SUM($S$3:AM$3)*$J514+SUM($S$4:AQ$4)*$K514+SUM($S$5:AM$5)*$L514+SUM($S$6:AM$6)*$M514+SUM($S$7:AM$7)*$N514-SUM($O514:$Q514),0)</f>
        <v>368.03999999999996</v>
      </c>
      <c r="AK514" s="4">
        <f t="shared" si="1542"/>
        <v>78</v>
      </c>
      <c r="AL514" s="72">
        <f>IF(SUM($S$3:AO$3)*$J514+SUM($S$4:AS$4)*$K514+SUM($S$5:AO$5)*$L514+SUM($S$6:AO$6)*$M514+SUM($S$7:AO$7)*$N514-SUM($O514:$Q514)&gt;0,SUM($S$3:AO$3)*$J514+SUM($S$4:AS$4)*$K514+SUM($S$5:AO$5)*$L514+SUM($S$6:AO$6)*$M514+SUM($S$7:AO$7)*$N514-SUM($O514:$Q514),0)</f>
        <v>485.03999999999996</v>
      </c>
      <c r="AM514" s="4">
        <f t="shared" si="1543"/>
        <v>117</v>
      </c>
      <c r="AN514" s="72">
        <f>IF(SUM($S$3:AQ$3)*$J514+SUM($S$4:AU$4)*$K514+SUM($S$5:AQ$5)*$L514+SUM($S$6:AQ$6)*$M514+SUM($S$7:AQ$7)*$N514-SUM($O514:$Q514)&gt;0,SUM($S$3:AQ$3)*$J514+SUM($S$4:AU$4)*$K514+SUM($S$5:AQ$5)*$L514+SUM($S$6:AQ$6)*$M514+SUM($S$7:AQ$7)*$N514-SUM($O514:$Q514),0)</f>
        <v>714.64000000000033</v>
      </c>
      <c r="AO514" s="4">
        <f t="shared" si="1544"/>
        <v>229.60000000000036</v>
      </c>
      <c r="AP514" s="72">
        <f>IF(SUM($S$3:AS$3)*$J514+SUM($S$4:AW$4)*$K514+SUM($S$5:AS$5)*$L514+SUM($S$6:AS$6)*$M514+SUM($S$7:AS$7)*$N514-SUM($O514:$Q514)&gt;0,SUM($S$3:AS$3)*$J514+SUM($S$4:AW$4)*$K514+SUM($S$5:AS$5)*$L514+SUM($S$6:AS$6)*$M514+SUM($S$7:AS$7)*$N514-SUM($O514:$Q514),0)</f>
        <v>1009.2400000000002</v>
      </c>
      <c r="AQ514" s="4">
        <f t="shared" si="1545"/>
        <v>294.59999999999991</v>
      </c>
      <c r="AR514" s="72">
        <f>IF(SUM($S$3:AU$3)*$J514+SUM($S$4:AP$4)*$K514+SUM($S$5:AU$5)*$L514+SUM($S$6:AU$6)*$M514+SUM($S$7:AU$7)*$N514-SUM($O514:$Q514)&gt;0,SUM($S$3:AU$3)*$J514+SUM($S$4:AP$4)*$K514+SUM($S$5:AU$5)*$L514+SUM($S$6:AU$6)*$M514+SUM($S$7:AU$7)*$N514-SUM($O514:$Q514),0)</f>
        <v>861.84000000000015</v>
      </c>
      <c r="AS514" s="4">
        <f t="shared" si="1546"/>
        <v>0</v>
      </c>
      <c r="AT514" s="72">
        <f>IF(SUM($S$3:AW$3)*$J514+SUM($S$4:AW$4)*$K514+SUM($S$5:AW$5)*$L514+SUM($S$6:AW$6)*$M514+SUM($S$7:AW$7)*$N514-SUM($O514:$Q514)&gt;0,SUM($S$3:AW$3)*$J514+SUM($S$4:AW$4)*$K514+SUM($S$5:AW$5)*$L514+SUM($S$6:AW$6)*$M514+SUM($S$7:AW$7)*$N514-SUM($O514:$Q514),0)</f>
        <v>1572.4399999999996</v>
      </c>
      <c r="AU514" s="4">
        <f t="shared" si="1547"/>
        <v>710.59999999999945</v>
      </c>
      <c r="AV514" s="72">
        <f>IF(SUM($S$3:AY$3)*$J514+SUM($S$4:AY$4)*$K514+SUM($S$5:AY$5)*$L514+SUM($S$6:AY$6)*$M514+SUM($S$7:AY$7)*$N514-SUM($O514:$Q514)&gt;0,SUM($S$3:AY$3)*$J514+SUM($S$4:AY$4)*$K514+SUM($S$5:AY$5)*$L514+SUM($S$6:AY$6)*$M514+SUM($S$7:AY$7)*$N514-SUM($O514:$Q514),0)</f>
        <v>1971.0399999999995</v>
      </c>
      <c r="AW514" s="4">
        <f t="shared" si="1548"/>
        <v>398.59999999999991</v>
      </c>
      <c r="AX514" s="72">
        <f>IF(SUM($S$3:BA$3)*$J514+SUM($S$4:BA$4)*$K514+SUM($S$5:BA$5)*$L514+SUM($S$6:BA$6)*$M514+SUM($S$7:BA$7)*$N514-SUM($O514:$Q514)&gt;0,SUM($S$3:BA$3)*$J514+SUM($S$4:BA$4)*$K514+SUM($S$5:BA$5)*$L514+SUM($S$6:BA$6)*$M514+SUM($S$7:BA$7)*$N514-SUM($O514:$Q514),0)</f>
        <v>2369.6399999999994</v>
      </c>
      <c r="AY514" s="7">
        <f t="shared" si="1549"/>
        <v>398.59999999999991</v>
      </c>
      <c r="AZ514" s="401">
        <f>IF(SUM($S$3:BC$3)*$J514+SUM($S$4:BC$4)*$K514+SUM($S$5:BC$5)*$L514+SUM($S$6:BC$6)*$M514+SUM($S$7:BC$7)*$N514-SUM($O514:$Q514)&gt;0,SUM($S$3:BC$3)*$J514+SUM($S$4:BC$4)*$K514+SUM($S$5:BC$5)*$L514+SUM($S$6:BC$6)*$M514+SUM($S$7:BC$7)*$N514-SUM($O514:$Q514),0)</f>
        <v>2720.6399999999994</v>
      </c>
      <c r="BA514" s="87">
        <f t="shared" si="1550"/>
        <v>351</v>
      </c>
      <c r="BB514" s="402">
        <f>IF(SUM($S$3:BD$3)*$J514+SUM($S$4:BD$4)*$K514+SUM($S$5:BD$5)*$L514+SUM($S$6:BD$6)*$M514+SUM($S$7:BD$7)*$N514-SUM($O514:$Q514)&gt;0,SUM($S$3:BD$3)*$J514+SUM($S$4:BD$4)*$K514+SUM($S$5:BD$5)*$L514+SUM($S$6:BD$6)*$M514+SUM($S$7:BD$7)*$N514-SUM($O514:$Q514),0)</f>
        <v>3012.1000000000004</v>
      </c>
      <c r="BC514" s="87">
        <f t="shared" si="1551"/>
        <v>291.46000000000095</v>
      </c>
      <c r="BG514" s="23">
        <f t="shared" si="1779"/>
        <v>0</v>
      </c>
      <c r="BH514" s="23">
        <f t="shared" si="1780"/>
        <v>0</v>
      </c>
      <c r="BI514" s="23">
        <f t="shared" si="1781"/>
        <v>0</v>
      </c>
      <c r="BJ514" s="23">
        <f t="shared" si="1782"/>
        <v>19918.079999999849</v>
      </c>
      <c r="BK514" s="23">
        <f t="shared" si="1783"/>
        <v>106293.60000000005</v>
      </c>
      <c r="BL514" s="23">
        <f t="shared" si="1784"/>
        <v>105240.24000000009</v>
      </c>
      <c r="BM514" s="23">
        <f t="shared" si="1785"/>
        <v>62244</v>
      </c>
      <c r="BN514" s="23">
        <f t="shared" si="1786"/>
        <v>93366</v>
      </c>
      <c r="BO514" s="23">
        <f t="shared" si="1787"/>
        <v>183220.80000000031</v>
      </c>
      <c r="BP514" s="23">
        <f t="shared" si="1788"/>
        <v>235090.79999999993</v>
      </c>
      <c r="BQ514" s="407">
        <f t="shared" si="1789"/>
        <v>0</v>
      </c>
      <c r="BR514" s="22">
        <f t="shared" si="1790"/>
        <v>567058.79999999958</v>
      </c>
      <c r="BS514" s="23">
        <f t="shared" si="1791"/>
        <v>318082.79999999993</v>
      </c>
      <c r="BT514" s="23">
        <f t="shared" si="1792"/>
        <v>318082.79999999993</v>
      </c>
      <c r="BU514" s="23">
        <f t="shared" si="1793"/>
        <v>280098</v>
      </c>
      <c r="BV514" s="23">
        <f t="shared" si="1794"/>
        <v>232585.08000000077</v>
      </c>
      <c r="BW514" s="24"/>
      <c r="BX514" s="164" t="s">
        <v>662</v>
      </c>
    </row>
    <row r="515" spans="1:76" s="86" customFormat="1" ht="15" customHeight="1" x14ac:dyDescent="0.25">
      <c r="A515" s="202" t="s">
        <v>513</v>
      </c>
      <c r="B515" s="51" t="s">
        <v>438</v>
      </c>
      <c r="C515" s="244" t="s">
        <v>105</v>
      </c>
      <c r="D515" s="274">
        <v>2</v>
      </c>
      <c r="E515" s="328">
        <v>111</v>
      </c>
      <c r="F515" s="342" t="s">
        <v>1030</v>
      </c>
      <c r="G515" s="369">
        <v>2</v>
      </c>
      <c r="H515" s="370">
        <v>140</v>
      </c>
      <c r="I515" s="372" t="s">
        <v>1066</v>
      </c>
      <c r="J515" s="323"/>
      <c r="K515" s="116">
        <v>12.47</v>
      </c>
      <c r="L515" s="26">
        <v>0.01</v>
      </c>
      <c r="M515" s="29"/>
      <c r="N515" s="29"/>
      <c r="O515" s="10"/>
      <c r="P515" s="10"/>
      <c r="Q515" s="291">
        <v>6374.18</v>
      </c>
      <c r="R515" s="72">
        <f>IF(SUM($S$3:U$3)*$J515+SUM($S$4:U$4)*$K515+SUM($S$5:U$5)*$L515+SUM($S$6:U$6)*$M515+SUM($S$7:U$7)*$N515-SUM($O515:$Q515)&gt;0,SUM($S$3:U$3)*$J515+SUM($S$4:U$4)*$K515+SUM($S$5:U$5)*$L515+SUM($S$6:U$6)*$M515+SUM($S$7:U$7)*$N515-SUM($O515:$Q515),0)</f>
        <v>0</v>
      </c>
      <c r="S515" s="73">
        <f t="shared" si="1533"/>
        <v>0</v>
      </c>
      <c r="T515" s="72">
        <f>IF(SUM($S$3:W$3)*$J515+SUM($S$4:W$4)*$K515+SUM($S$5:W$5)*$L515+SUM($S$6:W$6)*$M515+SUM($S$7:W$7)*$N515-SUM($O515:$Q515)&gt;0,SUM($S$3:W$3)*$J515+SUM($S$4:W$4)*$K515+SUM($S$5:W$5)*$L515+SUM($S$6:W$6)*$M515+SUM($S$7:W$7)*$N515-SUM($O515:$Q515),0)</f>
        <v>0</v>
      </c>
      <c r="U515" s="4">
        <f t="shared" si="1534"/>
        <v>0</v>
      </c>
      <c r="V515" s="72">
        <f>IF(SUM($S$3:Y$3)*$J515+SUM($S$4:Y$4)*$K515+SUM($S$5:Y$5)*$L515+SUM($S$6:Y$6)*$M515+SUM($S$7:Y$7)*$N515-SUM($O515:$Q515)&gt;0,SUM($S$3:Y$3)*$J515+SUM($S$4:Y$4)*$K515+SUM($S$5:Y$5)*$L515+SUM($S$6:Y$6)*$M515+SUM($S$7:Y$7)*$N515-SUM($O515:$Q515),0)</f>
        <v>0</v>
      </c>
      <c r="W515" s="4">
        <f t="shared" si="1535"/>
        <v>0</v>
      </c>
      <c r="X515" s="72">
        <f>IF(SUM($S$3:AA$3)*$J515+SUM($S$4:AA$4)*$K515+SUM($S$5:AA$5)*$L515+SUM($S$6:AA$6)*$M515+SUM($S$7:AA$7)*$N515-SUM($O515:$Q515)&gt;0,SUM($S$3:AA$3)*$J515+SUM($S$4:AA$4)*$K515+SUM($S$5:AA$5)*$L515+SUM($S$6:AA$6)*$M515+SUM($S$7:AA$7)*$N515-SUM($O515:$Q515),0)</f>
        <v>0</v>
      </c>
      <c r="Y515" s="4">
        <f t="shared" si="1536"/>
        <v>0</v>
      </c>
      <c r="Z515" s="72">
        <f>IF(SUM($S$3:AC$3)*$J515+SUM($S$4:AC$4)*$K515+SUM($S$5:AC$5)*$L515+SUM($S$6:AC$6)*$M515+SUM($S$7:AC$7)*$N515-SUM($O515:$Q515)&gt;0,SUM($S$3:AC$3)*$J515+SUM($S$4:AC$4)*$K515+SUM($S$5:AC$5)*$L515+SUM($S$6:AC$6)*$M515+SUM($S$7:AC$7)*$N515-SUM($O515:$Q515),0)</f>
        <v>0</v>
      </c>
      <c r="AA515" s="4">
        <f t="shared" si="1537"/>
        <v>0</v>
      </c>
      <c r="AB515" s="72">
        <f>IF(SUM($S$3:AE$3)*$J515+SUM($S$4:AE$4)*$K515+SUM($S$5:AE$5)*$L515+SUM($S$6:AE$6)*$M515+SUM($S$7:AE$7)*$N515-SUM($O515:$Q515)&gt;0,SUM($S$3:AE$3)*$J515+SUM($S$4:AE$4)*$K515+SUM($S$5:AE$5)*$L515+SUM($S$6:AE$6)*$M515+SUM($S$7:AE$7)*$N515-SUM($O515:$Q515),0)</f>
        <v>0</v>
      </c>
      <c r="AC515" s="4">
        <f t="shared" si="1538"/>
        <v>0</v>
      </c>
      <c r="AD515" s="72">
        <f>IF(SUM($S$3:AG$3)*$J515+SUM($S$4:AG$4)*$K515+SUM($S$5:AG$5)*$L515+SUM($S$6:AG$6)*$M515+SUM($S$7:AG$7)*$N515-SUM($O515:$Q515)&gt;0,SUM($S$3:AG$3)*$J515+SUM($S$4:AG$4)*$K515+SUM($S$5:AG$5)*$L515+SUM($S$6:AG$6)*$M515+SUM($S$7:AG$7)*$N515-SUM($O515:$Q515),0)</f>
        <v>399.03999999999996</v>
      </c>
      <c r="AE515" s="4">
        <f t="shared" si="1539"/>
        <v>399.03999999999996</v>
      </c>
      <c r="AF515" s="72">
        <f>IF(SUM($S$3:AI$3)*$J515+SUM($S$4:AI$4)*$K515+SUM($S$5:AI$5)*$L515+SUM($S$6:AI$6)*$M515+SUM($S$7:AI$7)*$N515-SUM($O515:$Q515)&gt;0,SUM($S$3:AI$3)*$J515+SUM($S$4:AI$4)*$K515+SUM($S$5:AI$5)*$L515+SUM($S$6:AI$6)*$M515+SUM($S$7:AI$7)*$N515-SUM($O515:$Q515),0)</f>
        <v>1272.4400000000005</v>
      </c>
      <c r="AG515" s="4">
        <f t="shared" si="1540"/>
        <v>873.40000000000055</v>
      </c>
      <c r="AH515" s="72">
        <f>IF(SUM($S$3:AK$3)*$J515+SUM($S$4:AK$4)*$K515+SUM($S$5:AK$5)*$L515+SUM($S$6:AK$6)*$M515+SUM($S$7:AK$7)*$N515-SUM($O515:$Q515)&gt;0,SUM($S$3:AK$3)*$J515+SUM($S$4:AK$4)*$K515+SUM($S$5:AK$5)*$L515+SUM($S$6:AK$6)*$M515+SUM($S$7:AK$7)*$N515-SUM($O515:$Q515),0)</f>
        <v>1933.8999999999996</v>
      </c>
      <c r="AI515" s="4">
        <f t="shared" si="1541"/>
        <v>661.45999999999913</v>
      </c>
      <c r="AJ515" s="72">
        <f>IF(SUM($S$3:AM$3)*$J515+SUM($S$4:AQ$4)*$K515+SUM($S$5:AM$5)*$L515+SUM($S$6:AM$6)*$M515+SUM($S$7:AM$7)*$N515-SUM($O515:$Q515)&gt;0,SUM($S$3:AM$3)*$J515+SUM($S$4:AQ$4)*$K515+SUM($S$5:AM$5)*$L515+SUM($S$6:AM$6)*$M515+SUM($S$7:AM$7)*$N515-SUM($O515:$Q515),0)</f>
        <v>3180.8999999999996</v>
      </c>
      <c r="AK515" s="4">
        <f t="shared" si="1542"/>
        <v>1247</v>
      </c>
      <c r="AL515" s="72">
        <f>IF(SUM($S$3:AO$3)*$J515+SUM($S$4:AS$4)*$K515+SUM($S$5:AO$5)*$L515+SUM($S$6:AO$6)*$M515+SUM($S$7:AO$7)*$N515-SUM($O515:$Q515)&gt;0,SUM($S$3:AO$3)*$J515+SUM($S$4:AS$4)*$K515+SUM($S$5:AO$5)*$L515+SUM($S$6:AO$6)*$M515+SUM($S$7:AO$7)*$N515-SUM($O515:$Q515),0)</f>
        <v>5051.3999999999996</v>
      </c>
      <c r="AM515" s="4">
        <f t="shared" si="1543"/>
        <v>1870.5</v>
      </c>
      <c r="AN515" s="72">
        <f>IF(SUM($S$3:AQ$3)*$J515+SUM($S$4:AU$4)*$K515+SUM($S$5:AQ$5)*$L515+SUM($S$6:AQ$6)*$M515+SUM($S$7:AQ$7)*$N515-SUM($O515:$Q515)&gt;0,SUM($S$3:AQ$3)*$J515+SUM($S$4:AU$4)*$K515+SUM($S$5:AQ$5)*$L515+SUM($S$6:AQ$6)*$M515+SUM($S$7:AQ$7)*$N515-SUM($O515:$Q515),0)</f>
        <v>6922.4</v>
      </c>
      <c r="AO515" s="4">
        <f t="shared" si="1544"/>
        <v>1871</v>
      </c>
      <c r="AP515" s="72">
        <f>IF(SUM($S$3:AS$3)*$J515+SUM($S$4:AW$4)*$K515+SUM($S$5:AS$5)*$L515+SUM($S$6:AS$6)*$M515+SUM($S$7:AS$7)*$N515-SUM($O515:$Q515)&gt;0,SUM($S$3:AS$3)*$J515+SUM($S$4:AW$4)*$K515+SUM($S$5:AS$5)*$L515+SUM($S$6:AS$6)*$M515+SUM($S$7:AS$7)*$N515-SUM($O515:$Q515),0)</f>
        <v>8793.9</v>
      </c>
      <c r="AQ515" s="4">
        <f t="shared" si="1545"/>
        <v>1871.5</v>
      </c>
      <c r="AR515" s="72">
        <f>IF(SUM($S$3:AU$3)*$J515+SUM($S$4:AP$4)*$K515+SUM($S$5:AU$5)*$L515+SUM($S$6:AU$6)*$M515+SUM($S$7:AU$7)*$N515-SUM($O515:$Q515)&gt;0,SUM($S$3:AU$3)*$J515+SUM($S$4:AP$4)*$K515+SUM($S$5:AU$5)*$L515+SUM($S$6:AU$6)*$M515+SUM($S$7:AU$7)*$N515-SUM($O515:$Q515),0)</f>
        <v>1937.2000000000007</v>
      </c>
      <c r="AS515" s="4">
        <f t="shared" si="1546"/>
        <v>0</v>
      </c>
      <c r="AT515" s="72">
        <f>IF(SUM($S$3:AW$3)*$J515+SUM($S$4:AW$4)*$K515+SUM($S$5:AW$5)*$L515+SUM($S$6:AW$6)*$M515+SUM($S$7:AW$7)*$N515-SUM($O515:$Q515)&gt;0,SUM($S$3:AW$3)*$J515+SUM($S$4:AW$4)*$K515+SUM($S$5:AW$5)*$L515+SUM($S$6:AW$6)*$M515+SUM($S$7:AW$7)*$N515-SUM($O515:$Q515),0)</f>
        <v>8797.5</v>
      </c>
      <c r="AU515" s="4">
        <f t="shared" si="1547"/>
        <v>6860.2999999999993</v>
      </c>
      <c r="AV515" s="72">
        <f>IF(SUM($S$3:AY$3)*$J515+SUM($S$4:AY$4)*$K515+SUM($S$5:AY$5)*$L515+SUM($S$6:AY$6)*$M515+SUM($S$7:AY$7)*$N515-SUM($O515:$Q515)&gt;0,SUM($S$3:AY$3)*$J515+SUM($S$4:AY$4)*$K515+SUM($S$5:AY$5)*$L515+SUM($S$6:AY$6)*$M515+SUM($S$7:AY$7)*$N515-SUM($O515:$Q515),0)</f>
        <v>10669.8</v>
      </c>
      <c r="AW515" s="4">
        <f t="shared" si="1548"/>
        <v>1872.2999999999993</v>
      </c>
      <c r="AX515" s="72">
        <f>IF(SUM($S$3:BA$3)*$J515+SUM($S$4:BA$4)*$K515+SUM($S$5:BA$5)*$L515+SUM($S$6:BA$6)*$M515+SUM($S$7:BA$7)*$N515-SUM($O515:$Q515)&gt;0,SUM($S$3:BA$3)*$J515+SUM($S$4:BA$4)*$K515+SUM($S$5:BA$5)*$L515+SUM($S$6:BA$6)*$M515+SUM($S$7:BA$7)*$N515-SUM($O515:$Q515),0)</f>
        <v>12542.099999999999</v>
      </c>
      <c r="AY515" s="7">
        <f t="shared" si="1549"/>
        <v>1872.2999999999993</v>
      </c>
      <c r="AZ515" s="401">
        <f>IF(SUM($S$3:BC$3)*$J515+SUM($S$4:BC$4)*$K515+SUM($S$5:BC$5)*$L515+SUM($S$6:BC$6)*$M515+SUM($S$7:BC$7)*$N515-SUM($O515:$Q515)&gt;0,SUM($S$3:BC$3)*$J515+SUM($S$4:BC$4)*$K515+SUM($S$5:BC$5)*$L515+SUM($S$6:BC$6)*$M515+SUM($S$7:BC$7)*$N515-SUM($O515:$Q515),0)</f>
        <v>14414.400000000001</v>
      </c>
      <c r="BA515" s="87">
        <f t="shared" si="1550"/>
        <v>1872.3000000000029</v>
      </c>
      <c r="BB515" s="402">
        <f>IF(SUM($S$3:BD$3)*$J515+SUM($S$4:BD$4)*$K515+SUM($S$5:BD$5)*$L515+SUM($S$6:BD$6)*$M515+SUM($S$7:BD$7)*$N515-SUM($O515:$Q515)&gt;0,SUM($S$3:BD$3)*$J515+SUM($S$4:BD$4)*$K515+SUM($S$5:BD$5)*$L515+SUM($S$6:BD$6)*$M515+SUM($S$7:BD$7)*$N515-SUM($O515:$Q515),0)</f>
        <v>16248.849999999999</v>
      </c>
      <c r="BC515" s="87">
        <f t="shared" si="1551"/>
        <v>1834.4499999999971</v>
      </c>
      <c r="BG515" s="23">
        <f t="shared" si="1779"/>
        <v>0</v>
      </c>
      <c r="BH515" s="23">
        <f t="shared" si="1780"/>
        <v>0</v>
      </c>
      <c r="BI515" s="23">
        <f t="shared" si="1781"/>
        <v>0</v>
      </c>
      <c r="BJ515" s="23">
        <f t="shared" si="1782"/>
        <v>318433.91999999998</v>
      </c>
      <c r="BK515" s="23">
        <f t="shared" si="1783"/>
        <v>696973.20000000042</v>
      </c>
      <c r="BL515" s="23">
        <f t="shared" si="1784"/>
        <v>527845.07999999938</v>
      </c>
      <c r="BM515" s="23">
        <f t="shared" si="1785"/>
        <v>995106</v>
      </c>
      <c r="BN515" s="23">
        <f t="shared" si="1786"/>
        <v>1492659</v>
      </c>
      <c r="BO515" s="23">
        <f t="shared" si="1787"/>
        <v>1493058</v>
      </c>
      <c r="BP515" s="23">
        <f t="shared" si="1788"/>
        <v>1493457</v>
      </c>
      <c r="BQ515" s="407">
        <f t="shared" si="1789"/>
        <v>0</v>
      </c>
      <c r="BR515" s="22">
        <f t="shared" si="1790"/>
        <v>5474519.3999999994</v>
      </c>
      <c r="BS515" s="23">
        <f t="shared" si="1791"/>
        <v>1494095.3999999994</v>
      </c>
      <c r="BT515" s="23">
        <f t="shared" si="1792"/>
        <v>1494095.3999999994</v>
      </c>
      <c r="BU515" s="23">
        <f t="shared" si="1793"/>
        <v>1494095.4000000025</v>
      </c>
      <c r="BV515" s="23">
        <f t="shared" si="1794"/>
        <v>1463891.0999999978</v>
      </c>
      <c r="BW515" s="24"/>
      <c r="BX515" s="164" t="s">
        <v>662</v>
      </c>
    </row>
    <row r="516" spans="1:76" s="86" customFormat="1" ht="15" customHeight="1" x14ac:dyDescent="0.25">
      <c r="A516" s="201" t="s">
        <v>177</v>
      </c>
      <c r="B516" s="15" t="s">
        <v>178</v>
      </c>
      <c r="C516" s="244" t="s">
        <v>105</v>
      </c>
      <c r="D516" s="274">
        <v>2</v>
      </c>
      <c r="E516" s="328">
        <v>111</v>
      </c>
      <c r="F516" s="342" t="s">
        <v>1030</v>
      </c>
      <c r="G516" s="369">
        <v>2</v>
      </c>
      <c r="H516" s="370">
        <v>63</v>
      </c>
      <c r="I516" s="372" t="s">
        <v>1066</v>
      </c>
      <c r="J516" s="323">
        <v>16.373000000000001</v>
      </c>
      <c r="K516" s="116">
        <v>12.651999999999999</v>
      </c>
      <c r="L516" s="26">
        <v>14.17</v>
      </c>
      <c r="M516" s="27">
        <v>15.135999999999999</v>
      </c>
      <c r="N516" s="29"/>
      <c r="O516" s="10"/>
      <c r="P516" s="10"/>
      <c r="Q516" s="291">
        <v>12539.354000000001</v>
      </c>
      <c r="R516" s="72">
        <f>IF(SUM($S$3:U$3)*$J516+SUM($S$4:U$4)*$K516+SUM($S$5:U$5)*$L516+SUM($S$6:U$6)*$M516+SUM($S$7:U$7)*$N516-SUM($O516:$Q516)&gt;0,SUM($S$3:U$3)*$J516+SUM($S$4:U$4)*$K516+SUM($S$5:U$5)*$L516+SUM($S$6:U$6)*$M516+SUM($S$7:U$7)*$N516-SUM($O516:$Q516),0)</f>
        <v>0</v>
      </c>
      <c r="S516" s="73">
        <f t="shared" si="1533"/>
        <v>0</v>
      </c>
      <c r="T516" s="72">
        <f>IF(SUM($S$3:W$3)*$J516+SUM($S$4:W$4)*$K516+SUM($S$5:W$5)*$L516+SUM($S$6:W$6)*$M516+SUM($S$7:W$7)*$N516-SUM($O516:$Q516)&gt;0,SUM($S$3:W$3)*$J516+SUM($S$4:W$4)*$K516+SUM($S$5:W$5)*$L516+SUM($S$6:W$6)*$M516+SUM($S$7:W$7)*$N516-SUM($O516:$Q516),0)</f>
        <v>0</v>
      </c>
      <c r="U516" s="4">
        <f t="shared" si="1534"/>
        <v>0</v>
      </c>
      <c r="V516" s="72">
        <f>IF(SUM($S$3:Y$3)*$J516+SUM($S$4:Y$4)*$K516+SUM($S$5:Y$5)*$L516+SUM($S$6:Y$6)*$M516+SUM($S$7:Y$7)*$N516-SUM($O516:$Q516)&gt;0,SUM($S$3:Y$3)*$J516+SUM($S$4:Y$4)*$K516+SUM($S$5:Y$5)*$L516+SUM($S$6:Y$6)*$M516+SUM($S$7:Y$7)*$N516-SUM($O516:$Q516),0)</f>
        <v>0</v>
      </c>
      <c r="W516" s="4">
        <f t="shared" si="1535"/>
        <v>0</v>
      </c>
      <c r="X516" s="72">
        <f>IF(SUM($S$3:AA$3)*$J516+SUM($S$4:AA$4)*$K516+SUM($S$5:AA$5)*$L516+SUM($S$6:AA$6)*$M516+SUM($S$7:AA$7)*$N516-SUM($O516:$Q516)&gt;0,SUM($S$3:AA$3)*$J516+SUM($S$4:AA$4)*$K516+SUM($S$5:AA$5)*$L516+SUM($S$6:AA$6)*$M516+SUM($S$7:AA$7)*$N516-SUM($O516:$Q516),0)</f>
        <v>0</v>
      </c>
      <c r="Y516" s="4">
        <f t="shared" si="1536"/>
        <v>0</v>
      </c>
      <c r="Z516" s="72">
        <f>IF(SUM($S$3:AC$3)*$J516+SUM($S$4:AC$4)*$K516+SUM($S$5:AC$5)*$L516+SUM($S$6:AC$6)*$M516+SUM($S$7:AC$7)*$N516-SUM($O516:$Q516)&gt;0,SUM($S$3:AC$3)*$J516+SUM($S$4:AC$4)*$K516+SUM($S$5:AC$5)*$L516+SUM($S$6:AC$6)*$M516+SUM($S$7:AC$7)*$N516-SUM($O516:$Q516),0)</f>
        <v>0</v>
      </c>
      <c r="AA516" s="4">
        <f t="shared" si="1537"/>
        <v>0</v>
      </c>
      <c r="AB516" s="72">
        <f>IF(SUM($S$3:AE$3)*$J516+SUM($S$4:AE$4)*$K516+SUM($S$5:AE$5)*$L516+SUM($S$6:AE$6)*$M516+SUM($S$7:AE$7)*$N516-SUM($O516:$Q516)&gt;0,SUM($S$3:AE$3)*$J516+SUM($S$4:AE$4)*$K516+SUM($S$5:AE$5)*$L516+SUM($S$6:AE$6)*$M516+SUM($S$7:AE$7)*$N516-SUM($O516:$Q516),0)</f>
        <v>0</v>
      </c>
      <c r="AC516" s="4">
        <f t="shared" si="1538"/>
        <v>0</v>
      </c>
      <c r="AD516" s="72">
        <f>IF(SUM($S$3:AG$3)*$J516+SUM($S$4:AG$4)*$K516+SUM($S$5:AG$5)*$L516+SUM($S$6:AG$6)*$M516+SUM($S$7:AG$7)*$N516-SUM($O516:$Q516)&gt;0,SUM($S$3:AG$3)*$J516+SUM($S$4:AG$4)*$K516+SUM($S$5:AG$5)*$L516+SUM($S$6:AG$6)*$M516+SUM($S$7:AG$7)*$N516-SUM($O516:$Q516),0)</f>
        <v>0</v>
      </c>
      <c r="AE516" s="4">
        <f t="shared" si="1539"/>
        <v>0</v>
      </c>
      <c r="AF516" s="72">
        <f>IF(SUM($S$3:AI$3)*$J516+SUM($S$4:AI$4)*$K516+SUM($S$5:AI$5)*$L516+SUM($S$6:AI$6)*$M516+SUM($S$7:AI$7)*$N516-SUM($O516:$Q516)&gt;0,SUM($S$3:AI$3)*$J516+SUM($S$4:AI$4)*$K516+SUM($S$5:AI$5)*$L516+SUM($S$6:AI$6)*$M516+SUM($S$7:AI$7)*$N516-SUM($O516:$Q516),0)</f>
        <v>1707.7619999999988</v>
      </c>
      <c r="AG516" s="4">
        <f t="shared" si="1540"/>
        <v>1707.7619999999988</v>
      </c>
      <c r="AH516" s="72">
        <f>IF(SUM($S$3:AK$3)*$J516+SUM($S$4:AK$4)*$K516+SUM($S$5:AK$5)*$L516+SUM($S$6:AK$6)*$M516+SUM($S$7:AK$7)*$N516-SUM($O516:$Q516)&gt;0,SUM($S$3:AK$3)*$J516+SUM($S$4:AK$4)*$K516+SUM($S$5:AK$5)*$L516+SUM($S$6:AK$6)*$M516+SUM($S$7:AK$7)*$N516-SUM($O516:$Q516),0)</f>
        <v>3369.5719999999983</v>
      </c>
      <c r="AI516" s="4">
        <f t="shared" si="1541"/>
        <v>1661.8099999999995</v>
      </c>
      <c r="AJ516" s="72">
        <f>IF(SUM($S$3:AM$3)*$J516+SUM($S$4:AQ$4)*$K516+SUM($S$5:AM$5)*$L516+SUM($S$6:AM$6)*$M516+SUM($S$7:AM$7)*$N516-SUM($O516:$Q516)&gt;0,SUM($S$3:AM$3)*$J516+SUM($S$4:AQ$4)*$K516+SUM($S$5:AM$5)*$L516+SUM($S$6:AM$6)*$M516+SUM($S$7:AM$7)*$N516-SUM($O516:$Q516),0)</f>
        <v>4634.7719999999954</v>
      </c>
      <c r="AK516" s="4">
        <f t="shared" si="1542"/>
        <v>1265.1999999999971</v>
      </c>
      <c r="AL516" s="72">
        <f>IF(SUM($S$3:AO$3)*$J516+SUM($S$4:AS$4)*$K516+SUM($S$5:AO$5)*$L516+SUM($S$6:AO$6)*$M516+SUM($S$7:AO$7)*$N516-SUM($O516:$Q516)&gt;0,SUM($S$3:AO$3)*$J516+SUM($S$4:AS$4)*$K516+SUM($S$5:AO$5)*$L516+SUM($S$6:AO$6)*$M516+SUM($S$7:AO$7)*$N516-SUM($O516:$Q516),0)</f>
        <v>6532.5719999999983</v>
      </c>
      <c r="AM516" s="4">
        <f t="shared" si="1543"/>
        <v>1897.8000000000029</v>
      </c>
      <c r="AN516" s="72">
        <f>IF(SUM($S$3:AQ$3)*$J516+SUM($S$4:AU$4)*$K516+SUM($S$5:AQ$5)*$L516+SUM($S$6:AQ$6)*$M516+SUM($S$7:AQ$7)*$N516-SUM($O516:$Q516)&gt;0,SUM($S$3:AQ$3)*$J516+SUM($S$4:AU$4)*$K516+SUM($S$5:AQ$5)*$L516+SUM($S$6:AQ$6)*$M516+SUM($S$7:AQ$7)*$N516-SUM($O516:$Q516),0)</f>
        <v>9668.6319999999996</v>
      </c>
      <c r="AO516" s="4">
        <f t="shared" si="1544"/>
        <v>3136.0600000000013</v>
      </c>
      <c r="AP516" s="72">
        <f>IF(SUM($S$3:AS$3)*$J516+SUM($S$4:AW$4)*$K516+SUM($S$5:AS$5)*$L516+SUM($S$6:AS$6)*$M516+SUM($S$7:AS$7)*$N516-SUM($O516:$Q516)&gt;0,SUM($S$3:AS$3)*$J516+SUM($S$4:AW$4)*$K516+SUM($S$5:AS$5)*$L516+SUM($S$6:AS$6)*$M516+SUM($S$7:AS$7)*$N516-SUM($O516:$Q516),0)</f>
        <v>13513.191999999997</v>
      </c>
      <c r="AQ516" s="4">
        <f t="shared" si="1545"/>
        <v>3844.5599999999977</v>
      </c>
      <c r="AR516" s="72">
        <f>IF(SUM($S$3:AU$3)*$J516+SUM($S$4:AP$4)*$K516+SUM($S$5:AU$5)*$L516+SUM($S$6:AU$6)*$M516+SUM($S$7:AU$7)*$N516-SUM($O516:$Q516)&gt;0,SUM($S$3:AU$3)*$J516+SUM($S$4:AP$4)*$K516+SUM($S$5:AU$5)*$L516+SUM($S$6:AU$6)*$M516+SUM($S$7:AU$7)*$N516-SUM($O516:$Q516),0)</f>
        <v>9634.952000000003</v>
      </c>
      <c r="AS516" s="4">
        <f t="shared" si="1546"/>
        <v>0</v>
      </c>
      <c r="AT516" s="72">
        <f>IF(SUM($S$3:AW$3)*$J516+SUM($S$4:AW$4)*$K516+SUM($S$5:AW$5)*$L516+SUM($S$6:AW$6)*$M516+SUM($S$7:AW$7)*$N516-SUM($O516:$Q516)&gt;0,SUM($S$3:AW$3)*$J516+SUM($S$4:AW$4)*$K516+SUM($S$5:AW$5)*$L516+SUM($S$6:AW$6)*$M516+SUM($S$7:AW$7)*$N516-SUM($O516:$Q516),0)</f>
        <v>19673.911999999997</v>
      </c>
      <c r="AU516" s="4">
        <f t="shared" si="1547"/>
        <v>10038.959999999994</v>
      </c>
      <c r="AV516" s="72">
        <f>IF(SUM($S$3:AY$3)*$J516+SUM($S$4:AY$4)*$K516+SUM($S$5:AY$5)*$L516+SUM($S$6:AY$6)*$M516+SUM($S$7:AY$7)*$N516-SUM($O516:$Q516)&gt;0,SUM($S$3:AY$3)*$J516+SUM($S$4:AY$4)*$K516+SUM($S$5:AY$5)*$L516+SUM($S$6:AY$6)*$M516+SUM($S$7:AY$7)*$N516-SUM($O516:$Q516),0)</f>
        <v>24652.071999999993</v>
      </c>
      <c r="AW516" s="4">
        <f t="shared" si="1548"/>
        <v>4978.1599999999962</v>
      </c>
      <c r="AX516" s="72">
        <f>IF(SUM($S$3:BA$3)*$J516+SUM($S$4:BA$4)*$K516+SUM($S$5:BA$5)*$L516+SUM($S$6:BA$6)*$M516+SUM($S$7:BA$7)*$N516-SUM($O516:$Q516)&gt;0,SUM($S$3:BA$3)*$J516+SUM($S$4:BA$4)*$K516+SUM($S$5:BA$5)*$L516+SUM($S$6:BA$6)*$M516+SUM($S$7:BA$7)*$N516-SUM($O516:$Q516),0)</f>
        <v>29630.231999999996</v>
      </c>
      <c r="AY516" s="7">
        <f t="shared" si="1549"/>
        <v>4978.1600000000035</v>
      </c>
      <c r="AZ516" s="401">
        <f>IF(SUM($S$3:BC$3)*$J516+SUM($S$4:BC$4)*$K516+SUM($S$5:BC$5)*$L516+SUM($S$6:BC$6)*$M516+SUM($S$7:BC$7)*$N516-SUM($O516:$Q516)&gt;0,SUM($S$3:BC$3)*$J516+SUM($S$4:BC$4)*$K516+SUM($S$5:BC$5)*$L516+SUM($S$6:BC$6)*$M516+SUM($S$7:BC$7)*$N516-SUM($O516:$Q516),0)</f>
        <v>34078.631999999998</v>
      </c>
      <c r="BA516" s="87">
        <f t="shared" si="1550"/>
        <v>4448.4000000000015</v>
      </c>
      <c r="BB516" s="402">
        <f>IF(SUM($S$3:BD$3)*$J516+SUM($S$4:BD$4)*$K516+SUM($S$5:BD$5)*$L516+SUM($S$6:BD$6)*$M516+SUM($S$7:BD$7)*$N516-SUM($O516:$Q516)&gt;0,SUM($S$3:BD$3)*$J516+SUM($S$4:BD$4)*$K516+SUM($S$5:BD$5)*$L516+SUM($S$6:BD$6)*$M516+SUM($S$7:BD$7)*$N516-SUM($O516:$Q516),0)</f>
        <v>37865.595999999998</v>
      </c>
      <c r="BC516" s="87">
        <f t="shared" si="1551"/>
        <v>3786.9639999999999</v>
      </c>
      <c r="BG516" s="23">
        <f t="shared" si="1779"/>
        <v>0</v>
      </c>
      <c r="BH516" s="23">
        <f t="shared" si="1780"/>
        <v>0</v>
      </c>
      <c r="BI516" s="23">
        <f t="shared" si="1781"/>
        <v>0</v>
      </c>
      <c r="BJ516" s="23">
        <f t="shared" si="1782"/>
        <v>0</v>
      </c>
      <c r="BK516" s="23">
        <f t="shared" si="1783"/>
        <v>613257.33419999958</v>
      </c>
      <c r="BL516" s="23">
        <f t="shared" si="1784"/>
        <v>596755.9709999999</v>
      </c>
      <c r="BM516" s="23">
        <f t="shared" si="1785"/>
        <v>454333.31999999896</v>
      </c>
      <c r="BN516" s="23">
        <f t="shared" si="1786"/>
        <v>681499.98000000103</v>
      </c>
      <c r="BO516" s="23">
        <f t="shared" si="1787"/>
        <v>1126159.1460000004</v>
      </c>
      <c r="BP516" s="23">
        <f t="shared" si="1788"/>
        <v>1380581.4959999991</v>
      </c>
      <c r="BQ516" s="407">
        <f t="shared" si="1789"/>
        <v>0</v>
      </c>
      <c r="BR516" s="22">
        <f t="shared" si="1790"/>
        <v>3604990.535999998</v>
      </c>
      <c r="BS516" s="23">
        <f t="shared" si="1791"/>
        <v>1787657.2559999989</v>
      </c>
      <c r="BT516" s="23">
        <f t="shared" si="1792"/>
        <v>1787657.2560000012</v>
      </c>
      <c r="BU516" s="23">
        <f t="shared" si="1793"/>
        <v>1597420.4400000004</v>
      </c>
      <c r="BV516" s="23">
        <f t="shared" si="1794"/>
        <v>1359898.7723999999</v>
      </c>
      <c r="BW516" s="24"/>
      <c r="BX516" s="164" t="s">
        <v>662</v>
      </c>
    </row>
    <row r="517" spans="1:76" s="86" customFormat="1" ht="15" customHeight="1" x14ac:dyDescent="0.25">
      <c r="A517" s="203" t="s">
        <v>365</v>
      </c>
      <c r="B517" s="12" t="s">
        <v>482</v>
      </c>
      <c r="C517" s="244" t="s">
        <v>105</v>
      </c>
      <c r="D517" s="274">
        <v>2</v>
      </c>
      <c r="E517" s="328">
        <v>111</v>
      </c>
      <c r="F517" s="342" t="s">
        <v>1030</v>
      </c>
      <c r="G517" s="369">
        <v>2</v>
      </c>
      <c r="H517" s="370">
        <v>140</v>
      </c>
      <c r="I517" s="372" t="s">
        <v>1066</v>
      </c>
      <c r="J517" s="323">
        <v>18.486999999999998</v>
      </c>
      <c r="K517" s="116">
        <v>0.52</v>
      </c>
      <c r="L517" s="26">
        <v>8.8870000000000005</v>
      </c>
      <c r="M517" s="27">
        <v>0.52</v>
      </c>
      <c r="N517" s="29"/>
      <c r="O517" s="10"/>
      <c r="P517" s="10"/>
      <c r="Q517" s="291">
        <v>5246.6549999999997</v>
      </c>
      <c r="R517" s="72">
        <f>IF(SUM($S$3:U$3)*$J517+SUM($S$4:U$4)*$K517+SUM($S$5:U$5)*$L517+SUM($S$6:U$6)*$M517+SUM($S$7:U$7)*$N517-SUM($O517:$Q517)&gt;0,SUM($S$3:U$3)*$J517+SUM($S$4:U$4)*$K517+SUM($S$5:U$5)*$L517+SUM($S$6:U$6)*$M517+SUM($S$7:U$7)*$N517-SUM($O517:$Q517),0)</f>
        <v>0</v>
      </c>
      <c r="S517" s="73">
        <f t="shared" si="1533"/>
        <v>0</v>
      </c>
      <c r="T517" s="72">
        <f>IF(SUM($S$3:W$3)*$J517+SUM($S$4:W$4)*$K517+SUM($S$5:W$5)*$L517+SUM($S$6:W$6)*$M517+SUM($S$7:W$7)*$N517-SUM($O517:$Q517)&gt;0,SUM($S$3:W$3)*$J517+SUM($S$4:W$4)*$K517+SUM($S$5:W$5)*$L517+SUM($S$6:W$6)*$M517+SUM($S$7:W$7)*$N517-SUM($O517:$Q517),0)</f>
        <v>0</v>
      </c>
      <c r="U517" s="4">
        <f t="shared" si="1534"/>
        <v>0</v>
      </c>
      <c r="V517" s="72">
        <f>IF(SUM($S$3:Y$3)*$J517+SUM($S$4:Y$4)*$K517+SUM($S$5:Y$5)*$L517+SUM($S$6:Y$6)*$M517+SUM($S$7:Y$7)*$N517-SUM($O517:$Q517)&gt;0,SUM($S$3:Y$3)*$J517+SUM($S$4:Y$4)*$K517+SUM($S$5:Y$5)*$L517+SUM($S$6:Y$6)*$M517+SUM($S$7:Y$7)*$N517-SUM($O517:$Q517),0)</f>
        <v>0</v>
      </c>
      <c r="W517" s="4">
        <f t="shared" si="1535"/>
        <v>0</v>
      </c>
      <c r="X517" s="72">
        <f>IF(SUM($S$3:AA$3)*$J517+SUM($S$4:AA$4)*$K517+SUM($S$5:AA$5)*$L517+SUM($S$6:AA$6)*$M517+SUM($S$7:AA$7)*$N517-SUM($O517:$Q517)&gt;0,SUM($S$3:AA$3)*$J517+SUM($S$4:AA$4)*$K517+SUM($S$5:AA$5)*$L517+SUM($S$6:AA$6)*$M517+SUM($S$7:AA$7)*$N517-SUM($O517:$Q517),0)</f>
        <v>0</v>
      </c>
      <c r="Y517" s="4">
        <f t="shared" si="1536"/>
        <v>0</v>
      </c>
      <c r="Z517" s="72">
        <f>IF(SUM($S$3:AC$3)*$J517+SUM($S$4:AC$4)*$K517+SUM($S$5:AC$5)*$L517+SUM($S$6:AC$6)*$M517+SUM($S$7:AC$7)*$N517-SUM($O517:$Q517)&gt;0,SUM($S$3:AC$3)*$J517+SUM($S$4:AC$4)*$K517+SUM($S$5:AC$5)*$L517+SUM($S$6:AC$6)*$M517+SUM($S$7:AC$7)*$N517-SUM($O517:$Q517),0)</f>
        <v>0</v>
      </c>
      <c r="AA517" s="4">
        <f t="shared" si="1537"/>
        <v>0</v>
      </c>
      <c r="AB517" s="72">
        <f>IF(SUM($S$3:AE$3)*$J517+SUM($S$4:AE$4)*$K517+SUM($S$5:AE$5)*$L517+SUM($S$6:AE$6)*$M517+SUM($S$7:AE$7)*$N517-SUM($O517:$Q517)&gt;0,SUM($S$3:AE$3)*$J517+SUM($S$4:AE$4)*$K517+SUM($S$5:AE$5)*$L517+SUM($S$6:AE$6)*$M517+SUM($S$7:AE$7)*$N517-SUM($O517:$Q517),0)</f>
        <v>0</v>
      </c>
      <c r="AC517" s="4">
        <f t="shared" si="1538"/>
        <v>0</v>
      </c>
      <c r="AD517" s="72">
        <f>IF(SUM($S$3:AG$3)*$J517+SUM($S$4:AG$4)*$K517+SUM($S$5:AG$5)*$L517+SUM($S$6:AG$6)*$M517+SUM($S$7:AG$7)*$N517-SUM($O517:$Q517)&gt;0,SUM($S$3:AG$3)*$J517+SUM($S$4:AG$4)*$K517+SUM($S$5:AG$5)*$L517+SUM($S$6:AG$6)*$M517+SUM($S$7:AG$7)*$N517-SUM($O517:$Q517),0)</f>
        <v>0</v>
      </c>
      <c r="AE517" s="4">
        <f t="shared" si="1539"/>
        <v>0</v>
      </c>
      <c r="AF517" s="72">
        <f>IF(SUM($S$3:AI$3)*$J517+SUM($S$4:AI$4)*$K517+SUM($S$5:AI$5)*$L517+SUM($S$6:AI$6)*$M517+SUM($S$7:AI$7)*$N517-SUM($O517:$Q517)&gt;0,SUM($S$3:AI$3)*$J517+SUM($S$4:AI$4)*$K517+SUM($S$5:AI$5)*$L517+SUM($S$6:AI$6)*$M517+SUM($S$7:AI$7)*$N517-SUM($O517:$Q517),0)</f>
        <v>450.73199999999997</v>
      </c>
      <c r="AG517" s="4">
        <f t="shared" si="1540"/>
        <v>450.73199999999997</v>
      </c>
      <c r="AH517" s="72">
        <f>IF(SUM($S$3:AK$3)*$J517+SUM($S$4:AK$4)*$K517+SUM($S$5:AK$5)*$L517+SUM($S$6:AK$6)*$M517+SUM($S$7:AK$7)*$N517-SUM($O517:$Q517)&gt;0,SUM($S$3:AK$3)*$J517+SUM($S$4:AK$4)*$K517+SUM($S$5:AK$5)*$L517+SUM($S$6:AK$6)*$M517+SUM($S$7:AK$7)*$N517-SUM($O517:$Q517),0)</f>
        <v>974.35699999999906</v>
      </c>
      <c r="AI517" s="4">
        <f t="shared" si="1541"/>
        <v>523.62499999999909</v>
      </c>
      <c r="AJ517" s="72">
        <f>IF(SUM($S$3:AM$3)*$J517+SUM($S$4:AQ$4)*$K517+SUM($S$5:AM$5)*$L517+SUM($S$6:AM$6)*$M517+SUM($S$7:AM$7)*$N517-SUM($O517:$Q517)&gt;0,SUM($S$3:AM$3)*$J517+SUM($S$4:AQ$4)*$K517+SUM($S$5:AM$5)*$L517+SUM($S$6:AM$6)*$M517+SUM($S$7:AM$7)*$N517-SUM($O517:$Q517),0)</f>
        <v>1026.3569999999991</v>
      </c>
      <c r="AK517" s="4">
        <f t="shared" si="1542"/>
        <v>52</v>
      </c>
      <c r="AL517" s="72">
        <f>IF(SUM($S$3:AO$3)*$J517+SUM($S$4:AS$4)*$K517+SUM($S$5:AO$5)*$L517+SUM($S$6:AO$6)*$M517+SUM($S$7:AO$7)*$N517-SUM($O517:$Q517)&gt;0,SUM($S$3:AO$3)*$J517+SUM($S$4:AS$4)*$K517+SUM($S$5:AO$5)*$L517+SUM($S$6:AO$6)*$M517+SUM($S$7:AO$7)*$N517-SUM($O517:$Q517),0)</f>
        <v>1104.3569999999991</v>
      </c>
      <c r="AM517" s="4">
        <f t="shared" si="1543"/>
        <v>78</v>
      </c>
      <c r="AN517" s="72">
        <f>IF(SUM($S$3:AQ$3)*$J517+SUM($S$4:AU$4)*$K517+SUM($S$5:AQ$5)*$L517+SUM($S$6:AQ$6)*$M517+SUM($S$7:AQ$7)*$N517-SUM($O517:$Q517)&gt;0,SUM($S$3:AQ$3)*$J517+SUM($S$4:AU$4)*$K517+SUM($S$5:AQ$5)*$L517+SUM($S$6:AQ$6)*$M517+SUM($S$7:AQ$7)*$N517-SUM($O517:$Q517),0)</f>
        <v>1644.9070000000002</v>
      </c>
      <c r="AO517" s="4">
        <f t="shared" si="1544"/>
        <v>540.55000000000109</v>
      </c>
      <c r="AP517" s="72">
        <f>IF(SUM($S$3:AS$3)*$J517+SUM($S$4:AW$4)*$K517+SUM($S$5:AS$5)*$L517+SUM($S$6:AS$6)*$M517+SUM($S$7:AS$7)*$N517-SUM($O517:$Q517)&gt;0,SUM($S$3:AS$3)*$J517+SUM($S$4:AW$4)*$K517+SUM($S$5:AS$5)*$L517+SUM($S$6:AS$6)*$M517+SUM($S$7:AS$7)*$N517-SUM($O517:$Q517),0)</f>
        <v>2629.8070000000007</v>
      </c>
      <c r="AQ517" s="4">
        <f t="shared" si="1545"/>
        <v>984.90000000000055</v>
      </c>
      <c r="AR517" s="72">
        <f>IF(SUM($S$3:AU$3)*$J517+SUM($S$4:AP$4)*$K517+SUM($S$5:AU$5)*$L517+SUM($S$6:AU$6)*$M517+SUM($S$7:AU$7)*$N517-SUM($O517:$Q517)&gt;0,SUM($S$3:AU$3)*$J517+SUM($S$4:AP$4)*$K517+SUM($S$5:AU$5)*$L517+SUM($S$6:AU$6)*$M517+SUM($S$7:AU$7)*$N517-SUM($O517:$Q517),0)</f>
        <v>3961.6670000000004</v>
      </c>
      <c r="AS517" s="4">
        <f t="shared" si="1546"/>
        <v>1331.8599999999997</v>
      </c>
      <c r="AT517" s="72">
        <f>IF(SUM($S$3:AW$3)*$J517+SUM($S$4:AW$4)*$K517+SUM($S$5:AW$5)*$L517+SUM($S$6:AW$6)*$M517+SUM($S$7:AW$7)*$N517-SUM($O517:$Q517)&gt;0,SUM($S$3:AW$3)*$J517+SUM($S$4:AW$4)*$K517+SUM($S$5:AW$5)*$L517+SUM($S$6:AW$6)*$M517+SUM($S$7:AW$7)*$N517-SUM($O517:$Q517),0)</f>
        <v>5865.527000000001</v>
      </c>
      <c r="AU517" s="4">
        <f t="shared" si="1547"/>
        <v>1903.8600000000006</v>
      </c>
      <c r="AV517" s="72">
        <f>IF(SUM($S$3:AY$3)*$J517+SUM($S$4:AY$4)*$K517+SUM($S$5:AY$5)*$L517+SUM($S$6:AY$6)*$M517+SUM($S$7:AY$7)*$N517-SUM($O517:$Q517)&gt;0,SUM($S$3:AY$3)*$J517+SUM($S$4:AY$4)*$K517+SUM($S$5:AY$5)*$L517+SUM($S$6:AY$6)*$M517+SUM($S$7:AY$7)*$N517-SUM($O517:$Q517),0)</f>
        <v>7561.3870000000015</v>
      </c>
      <c r="AW517" s="4">
        <f t="shared" si="1548"/>
        <v>1695.8600000000006</v>
      </c>
      <c r="AX517" s="72">
        <f>IF(SUM($S$3:BA$3)*$J517+SUM($S$4:BA$4)*$K517+SUM($S$5:BA$5)*$L517+SUM($S$6:BA$6)*$M517+SUM($S$7:BA$7)*$N517-SUM($O517:$Q517)&gt;0,SUM($S$3:BA$3)*$J517+SUM($S$4:BA$4)*$K517+SUM($S$5:BA$5)*$L517+SUM($S$6:BA$6)*$M517+SUM($S$7:BA$7)*$N517-SUM($O517:$Q517),0)</f>
        <v>9257.247000000003</v>
      </c>
      <c r="AY517" s="7">
        <f t="shared" si="1549"/>
        <v>1695.8600000000015</v>
      </c>
      <c r="AZ517" s="401">
        <f>IF(SUM($S$3:BC$3)*$J517+SUM($S$4:BC$4)*$K517+SUM($S$5:BC$5)*$L517+SUM($S$6:BC$6)*$M517+SUM($S$7:BC$7)*$N517-SUM($O517:$Q517)&gt;0,SUM($S$3:BC$3)*$J517+SUM($S$4:BC$4)*$K517+SUM($S$5:BC$5)*$L517+SUM($S$6:BC$6)*$M517+SUM($S$7:BC$7)*$N517-SUM($O517:$Q517),0)</f>
        <v>10934.907000000003</v>
      </c>
      <c r="BA517" s="87">
        <f t="shared" si="1550"/>
        <v>1677.6599999999999</v>
      </c>
      <c r="BB517" s="402">
        <f>IF(SUM($S$3:BD$3)*$J517+SUM($S$4:BD$4)*$K517+SUM($S$5:BD$5)*$L517+SUM($S$6:BD$6)*$M517+SUM($S$7:BD$7)*$N517-SUM($O517:$Q517)&gt;0,SUM($S$3:BD$3)*$J517+SUM($S$4:BD$4)*$K517+SUM($S$5:BD$5)*$L517+SUM($S$6:BD$6)*$M517+SUM($S$7:BD$7)*$N517-SUM($O517:$Q517),0)</f>
        <v>12219.978999999999</v>
      </c>
      <c r="BC517" s="87">
        <f t="shared" si="1551"/>
        <v>1285.0719999999965</v>
      </c>
      <c r="BG517" s="23">
        <f t="shared" si="1779"/>
        <v>0</v>
      </c>
      <c r="BH517" s="23">
        <f t="shared" si="1780"/>
        <v>0</v>
      </c>
      <c r="BI517" s="23">
        <f t="shared" si="1781"/>
        <v>0</v>
      </c>
      <c r="BJ517" s="23">
        <f t="shared" si="1782"/>
        <v>0</v>
      </c>
      <c r="BK517" s="23">
        <f t="shared" si="1783"/>
        <v>359684.136</v>
      </c>
      <c r="BL517" s="23">
        <f t="shared" si="1784"/>
        <v>417852.74999999924</v>
      </c>
      <c r="BM517" s="23">
        <f t="shared" si="1785"/>
        <v>41496</v>
      </c>
      <c r="BN517" s="23">
        <f t="shared" si="1786"/>
        <v>62244</v>
      </c>
      <c r="BO517" s="23">
        <f t="shared" si="1787"/>
        <v>431358.90000000084</v>
      </c>
      <c r="BP517" s="23">
        <f t="shared" si="1788"/>
        <v>785950.20000000054</v>
      </c>
      <c r="BQ517" s="407">
        <f t="shared" si="1789"/>
        <v>1062824.2799999998</v>
      </c>
      <c r="BR517" s="22">
        <f t="shared" si="1790"/>
        <v>1519280.2800000005</v>
      </c>
      <c r="BS517" s="23">
        <f t="shared" si="1791"/>
        <v>1353296.2800000005</v>
      </c>
      <c r="BT517" s="23">
        <f t="shared" si="1792"/>
        <v>1353296.2800000012</v>
      </c>
      <c r="BU517" s="23">
        <f t="shared" si="1793"/>
        <v>1338772.68</v>
      </c>
      <c r="BV517" s="23">
        <f t="shared" si="1794"/>
        <v>1025487.4559999971</v>
      </c>
      <c r="BW517" s="24"/>
      <c r="BX517" s="164" t="s">
        <v>662</v>
      </c>
    </row>
    <row r="518" spans="1:76" s="86" customFormat="1" ht="15" customHeight="1" x14ac:dyDescent="0.25">
      <c r="A518" s="201" t="s">
        <v>508</v>
      </c>
      <c r="B518" s="15"/>
      <c r="C518" s="244" t="s">
        <v>1027</v>
      </c>
      <c r="D518" s="274">
        <v>1</v>
      </c>
      <c r="E518" s="328"/>
      <c r="F518" s="342" t="s">
        <v>634</v>
      </c>
      <c r="G518" s="369">
        <v>1</v>
      </c>
      <c r="H518" s="370">
        <v>580</v>
      </c>
      <c r="I518" s="372" t="s">
        <v>634</v>
      </c>
      <c r="J518" s="322"/>
      <c r="K518" s="116">
        <v>0.1</v>
      </c>
      <c r="L518" s="29"/>
      <c r="M518" s="27">
        <v>0.1</v>
      </c>
      <c r="N518" s="29"/>
      <c r="O518" s="10"/>
      <c r="P518" s="10"/>
      <c r="Q518" s="291">
        <v>51.1</v>
      </c>
      <c r="R518" s="72">
        <f>IF(SUM($S$3:U$3)*$J518+SUM($S$4:U$4)*$K518+SUM($S$5:U$5)*$L518+SUM($S$6:U$6)*$M518+SUM($S$7:U$7)*$N518-SUM($O518:$Q518)&gt;0,SUM($S$3:U$3)*$J518+SUM($S$4:U$4)*$K518+SUM($S$5:U$5)*$L518+SUM($S$6:U$6)*$M518+SUM($S$7:U$7)*$N518-SUM($O518:$Q518),0)</f>
        <v>0</v>
      </c>
      <c r="S518" s="73">
        <f t="shared" si="1533"/>
        <v>0</v>
      </c>
      <c r="T518" s="72">
        <f>IF(SUM($S$3:W$3)*$J518+SUM($S$4:W$4)*$K518+SUM($S$5:W$5)*$L518+SUM($S$6:W$6)*$M518+SUM($S$7:W$7)*$N518-SUM($O518:$Q518)&gt;0,SUM($S$3:W$3)*$J518+SUM($S$4:W$4)*$K518+SUM($S$5:W$5)*$L518+SUM($S$6:W$6)*$M518+SUM($S$7:W$7)*$N518-SUM($O518:$Q518),0)</f>
        <v>0</v>
      </c>
      <c r="U518" s="4">
        <f t="shared" si="1534"/>
        <v>0</v>
      </c>
      <c r="V518" s="72">
        <f>IF(SUM($S$3:Y$3)*$J518+SUM($S$4:Y$4)*$K518+SUM($S$5:Y$5)*$L518+SUM($S$6:Y$6)*$M518+SUM($S$7:Y$7)*$N518-SUM($O518:$Q518)&gt;0,SUM($S$3:Y$3)*$J518+SUM($S$4:Y$4)*$K518+SUM($S$5:Y$5)*$L518+SUM($S$6:Y$6)*$M518+SUM($S$7:Y$7)*$N518-SUM($O518:$Q518),0)</f>
        <v>0</v>
      </c>
      <c r="W518" s="4">
        <f t="shared" si="1535"/>
        <v>0</v>
      </c>
      <c r="X518" s="72">
        <f>IF(SUM($S$3:AA$3)*$J518+SUM($S$4:AA$4)*$K518+SUM($S$5:AA$5)*$L518+SUM($S$6:AA$6)*$M518+SUM($S$7:AA$7)*$N518-SUM($O518:$Q518)&gt;0,SUM($S$3:AA$3)*$J518+SUM($S$4:AA$4)*$K518+SUM($S$5:AA$5)*$L518+SUM($S$6:AA$6)*$M518+SUM($S$7:AA$7)*$N518-SUM($O518:$Q518),0)</f>
        <v>0</v>
      </c>
      <c r="Y518" s="4">
        <f t="shared" si="1536"/>
        <v>0</v>
      </c>
      <c r="Z518" s="72">
        <f>IF(SUM($S$3:AC$3)*$J518+SUM($S$4:AC$4)*$K518+SUM($S$5:AC$5)*$L518+SUM($S$6:AC$6)*$M518+SUM($S$7:AC$7)*$N518-SUM($O518:$Q518)&gt;0,SUM($S$3:AC$3)*$J518+SUM($S$4:AC$4)*$K518+SUM($S$5:AC$5)*$L518+SUM($S$6:AC$6)*$M518+SUM($S$7:AC$7)*$N518-SUM($O518:$Q518),0)</f>
        <v>0</v>
      </c>
      <c r="AA518" s="4">
        <f t="shared" si="1537"/>
        <v>0</v>
      </c>
      <c r="AB518" s="72">
        <f>IF(SUM($S$3:AE$3)*$J518+SUM($S$4:AE$4)*$K518+SUM($S$5:AE$5)*$L518+SUM($S$6:AE$6)*$M518+SUM($S$7:AE$7)*$N518-SUM($O518:$Q518)&gt;0,SUM($S$3:AE$3)*$J518+SUM($S$4:AE$4)*$K518+SUM($S$5:AE$5)*$L518+SUM($S$6:AE$6)*$M518+SUM($S$7:AE$7)*$N518-SUM($O518:$Q518),0)</f>
        <v>0</v>
      </c>
      <c r="AC518" s="4">
        <f t="shared" si="1538"/>
        <v>0</v>
      </c>
      <c r="AD518" s="72">
        <f>IF(SUM($S$3:AG$3)*$J518+SUM($S$4:AG$4)*$K518+SUM($S$5:AG$5)*$L518+SUM($S$6:AG$6)*$M518+SUM($S$7:AG$7)*$N518-SUM($O518:$Q518)&gt;0,SUM($S$3:AG$3)*$J518+SUM($S$4:AG$4)*$K518+SUM($S$5:AG$5)*$L518+SUM($S$6:AG$6)*$M518+SUM($S$7:AG$7)*$N518-SUM($O518:$Q518),0)</f>
        <v>3.2000000000000028</v>
      </c>
      <c r="AE518" s="4">
        <f t="shared" si="1539"/>
        <v>3.2000000000000028</v>
      </c>
      <c r="AF518" s="72">
        <f>IF(SUM($S$3:AI$3)*$J518+SUM($S$4:AI$4)*$K518+SUM($S$5:AI$5)*$L518+SUM($S$6:AI$6)*$M518+SUM($S$7:AI$7)*$N518-SUM($O518:$Q518)&gt;0,SUM($S$3:AI$3)*$J518+SUM($S$4:AI$4)*$K518+SUM($S$5:AI$5)*$L518+SUM($S$6:AI$6)*$M518+SUM($S$7:AI$7)*$N518-SUM($O518:$Q518),0)</f>
        <v>11.200000000000003</v>
      </c>
      <c r="AG518" s="4">
        <f t="shared" si="1540"/>
        <v>8</v>
      </c>
      <c r="AH518" s="72">
        <f>IF(SUM($S$3:AK$3)*$J518+SUM($S$4:AK$4)*$K518+SUM($S$5:AK$5)*$L518+SUM($S$6:AK$6)*$M518+SUM($S$7:AK$7)*$N518-SUM($O518:$Q518)&gt;0,SUM($S$3:AK$3)*$J518+SUM($S$4:AK$4)*$K518+SUM($S$5:AK$5)*$L518+SUM($S$6:AK$6)*$M518+SUM($S$7:AK$7)*$N518-SUM($O518:$Q518),0)</f>
        <v>17.900000000000013</v>
      </c>
      <c r="AI518" s="4">
        <f t="shared" si="1541"/>
        <v>6.7000000000000099</v>
      </c>
      <c r="AJ518" s="72">
        <f>IF(SUM($S$3:AM$3)*$J518+SUM($S$4:AQ$4)*$K518+SUM($S$5:AM$5)*$L518+SUM($S$6:AM$6)*$M518+SUM($S$7:AM$7)*$N518-SUM($O518:$Q518)&gt;0,SUM($S$3:AM$3)*$J518+SUM($S$4:AQ$4)*$K518+SUM($S$5:AM$5)*$L518+SUM($S$6:AM$6)*$M518+SUM($S$7:AM$7)*$N518-SUM($O518:$Q518),0)</f>
        <v>27.900000000000013</v>
      </c>
      <c r="AK518" s="4">
        <f t="shared" si="1542"/>
        <v>10</v>
      </c>
      <c r="AL518" s="72">
        <f>IF(SUM($S$3:AO$3)*$J518+SUM($S$4:AS$4)*$K518+SUM($S$5:AO$5)*$L518+SUM($S$6:AO$6)*$M518+SUM($S$7:AO$7)*$N518-SUM($O518:$Q518)&gt;0,SUM($S$3:AO$3)*$J518+SUM($S$4:AS$4)*$K518+SUM($S$5:AO$5)*$L518+SUM($S$6:AO$6)*$M518+SUM($S$7:AO$7)*$N518-SUM($O518:$Q518),0)</f>
        <v>42.900000000000013</v>
      </c>
      <c r="AM518" s="4">
        <f t="shared" si="1543"/>
        <v>15</v>
      </c>
      <c r="AN518" s="72">
        <f>IF(SUM($S$3:AQ$3)*$J518+SUM($S$4:AU$4)*$K518+SUM($S$5:AQ$5)*$L518+SUM($S$6:AQ$6)*$M518+SUM($S$7:AQ$7)*$N518-SUM($O518:$Q518)&gt;0,SUM($S$3:AQ$3)*$J518+SUM($S$4:AU$4)*$K518+SUM($S$5:AQ$5)*$L518+SUM($S$6:AQ$6)*$M518+SUM($S$7:AQ$7)*$N518-SUM($O518:$Q518),0)</f>
        <v>61.400000000000013</v>
      </c>
      <c r="AO518" s="4">
        <f t="shared" si="1544"/>
        <v>18.5</v>
      </c>
      <c r="AP518" s="72">
        <f>IF(SUM($S$3:AS$3)*$J518+SUM($S$4:AW$4)*$K518+SUM($S$5:AS$5)*$L518+SUM($S$6:AS$6)*$M518+SUM($S$7:AS$7)*$N518-SUM($O518:$Q518)&gt;0,SUM($S$3:AS$3)*$J518+SUM($S$4:AW$4)*$K518+SUM($S$5:AS$5)*$L518+SUM($S$6:AS$6)*$M518+SUM($S$7:AS$7)*$N518-SUM($O518:$Q518),0)</f>
        <v>79.900000000000006</v>
      </c>
      <c r="AQ518" s="4">
        <f t="shared" si="1545"/>
        <v>18.499999999999993</v>
      </c>
      <c r="AR518" s="72">
        <f>IF(SUM($S$3:AU$3)*$J518+SUM($S$4:AP$4)*$K518+SUM($S$5:AU$5)*$L518+SUM($S$6:AU$6)*$M518+SUM($S$7:AU$7)*$N518-SUM($O518:$Q518)&gt;0,SUM($S$3:AU$3)*$J518+SUM($S$4:AP$4)*$K518+SUM($S$5:AU$5)*$L518+SUM($S$6:AU$6)*$M518+SUM($S$7:AU$7)*$N518-SUM($O518:$Q518),0)</f>
        <v>28.400000000000013</v>
      </c>
      <c r="AS518" s="4">
        <f t="shared" si="1546"/>
        <v>0</v>
      </c>
      <c r="AT518" s="72">
        <f>IF(SUM($S$3:AW$3)*$J518+SUM($S$4:AW$4)*$K518+SUM($S$5:AW$5)*$L518+SUM($S$6:AW$6)*$M518+SUM($S$7:AW$7)*$N518-SUM($O518:$Q518)&gt;0,SUM($S$3:AW$3)*$J518+SUM($S$4:AW$4)*$K518+SUM($S$5:AW$5)*$L518+SUM($S$6:AW$6)*$M518+SUM($S$7:AW$7)*$N518-SUM($O518:$Q518),0)</f>
        <v>86.9</v>
      </c>
      <c r="AU518" s="4">
        <f t="shared" si="1547"/>
        <v>58.499999999999993</v>
      </c>
      <c r="AV518" s="72">
        <f>IF(SUM($S$3:AY$3)*$J518+SUM($S$4:AY$4)*$K518+SUM($S$5:AY$5)*$L518+SUM($S$6:AY$6)*$M518+SUM($S$7:AY$7)*$N518-SUM($O518:$Q518)&gt;0,SUM($S$3:AY$3)*$J518+SUM($S$4:AY$4)*$K518+SUM($S$5:AY$5)*$L518+SUM($S$6:AY$6)*$M518+SUM($S$7:AY$7)*$N518-SUM($O518:$Q518),0)</f>
        <v>105.4</v>
      </c>
      <c r="AW518" s="4">
        <f t="shared" si="1548"/>
        <v>18.5</v>
      </c>
      <c r="AX518" s="72">
        <f>IF(SUM($S$3:BA$3)*$J518+SUM($S$4:BA$4)*$K518+SUM($S$5:BA$5)*$L518+SUM($S$6:BA$6)*$M518+SUM($S$7:BA$7)*$N518-SUM($O518:$Q518)&gt;0,SUM($S$3:BA$3)*$J518+SUM($S$4:BA$4)*$K518+SUM($S$5:BA$5)*$L518+SUM($S$6:BA$6)*$M518+SUM($S$7:BA$7)*$N518-SUM($O518:$Q518),0)</f>
        <v>123.9</v>
      </c>
      <c r="AY518" s="7">
        <f t="shared" si="1549"/>
        <v>18.5</v>
      </c>
      <c r="AZ518" s="401">
        <f>IF(SUM($S$3:BC$3)*$J518+SUM($S$4:BC$4)*$K518+SUM($S$5:BC$5)*$L518+SUM($S$6:BC$6)*$M518+SUM($S$7:BC$7)*$N518-SUM($O518:$Q518)&gt;0,SUM($S$3:BC$3)*$J518+SUM($S$4:BC$4)*$K518+SUM($S$5:BC$5)*$L518+SUM($S$6:BC$6)*$M518+SUM($S$7:BC$7)*$N518-SUM($O518:$Q518),0)</f>
        <v>138.90000000000003</v>
      </c>
      <c r="BA518" s="87">
        <f t="shared" si="1550"/>
        <v>15.000000000000028</v>
      </c>
      <c r="BB518" s="402">
        <f>IF(SUM($S$3:BD$3)*$J518+SUM($S$4:BD$4)*$K518+SUM($S$5:BD$5)*$L518+SUM($S$6:BD$6)*$M518+SUM($S$7:BD$7)*$N518-SUM($O518:$Q518)&gt;0,SUM($S$3:BD$3)*$J518+SUM($S$4:BD$4)*$K518+SUM($S$5:BD$5)*$L518+SUM($S$6:BD$6)*$M518+SUM($S$7:BD$7)*$N518-SUM($O518:$Q518),0)</f>
        <v>153.60000000000002</v>
      </c>
      <c r="BC518" s="87">
        <f t="shared" si="1551"/>
        <v>14.699999999999989</v>
      </c>
      <c r="BG518" s="23">
        <f t="shared" ref="BG518:BG519" si="1795">Y518*$H518</f>
        <v>0</v>
      </c>
      <c r="BH518" s="23">
        <f t="shared" ref="BH518:BH519" si="1796">AA518*$H518</f>
        <v>0</v>
      </c>
      <c r="BI518" s="23">
        <f t="shared" ref="BI518:BI519" si="1797">AC518*$H518</f>
        <v>0</v>
      </c>
      <c r="BJ518" s="23">
        <f t="shared" ref="BJ518:BJ519" si="1798">AE518*$H518</f>
        <v>1856.0000000000016</v>
      </c>
      <c r="BK518" s="23">
        <f t="shared" ref="BK518:BK519" si="1799">AG518*$H518</f>
        <v>4640</v>
      </c>
      <c r="BL518" s="23">
        <f t="shared" ref="BL518:BL519" si="1800">AI518*$H518</f>
        <v>3886.0000000000059</v>
      </c>
      <c r="BM518" s="23">
        <f t="shared" ref="BM518:BM519" si="1801">AK518*$H518</f>
        <v>5800</v>
      </c>
      <c r="BN518" s="23">
        <f t="shared" ref="BN518:BN519" si="1802">AM518*$H518</f>
        <v>8700</v>
      </c>
      <c r="BO518" s="23">
        <f t="shared" ref="BO518:BO519" si="1803">AO518*$H518</f>
        <v>10730</v>
      </c>
      <c r="BP518" s="23">
        <f t="shared" ref="BP518:BP519" si="1804">AQ518*$H518</f>
        <v>10729.999999999996</v>
      </c>
      <c r="BQ518" s="407">
        <f t="shared" ref="BQ518:BQ519" si="1805">AS518*$H518</f>
        <v>0</v>
      </c>
      <c r="BR518" s="22">
        <f t="shared" ref="BR518:BR519" si="1806">AU518*$H518</f>
        <v>33929.999999999993</v>
      </c>
      <c r="BS518" s="23">
        <f t="shared" ref="BS518:BS519" si="1807">AW518*$H518</f>
        <v>10730</v>
      </c>
      <c r="BT518" s="23">
        <f t="shared" ref="BT518:BT519" si="1808">AY518*$H518</f>
        <v>10730</v>
      </c>
      <c r="BU518" s="23">
        <f t="shared" ref="BU518:BU519" si="1809">BA518*$H518</f>
        <v>8700.0000000000164</v>
      </c>
      <c r="BV518" s="23">
        <f>BC518*$H518</f>
        <v>8525.9999999999927</v>
      </c>
      <c r="BW518" s="24"/>
      <c r="BX518" s="164" t="s">
        <v>662</v>
      </c>
    </row>
    <row r="519" spans="1:76" s="86" customFormat="1" ht="15" customHeight="1" x14ac:dyDescent="0.25">
      <c r="A519" s="203" t="s">
        <v>414</v>
      </c>
      <c r="B519" s="15"/>
      <c r="C519" s="244" t="s">
        <v>192</v>
      </c>
      <c r="D519" s="274">
        <v>1</v>
      </c>
      <c r="E519" s="328"/>
      <c r="F519" s="342" t="s">
        <v>634</v>
      </c>
      <c r="G519" s="369">
        <v>1</v>
      </c>
      <c r="H519" s="370">
        <v>16.600000000000001</v>
      </c>
      <c r="I519" s="372" t="s">
        <v>634</v>
      </c>
      <c r="J519" s="323">
        <v>0.6</v>
      </c>
      <c r="K519" s="117"/>
      <c r="L519" s="26">
        <v>28</v>
      </c>
      <c r="M519" s="29"/>
      <c r="N519" s="29"/>
      <c r="O519" s="10"/>
      <c r="P519" s="10"/>
      <c r="Q519" s="291">
        <v>5730</v>
      </c>
      <c r="R519" s="72">
        <f>IF(SUM($S$3:U$3)*$J519+SUM($S$4:U$4)*$K519+SUM($S$5:U$5)*$L519+SUM($S$6:U$6)*$M519+SUM($S$7:U$7)*$N519-SUM($O519:$Q519)&gt;0,SUM($S$3:U$3)*$J519+SUM($S$4:U$4)*$K519+SUM($S$5:U$5)*$L519+SUM($S$6:U$6)*$M519+SUM($S$7:U$7)*$N519-SUM($O519:$Q519),0)</f>
        <v>0</v>
      </c>
      <c r="S519" s="73">
        <f t="shared" si="1533"/>
        <v>0</v>
      </c>
      <c r="T519" s="72">
        <f>IF(SUM($S$3:W$3)*$J519+SUM($S$4:W$4)*$K519+SUM($S$5:W$5)*$L519+SUM($S$6:W$6)*$M519+SUM($S$7:W$7)*$N519-SUM($O519:$Q519)&gt;0,SUM($S$3:W$3)*$J519+SUM($S$4:W$4)*$K519+SUM($S$5:W$5)*$L519+SUM($S$6:W$6)*$M519+SUM($S$7:W$7)*$N519-SUM($O519:$Q519),0)</f>
        <v>0</v>
      </c>
      <c r="U519" s="4">
        <f t="shared" si="1534"/>
        <v>0</v>
      </c>
      <c r="V519" s="72">
        <f>IF(SUM($S$3:Y$3)*$J519+SUM($S$4:Y$4)*$K519+SUM($S$5:Y$5)*$L519+SUM($S$6:Y$6)*$M519+SUM($S$7:Y$7)*$N519-SUM($O519:$Q519)&gt;0,SUM($S$3:Y$3)*$J519+SUM($S$4:Y$4)*$K519+SUM($S$5:Y$5)*$L519+SUM($S$6:Y$6)*$M519+SUM($S$7:Y$7)*$N519-SUM($O519:$Q519),0)</f>
        <v>0</v>
      </c>
      <c r="W519" s="4">
        <f t="shared" si="1535"/>
        <v>0</v>
      </c>
      <c r="X519" s="72">
        <f>IF(SUM($S$3:AA$3)*$J519+SUM($S$4:AA$4)*$K519+SUM($S$5:AA$5)*$L519+SUM($S$6:AA$6)*$M519+SUM($S$7:AA$7)*$N519-SUM($O519:$Q519)&gt;0,SUM($S$3:AA$3)*$J519+SUM($S$4:AA$4)*$K519+SUM($S$5:AA$5)*$L519+SUM($S$6:AA$6)*$M519+SUM($S$7:AA$7)*$N519-SUM($O519:$Q519),0)</f>
        <v>0</v>
      </c>
      <c r="Y519" s="4">
        <f t="shared" si="1536"/>
        <v>0</v>
      </c>
      <c r="Z519" s="72">
        <f>IF(SUM($S$3:AC$3)*$J519+SUM($S$4:AC$4)*$K519+SUM($S$5:AC$5)*$L519+SUM($S$6:AC$6)*$M519+SUM($S$7:AC$7)*$N519-SUM($O519:$Q519)&gt;0,SUM($S$3:AC$3)*$J519+SUM($S$4:AC$4)*$K519+SUM($S$5:AC$5)*$L519+SUM($S$6:AC$6)*$M519+SUM($S$7:AC$7)*$N519-SUM($O519:$Q519),0)</f>
        <v>0</v>
      </c>
      <c r="AA519" s="4">
        <f t="shared" si="1537"/>
        <v>0</v>
      </c>
      <c r="AB519" s="72">
        <f>IF(SUM($S$3:AE$3)*$J519+SUM($S$4:AE$4)*$K519+SUM($S$5:AE$5)*$L519+SUM($S$6:AE$6)*$M519+SUM($S$7:AE$7)*$N519-SUM($O519:$Q519)&gt;0,SUM($S$3:AE$3)*$J519+SUM($S$4:AE$4)*$K519+SUM($S$5:AE$5)*$L519+SUM($S$6:AE$6)*$M519+SUM($S$7:AE$7)*$N519-SUM($O519:$Q519),0)</f>
        <v>0</v>
      </c>
      <c r="AC519" s="4">
        <f t="shared" si="1538"/>
        <v>0</v>
      </c>
      <c r="AD519" s="72">
        <f>IF(SUM($S$3:AG$3)*$J519+SUM($S$4:AG$4)*$K519+SUM($S$5:AG$5)*$L519+SUM($S$6:AG$6)*$M519+SUM($S$7:AG$7)*$N519-SUM($O519:$Q519)&gt;0,SUM($S$3:AG$3)*$J519+SUM($S$4:AG$4)*$K519+SUM($S$5:AG$5)*$L519+SUM($S$6:AG$6)*$M519+SUM($S$7:AG$7)*$N519-SUM($O519:$Q519),0)</f>
        <v>0</v>
      </c>
      <c r="AE519" s="4">
        <f t="shared" si="1539"/>
        <v>0</v>
      </c>
      <c r="AF519" s="72">
        <f>IF(SUM($S$3:AI$3)*$J519+SUM($S$4:AI$4)*$K519+SUM($S$5:AI$5)*$L519+SUM($S$6:AI$6)*$M519+SUM($S$7:AI$7)*$N519-SUM($O519:$Q519)&gt;0,SUM($S$3:AI$3)*$J519+SUM($S$4:AI$4)*$K519+SUM($S$5:AI$5)*$L519+SUM($S$6:AI$6)*$M519+SUM($S$7:AI$7)*$N519-SUM($O519:$Q519),0)</f>
        <v>1400</v>
      </c>
      <c r="AG519" s="4">
        <f t="shared" si="1540"/>
        <v>1400</v>
      </c>
      <c r="AH519" s="72">
        <f>IF(SUM($S$3:AK$3)*$J519+SUM($S$4:AK$4)*$K519+SUM($S$5:AK$5)*$L519+SUM($S$6:AK$6)*$M519+SUM($S$7:AK$7)*$N519-SUM($O519:$Q519)&gt;0,SUM($S$3:AK$3)*$J519+SUM($S$4:AK$4)*$K519+SUM($S$5:AK$5)*$L519+SUM($S$6:AK$6)*$M519+SUM($S$7:AK$7)*$N519-SUM($O519:$Q519),0)</f>
        <v>2940</v>
      </c>
      <c r="AI519" s="4">
        <f t="shared" si="1541"/>
        <v>1540</v>
      </c>
      <c r="AJ519" s="72">
        <f>IF(SUM($S$3:AM$3)*$J519+SUM($S$4:AQ$4)*$K519+SUM($S$5:AM$5)*$L519+SUM($S$6:AM$6)*$M519+SUM($S$7:AM$7)*$N519-SUM($O519:$Q519)&gt;0,SUM($S$3:AM$3)*$J519+SUM($S$4:AQ$4)*$K519+SUM($S$5:AM$5)*$L519+SUM($S$6:AM$6)*$M519+SUM($S$7:AM$7)*$N519-SUM($O519:$Q519),0)</f>
        <v>2940</v>
      </c>
      <c r="AK519" s="4">
        <f t="shared" si="1542"/>
        <v>0</v>
      </c>
      <c r="AL519" s="72">
        <f>IF(SUM($S$3:AO$3)*$J519+SUM($S$4:AS$4)*$K519+SUM($S$5:AO$5)*$L519+SUM($S$6:AO$6)*$M519+SUM($S$7:AO$7)*$N519-SUM($O519:$Q519)&gt;0,SUM($S$3:AO$3)*$J519+SUM($S$4:AS$4)*$K519+SUM($S$5:AO$5)*$L519+SUM($S$6:AO$6)*$M519+SUM($S$7:AO$7)*$N519-SUM($O519:$Q519),0)</f>
        <v>2940</v>
      </c>
      <c r="AM519" s="4">
        <f t="shared" si="1543"/>
        <v>0</v>
      </c>
      <c r="AN519" s="72">
        <f>IF(SUM($S$3:AQ$3)*$J519+SUM($S$4:AU$4)*$K519+SUM($S$5:AQ$5)*$L519+SUM($S$6:AQ$6)*$M519+SUM($S$7:AQ$7)*$N519-SUM($O519:$Q519)&gt;0,SUM($S$3:AQ$3)*$J519+SUM($S$4:AU$4)*$K519+SUM($S$5:AQ$5)*$L519+SUM($S$6:AQ$6)*$M519+SUM($S$7:AQ$7)*$N519-SUM($O519:$Q519),0)</f>
        <v>4340</v>
      </c>
      <c r="AO519" s="4">
        <f t="shared" si="1544"/>
        <v>1400</v>
      </c>
      <c r="AP519" s="72">
        <f>IF(SUM($S$3:AS$3)*$J519+SUM($S$4:AW$4)*$K519+SUM($S$5:AS$5)*$L519+SUM($S$6:AS$6)*$M519+SUM($S$7:AS$7)*$N519-SUM($O519:$Q519)&gt;0,SUM($S$3:AS$3)*$J519+SUM($S$4:AW$4)*$K519+SUM($S$5:AS$5)*$L519+SUM($S$6:AS$6)*$M519+SUM($S$7:AS$7)*$N519-SUM($O519:$Q519),0)</f>
        <v>7140</v>
      </c>
      <c r="AQ519" s="4">
        <f t="shared" si="1545"/>
        <v>2800</v>
      </c>
      <c r="AR519" s="72">
        <f>IF(SUM($S$3:AU$3)*$J519+SUM($S$4:AP$4)*$K519+SUM($S$5:AU$5)*$L519+SUM($S$6:AU$6)*$M519+SUM($S$7:AU$7)*$N519-SUM($O519:$Q519)&gt;0,SUM($S$3:AU$3)*$J519+SUM($S$4:AP$4)*$K519+SUM($S$5:AU$5)*$L519+SUM($S$6:AU$6)*$M519+SUM($S$7:AU$7)*$N519-SUM($O519:$Q519),0)</f>
        <v>12180</v>
      </c>
      <c r="AS519" s="4">
        <f t="shared" si="1546"/>
        <v>5040</v>
      </c>
      <c r="AT519" s="72">
        <f>IF(SUM($S$3:AW$3)*$J519+SUM($S$4:AW$4)*$K519+SUM($S$5:AW$5)*$L519+SUM($S$6:AW$6)*$M519+SUM($S$7:AW$7)*$N519-SUM($O519:$Q519)&gt;0,SUM($S$3:AW$3)*$J519+SUM($S$4:AW$4)*$K519+SUM($S$5:AW$5)*$L519+SUM($S$6:AW$6)*$M519+SUM($S$7:AW$7)*$N519-SUM($O519:$Q519),0)</f>
        <v>17220</v>
      </c>
      <c r="AU519" s="4">
        <f t="shared" si="1547"/>
        <v>5040</v>
      </c>
      <c r="AV519" s="72">
        <f>IF(SUM($S$3:AY$3)*$J519+SUM($S$4:AY$4)*$K519+SUM($S$5:AY$5)*$L519+SUM($S$6:AY$6)*$M519+SUM($S$7:AY$7)*$N519-SUM($O519:$Q519)&gt;0,SUM($S$3:AY$3)*$J519+SUM($S$4:AY$4)*$K519+SUM($S$5:AY$5)*$L519+SUM($S$6:AY$6)*$M519+SUM($S$7:AY$7)*$N519-SUM($O519:$Q519),0)</f>
        <v>22260</v>
      </c>
      <c r="AW519" s="4">
        <f t="shared" si="1548"/>
        <v>5040</v>
      </c>
      <c r="AX519" s="72">
        <f>IF(SUM($S$3:BA$3)*$J519+SUM($S$4:BA$4)*$K519+SUM($S$5:BA$5)*$L519+SUM($S$6:BA$6)*$M519+SUM($S$7:BA$7)*$N519-SUM($O519:$Q519)&gt;0,SUM($S$3:BA$3)*$J519+SUM($S$4:BA$4)*$K519+SUM($S$5:BA$5)*$L519+SUM($S$6:BA$6)*$M519+SUM($S$7:BA$7)*$N519-SUM($O519:$Q519),0)</f>
        <v>27300</v>
      </c>
      <c r="AY519" s="7">
        <f t="shared" si="1549"/>
        <v>5040</v>
      </c>
      <c r="AZ519" s="401">
        <f>IF(SUM($S$3:BC$3)*$J519+SUM($S$4:BC$4)*$K519+SUM($S$5:BC$5)*$L519+SUM($S$6:BC$6)*$M519+SUM($S$7:BC$7)*$N519-SUM($O519:$Q519)&gt;0,SUM($S$3:BC$3)*$J519+SUM($S$4:BC$4)*$K519+SUM($S$5:BC$5)*$L519+SUM($S$6:BC$6)*$M519+SUM($S$7:BC$7)*$N519-SUM($O519:$Q519),0)</f>
        <v>32340</v>
      </c>
      <c r="BA519" s="87">
        <f t="shared" si="1550"/>
        <v>5040</v>
      </c>
      <c r="BB519" s="402">
        <f>IF(SUM($S$3:BD$3)*$J519+SUM($S$4:BD$4)*$K519+SUM($S$5:BD$5)*$L519+SUM($S$6:BD$6)*$M519+SUM($S$7:BD$7)*$N519-SUM($O519:$Q519)&gt;0,SUM($S$3:BD$3)*$J519+SUM($S$4:BD$4)*$K519+SUM($S$5:BD$5)*$L519+SUM($S$6:BD$6)*$M519+SUM($S$7:BD$7)*$N519-SUM($O519:$Q519),0)</f>
        <v>36148</v>
      </c>
      <c r="BC519" s="87">
        <f t="shared" si="1551"/>
        <v>3808</v>
      </c>
      <c r="BG519" s="23">
        <f t="shared" si="1795"/>
        <v>0</v>
      </c>
      <c r="BH519" s="23">
        <f t="shared" si="1796"/>
        <v>0</v>
      </c>
      <c r="BI519" s="23">
        <f t="shared" si="1797"/>
        <v>0</v>
      </c>
      <c r="BJ519" s="23">
        <f t="shared" si="1798"/>
        <v>0</v>
      </c>
      <c r="BK519" s="23">
        <f t="shared" si="1799"/>
        <v>23240.000000000004</v>
      </c>
      <c r="BL519" s="23">
        <f t="shared" si="1800"/>
        <v>25564.000000000004</v>
      </c>
      <c r="BM519" s="23">
        <f t="shared" si="1801"/>
        <v>0</v>
      </c>
      <c r="BN519" s="23">
        <f t="shared" si="1802"/>
        <v>0</v>
      </c>
      <c r="BO519" s="23">
        <f t="shared" si="1803"/>
        <v>23240.000000000004</v>
      </c>
      <c r="BP519" s="23">
        <f t="shared" si="1804"/>
        <v>46480.000000000007</v>
      </c>
      <c r="BQ519" s="407">
        <f t="shared" si="1805"/>
        <v>83664</v>
      </c>
      <c r="BR519" s="22">
        <f t="shared" si="1806"/>
        <v>83664</v>
      </c>
      <c r="BS519" s="23">
        <f t="shared" si="1807"/>
        <v>83664</v>
      </c>
      <c r="BT519" s="23">
        <f t="shared" si="1808"/>
        <v>83664</v>
      </c>
      <c r="BU519" s="23">
        <f t="shared" si="1809"/>
        <v>83664</v>
      </c>
      <c r="BV519" s="23">
        <f>BC519*$H519</f>
        <v>63212.800000000003</v>
      </c>
      <c r="BW519" s="24"/>
      <c r="BX519" s="164" t="s">
        <v>662</v>
      </c>
    </row>
    <row r="520" spans="1:76" ht="18.75" customHeight="1" x14ac:dyDescent="0.25">
      <c r="A520" s="204" t="s">
        <v>179</v>
      </c>
      <c r="B520" s="15"/>
      <c r="C520" s="267"/>
      <c r="D520" s="283"/>
      <c r="E520" s="336"/>
      <c r="F520" s="355"/>
      <c r="G520" s="369"/>
      <c r="H520" s="370"/>
      <c r="I520" s="383"/>
      <c r="J520" s="322"/>
      <c r="K520" s="117"/>
      <c r="L520" s="29"/>
      <c r="M520" s="29"/>
      <c r="N520" s="29"/>
      <c r="O520" s="4"/>
      <c r="P520" s="10"/>
      <c r="Q520" s="295">
        <v>0</v>
      </c>
      <c r="R520" s="72"/>
      <c r="S520" s="73"/>
      <c r="T520" s="72"/>
      <c r="U520" s="4"/>
      <c r="V520" s="72"/>
      <c r="W520" s="4"/>
      <c r="X520" s="72"/>
      <c r="Y520" s="4"/>
      <c r="Z520" s="72"/>
      <c r="AA520" s="4"/>
      <c r="AB520" s="72"/>
      <c r="AC520" s="4"/>
      <c r="AD520" s="72"/>
      <c r="AE520" s="4"/>
      <c r="AF520" s="72"/>
      <c r="AG520" s="4"/>
      <c r="AH520" s="72"/>
      <c r="AI520" s="4"/>
      <c r="AJ520" s="72"/>
      <c r="AK520" s="4"/>
      <c r="AL520" s="72"/>
      <c r="AM520" s="4"/>
      <c r="AN520" s="72"/>
      <c r="AO520" s="4"/>
      <c r="AP520" s="72"/>
      <c r="AQ520" s="4"/>
      <c r="AR520" s="72"/>
      <c r="AS520" s="4"/>
      <c r="AT520" s="72"/>
      <c r="AU520" s="4"/>
      <c r="AV520" s="72"/>
      <c r="AW520" s="4"/>
      <c r="AX520" s="72"/>
      <c r="AY520" s="7"/>
      <c r="AZ520" s="401">
        <f>IF(SUM($S$3:BC$3)*$J520+SUM($S$4:BC$4)*$K520+SUM($S$5:BC$5)*$L520+SUM($S$6:BC$6)*$M520+SUM($S$7:BC$7)*$N520-SUM($O520:$Q520)&gt;0,SUM($S$3:BC$3)*$J520+SUM($S$4:BC$4)*$K520+SUM($S$5:BC$5)*$L520+SUM($S$6:BC$6)*$M520+SUM($S$7:BC$7)*$N520-SUM($O520:$Q520),0)</f>
        <v>0</v>
      </c>
      <c r="BA520" s="87">
        <f t="shared" si="1550"/>
        <v>0</v>
      </c>
      <c r="BB520" s="402">
        <f>IF(SUM($S$3:BD$3)*$J520+SUM($S$4:BD$4)*$K520+SUM($S$5:BD$5)*$L520+SUM($S$6:BD$6)*$M520+SUM($S$7:BD$7)*$N520-SUM($O520:$Q520)&gt;0,SUM($S$3:BD$3)*$J520+SUM($S$4:BD$4)*$K520+SUM($S$5:BD$5)*$L520+SUM($S$6:BD$6)*$M520+SUM($S$7:BD$7)*$N520-SUM($O520:$Q520),0)</f>
        <v>0</v>
      </c>
      <c r="BC520" s="87">
        <f t="shared" si="1551"/>
        <v>0</v>
      </c>
      <c r="BD520" s="393"/>
      <c r="BE520" s="14"/>
      <c r="BF520" s="75"/>
      <c r="BG520" s="23"/>
      <c r="BH520" s="23"/>
      <c r="BI520" s="23"/>
      <c r="BJ520" s="23"/>
      <c r="BK520" s="23"/>
      <c r="BL520" s="23"/>
      <c r="BM520" s="23"/>
      <c r="BN520" s="23"/>
      <c r="BO520" s="23"/>
      <c r="BP520" s="23"/>
      <c r="BQ520" s="407"/>
      <c r="BR520" s="22"/>
      <c r="BS520" s="23"/>
      <c r="BT520" s="23"/>
      <c r="BU520" s="23"/>
      <c r="BV520" s="23"/>
      <c r="BW520" s="24"/>
      <c r="BX520" s="164"/>
    </row>
    <row r="521" spans="1:76" ht="25.5" customHeight="1" x14ac:dyDescent="0.25">
      <c r="A521" s="15" t="s">
        <v>509</v>
      </c>
      <c r="B521" s="15" t="s">
        <v>180</v>
      </c>
      <c r="C521" s="268" t="s">
        <v>105</v>
      </c>
      <c r="D521" s="283">
        <v>1</v>
      </c>
      <c r="E521" s="336">
        <v>531</v>
      </c>
      <c r="F521" s="355" t="s">
        <v>623</v>
      </c>
      <c r="G521" s="369">
        <v>1</v>
      </c>
      <c r="H521" s="370">
        <v>584.1</v>
      </c>
      <c r="I521" s="383" t="s">
        <v>623</v>
      </c>
      <c r="J521" s="323">
        <v>0.65</v>
      </c>
      <c r="K521" s="116">
        <v>0.7</v>
      </c>
      <c r="L521" s="26">
        <v>0.75</v>
      </c>
      <c r="M521" s="27">
        <v>0.7</v>
      </c>
      <c r="N521" s="29"/>
      <c r="O521" s="4">
        <v>205.6</v>
      </c>
      <c r="P521" s="10">
        <v>0</v>
      </c>
      <c r="Q521" s="295">
        <v>413.34999999999997</v>
      </c>
      <c r="R521" s="72">
        <f>IF(SUM($S$3:U$3)*$J521+SUM($S$4:U$4)*$K521+SUM($S$5:U$5)*$L521+SUM($S$6:U$6)*$M521+SUM($S$7:U$7)*$N521-SUM($O521:$Q521)&gt;0,SUM($S$3:U$3)*$J521+SUM($S$4:U$4)*$K521+SUM($S$5:U$5)*$L521+SUM($S$6:U$6)*$M521+SUM($S$7:U$7)*$N521-SUM($O521:$Q521),0)</f>
        <v>0</v>
      </c>
      <c r="S521" s="73">
        <f>R521</f>
        <v>0</v>
      </c>
      <c r="T521" s="72">
        <f>IF(SUM($S$3:W$3)*$J521+SUM($S$4:W$4)*$K521+SUM($S$5:W$5)*$L521+SUM($S$6:W$6)*$M521+SUM($S$7:W$7)*$N521-SUM($O521:$Q521)&gt;0,SUM($S$3:W$3)*$J521+SUM($S$4:W$4)*$K521+SUM($S$5:W$5)*$L521+SUM($S$6:W$6)*$M521+SUM($S$7:W$7)*$N521-SUM($O521:$Q521),0)</f>
        <v>0</v>
      </c>
      <c r="U521" s="4">
        <f>IF(T521-R521&gt;0,T521-R521,0)</f>
        <v>0</v>
      </c>
      <c r="V521" s="72">
        <f>IF(SUM($S$3:Y$3)*$J521+SUM($S$4:Y$4)*$K521+SUM($S$5:Y$5)*$L521+SUM($S$6:Y$6)*$M521+SUM($S$7:Y$7)*$N521-SUM($O521:$Q521)&gt;0,SUM($S$3:Y$3)*$J521+SUM($S$4:Y$4)*$K521+SUM($S$5:Y$5)*$L521+SUM($S$6:Y$6)*$M521+SUM($S$7:Y$7)*$N521-SUM($O521:$Q521),0)</f>
        <v>0</v>
      </c>
      <c r="W521" s="4">
        <f>IF(V521-T521&gt;0,V521-T521,0)</f>
        <v>0</v>
      </c>
      <c r="X521" s="72">
        <f>IF(SUM($S$3:AA$3)*$J521+SUM($S$4:AA$4)*$K521+SUM($S$5:AA$5)*$L521+SUM($S$6:AA$6)*$M521+SUM($S$7:AA$7)*$N521-SUM($O521:$Q521)&gt;0,SUM($S$3:AA$3)*$J521+SUM($S$4:AA$4)*$K521+SUM($S$5:AA$5)*$L521+SUM($S$6:AA$6)*$M521+SUM($S$7:AA$7)*$N521-SUM($O521:$Q521),0)</f>
        <v>0</v>
      </c>
      <c r="Y521" s="4">
        <f>IF(X521-V521&gt;0,X521-V521,0)</f>
        <v>0</v>
      </c>
      <c r="Z521" s="72">
        <f>IF(SUM($S$3:AC$3)*$J521+SUM($S$4:AC$4)*$K521+SUM($S$5:AC$5)*$L521+SUM($S$6:AC$6)*$M521+SUM($S$7:AC$7)*$N521-SUM($O521:$Q521)&gt;0,SUM($S$3:AC$3)*$J521+SUM($S$4:AC$4)*$K521+SUM($S$5:AC$5)*$L521+SUM($S$6:AC$6)*$M521+SUM($S$7:AC$7)*$N521-SUM($O521:$Q521),0)</f>
        <v>0</v>
      </c>
      <c r="AA521" s="4">
        <f>IF(Z521-X521&gt;0,Z521-X521,0)</f>
        <v>0</v>
      </c>
      <c r="AB521" s="72">
        <f>IF(SUM($S$3:AE$3)*$J521+SUM($S$4:AE$4)*$K521+SUM($S$5:AE$5)*$L521+SUM($S$6:AE$6)*$M521+SUM($S$7:AE$7)*$N521-SUM($O521:$Q521)&gt;0,SUM($S$3:AE$3)*$J521+SUM($S$4:AE$4)*$K521+SUM($S$5:AE$5)*$L521+SUM($S$6:AE$6)*$M521+SUM($S$7:AE$7)*$N521-SUM($O521:$Q521),0)</f>
        <v>0</v>
      </c>
      <c r="AC521" s="4">
        <f>IF(AB521-Z521&gt;0,AB521-Z521,0)</f>
        <v>0</v>
      </c>
      <c r="AD521" s="72">
        <f>IF(SUM($S$3:AG$3)*$J521+SUM($S$4:AG$4)*$K521+SUM($S$5:AG$5)*$L521+SUM($S$6:AG$6)*$M521+SUM($S$7:AG$7)*$N521-SUM($O521:$Q521)&gt;0,SUM($S$3:AG$3)*$J521+SUM($S$4:AG$4)*$K521+SUM($S$5:AG$5)*$L521+SUM($S$6:AG$6)*$M521+SUM($S$7:AG$7)*$N521-SUM($O521:$Q521),0)</f>
        <v>22.399999999999977</v>
      </c>
      <c r="AE521" s="4">
        <f>IF(AD521-AB521&gt;0,AD521-AB521,0)</f>
        <v>22.399999999999977</v>
      </c>
      <c r="AF521" s="72">
        <f>IF(SUM($S$3:AI$3)*$J521+SUM($S$4:AI$4)*$K521+SUM($S$5:AI$5)*$L521+SUM($S$6:AI$6)*$M521+SUM($S$7:AI$7)*$N521-SUM($O521:$Q521)&gt;0,SUM($S$3:AI$3)*$J521+SUM($S$4:AI$4)*$K521+SUM($S$5:AI$5)*$L521+SUM($S$6:AI$6)*$M521+SUM($S$7:AI$7)*$N521-SUM($O521:$Q521),0)</f>
        <v>115.89999999999998</v>
      </c>
      <c r="AG521" s="4">
        <f>IF(AF521-AD521&gt;0,AF521-AD521,0)</f>
        <v>93.5</v>
      </c>
      <c r="AH521" s="72">
        <f>IF(SUM($S$3:AK$3)*$J521+SUM($S$4:AK$4)*$K521+SUM($S$5:AK$5)*$L521+SUM($S$6:AK$6)*$M521+SUM($S$7:AK$7)*$N521-SUM($O521:$Q521)&gt;0,SUM($S$3:AK$3)*$J521+SUM($S$4:AK$4)*$K521+SUM($S$5:AK$5)*$L521+SUM($S$6:AK$6)*$M521+SUM($S$7:AK$7)*$N521-SUM($O521:$Q521),0)</f>
        <v>204.05000000000007</v>
      </c>
      <c r="AI521" s="4">
        <f>IF(AH521-AF521&gt;0,AH521-AF521,0)</f>
        <v>88.150000000000091</v>
      </c>
      <c r="AJ521" s="72">
        <f>IF(SUM($S$3:AM$3)*$J521+SUM($S$4:AQ$4)*$K521+SUM($S$5:AM$5)*$L521+SUM($S$6:AM$6)*$M521+SUM($S$7:AM$7)*$N521-SUM($O521:$Q521)&gt;0,SUM($S$3:AM$3)*$J521+SUM($S$4:AQ$4)*$K521+SUM($S$5:AM$5)*$L521+SUM($S$6:AM$6)*$M521+SUM($S$7:AM$7)*$N521-SUM($O521:$Q521),0)</f>
        <v>274.04999999999995</v>
      </c>
      <c r="AK521" s="4">
        <f>IF(AJ521-AH521&gt;0,AJ521-AH521,0)</f>
        <v>69.999999999999886</v>
      </c>
      <c r="AL521" s="72">
        <f>IF(SUM($S$3:AO$3)*$J521+SUM($S$4:AS$4)*$K521+SUM($S$5:AO$5)*$L521+SUM($S$6:AO$6)*$M521+SUM($S$7:AO$7)*$N521-SUM($O521:$Q521)&gt;0,SUM($S$3:AO$3)*$J521+SUM($S$4:AS$4)*$K521+SUM($S$5:AO$5)*$L521+SUM($S$6:AO$6)*$M521+SUM($S$7:AO$7)*$N521-SUM($O521:$Q521),0)</f>
        <v>379.04999999999995</v>
      </c>
      <c r="AM521" s="4">
        <f>IF(AL521-AJ521&gt;0,AL521-AJ521,0)</f>
        <v>105</v>
      </c>
      <c r="AN521" s="72">
        <f>IF(SUM($S$3:AQ$3)*$J521+SUM($S$4:AU$4)*$K521+SUM($S$5:AQ$5)*$L521+SUM($S$6:AQ$6)*$M521+SUM($S$7:AQ$7)*$N521-SUM($O521:$Q521)&gt;0,SUM($S$3:AQ$3)*$J521+SUM($S$4:AU$4)*$K521+SUM($S$5:AQ$5)*$L521+SUM($S$6:AQ$6)*$M521+SUM($S$7:AQ$7)*$N521-SUM($O521:$Q521),0)</f>
        <v>546.04999999999984</v>
      </c>
      <c r="AO521" s="4">
        <f>IF(AN521-AL521&gt;0,AN521-AL521,0)</f>
        <v>166.99999999999989</v>
      </c>
      <c r="AP521" s="72">
        <f>IF(SUM($S$3:AS$3)*$J521+SUM($S$4:AW$4)*$K521+SUM($S$5:AS$5)*$L521+SUM($S$6:AS$6)*$M521+SUM($S$7:AS$7)*$N521-SUM($O521:$Q521)&gt;0,SUM($S$3:AS$3)*$J521+SUM($S$4:AW$4)*$K521+SUM($S$5:AS$5)*$L521+SUM($S$6:AS$6)*$M521+SUM($S$7:AS$7)*$N521-SUM($O521:$Q521),0)</f>
        <v>750.54999999999984</v>
      </c>
      <c r="AQ521" s="4">
        <f>IF(AP521-AN521&gt;0,AP521-AN521,0)</f>
        <v>204.5</v>
      </c>
      <c r="AR521" s="72">
        <f>IF(SUM($S$3:AU$3)*$J521+SUM($S$4:AP$4)*$K521+SUM($S$5:AU$5)*$L521+SUM($S$6:AU$6)*$M521+SUM($S$7:AU$7)*$N521-SUM($O521:$Q521)&gt;0,SUM($S$3:AU$3)*$J521+SUM($S$4:AP$4)*$K521+SUM($S$5:AU$5)*$L521+SUM($S$6:AU$6)*$M521+SUM($S$7:AU$7)*$N521-SUM($O521:$Q521),0)</f>
        <v>525.05000000000007</v>
      </c>
      <c r="AS521" s="4">
        <f>IF(AR521-AP521&gt;0,AR521-AP521,0)</f>
        <v>0</v>
      </c>
      <c r="AT521" s="72">
        <f>IF(SUM($S$3:AW$3)*$J521+SUM($S$4:AW$4)*$K521+SUM($S$5:AW$5)*$L521+SUM($S$6:AW$6)*$M521+SUM($S$7:AW$7)*$N521-SUM($O521:$Q521)&gt;0,SUM($S$3:AW$3)*$J521+SUM($S$4:AW$4)*$K521+SUM($S$5:AW$5)*$L521+SUM($S$6:AW$6)*$M521+SUM($S$7:AW$7)*$N521-SUM($O521:$Q521),0)</f>
        <v>1069.5499999999997</v>
      </c>
      <c r="AU521" s="4">
        <f>IF(AT521-AR521&gt;0,AT521-AR521,0)</f>
        <v>544.49999999999966</v>
      </c>
      <c r="AV521" s="72">
        <f>IF(SUM($S$3:AY$3)*$J521+SUM($S$4:AY$4)*$K521+SUM($S$5:AY$5)*$L521+SUM($S$6:AY$6)*$M521+SUM($S$7:AY$7)*$N521-SUM($O521:$Q521)&gt;0,SUM($S$3:AY$3)*$J521+SUM($S$4:AY$4)*$K521+SUM($S$5:AY$5)*$L521+SUM($S$6:AY$6)*$M521+SUM($S$7:AY$7)*$N521-SUM($O521:$Q521),0)</f>
        <v>1334.0499999999997</v>
      </c>
      <c r="AW521" s="4">
        <f>IF(AV521-AT521&gt;0,AV521-AT521,0)</f>
        <v>264.5</v>
      </c>
      <c r="AX521" s="72">
        <f>IF(SUM($S$3:BA$3)*$J521+SUM($S$4:BA$4)*$K521+SUM($S$5:BA$5)*$L521+SUM($S$6:BA$6)*$M521+SUM($S$7:BA$7)*$N521-SUM($O521:$Q521)&gt;0,SUM($S$3:BA$3)*$J521+SUM($S$4:BA$4)*$K521+SUM($S$5:BA$5)*$L521+SUM($S$6:BA$6)*$M521+SUM($S$7:BA$7)*$N521-SUM($O521:$Q521),0)</f>
        <v>1598.5500000000002</v>
      </c>
      <c r="AY521" s="7">
        <f>IF(AX521-AV521&gt;0,AX521-AV521,0)</f>
        <v>264.50000000000045</v>
      </c>
      <c r="AZ521" s="401">
        <f>IF(SUM($S$3:BC$3)*$J521+SUM($S$4:BC$4)*$K521+SUM($S$5:BC$5)*$L521+SUM($S$6:BC$6)*$M521+SUM($S$7:BC$7)*$N521-SUM($O521:$Q521)&gt;0,SUM($S$3:BC$3)*$J521+SUM($S$4:BC$4)*$K521+SUM($S$5:BC$5)*$L521+SUM($S$6:BC$6)*$M521+SUM($S$7:BC$7)*$N521-SUM($O521:$Q521),0)</f>
        <v>1838.5500000000002</v>
      </c>
      <c r="BA521" s="87">
        <f t="shared" si="1550"/>
        <v>240</v>
      </c>
      <c r="BB521" s="402">
        <f>IF(SUM($S$3:BD$3)*$J521+SUM($S$4:BD$4)*$K521+SUM($S$5:BD$5)*$L521+SUM($S$6:BD$6)*$M521+SUM($S$7:BD$7)*$N521-SUM($O521:$Q521)&gt;0,SUM($S$3:BD$3)*$J521+SUM($S$4:BD$4)*$K521+SUM($S$5:BD$5)*$L521+SUM($S$6:BD$6)*$M521+SUM($S$7:BD$7)*$N521-SUM($O521:$Q521),0)</f>
        <v>2043.4500000000003</v>
      </c>
      <c r="BC521" s="87">
        <f t="shared" si="1551"/>
        <v>204.90000000000009</v>
      </c>
      <c r="BD521" s="393"/>
      <c r="BE521" s="14"/>
      <c r="BF521" s="75"/>
      <c r="BG521" s="23">
        <f>AA521*$H521</f>
        <v>0</v>
      </c>
      <c r="BH521" s="23">
        <f>AC521*$H521</f>
        <v>0</v>
      </c>
      <c r="BI521" s="23">
        <f>AE521*$H521</f>
        <v>13083.839999999987</v>
      </c>
      <c r="BJ521" s="23">
        <f>AG521*$H521</f>
        <v>54613.35</v>
      </c>
      <c r="BK521" s="23">
        <f>AI521*$H521</f>
        <v>51488.415000000052</v>
      </c>
      <c r="BL521" s="23">
        <f>AK521*$H521</f>
        <v>40886.999999999935</v>
      </c>
      <c r="BM521" s="23">
        <f>AM521*$H521</f>
        <v>61330.5</v>
      </c>
      <c r="BN521" s="23">
        <f>AO521*$H521</f>
        <v>97544.699999999939</v>
      </c>
      <c r="BO521" s="23">
        <f>AQ521*$H521</f>
        <v>119448.45000000001</v>
      </c>
      <c r="BP521" s="23">
        <f>AS521*$H521</f>
        <v>0</v>
      </c>
      <c r="BQ521" s="407">
        <f>AU521*$H521</f>
        <v>318042.44999999984</v>
      </c>
      <c r="BR521" s="22">
        <f>AW521*$H521</f>
        <v>154494.45000000001</v>
      </c>
      <c r="BS521" s="23">
        <f>AY521*$H521</f>
        <v>154494.45000000027</v>
      </c>
      <c r="BT521" s="23">
        <f>BA521*$H521</f>
        <v>140184</v>
      </c>
      <c r="BU521" s="23">
        <f>BC521*$H521</f>
        <v>119682.09000000005</v>
      </c>
      <c r="BV521" s="23"/>
      <c r="BW521" s="24"/>
      <c r="BX521" s="164" t="s">
        <v>645</v>
      </c>
    </row>
    <row r="522" spans="1:76" ht="15" customHeight="1" x14ac:dyDescent="0.25">
      <c r="A522" s="15" t="s">
        <v>181</v>
      </c>
      <c r="B522" s="15" t="s">
        <v>182</v>
      </c>
      <c r="C522" s="268" t="s">
        <v>105</v>
      </c>
      <c r="D522" s="283">
        <v>1</v>
      </c>
      <c r="E522" s="336">
        <v>4860</v>
      </c>
      <c r="F522" s="355" t="s">
        <v>643</v>
      </c>
      <c r="G522" s="369">
        <v>1</v>
      </c>
      <c r="H522" s="370">
        <v>5346</v>
      </c>
      <c r="I522" s="383" t="s">
        <v>643</v>
      </c>
      <c r="J522" s="323">
        <v>0.05</v>
      </c>
      <c r="K522" s="116">
        <v>0.3</v>
      </c>
      <c r="L522" s="26">
        <v>0.05</v>
      </c>
      <c r="M522" s="27">
        <v>0.3</v>
      </c>
      <c r="N522" s="29"/>
      <c r="O522" s="4">
        <v>0</v>
      </c>
      <c r="P522" s="10">
        <v>0</v>
      </c>
      <c r="Q522" s="295">
        <v>171.85000000000002</v>
      </c>
      <c r="R522" s="72">
        <f>IF(SUM($S$3:U$3)*$J522+SUM($S$4:U$4)*$K522+SUM($S$5:U$5)*$L522+SUM($S$6:U$6)*$M522+SUM($S$7:U$7)*$N522-SUM($O522:$Q522)&gt;0,SUM($S$3:U$3)*$J522+SUM($S$4:U$4)*$K522+SUM($S$5:U$5)*$L522+SUM($S$6:U$6)*$M522+SUM($S$7:U$7)*$N522-SUM($O522:$Q522),0)</f>
        <v>0</v>
      </c>
      <c r="S522" s="73">
        <f>R522</f>
        <v>0</v>
      </c>
      <c r="T522" s="72">
        <f>IF(SUM($S$3:W$3)*$J522+SUM($S$4:W$4)*$K522+SUM($S$5:W$5)*$L522+SUM($S$6:W$6)*$M522+SUM($S$7:W$7)*$N522-SUM($O522:$Q522)&gt;0,SUM($S$3:W$3)*$J522+SUM($S$4:W$4)*$K522+SUM($S$5:W$5)*$L522+SUM($S$6:W$6)*$M522+SUM($S$7:W$7)*$N522-SUM($O522:$Q522),0)</f>
        <v>0</v>
      </c>
      <c r="U522" s="4">
        <f>IF(T522-R522&gt;0,T522-R522,0)</f>
        <v>0</v>
      </c>
      <c r="V522" s="72">
        <f>IF(SUM($S$3:Y$3)*$J522+SUM($S$4:Y$4)*$K522+SUM($S$5:Y$5)*$L522+SUM($S$6:Y$6)*$M522+SUM($S$7:Y$7)*$N522-SUM($O522:$Q522)&gt;0,SUM($S$3:Y$3)*$J522+SUM($S$4:Y$4)*$K522+SUM($S$5:Y$5)*$L522+SUM($S$6:Y$6)*$M522+SUM($S$7:Y$7)*$N522-SUM($O522:$Q522),0)</f>
        <v>0</v>
      </c>
      <c r="W522" s="4">
        <f>IF(V522-T522&gt;0,V522-T522,0)</f>
        <v>0</v>
      </c>
      <c r="X522" s="72">
        <f>IF(SUM($S$3:AA$3)*$J522+SUM($S$4:AA$4)*$K522+SUM($S$5:AA$5)*$L522+SUM($S$6:AA$6)*$M522+SUM($S$7:AA$7)*$N522-SUM($O522:$Q522)&gt;0,SUM($S$3:AA$3)*$J522+SUM($S$4:AA$4)*$K522+SUM($S$5:AA$5)*$L522+SUM($S$6:AA$6)*$M522+SUM($S$7:AA$7)*$N522-SUM($O522:$Q522),0)</f>
        <v>0</v>
      </c>
      <c r="Y522" s="4">
        <f>IF(X522-V522&gt;0,X522-V522,0)</f>
        <v>0</v>
      </c>
      <c r="Z522" s="72">
        <f>IF(SUM($S$3:AC$3)*$J522+SUM($S$4:AC$4)*$K522+SUM($S$5:AC$5)*$L522+SUM($S$6:AC$6)*$M522+SUM($S$7:AC$7)*$N522-SUM($O522:$Q522)&gt;0,SUM($S$3:AC$3)*$J522+SUM($S$4:AC$4)*$K522+SUM($S$5:AC$5)*$L522+SUM($S$6:AC$6)*$M522+SUM($S$7:AC$7)*$N522-SUM($O522:$Q522),0)</f>
        <v>0</v>
      </c>
      <c r="AA522" s="4">
        <f>IF(Z522-X522&gt;0,Z522-X522,0)</f>
        <v>0</v>
      </c>
      <c r="AB522" s="72">
        <f>IF(SUM($S$3:AE$3)*$J522+SUM($S$4:AE$4)*$K522+SUM($S$5:AE$5)*$L522+SUM($S$6:AE$6)*$M522+SUM($S$7:AE$7)*$N522-SUM($O522:$Q522)&gt;0,SUM($S$3:AE$3)*$J522+SUM($S$4:AE$4)*$K522+SUM($S$5:AE$5)*$L522+SUM($S$6:AE$6)*$M522+SUM($S$7:AE$7)*$N522-SUM($O522:$Q522),0)</f>
        <v>0</v>
      </c>
      <c r="AC522" s="4">
        <f>IF(AB522-Z522&gt;0,AB522-Z522,0)</f>
        <v>0</v>
      </c>
      <c r="AD522" s="72">
        <f>IF(SUM($S$3:AG$3)*$J522+SUM($S$4:AG$4)*$K522+SUM($S$5:AG$5)*$L522+SUM($S$6:AG$6)*$M522+SUM($S$7:AG$7)*$N522-SUM($O522:$Q522)&gt;0,SUM($S$3:AG$3)*$J522+SUM($S$4:AG$4)*$K522+SUM($S$5:AG$5)*$L522+SUM($S$6:AG$6)*$M522+SUM($S$7:AG$7)*$N522-SUM($O522:$Q522),0)</f>
        <v>9.5999999999999943</v>
      </c>
      <c r="AE522" s="4">
        <f>IF(AD522-AB522&gt;0,AD522-AB522,0)</f>
        <v>9.5999999999999943</v>
      </c>
      <c r="AF522" s="72">
        <f>IF(SUM($S$3:AI$3)*$J522+SUM($S$4:AI$4)*$K522+SUM($S$5:AI$5)*$L522+SUM($S$6:AI$6)*$M522+SUM($S$7:AI$7)*$N522-SUM($O522:$Q522)&gt;0,SUM($S$3:AI$3)*$J522+SUM($S$4:AI$4)*$K522+SUM($S$5:AI$5)*$L522+SUM($S$6:AI$6)*$M522+SUM($S$7:AI$7)*$N522-SUM($O522:$Q522),0)</f>
        <v>36.099999999999994</v>
      </c>
      <c r="AG522" s="4">
        <f>IF(AF522-AD522&gt;0,AF522-AD522,0)</f>
        <v>26.5</v>
      </c>
      <c r="AH522" s="72">
        <f>IF(SUM($S$3:AK$3)*$J522+SUM($S$4:AK$4)*$K522+SUM($S$5:AK$5)*$L522+SUM($S$6:AK$6)*$M522+SUM($S$7:AK$7)*$N522-SUM($O522:$Q522)&gt;0,SUM($S$3:AK$3)*$J522+SUM($S$4:AK$4)*$K522+SUM($S$5:AK$5)*$L522+SUM($S$6:AK$6)*$M522+SUM($S$7:AK$7)*$N522-SUM($O522:$Q522),0)</f>
        <v>58.94999999999996</v>
      </c>
      <c r="AI522" s="4">
        <f>IF(AH522-AF522&gt;0,AH522-AF522,0)</f>
        <v>22.849999999999966</v>
      </c>
      <c r="AJ522" s="72">
        <f>IF(SUM($S$3:AM$3)*$J522+SUM($S$4:AQ$4)*$K522+SUM($S$5:AM$5)*$L522+SUM($S$6:AM$6)*$M522+SUM($S$7:AM$7)*$N522-SUM($O522:$Q522)&gt;0,SUM($S$3:AM$3)*$J522+SUM($S$4:AQ$4)*$K522+SUM($S$5:AM$5)*$L522+SUM($S$6:AM$6)*$M522+SUM($S$7:AM$7)*$N522-SUM($O522:$Q522),0)</f>
        <v>88.949999999999989</v>
      </c>
      <c r="AK522" s="4">
        <f>IF(AJ522-AH522&gt;0,AJ522-AH522,0)</f>
        <v>30.000000000000028</v>
      </c>
      <c r="AL522" s="72">
        <f>IF(SUM($S$3:AO$3)*$J522+SUM($S$4:AS$4)*$K522+SUM($S$5:AO$5)*$L522+SUM($S$6:AO$6)*$M522+SUM($S$7:AO$7)*$N522-SUM($O522:$Q522)&gt;0,SUM($S$3:AO$3)*$J522+SUM($S$4:AS$4)*$K522+SUM($S$5:AO$5)*$L522+SUM($S$6:AO$6)*$M522+SUM($S$7:AO$7)*$N522-SUM($O522:$Q522),0)</f>
        <v>133.94999999999999</v>
      </c>
      <c r="AM522" s="4">
        <f>IF(AL522-AJ522&gt;0,AL522-AJ522,0)</f>
        <v>45</v>
      </c>
      <c r="AN522" s="72">
        <f>IF(SUM($S$3:AQ$3)*$J522+SUM($S$4:AU$4)*$K522+SUM($S$5:AQ$5)*$L522+SUM($S$6:AQ$6)*$M522+SUM($S$7:AQ$7)*$N522-SUM($O522:$Q522)&gt;0,SUM($S$3:AQ$3)*$J522+SUM($S$4:AU$4)*$K522+SUM($S$5:AQ$5)*$L522+SUM($S$6:AQ$6)*$M522+SUM($S$7:AQ$7)*$N522-SUM($O522:$Q522),0)</f>
        <v>191.95</v>
      </c>
      <c r="AO522" s="4">
        <f>IF(AN522-AL522&gt;0,AN522-AL522,0)</f>
        <v>58</v>
      </c>
      <c r="AP522" s="72">
        <f>IF(SUM($S$3:AS$3)*$J522+SUM($S$4:AW$4)*$K522+SUM($S$5:AS$5)*$L522+SUM($S$6:AS$6)*$M522+SUM($S$7:AS$7)*$N522-SUM($O522:$Q522)&gt;0,SUM($S$3:AS$3)*$J522+SUM($S$4:AW$4)*$K522+SUM($S$5:AS$5)*$L522+SUM($S$6:AS$6)*$M522+SUM($S$7:AS$7)*$N522-SUM($O522:$Q522),0)</f>
        <v>252.45</v>
      </c>
      <c r="AQ522" s="4">
        <f>IF(AP522-AN522&gt;0,AP522-AN522,0)</f>
        <v>60.5</v>
      </c>
      <c r="AR522" s="72">
        <f>IF(SUM($S$3:AU$3)*$J522+SUM($S$4:AP$4)*$K522+SUM($S$5:AU$5)*$L522+SUM($S$6:AU$6)*$M522+SUM($S$7:AU$7)*$N522-SUM($O522:$Q522)&gt;0,SUM($S$3:AU$3)*$J522+SUM($S$4:AP$4)*$K522+SUM($S$5:AU$5)*$L522+SUM($S$6:AU$6)*$M522+SUM($S$7:AU$7)*$N522-SUM($O522:$Q522),0)</f>
        <v>106.94999999999999</v>
      </c>
      <c r="AS522" s="4">
        <f>IF(AR522-AP522&gt;0,AR522-AP522,0)</f>
        <v>0</v>
      </c>
      <c r="AT522" s="72">
        <f>IF(SUM($S$3:AW$3)*$J522+SUM($S$4:AW$4)*$K522+SUM($S$5:AW$5)*$L522+SUM($S$6:AW$6)*$M522+SUM($S$7:AW$7)*$N522-SUM($O522:$Q522)&gt;0,SUM($S$3:AW$3)*$J522+SUM($S$4:AW$4)*$K522+SUM($S$5:AW$5)*$L522+SUM($S$6:AW$6)*$M522+SUM($S$7:AW$7)*$N522-SUM($O522:$Q522),0)</f>
        <v>291.45</v>
      </c>
      <c r="AU522" s="4">
        <f>IF(AT522-AR522&gt;0,AT522-AR522,0)</f>
        <v>184.5</v>
      </c>
      <c r="AV522" s="72">
        <f>IF(SUM($S$3:AY$3)*$J522+SUM($S$4:AY$4)*$K522+SUM($S$5:AY$5)*$L522+SUM($S$6:AY$6)*$M522+SUM($S$7:AY$7)*$N522-SUM($O522:$Q522)&gt;0,SUM($S$3:AY$3)*$J522+SUM($S$4:AY$4)*$K522+SUM($S$5:AY$5)*$L522+SUM($S$6:AY$6)*$M522+SUM($S$7:AY$7)*$N522-SUM($O522:$Q522),0)</f>
        <v>355.95000000000005</v>
      </c>
      <c r="AW522" s="4">
        <f>IF(AV522-AT522&gt;0,AV522-AT522,0)</f>
        <v>64.500000000000057</v>
      </c>
      <c r="AX522" s="72">
        <f>IF(SUM($S$3:BA$3)*$J522+SUM($S$4:BA$4)*$K522+SUM($S$5:BA$5)*$L522+SUM($S$6:BA$6)*$M522+SUM($S$7:BA$7)*$N522-SUM($O522:$Q522)&gt;0,SUM($S$3:BA$3)*$J522+SUM($S$4:BA$4)*$K522+SUM($S$5:BA$5)*$L522+SUM($S$6:BA$6)*$M522+SUM($S$7:BA$7)*$N522-SUM($O522:$Q522),0)</f>
        <v>420.45000000000005</v>
      </c>
      <c r="AY522" s="7">
        <f>IF(AX522-AV522&gt;0,AX522-AV522,0)</f>
        <v>64.5</v>
      </c>
      <c r="AZ522" s="401">
        <f>IF(SUM($S$3:BC$3)*$J522+SUM($S$4:BC$4)*$K522+SUM($S$5:BC$5)*$L522+SUM($S$6:BC$6)*$M522+SUM($S$7:BC$7)*$N522-SUM($O522:$Q522)&gt;0,SUM($S$3:BC$3)*$J522+SUM($S$4:BC$4)*$K522+SUM($S$5:BC$5)*$L522+SUM($S$6:BC$6)*$M522+SUM($S$7:BC$7)*$N522-SUM($O522:$Q522),0)</f>
        <v>474.44999999999993</v>
      </c>
      <c r="BA522" s="87">
        <f t="shared" si="1550"/>
        <v>53.999999999999886</v>
      </c>
      <c r="BB522" s="402">
        <f>IF(SUM($S$3:BD$3)*$J522+SUM($S$4:BD$4)*$K522+SUM($S$5:BD$5)*$L522+SUM($S$6:BD$6)*$M522+SUM($S$7:BD$7)*$N522-SUM($O522:$Q522)&gt;0,SUM($S$3:BD$3)*$J522+SUM($S$4:BD$4)*$K522+SUM($S$5:BD$5)*$L522+SUM($S$6:BD$6)*$M522+SUM($S$7:BD$7)*$N522-SUM($O522:$Q522),0)</f>
        <v>525.35</v>
      </c>
      <c r="BC522" s="87">
        <f t="shared" si="1551"/>
        <v>50.900000000000091</v>
      </c>
      <c r="BD522" s="393"/>
      <c r="BE522" s="14"/>
      <c r="BF522" s="75"/>
      <c r="BG522" s="91">
        <f t="shared" ref="BG522:BG524" si="1810">AA522*$H522</f>
        <v>0</v>
      </c>
      <c r="BH522" s="91">
        <f t="shared" ref="BH522:BH524" si="1811">AC522*$H522</f>
        <v>0</v>
      </c>
      <c r="BI522" s="91">
        <f t="shared" ref="BI522:BI524" si="1812">AE522*$H522</f>
        <v>51321.599999999969</v>
      </c>
      <c r="BJ522" s="91">
        <f t="shared" ref="BJ522:BJ524" si="1813">AG522*$H522</f>
        <v>141669</v>
      </c>
      <c r="BK522" s="91">
        <f t="shared" ref="BK522:BK524" si="1814">AI522*$H522</f>
        <v>122156.09999999982</v>
      </c>
      <c r="BL522" s="91">
        <f t="shared" ref="BL522:BL524" si="1815">AK522*$H522</f>
        <v>160380.00000000015</v>
      </c>
      <c r="BM522" s="91">
        <f t="shared" ref="BM522:BM524" si="1816">AM522*$H522</f>
        <v>240570</v>
      </c>
      <c r="BN522" s="91">
        <f t="shared" ref="BN522:BN524" si="1817">AO522*$H522</f>
        <v>310068</v>
      </c>
      <c r="BO522" s="91">
        <f t="shared" ref="BO522:BO524" si="1818">AQ522*$H522</f>
        <v>323433</v>
      </c>
      <c r="BP522" s="91">
        <f t="shared" ref="BP522:BP524" si="1819">AS522*$H522</f>
        <v>0</v>
      </c>
      <c r="BQ522" s="250">
        <f t="shared" ref="BQ522:BQ524" si="1820">AU522*$H522</f>
        <v>986337</v>
      </c>
      <c r="BR522" s="157">
        <f t="shared" ref="BR522:BR524" si="1821">AW522*$H522</f>
        <v>344817.00000000029</v>
      </c>
      <c r="BS522" s="91">
        <f t="shared" ref="BS522:BS524" si="1822">AY522*$H522</f>
        <v>344817</v>
      </c>
      <c r="BT522" s="91">
        <f t="shared" ref="BT522:BT524" si="1823">BA522*$H522</f>
        <v>288683.99999999942</v>
      </c>
      <c r="BU522" s="91">
        <f t="shared" ref="BU522:BU524" si="1824">BC522*$H522</f>
        <v>272111.40000000049</v>
      </c>
      <c r="BV522" s="23"/>
      <c r="BW522" s="24"/>
      <c r="BX522" s="164" t="s">
        <v>645</v>
      </c>
    </row>
    <row r="523" spans="1:76" ht="15" customHeight="1" x14ac:dyDescent="0.25">
      <c r="A523" s="94" t="s">
        <v>415</v>
      </c>
      <c r="B523" s="15"/>
      <c r="C523" s="268" t="s">
        <v>105</v>
      </c>
      <c r="D523" s="283">
        <v>1</v>
      </c>
      <c r="E523" s="336">
        <v>735</v>
      </c>
      <c r="F523" s="355" t="s">
        <v>743</v>
      </c>
      <c r="G523" s="369">
        <v>1</v>
      </c>
      <c r="H523" s="370">
        <v>808.5</v>
      </c>
      <c r="I523" s="383" t="s">
        <v>743</v>
      </c>
      <c r="J523" s="322"/>
      <c r="K523" s="117"/>
      <c r="L523" s="26">
        <v>7.2</v>
      </c>
      <c r="M523" s="29"/>
      <c r="N523" s="29"/>
      <c r="O523" s="4">
        <v>0</v>
      </c>
      <c r="P523" s="10">
        <v>0</v>
      </c>
      <c r="Q523" s="295">
        <v>2865.6000000000004</v>
      </c>
      <c r="R523" s="72">
        <f>IF(SUM($S$3:U$3)*$J523+SUM($S$4:U$4)*$K523+SUM($S$5:U$5)*$L523+SUM($S$6:U$6)*$M523+SUM($S$7:U$7)*$N523-SUM($O523:$Q523)&gt;0,SUM($S$3:U$3)*$J523+SUM($S$4:U$4)*$K523+SUM($S$5:U$5)*$L523+SUM($S$6:U$6)*$M523+SUM($S$7:U$7)*$N523-SUM($O523:$Q523),0)</f>
        <v>0</v>
      </c>
      <c r="S523" s="73">
        <f>R523</f>
        <v>0</v>
      </c>
      <c r="T523" s="72">
        <f>IF(SUM($S$3:W$3)*$J523+SUM($S$4:W$4)*$K523+SUM($S$5:W$5)*$L523+SUM($S$6:W$6)*$M523+SUM($S$7:W$7)*$N523-SUM($O523:$Q523)&gt;0,SUM($S$3:W$3)*$J523+SUM($S$4:W$4)*$K523+SUM($S$5:W$5)*$L523+SUM($S$6:W$6)*$M523+SUM($S$7:W$7)*$N523-SUM($O523:$Q523),0)</f>
        <v>0</v>
      </c>
      <c r="U523" s="4">
        <f>IF(T523-R523&gt;0,T523-R523,0)</f>
        <v>0</v>
      </c>
      <c r="V523" s="72">
        <f>IF(SUM($S$3:Y$3)*$J523+SUM($S$4:Y$4)*$K523+SUM($S$5:Y$5)*$L523+SUM($S$6:Y$6)*$M523+SUM($S$7:Y$7)*$N523-SUM($O523:$Q523)&gt;0,SUM($S$3:Y$3)*$J523+SUM($S$4:Y$4)*$K523+SUM($S$5:Y$5)*$L523+SUM($S$6:Y$6)*$M523+SUM($S$7:Y$7)*$N523-SUM($O523:$Q523),0)</f>
        <v>0</v>
      </c>
      <c r="W523" s="4">
        <f>IF(V523-T523&gt;0,V523-T523,0)</f>
        <v>0</v>
      </c>
      <c r="X523" s="72">
        <f>IF(SUM($S$3:AA$3)*$J523+SUM($S$4:AA$4)*$K523+SUM($S$5:AA$5)*$L523+SUM($S$6:AA$6)*$M523+SUM($S$7:AA$7)*$N523-SUM($O523:$Q523)&gt;0,SUM($S$3:AA$3)*$J523+SUM($S$4:AA$4)*$K523+SUM($S$5:AA$5)*$L523+SUM($S$6:AA$6)*$M523+SUM($S$7:AA$7)*$N523-SUM($O523:$Q523),0)</f>
        <v>0</v>
      </c>
      <c r="Y523" s="4">
        <f>IF(X523-V523&gt;0,X523-V523,0)</f>
        <v>0</v>
      </c>
      <c r="Z523" s="72">
        <f>IF(SUM($S$3:AC$3)*$J523+SUM($S$4:AC$4)*$K523+SUM($S$5:AC$5)*$L523+SUM($S$6:AC$6)*$M523+SUM($S$7:AC$7)*$N523-SUM($O523:$Q523)&gt;0,SUM($S$3:AC$3)*$J523+SUM($S$4:AC$4)*$K523+SUM($S$5:AC$5)*$L523+SUM($S$6:AC$6)*$M523+SUM($S$7:AC$7)*$N523-SUM($O523:$Q523),0)</f>
        <v>0</v>
      </c>
      <c r="AA523" s="4">
        <f>IF(Z523-X523&gt;0,Z523-X523,0)</f>
        <v>0</v>
      </c>
      <c r="AB523" s="72">
        <f>IF(SUM($S$3:AE$3)*$J523+SUM($S$4:AE$4)*$K523+SUM($S$5:AE$5)*$L523+SUM($S$6:AE$6)*$M523+SUM($S$7:AE$7)*$N523-SUM($O523:$Q523)&gt;0,SUM($S$3:AE$3)*$J523+SUM($S$4:AE$4)*$K523+SUM($S$5:AE$5)*$L523+SUM($S$6:AE$6)*$M523+SUM($S$7:AE$7)*$N523-SUM($O523:$Q523),0)</f>
        <v>0</v>
      </c>
      <c r="AC523" s="4">
        <f>IF(AB523-Z523&gt;0,AB523-Z523,0)</f>
        <v>0</v>
      </c>
      <c r="AD523" s="72">
        <f>IF(SUM($S$3:AG$3)*$J523+SUM($S$4:AG$4)*$K523+SUM($S$5:AG$5)*$L523+SUM($S$6:AG$6)*$M523+SUM($S$7:AG$7)*$N523-SUM($O523:$Q523)&gt;0,SUM($S$3:AG$3)*$J523+SUM($S$4:AG$4)*$K523+SUM($S$5:AG$5)*$L523+SUM($S$6:AG$6)*$M523+SUM($S$7:AG$7)*$N523-SUM($O523:$Q523),0)</f>
        <v>0</v>
      </c>
      <c r="AE523" s="4">
        <f>IF(AD523-AB523&gt;0,AD523-AB523,0)</f>
        <v>0</v>
      </c>
      <c r="AF523" s="72">
        <f>IF(SUM($S$3:AI$3)*$J523+SUM($S$4:AI$4)*$K523+SUM($S$5:AI$5)*$L523+SUM($S$6:AI$6)*$M523+SUM($S$7:AI$7)*$N523-SUM($O523:$Q523)&gt;0,SUM($S$3:AI$3)*$J523+SUM($S$4:AI$4)*$K523+SUM($S$5:AI$5)*$L523+SUM($S$6:AI$6)*$M523+SUM($S$7:AI$7)*$N523-SUM($O523:$Q523),0)</f>
        <v>0</v>
      </c>
      <c r="AG523" s="4">
        <f>IF(AF523-AD523&gt;0,AF523-AD523,0)</f>
        <v>0</v>
      </c>
      <c r="AH523" s="72">
        <f>IF(SUM($S$3:AK$3)*$J523+SUM($S$4:AK$4)*$K523+SUM($S$5:AK$5)*$L523+SUM($S$6:AK$6)*$M523+SUM($S$7:AK$7)*$N523-SUM($O523:$Q523)&gt;0,SUM($S$3:AK$3)*$J523+SUM($S$4:AK$4)*$K523+SUM($S$5:AK$5)*$L523+SUM($S$6:AK$6)*$M523+SUM($S$7:AK$7)*$N523-SUM($O523:$Q523),0)</f>
        <v>0</v>
      </c>
      <c r="AI523" s="4">
        <f>IF(AH523-AF523&gt;0,AH523-AF523,0)</f>
        <v>0</v>
      </c>
      <c r="AJ523" s="72">
        <f>IF(SUM($S$3:AM$3)*$J523+SUM($S$4:AQ$4)*$K523+SUM($S$5:AM$5)*$L523+SUM($S$6:AM$6)*$M523+SUM($S$7:AM$7)*$N523-SUM($O523:$Q523)&gt;0,SUM($S$3:AM$3)*$J523+SUM($S$4:AQ$4)*$K523+SUM($S$5:AM$5)*$L523+SUM($S$6:AM$6)*$M523+SUM($S$7:AM$7)*$N523-SUM($O523:$Q523),0)</f>
        <v>0</v>
      </c>
      <c r="AK523" s="4">
        <f>IF(AJ523-AH523&gt;0,AJ523-AH523,0)</f>
        <v>0</v>
      </c>
      <c r="AL523" s="72">
        <f>IF(SUM($S$3:AO$3)*$J523+SUM($S$4:AS$4)*$K523+SUM($S$5:AO$5)*$L523+SUM($S$6:AO$6)*$M523+SUM($S$7:AO$7)*$N523-SUM($O523:$Q523)&gt;0,SUM($S$3:AO$3)*$J523+SUM($S$4:AS$4)*$K523+SUM($S$5:AO$5)*$L523+SUM($S$6:AO$6)*$M523+SUM($S$7:AO$7)*$N523-SUM($O523:$Q523),0)</f>
        <v>0</v>
      </c>
      <c r="AM523" s="4">
        <f>IF(AL523-AJ523&gt;0,AL523-AJ523,0)</f>
        <v>0</v>
      </c>
      <c r="AN523" s="72">
        <f>IF(SUM($S$3:AQ$3)*$J523+SUM($S$4:AU$4)*$K523+SUM($S$5:AQ$5)*$L523+SUM($S$6:AQ$6)*$M523+SUM($S$7:AQ$7)*$N523-SUM($O523:$Q523)&gt;0,SUM($S$3:AQ$3)*$J523+SUM($S$4:AU$4)*$K523+SUM($S$5:AQ$5)*$L523+SUM($S$6:AQ$6)*$M523+SUM($S$7:AQ$7)*$N523-SUM($O523:$Q523),0)</f>
        <v>0</v>
      </c>
      <c r="AO523" s="4">
        <f>IF(AN523-AL523&gt;0,AN523-AL523,0)</f>
        <v>0</v>
      </c>
      <c r="AP523" s="72">
        <f>IF(SUM($S$3:AS$3)*$J523+SUM($S$4:AW$4)*$K523+SUM($S$5:AS$5)*$L523+SUM($S$6:AS$6)*$M523+SUM($S$7:AS$7)*$N523-SUM($O523:$Q523)&gt;0,SUM($S$3:AS$3)*$J523+SUM($S$4:AW$4)*$K523+SUM($S$5:AS$5)*$L523+SUM($S$6:AS$6)*$M523+SUM($S$7:AS$7)*$N523-SUM($O523:$Q523),0)</f>
        <v>417.59999999999991</v>
      </c>
      <c r="AQ523" s="4">
        <f>IF(AP523-AN523&gt;0,AP523-AN523,0)</f>
        <v>417.59999999999991</v>
      </c>
      <c r="AR523" s="72">
        <f>IF(SUM($S$3:AU$3)*$J523+SUM($S$4:AP$4)*$K523+SUM($S$5:AU$5)*$L523+SUM($S$6:AU$6)*$M523+SUM($S$7:AU$7)*$N523-SUM($O523:$Q523)&gt;0,SUM($S$3:AU$3)*$J523+SUM($S$4:AP$4)*$K523+SUM($S$5:AU$5)*$L523+SUM($S$6:AU$6)*$M523+SUM($S$7:AU$7)*$N523-SUM($O523:$Q523),0)</f>
        <v>1713.5999999999995</v>
      </c>
      <c r="AS523" s="4">
        <f>IF(AR523-AP523&gt;0,AR523-AP523,0)</f>
        <v>1295.9999999999995</v>
      </c>
      <c r="AT523" s="72">
        <f>IF(SUM($S$3:AW$3)*$J523+SUM($S$4:AW$4)*$K523+SUM($S$5:AW$5)*$L523+SUM($S$6:AW$6)*$M523+SUM($S$7:AW$7)*$N523-SUM($O523:$Q523)&gt;0,SUM($S$3:AW$3)*$J523+SUM($S$4:AW$4)*$K523+SUM($S$5:AW$5)*$L523+SUM($S$6:AW$6)*$M523+SUM($S$7:AW$7)*$N523-SUM($O523:$Q523),0)</f>
        <v>3009.5999999999995</v>
      </c>
      <c r="AU523" s="4">
        <f>IF(AT523-AR523&gt;0,AT523-AR523,0)</f>
        <v>1296</v>
      </c>
      <c r="AV523" s="72">
        <f>IF(SUM($S$3:AY$3)*$J523+SUM($S$4:AY$4)*$K523+SUM($S$5:AY$5)*$L523+SUM($S$6:AY$6)*$M523+SUM($S$7:AY$7)*$N523-SUM($O523:$Q523)&gt;0,SUM($S$3:AY$3)*$J523+SUM($S$4:AY$4)*$K523+SUM($S$5:AY$5)*$L523+SUM($S$6:AY$6)*$M523+SUM($S$7:AY$7)*$N523-SUM($O523:$Q523),0)</f>
        <v>4305.5999999999995</v>
      </c>
      <c r="AW523" s="4">
        <f>IF(AV523-AT523&gt;0,AV523-AT523,0)</f>
        <v>1296</v>
      </c>
      <c r="AX523" s="72">
        <f>IF(SUM($S$3:BA$3)*$J523+SUM($S$4:BA$4)*$K523+SUM($S$5:BA$5)*$L523+SUM($S$6:BA$6)*$M523+SUM($S$7:BA$7)*$N523-SUM($O523:$Q523)&gt;0,SUM($S$3:BA$3)*$J523+SUM($S$4:BA$4)*$K523+SUM($S$5:BA$5)*$L523+SUM($S$6:BA$6)*$M523+SUM($S$7:BA$7)*$N523-SUM($O523:$Q523),0)</f>
        <v>5601.6</v>
      </c>
      <c r="AY523" s="7">
        <f>IF(AX523-AV523&gt;0,AX523-AV523,0)</f>
        <v>1296.0000000000009</v>
      </c>
      <c r="AZ523" s="401">
        <f>IF(SUM($S$3:BC$3)*$J523+SUM($S$4:BC$4)*$K523+SUM($S$5:BC$5)*$L523+SUM($S$6:BC$6)*$M523+SUM($S$7:BC$7)*$N523-SUM($O523:$Q523)&gt;0,SUM($S$3:BC$3)*$J523+SUM($S$4:BC$4)*$K523+SUM($S$5:BC$5)*$L523+SUM($S$6:BC$6)*$M523+SUM($S$7:BC$7)*$N523-SUM($O523:$Q523),0)</f>
        <v>6897.6</v>
      </c>
      <c r="BA523" s="87">
        <f t="shared" si="1550"/>
        <v>1296</v>
      </c>
      <c r="BB523" s="402">
        <f>IF(SUM($S$3:BD$3)*$J523+SUM($S$4:BD$4)*$K523+SUM($S$5:BD$5)*$L523+SUM($S$6:BD$6)*$M523+SUM($S$7:BD$7)*$N523-SUM($O523:$Q523)&gt;0,SUM($S$3:BD$3)*$J523+SUM($S$4:BD$4)*$K523+SUM($S$5:BD$5)*$L523+SUM($S$6:BD$6)*$M523+SUM($S$7:BD$7)*$N523-SUM($O523:$Q523),0)</f>
        <v>7876.7999999999993</v>
      </c>
      <c r="BC523" s="87">
        <f t="shared" si="1551"/>
        <v>979.19999999999891</v>
      </c>
      <c r="BD523" s="393"/>
      <c r="BE523" s="14"/>
      <c r="BF523" s="75"/>
      <c r="BG523" s="91">
        <f t="shared" si="1810"/>
        <v>0</v>
      </c>
      <c r="BH523" s="91">
        <f t="shared" si="1811"/>
        <v>0</v>
      </c>
      <c r="BI523" s="91">
        <f t="shared" si="1812"/>
        <v>0</v>
      </c>
      <c r="BJ523" s="91">
        <f t="shared" si="1813"/>
        <v>0</v>
      </c>
      <c r="BK523" s="91">
        <f t="shared" si="1814"/>
        <v>0</v>
      </c>
      <c r="BL523" s="91">
        <f t="shared" si="1815"/>
        <v>0</v>
      </c>
      <c r="BM523" s="91">
        <f t="shared" si="1816"/>
        <v>0</v>
      </c>
      <c r="BN523" s="91">
        <f t="shared" si="1817"/>
        <v>0</v>
      </c>
      <c r="BO523" s="91">
        <f t="shared" si="1818"/>
        <v>337629.59999999992</v>
      </c>
      <c r="BP523" s="91">
        <f t="shared" si="1819"/>
        <v>1047815.9999999997</v>
      </c>
      <c r="BQ523" s="250">
        <f t="shared" si="1820"/>
        <v>1047816</v>
      </c>
      <c r="BR523" s="157">
        <f t="shared" si="1821"/>
        <v>1047816</v>
      </c>
      <c r="BS523" s="91">
        <f t="shared" si="1822"/>
        <v>1047816.0000000007</v>
      </c>
      <c r="BT523" s="91">
        <f t="shared" si="1823"/>
        <v>1047816</v>
      </c>
      <c r="BU523" s="91">
        <f t="shared" si="1824"/>
        <v>791683.19999999914</v>
      </c>
      <c r="BV523" s="23"/>
      <c r="BW523" s="24"/>
      <c r="BX523" s="164" t="s">
        <v>645</v>
      </c>
    </row>
    <row r="524" spans="1:76" ht="15" customHeight="1" x14ac:dyDescent="0.25">
      <c r="A524" s="181" t="s">
        <v>183</v>
      </c>
      <c r="B524" s="187" t="s">
        <v>184</v>
      </c>
      <c r="C524" s="254" t="s">
        <v>105</v>
      </c>
      <c r="D524" s="277">
        <v>1</v>
      </c>
      <c r="E524" s="331">
        <v>294.79000000000002</v>
      </c>
      <c r="F524" s="355" t="s">
        <v>636</v>
      </c>
      <c r="G524" s="369">
        <v>1</v>
      </c>
      <c r="H524" s="370">
        <v>324.27</v>
      </c>
      <c r="I524" s="383" t="s">
        <v>636</v>
      </c>
      <c r="J524" s="323">
        <v>6.5000000000000002E-2</v>
      </c>
      <c r="K524" s="116">
        <v>0.1</v>
      </c>
      <c r="L524" s="26">
        <v>6.5000000000000002E-2</v>
      </c>
      <c r="M524" s="27">
        <v>0.1</v>
      </c>
      <c r="N524" s="29"/>
      <c r="O524" s="4">
        <v>0</v>
      </c>
      <c r="P524" s="10">
        <v>0</v>
      </c>
      <c r="Q524" s="295">
        <v>75.215000000000003</v>
      </c>
      <c r="R524" s="72">
        <f>IF(SUM($S$3:U$3)*$J524+SUM($S$4:U$4)*$K524+SUM($S$5:U$5)*$L524+SUM($S$6:U$6)*$M524+SUM($S$7:U$7)*$N524-SUM($O524:$Q524)&gt;0,SUM($S$3:U$3)*$J524+SUM($S$4:U$4)*$K524+SUM($S$5:U$5)*$L524+SUM($S$6:U$6)*$M524+SUM($S$7:U$7)*$N524-SUM($O524:$Q524),0)</f>
        <v>0</v>
      </c>
      <c r="S524" s="73">
        <f>R524</f>
        <v>0</v>
      </c>
      <c r="T524" s="72">
        <f>IF(SUM($S$3:W$3)*$J524+SUM($S$4:W$4)*$K524+SUM($S$5:W$5)*$L524+SUM($S$6:W$6)*$M524+SUM($S$7:W$7)*$N524-SUM($O524:$Q524)&gt;0,SUM($S$3:W$3)*$J524+SUM($S$4:W$4)*$K524+SUM($S$5:W$5)*$L524+SUM($S$6:W$6)*$M524+SUM($S$7:W$7)*$N524-SUM($O524:$Q524),0)</f>
        <v>0</v>
      </c>
      <c r="U524" s="4">
        <f>IF(T524-R524&gt;0,T524-R524,0)</f>
        <v>0</v>
      </c>
      <c r="V524" s="72">
        <f>IF(SUM($S$3:Y$3)*$J524+SUM($S$4:Y$4)*$K524+SUM($S$5:Y$5)*$L524+SUM($S$6:Y$6)*$M524+SUM($S$7:Y$7)*$N524-SUM($O524:$Q524)&gt;0,SUM($S$3:Y$3)*$J524+SUM($S$4:Y$4)*$K524+SUM($S$5:Y$5)*$L524+SUM($S$6:Y$6)*$M524+SUM($S$7:Y$7)*$N524-SUM($O524:$Q524),0)</f>
        <v>0</v>
      </c>
      <c r="W524" s="4">
        <f>IF(V524-T524&gt;0,V524-T524,0)</f>
        <v>0</v>
      </c>
      <c r="X524" s="72">
        <f>IF(SUM($S$3:AA$3)*$J524+SUM($S$4:AA$4)*$K524+SUM($S$5:AA$5)*$L524+SUM($S$6:AA$6)*$M524+SUM($S$7:AA$7)*$N524-SUM($O524:$Q524)&gt;0,SUM($S$3:AA$3)*$J524+SUM($S$4:AA$4)*$K524+SUM($S$5:AA$5)*$L524+SUM($S$6:AA$6)*$M524+SUM($S$7:AA$7)*$N524-SUM($O524:$Q524),0)</f>
        <v>0</v>
      </c>
      <c r="Y524" s="4">
        <f>IF(X524-V524&gt;0,X524-V524,0)</f>
        <v>0</v>
      </c>
      <c r="Z524" s="72">
        <f>IF(SUM($S$3:AC$3)*$J524+SUM($S$4:AC$4)*$K524+SUM($S$5:AC$5)*$L524+SUM($S$6:AC$6)*$M524+SUM($S$7:AC$7)*$N524-SUM($O524:$Q524)&gt;0,SUM($S$3:AC$3)*$J524+SUM($S$4:AC$4)*$K524+SUM($S$5:AC$5)*$L524+SUM($S$6:AC$6)*$M524+SUM($S$7:AC$7)*$N524-SUM($O524:$Q524),0)</f>
        <v>0</v>
      </c>
      <c r="AA524" s="4">
        <f>IF(Z524-X524&gt;0,Z524-X524,0)</f>
        <v>0</v>
      </c>
      <c r="AB524" s="72">
        <f>IF(SUM($S$3:AE$3)*$J524+SUM($S$4:AE$4)*$K524+SUM($S$5:AE$5)*$L524+SUM($S$6:AE$6)*$M524+SUM($S$7:AE$7)*$N524-SUM($O524:$Q524)&gt;0,SUM($S$3:AE$3)*$J524+SUM($S$4:AE$4)*$K524+SUM($S$5:AE$5)*$L524+SUM($S$6:AE$6)*$M524+SUM($S$7:AE$7)*$N524-SUM($O524:$Q524),0)</f>
        <v>0</v>
      </c>
      <c r="AC524" s="4">
        <f>IF(AB524-Z524&gt;0,AB524-Z524,0)</f>
        <v>0</v>
      </c>
      <c r="AD524" s="72">
        <f>IF(SUM($S$3:AG$3)*$J524+SUM($S$4:AG$4)*$K524+SUM($S$5:AG$5)*$L524+SUM($S$6:AG$6)*$M524+SUM($S$7:AG$7)*$N524-SUM($O524:$Q524)&gt;0,SUM($S$3:AG$3)*$J524+SUM($S$4:AG$4)*$K524+SUM($S$5:AG$5)*$L524+SUM($S$6:AG$6)*$M524+SUM($S$7:AG$7)*$N524-SUM($O524:$Q524),0)</f>
        <v>3.2000000000000028</v>
      </c>
      <c r="AE524" s="4">
        <f>IF(AD524-AB524&gt;0,AD524-AB524,0)</f>
        <v>3.2000000000000028</v>
      </c>
      <c r="AF524" s="72">
        <f>IF(SUM($S$3:AI$3)*$J524+SUM($S$4:AI$4)*$K524+SUM($S$5:AI$5)*$L524+SUM($S$6:AI$6)*$M524+SUM($S$7:AI$7)*$N524-SUM($O524:$Q524)&gt;0,SUM($S$3:AI$3)*$J524+SUM($S$4:AI$4)*$K524+SUM($S$5:AI$5)*$L524+SUM($S$6:AI$6)*$M524+SUM($S$7:AI$7)*$N524-SUM($O524:$Q524),0)</f>
        <v>14.450000000000003</v>
      </c>
      <c r="AG524" s="4">
        <f>IF(AF524-AD524&gt;0,AF524-AD524,0)</f>
        <v>11.25</v>
      </c>
      <c r="AH524" s="72">
        <f>IF(SUM($S$3:AK$3)*$J524+SUM($S$4:AK$4)*$K524+SUM($S$5:AK$5)*$L524+SUM($S$6:AK$6)*$M524+SUM($S$7:AK$7)*$N524-SUM($O524:$Q524)&gt;0,SUM($S$3:AK$3)*$J524+SUM($S$4:AK$4)*$K524+SUM($S$5:AK$5)*$L524+SUM($S$6:AK$6)*$M524+SUM($S$7:AK$7)*$N524-SUM($O524:$Q524),0)</f>
        <v>24.725000000000009</v>
      </c>
      <c r="AI524" s="4">
        <f>IF(AH524-AF524&gt;0,AH524-AF524,0)</f>
        <v>10.275000000000006</v>
      </c>
      <c r="AJ524" s="72">
        <f>IF(SUM($S$3:AM$3)*$J524+SUM($S$4:AQ$4)*$K524+SUM($S$5:AM$5)*$L524+SUM($S$6:AM$6)*$M524+SUM($S$7:AM$7)*$N524-SUM($O524:$Q524)&gt;0,SUM($S$3:AM$3)*$J524+SUM($S$4:AQ$4)*$K524+SUM($S$5:AM$5)*$L524+SUM($S$6:AM$6)*$M524+SUM($S$7:AM$7)*$N524-SUM($O524:$Q524),0)</f>
        <v>34.725000000000009</v>
      </c>
      <c r="AK524" s="4">
        <f>IF(AJ524-AH524&gt;0,AJ524-AH524,0)</f>
        <v>10</v>
      </c>
      <c r="AL524" s="72">
        <f>IF(SUM($S$3:AO$3)*$J524+SUM($S$4:AS$4)*$K524+SUM($S$5:AO$5)*$L524+SUM($S$6:AO$6)*$M524+SUM($S$7:AO$7)*$N524-SUM($O524:$Q524)&gt;0,SUM($S$3:AO$3)*$J524+SUM($S$4:AS$4)*$K524+SUM($S$5:AO$5)*$L524+SUM($S$6:AO$6)*$M524+SUM($S$7:AO$7)*$N524-SUM($O524:$Q524),0)</f>
        <v>49.725000000000009</v>
      </c>
      <c r="AM524" s="4">
        <f>IF(AL524-AJ524&gt;0,AL524-AJ524,0)</f>
        <v>15</v>
      </c>
      <c r="AN524" s="72">
        <f>IF(SUM($S$3:AQ$3)*$J524+SUM($S$4:AU$4)*$K524+SUM($S$5:AQ$5)*$L524+SUM($S$6:AQ$6)*$M524+SUM($S$7:AQ$7)*$N524-SUM($O524:$Q524)&gt;0,SUM($S$3:AQ$3)*$J524+SUM($S$4:AU$4)*$K524+SUM($S$5:AQ$5)*$L524+SUM($S$6:AQ$6)*$M524+SUM($S$7:AQ$7)*$N524-SUM($O524:$Q524),0)</f>
        <v>71.475000000000023</v>
      </c>
      <c r="AO524" s="4">
        <f>IF(AN524-AL524&gt;0,AN524-AL524,0)</f>
        <v>21.750000000000014</v>
      </c>
      <c r="AP524" s="72">
        <f>IF(SUM($S$3:AS$3)*$J524+SUM($S$4:AW$4)*$K524+SUM($S$5:AS$5)*$L524+SUM($S$6:AS$6)*$M524+SUM($S$7:AS$7)*$N524-SUM($O524:$Q524)&gt;0,SUM($S$3:AS$3)*$J524+SUM($S$4:AW$4)*$K524+SUM($S$5:AS$5)*$L524+SUM($S$6:AS$6)*$M524+SUM($S$7:AS$7)*$N524-SUM($O524:$Q524),0)</f>
        <v>96.475000000000023</v>
      </c>
      <c r="AQ524" s="4">
        <f>IF(AP524-AN524&gt;0,AP524-AN524,0)</f>
        <v>25</v>
      </c>
      <c r="AR524" s="72">
        <f>IF(SUM($S$3:AU$3)*$J524+SUM($S$4:AP$4)*$K524+SUM($S$5:AU$5)*$L524+SUM($S$6:AU$6)*$M524+SUM($S$7:AU$7)*$N524-SUM($O524:$Q524)&gt;0,SUM($S$3:AU$3)*$J524+SUM($S$4:AP$4)*$K524+SUM($S$5:AU$5)*$L524+SUM($S$6:AU$6)*$M524+SUM($S$7:AU$7)*$N524-SUM($O524:$Q524),0)</f>
        <v>56.675000000000011</v>
      </c>
      <c r="AS524" s="4">
        <f>IF(AR524-AP524&gt;0,AR524-AP524,0)</f>
        <v>0</v>
      </c>
      <c r="AT524" s="72">
        <f>IF(SUM($S$3:AW$3)*$J524+SUM($S$4:AW$4)*$K524+SUM($S$5:AW$5)*$L524+SUM($S$6:AW$6)*$M524+SUM($S$7:AW$7)*$N524-SUM($O524:$Q524)&gt;0,SUM($S$3:AW$3)*$J524+SUM($S$4:AW$4)*$K524+SUM($S$5:AW$5)*$L524+SUM($S$6:AW$6)*$M524+SUM($S$7:AW$7)*$N524-SUM($O524:$Q524),0)</f>
        <v>126.875</v>
      </c>
      <c r="AU524" s="4">
        <f>IF(AT524-AR524&gt;0,AT524-AR524,0)</f>
        <v>70.199999999999989</v>
      </c>
      <c r="AV524" s="72">
        <f>IF(SUM($S$3:AY$3)*$J524+SUM($S$4:AY$4)*$K524+SUM($S$5:AY$5)*$L524+SUM($S$6:AY$6)*$M524+SUM($S$7:AY$7)*$N524-SUM($O524:$Q524)&gt;0,SUM($S$3:AY$3)*$J524+SUM($S$4:AY$4)*$K524+SUM($S$5:AY$5)*$L524+SUM($S$6:AY$6)*$M524+SUM($S$7:AY$7)*$N524-SUM($O524:$Q524),0)</f>
        <v>157.07500000000002</v>
      </c>
      <c r="AW524" s="4">
        <f>IF(AV524-AT524&gt;0,AV524-AT524,0)</f>
        <v>30.200000000000017</v>
      </c>
      <c r="AX524" s="72">
        <f>IF(SUM($S$3:BA$3)*$J524+SUM($S$4:BA$4)*$K524+SUM($S$5:BA$5)*$L524+SUM($S$6:BA$6)*$M524+SUM($S$7:BA$7)*$N524-SUM($O524:$Q524)&gt;0,SUM($S$3:BA$3)*$J524+SUM($S$4:BA$4)*$K524+SUM($S$5:BA$5)*$L524+SUM($S$6:BA$6)*$M524+SUM($S$7:BA$7)*$N524-SUM($O524:$Q524),0)</f>
        <v>187.27500000000001</v>
      </c>
      <c r="AY524" s="7">
        <f>IF(AX524-AV524&gt;0,AX524-AV524,0)</f>
        <v>30.199999999999989</v>
      </c>
      <c r="AZ524" s="401">
        <f>IF(SUM($S$3:BC$3)*$J524+SUM($S$4:BC$4)*$K524+SUM($S$5:BC$5)*$L524+SUM($S$6:BC$6)*$M524+SUM($S$7:BC$7)*$N524-SUM($O524:$Q524)&gt;0,SUM($S$3:BC$3)*$J524+SUM($S$4:BC$4)*$K524+SUM($S$5:BC$5)*$L524+SUM($S$6:BC$6)*$M524+SUM($S$7:BC$7)*$N524-SUM($O524:$Q524),0)</f>
        <v>213.97499999999999</v>
      </c>
      <c r="BA524" s="87">
        <f t="shared" ref="BA524:BA587" si="1825">IF(AZ524-AX524&gt;0,AZ524-AX524,0)</f>
        <v>26.699999999999989</v>
      </c>
      <c r="BB524" s="402">
        <f>IF(SUM($S$3:BD$3)*$J524+SUM($S$4:BD$4)*$K524+SUM($S$5:BD$5)*$L524+SUM($S$6:BD$6)*$M524+SUM($S$7:BD$7)*$N524-SUM($O524:$Q524)&gt;0,SUM($S$3:BD$3)*$J524+SUM($S$4:BD$4)*$K524+SUM($S$5:BD$5)*$L524+SUM($S$6:BD$6)*$M524+SUM($S$7:BD$7)*$N524-SUM($O524:$Q524),0)</f>
        <v>237.51500000000001</v>
      </c>
      <c r="BC524" s="87">
        <f t="shared" ref="BC524:BC587" si="1826">IF(BB524-AZ524&gt;0,BB524-AZ524,0)</f>
        <v>23.54000000000002</v>
      </c>
      <c r="BD524" s="393"/>
      <c r="BE524" s="14"/>
      <c r="BF524" s="75"/>
      <c r="BG524" s="91">
        <f t="shared" si="1810"/>
        <v>0</v>
      </c>
      <c r="BH524" s="91">
        <f t="shared" si="1811"/>
        <v>0</v>
      </c>
      <c r="BI524" s="91">
        <f t="shared" si="1812"/>
        <v>1037.6640000000009</v>
      </c>
      <c r="BJ524" s="91">
        <f t="shared" si="1813"/>
        <v>3648.0374999999999</v>
      </c>
      <c r="BK524" s="91">
        <f t="shared" si="1814"/>
        <v>3331.8742500000017</v>
      </c>
      <c r="BL524" s="91">
        <f t="shared" si="1815"/>
        <v>3242.7</v>
      </c>
      <c r="BM524" s="91">
        <f t="shared" si="1816"/>
        <v>4864.0499999999993</v>
      </c>
      <c r="BN524" s="91">
        <f t="shared" si="1817"/>
        <v>7052.872500000004</v>
      </c>
      <c r="BO524" s="91">
        <f t="shared" si="1818"/>
        <v>8106.75</v>
      </c>
      <c r="BP524" s="91">
        <f t="shared" si="1819"/>
        <v>0</v>
      </c>
      <c r="BQ524" s="250">
        <f t="shared" si="1820"/>
        <v>22763.753999999994</v>
      </c>
      <c r="BR524" s="157">
        <f t="shared" si="1821"/>
        <v>9792.9540000000052</v>
      </c>
      <c r="BS524" s="91">
        <f t="shared" si="1822"/>
        <v>9792.9539999999961</v>
      </c>
      <c r="BT524" s="91">
        <f t="shared" si="1823"/>
        <v>8658.0089999999964</v>
      </c>
      <c r="BU524" s="91">
        <f t="shared" si="1824"/>
        <v>7633.3158000000058</v>
      </c>
      <c r="BV524" s="23"/>
      <c r="BW524" s="24"/>
      <c r="BX524" s="164" t="s">
        <v>645</v>
      </c>
    </row>
    <row r="525" spans="1:76" ht="18.75" customHeight="1" x14ac:dyDescent="0.25">
      <c r="A525" s="204" t="s">
        <v>185</v>
      </c>
      <c r="B525" s="15"/>
      <c r="C525" s="267"/>
      <c r="D525" s="283"/>
      <c r="E525" s="336"/>
      <c r="F525" s="355"/>
      <c r="G525" s="369"/>
      <c r="H525" s="370"/>
      <c r="I525" s="383"/>
      <c r="J525" s="322"/>
      <c r="K525" s="117"/>
      <c r="L525" s="29"/>
      <c r="M525" s="29"/>
      <c r="N525" s="29"/>
      <c r="O525" s="4"/>
      <c r="P525" s="10"/>
      <c r="Q525" s="295">
        <v>0</v>
      </c>
      <c r="R525" s="72"/>
      <c r="S525" s="73"/>
      <c r="T525" s="72"/>
      <c r="U525" s="4"/>
      <c r="V525" s="72"/>
      <c r="W525" s="4"/>
      <c r="X525" s="72"/>
      <c r="Y525" s="4"/>
      <c r="Z525" s="72"/>
      <c r="AA525" s="4"/>
      <c r="AB525" s="72"/>
      <c r="AC525" s="4"/>
      <c r="AD525" s="72"/>
      <c r="AE525" s="4"/>
      <c r="AF525" s="72"/>
      <c r="AG525" s="4"/>
      <c r="AH525" s="72"/>
      <c r="AI525" s="4"/>
      <c r="AJ525" s="72"/>
      <c r="AK525" s="4"/>
      <c r="AL525" s="72"/>
      <c r="AM525" s="4"/>
      <c r="AN525" s="72"/>
      <c r="AO525" s="4"/>
      <c r="AP525" s="72"/>
      <c r="AQ525" s="4"/>
      <c r="AR525" s="72"/>
      <c r="AS525" s="4"/>
      <c r="AT525" s="72"/>
      <c r="AU525" s="4"/>
      <c r="AV525" s="72"/>
      <c r="AW525" s="4"/>
      <c r="AX525" s="72"/>
      <c r="AY525" s="7"/>
      <c r="AZ525" s="401">
        <f>IF(SUM($S$3:BC$3)*$J525+SUM($S$4:BC$4)*$K525+SUM($S$5:BC$5)*$L525+SUM($S$6:BC$6)*$M525+SUM($S$7:BC$7)*$N525-SUM($O525:$Q525)&gt;0,SUM($S$3:BC$3)*$J525+SUM($S$4:BC$4)*$K525+SUM($S$5:BC$5)*$L525+SUM($S$6:BC$6)*$M525+SUM($S$7:BC$7)*$N525-SUM($O525:$Q525),0)</f>
        <v>0</v>
      </c>
      <c r="BA525" s="87">
        <f t="shared" si="1825"/>
        <v>0</v>
      </c>
      <c r="BB525" s="402">
        <f>IF(SUM($S$3:BD$3)*$J525+SUM($S$4:BD$4)*$K525+SUM($S$5:BD$5)*$L525+SUM($S$6:BD$6)*$M525+SUM($S$7:BD$7)*$N525-SUM($O525:$Q525)&gt;0,SUM($S$3:BD$3)*$J525+SUM($S$4:BD$4)*$K525+SUM($S$5:BD$5)*$L525+SUM($S$6:BD$6)*$M525+SUM($S$7:BD$7)*$N525-SUM($O525:$Q525),0)</f>
        <v>0</v>
      </c>
      <c r="BC525" s="87">
        <f t="shared" si="1826"/>
        <v>0</v>
      </c>
      <c r="BD525" s="393"/>
      <c r="BE525" s="14"/>
      <c r="BF525" s="75"/>
      <c r="BG525" s="23"/>
      <c r="BH525" s="23"/>
      <c r="BI525" s="23"/>
      <c r="BJ525" s="23"/>
      <c r="BK525" s="23"/>
      <c r="BL525" s="23"/>
      <c r="BM525" s="23"/>
      <c r="BN525" s="23"/>
      <c r="BO525" s="23"/>
      <c r="BP525" s="23"/>
      <c r="BQ525" s="407"/>
      <c r="BR525" s="22"/>
      <c r="BS525" s="23"/>
      <c r="BT525" s="23"/>
      <c r="BU525" s="23"/>
      <c r="BV525" s="23"/>
      <c r="BW525" s="24"/>
      <c r="BX525" s="164"/>
    </row>
    <row r="526" spans="1:76" ht="15" customHeight="1" x14ac:dyDescent="0.25">
      <c r="A526" s="181" t="s">
        <v>185</v>
      </c>
      <c r="B526" s="15" t="s">
        <v>186</v>
      </c>
      <c r="C526" s="269" t="s">
        <v>105</v>
      </c>
      <c r="D526" s="283">
        <v>1</v>
      </c>
      <c r="E526" s="336">
        <v>0</v>
      </c>
      <c r="F526" s="355" t="s">
        <v>637</v>
      </c>
      <c r="G526" s="369"/>
      <c r="H526" s="370"/>
      <c r="I526" s="383" t="s">
        <v>637</v>
      </c>
      <c r="J526" s="325"/>
      <c r="K526" s="116">
        <v>1.5</v>
      </c>
      <c r="L526" s="144"/>
      <c r="M526" s="27">
        <v>1.5</v>
      </c>
      <c r="N526" s="29"/>
      <c r="O526" s="4">
        <v>0</v>
      </c>
      <c r="P526" s="10">
        <v>0</v>
      </c>
      <c r="Q526" s="295">
        <v>458</v>
      </c>
      <c r="R526" s="72">
        <f>IF(SUM($S$3:U$3)*$J526+SUM($S$4:U$4)*$K526+SUM($S$5:U$5)*$L526+SUM($S$6:U$6)*$M526+SUM($S$7:U$7)*$N526-SUM($O526:$Q526)&gt;0,SUM($S$3:U$3)*$J526+SUM($S$4:U$4)*$K526+SUM($S$5:U$5)*$L526+SUM($S$6:U$6)*$M526+SUM($S$7:U$7)*$N526-SUM($O526:$Q526),0)</f>
        <v>0</v>
      </c>
      <c r="S526" s="73">
        <f>R526</f>
        <v>0</v>
      </c>
      <c r="T526" s="72">
        <f>IF(SUM($S$3:W$3)*$J526+SUM($S$4:W$4)*$K526+SUM($S$5:W$5)*$L526+SUM($S$6:W$6)*$M526+SUM($S$7:W$7)*$N526-SUM($O526:$Q526)&gt;0,SUM($S$3:W$3)*$J526+SUM($S$4:W$4)*$K526+SUM($S$5:W$5)*$L526+SUM($S$6:W$6)*$M526+SUM($S$7:W$7)*$N526-SUM($O526:$Q526),0)</f>
        <v>0</v>
      </c>
      <c r="U526" s="4">
        <f>IF(T526-R526&gt;0,T526-R526,0)</f>
        <v>0</v>
      </c>
      <c r="V526" s="72">
        <f>IF(SUM($S$3:Y$3)*$J526+SUM($S$4:Y$4)*$K526+SUM($S$5:Y$5)*$L526+SUM($S$6:Y$6)*$M526+SUM($S$7:Y$7)*$N526-SUM($O526:$Q526)&gt;0,SUM($S$3:Y$3)*$J526+SUM($S$4:Y$4)*$K526+SUM($S$5:Y$5)*$L526+SUM($S$6:Y$6)*$M526+SUM($S$7:Y$7)*$N526-SUM($O526:$Q526),0)</f>
        <v>0</v>
      </c>
      <c r="W526" s="4">
        <f>IF(V526-T526&gt;0,V526-T526,0)</f>
        <v>0</v>
      </c>
      <c r="X526" s="72">
        <f>IF(SUM($S$3:AA$3)*$J526+SUM($S$4:AA$4)*$K526+SUM($S$5:AA$5)*$L526+SUM($S$6:AA$6)*$M526+SUM($S$7:AA$7)*$N526-SUM($O526:$Q526)&gt;0,SUM($S$3:AA$3)*$J526+SUM($S$4:AA$4)*$K526+SUM($S$5:AA$5)*$L526+SUM($S$6:AA$6)*$M526+SUM($S$7:AA$7)*$N526-SUM($O526:$Q526),0)</f>
        <v>14.5</v>
      </c>
      <c r="Y526" s="4">
        <f>IF(X526-V526&gt;0,X526-V526,0)</f>
        <v>14.5</v>
      </c>
      <c r="Z526" s="72">
        <f>IF(SUM($S$3:AC$3)*$J526+SUM($S$4:AC$4)*$K526+SUM($S$5:AC$5)*$L526+SUM($S$6:AC$6)*$M526+SUM($S$7:AC$7)*$N526-SUM($O526:$Q526)&gt;0,SUM($S$3:AC$3)*$J526+SUM($S$4:AC$4)*$K526+SUM($S$5:AC$5)*$L526+SUM($S$6:AC$6)*$M526+SUM($S$7:AC$7)*$N526-SUM($O526:$Q526),0)</f>
        <v>155.5</v>
      </c>
      <c r="AA526" s="4">
        <f>IF(Z526-X526&gt;0,Z526-X526,0)</f>
        <v>141</v>
      </c>
      <c r="AB526" s="72">
        <f>IF(SUM($S$3:AE$3)*$J526+SUM($S$4:AE$4)*$K526+SUM($S$5:AE$5)*$L526+SUM($S$6:AE$6)*$M526+SUM($S$7:AE$7)*$N526-SUM($O526:$Q526)&gt;0,SUM($S$3:AE$3)*$J526+SUM($S$4:AE$4)*$K526+SUM($S$5:AE$5)*$L526+SUM($S$6:AE$6)*$M526+SUM($S$7:AE$7)*$N526-SUM($O526:$Q526),0)</f>
        <v>268</v>
      </c>
      <c r="AC526" s="4">
        <f>IF(AB526-Z526&gt;0,AB526-Z526,0)</f>
        <v>112.5</v>
      </c>
      <c r="AD526" s="72">
        <f>IF(SUM($S$3:AG$3)*$J526+SUM($S$4:AG$4)*$K526+SUM($S$5:AG$5)*$L526+SUM($S$6:AG$6)*$M526+SUM($S$7:AG$7)*$N526-SUM($O526:$Q526)&gt;0,SUM($S$3:AG$3)*$J526+SUM($S$4:AG$4)*$K526+SUM($S$5:AG$5)*$L526+SUM($S$6:AG$6)*$M526+SUM($S$7:AG$7)*$N526-SUM($O526:$Q526),0)</f>
        <v>356.5</v>
      </c>
      <c r="AE526" s="4">
        <f>IF(AD526-AB526&gt;0,AD526-AB526,0)</f>
        <v>88.5</v>
      </c>
      <c r="AF526" s="72">
        <f>IF(SUM($S$3:AI$3)*$J526+SUM($S$4:AI$4)*$K526+SUM($S$5:AI$5)*$L526+SUM($S$6:AI$6)*$M526+SUM($S$7:AI$7)*$N526-SUM($O526:$Q526)&gt;0,SUM($S$3:AI$3)*$J526+SUM($S$4:AI$4)*$K526+SUM($S$5:AI$5)*$L526+SUM($S$6:AI$6)*$M526+SUM($S$7:AI$7)*$N526-SUM($O526:$Q526),0)</f>
        <v>476.5</v>
      </c>
      <c r="AG526" s="4">
        <f>IF(AF526-AD526&gt;0,AF526-AD526,0)</f>
        <v>120</v>
      </c>
      <c r="AH526" s="72">
        <f>IF(SUM($S$3:AK$3)*$J526+SUM($S$4:AK$4)*$K526+SUM($S$5:AK$5)*$L526+SUM($S$6:AK$6)*$M526+SUM($S$7:AK$7)*$N526-SUM($O526:$Q526)&gt;0,SUM($S$3:AK$3)*$J526+SUM($S$4:AK$4)*$K526+SUM($S$5:AK$5)*$L526+SUM($S$6:AK$6)*$M526+SUM($S$7:AK$7)*$N526-SUM($O526:$Q526),0)</f>
        <v>577</v>
      </c>
      <c r="AI526" s="4">
        <f>IF(AH526-AF526&gt;0,AH526-AF526,0)</f>
        <v>100.5</v>
      </c>
      <c r="AJ526" s="72">
        <f>IF(SUM($S$3:AM$3)*$J526+SUM($S$4:AQ$4)*$K526+SUM($S$5:AM$5)*$L526+SUM($S$6:AM$6)*$M526+SUM($S$7:AM$7)*$N526-SUM($O526:$Q526)&gt;0,SUM($S$3:AM$3)*$J526+SUM($S$4:AQ$4)*$K526+SUM($S$5:AM$5)*$L526+SUM($S$6:AM$6)*$M526+SUM($S$7:AM$7)*$N526-SUM($O526:$Q526),0)</f>
        <v>727</v>
      </c>
      <c r="AK526" s="4">
        <f>IF(AJ526-AH526&gt;0,AJ526-AH526,0)</f>
        <v>150</v>
      </c>
      <c r="AL526" s="72">
        <f>IF(SUM($S$3:AO$3)*$J526+SUM($S$4:AS$4)*$K526+SUM($S$5:AO$5)*$L526+SUM($S$6:AO$6)*$M526+SUM($S$7:AO$7)*$N526-SUM($O526:$Q526)&gt;0,SUM($S$3:AO$3)*$J526+SUM($S$4:AS$4)*$K526+SUM($S$5:AO$5)*$L526+SUM($S$6:AO$6)*$M526+SUM($S$7:AO$7)*$N526-SUM($O526:$Q526),0)</f>
        <v>952</v>
      </c>
      <c r="AM526" s="4">
        <f>IF(AL526-AJ526&gt;0,AL526-AJ526,0)</f>
        <v>225</v>
      </c>
      <c r="AN526" s="72">
        <f>IF(SUM($S$3:AQ$3)*$J526+SUM($S$4:AU$4)*$K526+SUM($S$5:AQ$5)*$L526+SUM($S$6:AQ$6)*$M526+SUM($S$7:AQ$7)*$N526-SUM($O526:$Q526)&gt;0,SUM($S$3:AQ$3)*$J526+SUM($S$4:AU$4)*$K526+SUM($S$5:AQ$5)*$L526+SUM($S$6:AQ$6)*$M526+SUM($S$7:AQ$7)*$N526-SUM($O526:$Q526),0)</f>
        <v>1229.5</v>
      </c>
      <c r="AO526" s="4">
        <f>IF(AN526-AL526&gt;0,AN526-AL526,0)</f>
        <v>277.5</v>
      </c>
      <c r="AP526" s="72">
        <f>IF(SUM($S$3:AS$3)*$J526+SUM($S$4:AW$4)*$K526+SUM($S$5:AS$5)*$L526+SUM($S$6:AS$6)*$M526+SUM($S$7:AS$7)*$N526-SUM($O526:$Q526)&gt;0,SUM($S$3:AS$3)*$J526+SUM($S$4:AW$4)*$K526+SUM($S$5:AS$5)*$L526+SUM($S$6:AS$6)*$M526+SUM($S$7:AS$7)*$N526-SUM($O526:$Q526),0)</f>
        <v>1507</v>
      </c>
      <c r="AQ526" s="4">
        <f>IF(AP526-AN526&gt;0,AP526-AN526,0)</f>
        <v>277.5</v>
      </c>
      <c r="AR526" s="72">
        <f>IF(SUM($S$3:AU$3)*$J526+SUM($S$4:AP$4)*$K526+SUM($S$5:AU$5)*$L526+SUM($S$6:AU$6)*$M526+SUM($S$7:AU$7)*$N526-SUM($O526:$Q526)&gt;0,SUM($S$3:AU$3)*$J526+SUM($S$4:AP$4)*$K526+SUM($S$5:AU$5)*$L526+SUM($S$6:AU$6)*$M526+SUM($S$7:AU$7)*$N526-SUM($O526:$Q526),0)</f>
        <v>734.5</v>
      </c>
      <c r="AS526" s="4">
        <f>IF(AR526-AP526&gt;0,AR526-AP526,0)</f>
        <v>0</v>
      </c>
      <c r="AT526" s="72">
        <f>IF(SUM($S$3:AW$3)*$J526+SUM($S$4:AW$4)*$K526+SUM($S$5:AW$5)*$L526+SUM($S$6:AW$6)*$M526+SUM($S$7:AW$7)*$N526-SUM($O526:$Q526)&gt;0,SUM($S$3:AW$3)*$J526+SUM($S$4:AW$4)*$K526+SUM($S$5:AW$5)*$L526+SUM($S$6:AW$6)*$M526+SUM($S$7:AW$7)*$N526-SUM($O526:$Q526),0)</f>
        <v>1612</v>
      </c>
      <c r="AU526" s="4">
        <f>IF(AT526-AR526&gt;0,AT526-AR526,0)</f>
        <v>877.5</v>
      </c>
      <c r="AV526" s="72">
        <f>IF(SUM($S$3:AY$3)*$J526+SUM($S$4:AY$4)*$K526+SUM($S$5:AY$5)*$L526+SUM($S$6:AY$6)*$M526+SUM($S$7:AY$7)*$N526-SUM($O526:$Q526)&gt;0,SUM($S$3:AY$3)*$J526+SUM($S$4:AY$4)*$K526+SUM($S$5:AY$5)*$L526+SUM($S$6:AY$6)*$M526+SUM($S$7:AY$7)*$N526-SUM($O526:$Q526),0)</f>
        <v>1889.5</v>
      </c>
      <c r="AW526" s="4">
        <f>IF(AV526-AT526&gt;0,AV526-AT526,0)</f>
        <v>277.5</v>
      </c>
      <c r="AX526" s="72">
        <f>IF(SUM($S$3:BA$3)*$J526+SUM($S$4:BA$4)*$K526+SUM($S$5:BA$5)*$L526+SUM($S$6:BA$6)*$M526+SUM($S$7:BA$7)*$N526-SUM($O526:$Q526)&gt;0,SUM($S$3:BA$3)*$J526+SUM($S$4:BA$4)*$K526+SUM($S$5:BA$5)*$L526+SUM($S$6:BA$6)*$M526+SUM($S$7:BA$7)*$N526-SUM($O526:$Q526),0)</f>
        <v>2167</v>
      </c>
      <c r="AY526" s="7">
        <f>IF(AX526-AV526&gt;0,AX526-AV526,0)</f>
        <v>277.5</v>
      </c>
      <c r="AZ526" s="401">
        <f>IF(SUM($S$3:BC$3)*$J526+SUM($S$4:BC$4)*$K526+SUM($S$5:BC$5)*$L526+SUM($S$6:BC$6)*$M526+SUM($S$7:BC$7)*$N526-SUM($O526:$Q526)&gt;0,SUM($S$3:BC$3)*$J526+SUM($S$4:BC$4)*$K526+SUM($S$5:BC$5)*$L526+SUM($S$6:BC$6)*$M526+SUM($S$7:BC$7)*$N526-SUM($O526:$Q526),0)</f>
        <v>2392</v>
      </c>
      <c r="BA526" s="87">
        <f t="shared" si="1825"/>
        <v>225</v>
      </c>
      <c r="BB526" s="402">
        <f>IF(SUM($S$3:BD$3)*$J526+SUM($S$4:BD$4)*$K526+SUM($S$5:BD$5)*$L526+SUM($S$6:BD$6)*$M526+SUM($S$7:BD$7)*$N526-SUM($O526:$Q526)&gt;0,SUM($S$3:BD$3)*$J526+SUM($S$4:BD$4)*$K526+SUM($S$5:BD$5)*$L526+SUM($S$6:BD$6)*$M526+SUM($S$7:BD$7)*$N526-SUM($O526:$Q526),0)</f>
        <v>2612.5</v>
      </c>
      <c r="BC526" s="87">
        <f t="shared" si="1826"/>
        <v>220.5</v>
      </c>
      <c r="BD526" s="393"/>
      <c r="BE526" s="14"/>
      <c r="BF526" s="75"/>
      <c r="BG526" s="91">
        <f t="shared" ref="BG526:BG527" si="1827">Y526*$H526</f>
        <v>0</v>
      </c>
      <c r="BH526" s="91">
        <f t="shared" ref="BH526:BH527" si="1828">AA526*$H526</f>
        <v>0</v>
      </c>
      <c r="BI526" s="91">
        <f t="shared" ref="BI526:BI527" si="1829">AC526*$H526</f>
        <v>0</v>
      </c>
      <c r="BJ526" s="91">
        <f t="shared" ref="BJ526:BJ527" si="1830">AE526*$H526</f>
        <v>0</v>
      </c>
      <c r="BK526" s="91">
        <f t="shared" ref="BK526:BK527" si="1831">AG526*$H526</f>
        <v>0</v>
      </c>
      <c r="BL526" s="91">
        <f t="shared" ref="BL526:BL527" si="1832">AI526*$H526</f>
        <v>0</v>
      </c>
      <c r="BM526" s="91">
        <f t="shared" ref="BM526:BM527" si="1833">AK526*$H526</f>
        <v>0</v>
      </c>
      <c r="BN526" s="91">
        <f t="shared" ref="BN526:BN527" si="1834">AM526*$H526</f>
        <v>0</v>
      </c>
      <c r="BO526" s="91">
        <f t="shared" ref="BO526:BO527" si="1835">AO526*$H526</f>
        <v>0</v>
      </c>
      <c r="BP526" s="91">
        <f t="shared" ref="BP526:BP527" si="1836">AQ526*$H526</f>
        <v>0</v>
      </c>
      <c r="BQ526" s="250">
        <f t="shared" ref="BQ526:BQ527" si="1837">AS526*$H526</f>
        <v>0</v>
      </c>
      <c r="BR526" s="157">
        <f t="shared" ref="BR526:BR527" si="1838">AU526*$H526</f>
        <v>0</v>
      </c>
      <c r="BS526" s="91">
        <f t="shared" ref="BS526:BS527" si="1839">AW526*$H526</f>
        <v>0</v>
      </c>
      <c r="BT526" s="91">
        <f t="shared" ref="BT526:BT527" si="1840">AY526*$H526</f>
        <v>0</v>
      </c>
      <c r="BU526" s="91">
        <f t="shared" ref="BU526:BU527" si="1841">BA526*$H526</f>
        <v>0</v>
      </c>
      <c r="BV526" s="91">
        <f t="shared" ref="BV526:BV527" si="1842">BC526*$H526</f>
        <v>0</v>
      </c>
      <c r="BW526" s="24"/>
      <c r="BX526" s="164" t="s">
        <v>748</v>
      </c>
    </row>
    <row r="527" spans="1:76" ht="15" customHeight="1" x14ac:dyDescent="0.25">
      <c r="A527" s="181" t="s">
        <v>187</v>
      </c>
      <c r="B527" s="15" t="s">
        <v>188</v>
      </c>
      <c r="C527" s="269" t="s">
        <v>195</v>
      </c>
      <c r="D527" s="283">
        <v>1</v>
      </c>
      <c r="E527" s="336">
        <v>321.26</v>
      </c>
      <c r="F527" s="355" t="s">
        <v>637</v>
      </c>
      <c r="G527" s="369">
        <v>1</v>
      </c>
      <c r="H527" s="370">
        <v>353.39</v>
      </c>
      <c r="I527" s="383" t="s">
        <v>637</v>
      </c>
      <c r="J527" s="325"/>
      <c r="K527" s="116">
        <v>6.29</v>
      </c>
      <c r="L527" s="144"/>
      <c r="M527" s="27">
        <v>6.29</v>
      </c>
      <c r="N527" s="29"/>
      <c r="O527" s="4">
        <v>1987.9</v>
      </c>
      <c r="P527" s="10">
        <v>0</v>
      </c>
      <c r="Q527" s="295">
        <v>1226.2899999999995</v>
      </c>
      <c r="R527" s="72">
        <f>IF(SUM($S$3:U$3)*$J527+SUM($S$4:U$4)*$K527+SUM($S$5:U$5)*$L527+SUM($S$6:U$6)*$M527+SUM($S$7:U$7)*$N527-SUM($O527:$Q527)&gt;0,SUM($S$3:U$3)*$J527+SUM($S$4:U$4)*$K527+SUM($S$5:U$5)*$L527+SUM($S$6:U$6)*$M527+SUM($S$7:U$7)*$N527-SUM($O527:$Q527),0)</f>
        <v>0</v>
      </c>
      <c r="S527" s="73">
        <f>R527</f>
        <v>0</v>
      </c>
      <c r="T527" s="72">
        <f>IF(SUM($S$3:W$3)*$J527+SUM($S$4:W$4)*$K527+SUM($S$5:W$5)*$L527+SUM($S$6:W$6)*$M527+SUM($S$7:W$7)*$N527-SUM($O527:$Q527)&gt;0,SUM($S$3:W$3)*$J527+SUM($S$4:W$4)*$K527+SUM($S$5:W$5)*$L527+SUM($S$6:W$6)*$M527+SUM($S$7:W$7)*$N527-SUM($O527:$Q527),0)</f>
        <v>0</v>
      </c>
      <c r="U527" s="4">
        <f>IF(T527-R527&gt;0,T527-R527,0)</f>
        <v>0</v>
      </c>
      <c r="V527" s="72">
        <f>IF(SUM($S$3:Y$3)*$J527+SUM($S$4:Y$4)*$K527+SUM($S$5:Y$5)*$L527+SUM($S$6:Y$6)*$M527+SUM($S$7:Y$7)*$N527-SUM($O527:$Q527)&gt;0,SUM($S$3:Y$3)*$J527+SUM($S$4:Y$4)*$K527+SUM($S$5:Y$5)*$L527+SUM($S$6:Y$6)*$M527+SUM($S$7:Y$7)*$N527-SUM($O527:$Q527),0)</f>
        <v>0</v>
      </c>
      <c r="W527" s="4">
        <f>IF(V527-T527&gt;0,V527-T527,0)</f>
        <v>0</v>
      </c>
      <c r="X527" s="72">
        <f>IF(SUM($S$3:AA$3)*$J527+SUM($S$4:AA$4)*$K527+SUM($S$5:AA$5)*$L527+SUM($S$6:AA$6)*$M527+SUM($S$7:AA$7)*$N527-SUM($O527:$Q527)&gt;0,SUM($S$3:AA$3)*$J527+SUM($S$4:AA$4)*$K527+SUM($S$5:AA$5)*$L527+SUM($S$6:AA$6)*$M527+SUM($S$7:AA$7)*$N527-SUM($O527:$Q527),0)</f>
        <v>0</v>
      </c>
      <c r="Y527" s="4">
        <f>IF(X527-V527&gt;0,X527-V527,0)</f>
        <v>0</v>
      </c>
      <c r="Z527" s="72">
        <f>IF(SUM($S$3:AC$3)*$J527+SUM($S$4:AC$4)*$K527+SUM($S$5:AC$5)*$L527+SUM($S$6:AC$6)*$M527+SUM($S$7:AC$7)*$N527-SUM($O527:$Q527)&gt;0,SUM($S$3:AC$3)*$J527+SUM($S$4:AC$4)*$K527+SUM($S$5:AC$5)*$L527+SUM($S$6:AC$6)*$M527+SUM($S$7:AC$7)*$N527-SUM($O527:$Q527),0)</f>
        <v>0</v>
      </c>
      <c r="AA527" s="4">
        <f>IF(Z527-X527&gt;0,Z527-X527,0)</f>
        <v>0</v>
      </c>
      <c r="AB527" s="72">
        <f>IF(SUM($S$3:AE$3)*$J527+SUM($S$4:AE$4)*$K527+SUM($S$5:AE$5)*$L527+SUM($S$6:AE$6)*$M527+SUM($S$7:AE$7)*$N527-SUM($O527:$Q527)&gt;0,SUM($S$3:AE$3)*$J527+SUM($S$4:AE$4)*$K527+SUM($S$5:AE$5)*$L527+SUM($S$6:AE$6)*$M527+SUM($S$7:AE$7)*$N527-SUM($O527:$Q527),0)</f>
        <v>0</v>
      </c>
      <c r="AC527" s="4">
        <f>IF(AB527-Z527&gt;0,AB527-Z527,0)</f>
        <v>0</v>
      </c>
      <c r="AD527" s="72">
        <f>IF(SUM($S$3:AG$3)*$J527+SUM($S$4:AG$4)*$K527+SUM($S$5:AG$5)*$L527+SUM($S$6:AG$6)*$M527+SUM($S$7:AG$7)*$N527-SUM($O527:$Q527)&gt;0,SUM($S$3:AG$3)*$J527+SUM($S$4:AG$4)*$K527+SUM($S$5:AG$5)*$L527+SUM($S$6:AG$6)*$M527+SUM($S$7:AG$7)*$N527-SUM($O527:$Q527),0)</f>
        <v>201.2800000000002</v>
      </c>
      <c r="AE527" s="4">
        <f>IF(AD527-AB527&gt;0,AD527-AB527,0)</f>
        <v>201.2800000000002</v>
      </c>
      <c r="AF527" s="72">
        <f>IF(SUM($S$3:AI$3)*$J527+SUM($S$4:AI$4)*$K527+SUM($S$5:AI$5)*$L527+SUM($S$6:AI$6)*$M527+SUM($S$7:AI$7)*$N527-SUM($O527:$Q527)&gt;0,SUM($S$3:AI$3)*$J527+SUM($S$4:AI$4)*$K527+SUM($S$5:AI$5)*$L527+SUM($S$6:AI$6)*$M527+SUM($S$7:AI$7)*$N527-SUM($O527:$Q527),0)</f>
        <v>704.48000000000047</v>
      </c>
      <c r="AG527" s="4">
        <f>IF(AF527-AD527&gt;0,AF527-AD527,0)</f>
        <v>503.20000000000027</v>
      </c>
      <c r="AH527" s="72">
        <f>IF(SUM($S$3:AK$3)*$J527+SUM($S$4:AK$4)*$K527+SUM($S$5:AK$5)*$L527+SUM($S$6:AK$6)*$M527+SUM($S$7:AK$7)*$N527-SUM($O527:$Q527)&gt;0,SUM($S$3:AK$3)*$J527+SUM($S$4:AK$4)*$K527+SUM($S$5:AK$5)*$L527+SUM($S$6:AK$6)*$M527+SUM($S$7:AK$7)*$N527-SUM($O527:$Q527),0)</f>
        <v>1125.9100000000008</v>
      </c>
      <c r="AI527" s="4">
        <f>IF(AH527-AF527&gt;0,AH527-AF527,0)</f>
        <v>421.43000000000029</v>
      </c>
      <c r="AJ527" s="72">
        <f>IF(SUM($S$3:AM$3)*$J527+SUM($S$4:AQ$4)*$K527+SUM($S$5:AM$5)*$L527+SUM($S$6:AM$6)*$M527+SUM($S$7:AM$7)*$N527-SUM($O527:$Q527)&gt;0,SUM($S$3:AM$3)*$J527+SUM($S$4:AQ$4)*$K527+SUM($S$5:AM$5)*$L527+SUM($S$6:AM$6)*$M527+SUM($S$7:AM$7)*$N527-SUM($O527:$Q527),0)</f>
        <v>1754.9100000000008</v>
      </c>
      <c r="AK527" s="4">
        <f>IF(AJ527-AH527&gt;0,AJ527-AH527,0)</f>
        <v>629</v>
      </c>
      <c r="AL527" s="72">
        <f>IF(SUM($S$3:AO$3)*$J527+SUM($S$4:AS$4)*$K527+SUM($S$5:AO$5)*$L527+SUM($S$6:AO$6)*$M527+SUM($S$7:AO$7)*$N527-SUM($O527:$Q527)&gt;0,SUM($S$3:AO$3)*$J527+SUM($S$4:AS$4)*$K527+SUM($S$5:AO$5)*$L527+SUM($S$6:AO$6)*$M527+SUM($S$7:AO$7)*$N527-SUM($O527:$Q527),0)</f>
        <v>2698.4100000000008</v>
      </c>
      <c r="AM527" s="4">
        <f>IF(AL527-AJ527&gt;0,AL527-AJ527,0)</f>
        <v>943.5</v>
      </c>
      <c r="AN527" s="72">
        <f>IF(SUM($S$3:AQ$3)*$J527+SUM($S$4:AU$4)*$K527+SUM($S$5:AQ$5)*$L527+SUM($S$6:AQ$6)*$M527+SUM($S$7:AQ$7)*$N527-SUM($O527:$Q527)&gt;0,SUM($S$3:AQ$3)*$J527+SUM($S$4:AU$4)*$K527+SUM($S$5:AQ$5)*$L527+SUM($S$6:AQ$6)*$M527+SUM($S$7:AQ$7)*$N527-SUM($O527:$Q527),0)</f>
        <v>3862.0600000000004</v>
      </c>
      <c r="AO527" s="4">
        <f>IF(AN527-AL527&gt;0,AN527-AL527,0)</f>
        <v>1163.6499999999996</v>
      </c>
      <c r="AP527" s="72">
        <f>IF(SUM($S$3:AS$3)*$J527+SUM($S$4:AW$4)*$K527+SUM($S$5:AS$5)*$L527+SUM($S$6:AS$6)*$M527+SUM($S$7:AS$7)*$N527-SUM($O527:$Q527)&gt;0,SUM($S$3:AS$3)*$J527+SUM($S$4:AW$4)*$K527+SUM($S$5:AS$5)*$L527+SUM($S$6:AS$6)*$M527+SUM($S$7:AS$7)*$N527-SUM($O527:$Q527),0)</f>
        <v>5025.71</v>
      </c>
      <c r="AQ527" s="4">
        <f>IF(AP527-AN527&gt;0,AP527-AN527,0)</f>
        <v>1163.6499999999996</v>
      </c>
      <c r="AR527" s="72">
        <f>IF(SUM($S$3:AU$3)*$J527+SUM($S$4:AP$4)*$K527+SUM($S$5:AU$5)*$L527+SUM($S$6:AU$6)*$M527+SUM($S$7:AU$7)*$N527-SUM($O527:$Q527)&gt;0,SUM($S$3:AU$3)*$J527+SUM($S$4:AP$4)*$K527+SUM($S$5:AU$5)*$L527+SUM($S$6:AU$6)*$M527+SUM($S$7:AU$7)*$N527-SUM($O527:$Q527),0)</f>
        <v>1786.3600000000006</v>
      </c>
      <c r="AS527" s="4">
        <f>IF(AR527-AP527&gt;0,AR527-AP527,0)</f>
        <v>0</v>
      </c>
      <c r="AT527" s="72">
        <f>IF(SUM($S$3:AW$3)*$J527+SUM($S$4:AW$4)*$K527+SUM($S$5:AW$5)*$L527+SUM($S$6:AW$6)*$M527+SUM($S$7:AW$7)*$N527-SUM($O527:$Q527)&gt;0,SUM($S$3:AW$3)*$J527+SUM($S$4:AW$4)*$K527+SUM($S$5:AW$5)*$L527+SUM($S$6:AW$6)*$M527+SUM($S$7:AW$7)*$N527-SUM($O527:$Q527),0)</f>
        <v>5466.0100000000011</v>
      </c>
      <c r="AU527" s="4">
        <f>IF(AT527-AR527&gt;0,AT527-AR527,0)</f>
        <v>3679.6500000000005</v>
      </c>
      <c r="AV527" s="72">
        <f>IF(SUM($S$3:AY$3)*$J527+SUM($S$4:AY$4)*$K527+SUM($S$5:AY$5)*$L527+SUM($S$6:AY$6)*$M527+SUM($S$7:AY$7)*$N527-SUM($O527:$Q527)&gt;0,SUM($S$3:AY$3)*$J527+SUM($S$4:AY$4)*$K527+SUM($S$5:AY$5)*$L527+SUM($S$6:AY$6)*$M527+SUM($S$7:AY$7)*$N527-SUM($O527:$Q527),0)</f>
        <v>6629.6599999999989</v>
      </c>
      <c r="AW527" s="4">
        <f>IF(AV527-AT527&gt;0,AV527-AT527,0)</f>
        <v>1163.6499999999978</v>
      </c>
      <c r="AX527" s="72">
        <f>IF(SUM($S$3:BA$3)*$J527+SUM($S$4:BA$4)*$K527+SUM($S$5:BA$5)*$L527+SUM($S$6:BA$6)*$M527+SUM($S$7:BA$7)*$N527-SUM($O527:$Q527)&gt;0,SUM($S$3:BA$3)*$J527+SUM($S$4:BA$4)*$K527+SUM($S$5:BA$5)*$L527+SUM($S$6:BA$6)*$M527+SUM($S$7:BA$7)*$N527-SUM($O527:$Q527),0)</f>
        <v>7793.31</v>
      </c>
      <c r="AY527" s="7">
        <f>IF(AX527-AV527&gt;0,AX527-AV527,0)</f>
        <v>1163.6500000000015</v>
      </c>
      <c r="AZ527" s="401">
        <f>IF(SUM($S$3:BC$3)*$J527+SUM($S$4:BC$4)*$K527+SUM($S$5:BC$5)*$L527+SUM($S$6:BC$6)*$M527+SUM($S$7:BC$7)*$N527-SUM($O527:$Q527)&gt;0,SUM($S$3:BC$3)*$J527+SUM($S$4:BC$4)*$K527+SUM($S$5:BC$5)*$L527+SUM($S$6:BC$6)*$M527+SUM($S$7:BC$7)*$N527-SUM($O527:$Q527),0)</f>
        <v>8736.8100000000013</v>
      </c>
      <c r="BA527" s="87">
        <f t="shared" si="1825"/>
        <v>943.50000000000091</v>
      </c>
      <c r="BB527" s="402">
        <f>IF(SUM($S$3:BD$3)*$J527+SUM($S$4:BD$4)*$K527+SUM($S$5:BD$5)*$L527+SUM($S$6:BD$6)*$M527+SUM($S$7:BD$7)*$N527-SUM($O527:$Q527)&gt;0,SUM($S$3:BD$3)*$J527+SUM($S$4:BD$4)*$K527+SUM($S$5:BD$5)*$L527+SUM($S$6:BD$6)*$M527+SUM($S$7:BD$7)*$N527-SUM($O527:$Q527),0)</f>
        <v>9661.4400000000023</v>
      </c>
      <c r="BC527" s="87">
        <f t="shared" si="1826"/>
        <v>924.63000000000102</v>
      </c>
      <c r="BD527" s="393"/>
      <c r="BE527" s="14"/>
      <c r="BF527" s="75"/>
      <c r="BG527" s="91">
        <f t="shared" si="1827"/>
        <v>0</v>
      </c>
      <c r="BH527" s="91">
        <f t="shared" si="1828"/>
        <v>0</v>
      </c>
      <c r="BI527" s="91">
        <f t="shared" si="1829"/>
        <v>0</v>
      </c>
      <c r="BJ527" s="91">
        <f t="shared" si="1830"/>
        <v>71130.339200000075</v>
      </c>
      <c r="BK527" s="91">
        <f t="shared" si="1831"/>
        <v>177825.84800000009</v>
      </c>
      <c r="BL527" s="91">
        <f t="shared" si="1832"/>
        <v>148929.14770000009</v>
      </c>
      <c r="BM527" s="91">
        <f t="shared" si="1833"/>
        <v>222282.31</v>
      </c>
      <c r="BN527" s="91">
        <f t="shared" si="1834"/>
        <v>333423.46499999997</v>
      </c>
      <c r="BO527" s="91">
        <f t="shared" si="1835"/>
        <v>411222.27349999984</v>
      </c>
      <c r="BP527" s="91">
        <f t="shared" si="1836"/>
        <v>411222.27349999984</v>
      </c>
      <c r="BQ527" s="250">
        <f t="shared" si="1837"/>
        <v>0</v>
      </c>
      <c r="BR527" s="157">
        <f t="shared" si="1838"/>
        <v>1300351.5135000001</v>
      </c>
      <c r="BS527" s="91">
        <f t="shared" si="1839"/>
        <v>411222.2734999992</v>
      </c>
      <c r="BT527" s="91">
        <f t="shared" si="1840"/>
        <v>411222.27350000048</v>
      </c>
      <c r="BU527" s="91">
        <f t="shared" si="1841"/>
        <v>333423.46500000032</v>
      </c>
      <c r="BV527" s="91">
        <f t="shared" si="1842"/>
        <v>326754.99570000032</v>
      </c>
      <c r="BW527" s="24"/>
      <c r="BX527" s="164" t="s">
        <v>748</v>
      </c>
    </row>
    <row r="528" spans="1:76" ht="15" customHeight="1" x14ac:dyDescent="0.25">
      <c r="A528" s="181" t="s">
        <v>504</v>
      </c>
      <c r="B528" s="15" t="s">
        <v>189</v>
      </c>
      <c r="C528" s="269" t="s">
        <v>105</v>
      </c>
      <c r="D528" s="283">
        <v>1</v>
      </c>
      <c r="E528" s="336">
        <v>1057</v>
      </c>
      <c r="F528" s="355" t="s">
        <v>618</v>
      </c>
      <c r="G528" s="369">
        <v>1</v>
      </c>
      <c r="H528" s="370">
        <v>1162.7</v>
      </c>
      <c r="I528" s="383" t="s">
        <v>618</v>
      </c>
      <c r="J528" s="323">
        <v>0.1</v>
      </c>
      <c r="K528" s="116">
        <v>0.2</v>
      </c>
      <c r="L528" s="26">
        <v>0.1</v>
      </c>
      <c r="M528" s="27">
        <v>0.2</v>
      </c>
      <c r="N528" s="29"/>
      <c r="O528" s="4">
        <v>98.67</v>
      </c>
      <c r="P528" s="10">
        <v>0</v>
      </c>
      <c r="Q528" s="295">
        <v>40.630000000000003</v>
      </c>
      <c r="R528" s="72">
        <f>IF(SUM($S$3:U$3)*$J528+SUM($S$4:U$4)*$K528+SUM($S$5:U$5)*$L528+SUM($S$6:U$6)*$M528+SUM($S$7:U$7)*$N528-SUM($O528:$Q528)&gt;0,SUM($S$3:U$3)*$J528+SUM($S$4:U$4)*$K528+SUM($S$5:U$5)*$L528+SUM($S$6:U$6)*$M528+SUM($S$7:U$7)*$N528-SUM($O528:$Q528),0)</f>
        <v>0</v>
      </c>
      <c r="S528" s="73">
        <f>R528</f>
        <v>0</v>
      </c>
      <c r="T528" s="72">
        <f>IF(SUM($S$3:W$3)*$J528+SUM($S$4:W$4)*$K528+SUM($S$5:W$5)*$L528+SUM($S$6:W$6)*$M528+SUM($S$7:W$7)*$N528-SUM($O528:$Q528)&gt;0,SUM($S$3:W$3)*$J528+SUM($S$4:W$4)*$K528+SUM($S$5:W$5)*$L528+SUM($S$6:W$6)*$M528+SUM($S$7:W$7)*$N528-SUM($O528:$Q528),0)</f>
        <v>0</v>
      </c>
      <c r="U528" s="4">
        <f>IF(T528-R528&gt;0,T528-R528,0)</f>
        <v>0</v>
      </c>
      <c r="V528" s="72">
        <f>IF(SUM($S$3:Y$3)*$J528+SUM($S$4:Y$4)*$K528+SUM($S$5:Y$5)*$L528+SUM($S$6:Y$6)*$M528+SUM($S$7:Y$7)*$N528-SUM($O528:$Q528)&gt;0,SUM($S$3:Y$3)*$J528+SUM($S$4:Y$4)*$K528+SUM($S$5:Y$5)*$L528+SUM($S$6:Y$6)*$M528+SUM($S$7:Y$7)*$N528-SUM($O528:$Q528),0)</f>
        <v>0</v>
      </c>
      <c r="W528" s="4">
        <f>IF(V528-T528&gt;0,V528-T528,0)</f>
        <v>0</v>
      </c>
      <c r="X528" s="72">
        <f>IF(SUM($S$3:AA$3)*$J528+SUM($S$4:AA$4)*$K528+SUM($S$5:AA$5)*$L528+SUM($S$6:AA$6)*$M528+SUM($S$7:AA$7)*$N528-SUM($O528:$Q528)&gt;0,SUM($S$3:AA$3)*$J528+SUM($S$4:AA$4)*$K528+SUM($S$5:AA$5)*$L528+SUM($S$6:AA$6)*$M528+SUM($S$7:AA$7)*$N528-SUM($O528:$Q528),0)</f>
        <v>0</v>
      </c>
      <c r="Y528" s="4">
        <f>IF(X528-V528&gt;0,X528-V528,0)</f>
        <v>0</v>
      </c>
      <c r="Z528" s="72">
        <f>IF(SUM($S$3:AC$3)*$J528+SUM($S$4:AC$4)*$K528+SUM($S$5:AC$5)*$L528+SUM($S$6:AC$6)*$M528+SUM($S$7:AC$7)*$N528-SUM($O528:$Q528)&gt;0,SUM($S$3:AC$3)*$J528+SUM($S$4:AC$4)*$K528+SUM($S$5:AC$5)*$L528+SUM($S$6:AC$6)*$M528+SUM($S$7:AC$7)*$N528-SUM($O528:$Q528),0)</f>
        <v>0</v>
      </c>
      <c r="AA528" s="4">
        <f>IF(Z528-X528&gt;0,Z528-X528,0)</f>
        <v>0</v>
      </c>
      <c r="AB528" s="72">
        <f>IF(SUM($S$3:AE$3)*$J528+SUM($S$4:AE$4)*$K528+SUM($S$5:AE$5)*$L528+SUM($S$6:AE$6)*$M528+SUM($S$7:AE$7)*$N528-SUM($O528:$Q528)&gt;0,SUM($S$3:AE$3)*$J528+SUM($S$4:AE$4)*$K528+SUM($S$5:AE$5)*$L528+SUM($S$6:AE$6)*$M528+SUM($S$7:AE$7)*$N528-SUM($O528:$Q528),0)</f>
        <v>0</v>
      </c>
      <c r="AC528" s="4">
        <f>IF(AB528-Z528&gt;0,AB528-Z528,0)</f>
        <v>0</v>
      </c>
      <c r="AD528" s="72">
        <f>IF(SUM($S$3:AG$3)*$J528+SUM($S$4:AG$4)*$K528+SUM($S$5:AG$5)*$L528+SUM($S$6:AG$6)*$M528+SUM($S$7:AG$7)*$N528-SUM($O528:$Q528)&gt;0,SUM($S$3:AG$3)*$J528+SUM($S$4:AG$4)*$K528+SUM($S$5:AG$5)*$L528+SUM($S$6:AG$6)*$M528+SUM($S$7:AG$7)*$N528-SUM($O528:$Q528),0)</f>
        <v>6.4000000000000057</v>
      </c>
      <c r="AE528" s="4">
        <f>IF(AD528-AB528&gt;0,AD528-AB528,0)</f>
        <v>6.4000000000000057</v>
      </c>
      <c r="AF528" s="72">
        <f>IF(SUM($S$3:AI$3)*$J528+SUM($S$4:AI$4)*$K528+SUM($S$5:AI$5)*$L528+SUM($S$6:AI$6)*$M528+SUM($S$7:AI$7)*$N528-SUM($O528:$Q528)&gt;0,SUM($S$3:AI$3)*$J528+SUM($S$4:AI$4)*$K528+SUM($S$5:AI$5)*$L528+SUM($S$6:AI$6)*$M528+SUM($S$7:AI$7)*$N528-SUM($O528:$Q528),0)</f>
        <v>27.400000000000006</v>
      </c>
      <c r="AG528" s="4">
        <f>IF(AF528-AD528&gt;0,AF528-AD528,0)</f>
        <v>21</v>
      </c>
      <c r="AH528" s="72">
        <f>IF(SUM($S$3:AK$3)*$J528+SUM($S$4:AK$4)*$K528+SUM($S$5:AK$5)*$L528+SUM($S$6:AK$6)*$M528+SUM($S$7:AK$7)*$N528-SUM($O528:$Q528)&gt;0,SUM($S$3:AK$3)*$J528+SUM($S$4:AK$4)*$K528+SUM($S$5:AK$5)*$L528+SUM($S$6:AK$6)*$M528+SUM($S$7:AK$7)*$N528-SUM($O528:$Q528),0)</f>
        <v>46.300000000000011</v>
      </c>
      <c r="AI528" s="4">
        <f>IF(AH528-AF528&gt;0,AH528-AF528,0)</f>
        <v>18.900000000000006</v>
      </c>
      <c r="AJ528" s="72">
        <f>IF(SUM($S$3:AM$3)*$J528+SUM($S$4:AQ$4)*$K528+SUM($S$5:AM$5)*$L528+SUM($S$6:AM$6)*$M528+SUM($S$7:AM$7)*$N528-SUM($O528:$Q528)&gt;0,SUM($S$3:AM$3)*$J528+SUM($S$4:AQ$4)*$K528+SUM($S$5:AM$5)*$L528+SUM($S$6:AM$6)*$M528+SUM($S$7:AM$7)*$N528-SUM($O528:$Q528),0)</f>
        <v>66.300000000000011</v>
      </c>
      <c r="AK528" s="4">
        <f>IF(AJ528-AH528&gt;0,AJ528-AH528,0)</f>
        <v>20</v>
      </c>
      <c r="AL528" s="72">
        <f>IF(SUM($S$3:AO$3)*$J528+SUM($S$4:AS$4)*$K528+SUM($S$5:AO$5)*$L528+SUM($S$6:AO$6)*$M528+SUM($S$7:AO$7)*$N528-SUM($O528:$Q528)&gt;0,SUM($S$3:AO$3)*$J528+SUM($S$4:AS$4)*$K528+SUM($S$5:AO$5)*$L528+SUM($S$6:AO$6)*$M528+SUM($S$7:AO$7)*$N528-SUM($O528:$Q528),0)</f>
        <v>96.300000000000011</v>
      </c>
      <c r="AM528" s="4">
        <f>IF(AL528-AJ528&gt;0,AL528-AJ528,0)</f>
        <v>30</v>
      </c>
      <c r="AN528" s="72">
        <f>IF(SUM($S$3:AQ$3)*$J528+SUM($S$4:AU$4)*$K528+SUM($S$5:AQ$5)*$L528+SUM($S$6:AQ$6)*$M528+SUM($S$7:AQ$7)*$N528-SUM($O528:$Q528)&gt;0,SUM($S$3:AQ$3)*$J528+SUM($S$4:AU$4)*$K528+SUM($S$5:AQ$5)*$L528+SUM($S$6:AQ$6)*$M528+SUM($S$7:AQ$7)*$N528-SUM($O528:$Q528),0)</f>
        <v>138.30000000000001</v>
      </c>
      <c r="AO528" s="4">
        <f>IF(AN528-AL528&gt;0,AN528-AL528,0)</f>
        <v>42</v>
      </c>
      <c r="AP528" s="72">
        <f>IF(SUM($S$3:AS$3)*$J528+SUM($S$4:AW$4)*$K528+SUM($S$5:AS$5)*$L528+SUM($S$6:AS$6)*$M528+SUM($S$7:AS$7)*$N528-SUM($O528:$Q528)&gt;0,SUM($S$3:AS$3)*$J528+SUM($S$4:AW$4)*$K528+SUM($S$5:AS$5)*$L528+SUM($S$6:AS$6)*$M528+SUM($S$7:AS$7)*$N528-SUM($O528:$Q528),0)</f>
        <v>185.30000000000007</v>
      </c>
      <c r="AQ528" s="4">
        <f>IF(AP528-AN528&gt;0,AP528-AN528,0)</f>
        <v>47.000000000000057</v>
      </c>
      <c r="AR528" s="72">
        <f>IF(SUM($S$3:AU$3)*$J528+SUM($S$4:AP$4)*$K528+SUM($S$5:AU$5)*$L528+SUM($S$6:AU$6)*$M528+SUM($S$7:AU$7)*$N528-SUM($O528:$Q528)&gt;0,SUM($S$3:AU$3)*$J528+SUM($S$4:AP$4)*$K528+SUM($S$5:AU$5)*$L528+SUM($S$6:AU$6)*$M528+SUM($S$7:AU$7)*$N528-SUM($O528:$Q528),0)</f>
        <v>100.30000000000001</v>
      </c>
      <c r="AS528" s="4">
        <f>IF(AR528-AP528&gt;0,AR528-AP528,0)</f>
        <v>0</v>
      </c>
      <c r="AT528" s="72">
        <f>IF(SUM($S$3:AW$3)*$J528+SUM($S$4:AW$4)*$K528+SUM($S$5:AW$5)*$L528+SUM($S$6:AW$6)*$M528+SUM($S$7:AW$7)*$N528-SUM($O528:$Q528)&gt;0,SUM($S$3:AW$3)*$J528+SUM($S$4:AW$4)*$K528+SUM($S$5:AW$5)*$L528+SUM($S$6:AW$6)*$M528+SUM($S$7:AW$7)*$N528-SUM($O528:$Q528),0)</f>
        <v>235.30000000000007</v>
      </c>
      <c r="AU528" s="4">
        <f>IF(AT528-AR528&gt;0,AT528-AR528,0)</f>
        <v>135.00000000000006</v>
      </c>
      <c r="AV528" s="72">
        <f>IF(SUM($S$3:AY$3)*$J528+SUM($S$4:AY$4)*$K528+SUM($S$5:AY$5)*$L528+SUM($S$6:AY$6)*$M528+SUM($S$7:AY$7)*$N528-SUM($O528:$Q528)&gt;0,SUM($S$3:AY$3)*$J528+SUM($S$4:AY$4)*$K528+SUM($S$5:AY$5)*$L528+SUM($S$6:AY$6)*$M528+SUM($S$7:AY$7)*$N528-SUM($O528:$Q528),0)</f>
        <v>290.3</v>
      </c>
      <c r="AW528" s="4">
        <f>IF(AV528-AT528&gt;0,AV528-AT528,0)</f>
        <v>54.999999999999943</v>
      </c>
      <c r="AX528" s="72">
        <f>IF(SUM($S$3:BA$3)*$J528+SUM($S$4:BA$4)*$K528+SUM($S$5:BA$5)*$L528+SUM($S$6:BA$6)*$M528+SUM($S$7:BA$7)*$N528-SUM($O528:$Q528)&gt;0,SUM($S$3:BA$3)*$J528+SUM($S$4:BA$4)*$K528+SUM($S$5:BA$5)*$L528+SUM($S$6:BA$6)*$M528+SUM($S$7:BA$7)*$N528-SUM($O528:$Q528),0)</f>
        <v>345.3</v>
      </c>
      <c r="AY528" s="7">
        <f>IF(AX528-AV528&gt;0,AX528-AV528,0)</f>
        <v>55</v>
      </c>
      <c r="AZ528" s="401">
        <f>IF(SUM($S$3:BC$3)*$J528+SUM($S$4:BC$4)*$K528+SUM($S$5:BC$5)*$L528+SUM($S$6:BC$6)*$M528+SUM($S$7:BC$7)*$N528-SUM($O528:$Q528)&gt;0,SUM($S$3:BC$3)*$J528+SUM($S$4:BC$4)*$K528+SUM($S$5:BC$5)*$L528+SUM($S$6:BC$6)*$M528+SUM($S$7:BC$7)*$N528-SUM($O528:$Q528),0)</f>
        <v>393.3</v>
      </c>
      <c r="BA528" s="87">
        <f t="shared" si="1825"/>
        <v>48</v>
      </c>
      <c r="BB528" s="402">
        <f>IF(SUM($S$3:BD$3)*$J528+SUM($S$4:BD$4)*$K528+SUM($S$5:BD$5)*$L528+SUM($S$6:BD$6)*$M528+SUM($S$7:BD$7)*$N528-SUM($O528:$Q528)&gt;0,SUM($S$3:BD$3)*$J528+SUM($S$4:BD$4)*$K528+SUM($S$5:BD$5)*$L528+SUM($S$6:BD$6)*$M528+SUM($S$7:BD$7)*$N528-SUM($O528:$Q528),0)</f>
        <v>436.3</v>
      </c>
      <c r="BC528" s="87">
        <f t="shared" si="1826"/>
        <v>43</v>
      </c>
      <c r="BD528" s="393"/>
      <c r="BE528" s="14"/>
      <c r="BF528" s="75"/>
      <c r="BG528" s="23">
        <f>AA528*$H528</f>
        <v>0</v>
      </c>
      <c r="BH528" s="23">
        <f>AC528*$H528</f>
        <v>0</v>
      </c>
      <c r="BI528" s="23">
        <f>AE528*$H528</f>
        <v>7441.280000000007</v>
      </c>
      <c r="BJ528" s="23">
        <f>AG528*$H528</f>
        <v>24416.7</v>
      </c>
      <c r="BK528" s="23">
        <f>AI528*$H528</f>
        <v>21975.030000000006</v>
      </c>
      <c r="BL528" s="23">
        <f>AK528*$H528</f>
        <v>23254</v>
      </c>
      <c r="BM528" s="23">
        <f>AM528*$H528</f>
        <v>34881</v>
      </c>
      <c r="BN528" s="23">
        <f>AO528*$H528</f>
        <v>48833.4</v>
      </c>
      <c r="BO528" s="23">
        <f>AQ528*$H528</f>
        <v>54646.900000000067</v>
      </c>
      <c r="BP528" s="23">
        <f>AS528*$H528</f>
        <v>0</v>
      </c>
      <c r="BQ528" s="407">
        <f>AU528*$H528</f>
        <v>156964.50000000006</v>
      </c>
      <c r="BR528" s="22">
        <f>AW528*$H528</f>
        <v>63948.499999999935</v>
      </c>
      <c r="BS528" s="23">
        <f>AY528*$H528</f>
        <v>63948.5</v>
      </c>
      <c r="BT528" s="23">
        <f>BA528*$H528</f>
        <v>55809.600000000006</v>
      </c>
      <c r="BU528" s="23">
        <f>BC528*$H528</f>
        <v>49996.1</v>
      </c>
      <c r="BV528" s="23"/>
      <c r="BW528" s="24"/>
      <c r="BX528" s="164" t="s">
        <v>645</v>
      </c>
    </row>
    <row r="529" spans="1:76" ht="15" customHeight="1" x14ac:dyDescent="0.25">
      <c r="A529" s="181" t="s">
        <v>190</v>
      </c>
      <c r="B529" s="15" t="s">
        <v>191</v>
      </c>
      <c r="C529" s="269" t="s">
        <v>192</v>
      </c>
      <c r="D529" s="283">
        <v>1</v>
      </c>
      <c r="E529" s="336">
        <v>899.53</v>
      </c>
      <c r="F529" s="355" t="s">
        <v>637</v>
      </c>
      <c r="G529" s="369">
        <v>1</v>
      </c>
      <c r="H529" s="370">
        <v>989.48</v>
      </c>
      <c r="I529" s="383" t="s">
        <v>637</v>
      </c>
      <c r="J529" s="325"/>
      <c r="K529" s="116">
        <v>0.08</v>
      </c>
      <c r="L529" s="144"/>
      <c r="M529" s="27">
        <v>0.08</v>
      </c>
      <c r="N529" s="29"/>
      <c r="O529" s="4">
        <v>0</v>
      </c>
      <c r="P529" s="10">
        <v>0</v>
      </c>
      <c r="Q529" s="295">
        <v>40.879999999999995</v>
      </c>
      <c r="R529" s="72">
        <f>IF(SUM($S$3:U$3)*$J529+SUM($S$4:U$4)*$K529+SUM($S$5:U$5)*$L529+SUM($S$6:U$6)*$M529+SUM($S$7:U$7)*$N529-SUM($O529:$Q529)&gt;0,SUM($S$3:U$3)*$J529+SUM($S$4:U$4)*$K529+SUM($S$5:U$5)*$L529+SUM($S$6:U$6)*$M529+SUM($S$7:U$7)*$N529-SUM($O529:$Q529),0)</f>
        <v>0</v>
      </c>
      <c r="S529" s="73">
        <f>R529</f>
        <v>0</v>
      </c>
      <c r="T529" s="72">
        <f>IF(SUM($S$3:W$3)*$J529+SUM($S$4:W$4)*$K529+SUM($S$5:W$5)*$L529+SUM($S$6:W$6)*$M529+SUM($S$7:W$7)*$N529-SUM($O529:$Q529)&gt;0,SUM($S$3:W$3)*$J529+SUM($S$4:W$4)*$K529+SUM($S$5:W$5)*$L529+SUM($S$6:W$6)*$M529+SUM($S$7:W$7)*$N529-SUM($O529:$Q529),0)</f>
        <v>0</v>
      </c>
      <c r="U529" s="4">
        <f>IF(T529-R529&gt;0,T529-R529,0)</f>
        <v>0</v>
      </c>
      <c r="V529" s="72">
        <f>IF(SUM($S$3:Y$3)*$J529+SUM($S$4:Y$4)*$K529+SUM($S$5:Y$5)*$L529+SUM($S$6:Y$6)*$M529+SUM($S$7:Y$7)*$N529-SUM($O529:$Q529)&gt;0,SUM($S$3:Y$3)*$J529+SUM($S$4:Y$4)*$K529+SUM($S$5:Y$5)*$L529+SUM($S$6:Y$6)*$M529+SUM($S$7:Y$7)*$N529-SUM($O529:$Q529),0)</f>
        <v>0</v>
      </c>
      <c r="W529" s="4">
        <f>IF(V529-T529&gt;0,V529-T529,0)</f>
        <v>0</v>
      </c>
      <c r="X529" s="72">
        <f>IF(SUM($S$3:AA$3)*$J529+SUM($S$4:AA$4)*$K529+SUM($S$5:AA$5)*$L529+SUM($S$6:AA$6)*$M529+SUM($S$7:AA$7)*$N529-SUM($O529:$Q529)&gt;0,SUM($S$3:AA$3)*$J529+SUM($S$4:AA$4)*$K529+SUM($S$5:AA$5)*$L529+SUM($S$6:AA$6)*$M529+SUM($S$7:AA$7)*$N529-SUM($O529:$Q529),0)</f>
        <v>0</v>
      </c>
      <c r="Y529" s="4">
        <f>IF(X529-V529&gt;0,X529-V529,0)</f>
        <v>0</v>
      </c>
      <c r="Z529" s="72">
        <f>IF(SUM($S$3:AC$3)*$J529+SUM($S$4:AC$4)*$K529+SUM($S$5:AC$5)*$L529+SUM($S$6:AC$6)*$M529+SUM($S$7:AC$7)*$N529-SUM($O529:$Q529)&gt;0,SUM($S$3:AC$3)*$J529+SUM($S$4:AC$4)*$K529+SUM($S$5:AC$5)*$L529+SUM($S$6:AC$6)*$M529+SUM($S$7:AC$7)*$N529-SUM($O529:$Q529),0)</f>
        <v>0</v>
      </c>
      <c r="AA529" s="4">
        <f>IF(Z529-X529&gt;0,Z529-X529,0)</f>
        <v>0</v>
      </c>
      <c r="AB529" s="72">
        <f>IF(SUM($S$3:AE$3)*$J529+SUM($S$4:AE$4)*$K529+SUM($S$5:AE$5)*$L529+SUM($S$6:AE$6)*$M529+SUM($S$7:AE$7)*$N529-SUM($O529:$Q529)&gt;0,SUM($S$3:AE$3)*$J529+SUM($S$4:AE$4)*$K529+SUM($S$5:AE$5)*$L529+SUM($S$6:AE$6)*$M529+SUM($S$7:AE$7)*$N529-SUM($O529:$Q529),0)</f>
        <v>0</v>
      </c>
      <c r="AC529" s="4">
        <f>IF(AB529-Z529&gt;0,AB529-Z529,0)</f>
        <v>0</v>
      </c>
      <c r="AD529" s="72">
        <f>IF(SUM($S$3:AG$3)*$J529+SUM($S$4:AG$4)*$K529+SUM($S$5:AG$5)*$L529+SUM($S$6:AG$6)*$M529+SUM($S$7:AG$7)*$N529-SUM($O529:$Q529)&gt;0,SUM($S$3:AG$3)*$J529+SUM($S$4:AG$4)*$K529+SUM($S$5:AG$5)*$L529+SUM($S$6:AG$6)*$M529+SUM($S$7:AG$7)*$N529-SUM($O529:$Q529),0)</f>
        <v>2.5600000000000023</v>
      </c>
      <c r="AE529" s="4">
        <f>IF(AD529-AB529&gt;0,AD529-AB529,0)</f>
        <v>2.5600000000000023</v>
      </c>
      <c r="AF529" s="72">
        <f>IF(SUM($S$3:AI$3)*$J529+SUM($S$4:AI$4)*$K529+SUM($S$5:AI$5)*$L529+SUM($S$6:AI$6)*$M529+SUM($S$7:AI$7)*$N529-SUM($O529:$Q529)&gt;0,SUM($S$3:AI$3)*$J529+SUM($S$4:AI$4)*$K529+SUM($S$5:AI$5)*$L529+SUM($S$6:AI$6)*$M529+SUM($S$7:AI$7)*$N529-SUM($O529:$Q529),0)</f>
        <v>8.9600000000000009</v>
      </c>
      <c r="AG529" s="4">
        <f>IF(AF529-AD529&gt;0,AF529-AD529,0)</f>
        <v>6.3999999999999986</v>
      </c>
      <c r="AH529" s="72">
        <f>IF(SUM($S$3:AK$3)*$J529+SUM($S$4:AK$4)*$K529+SUM($S$5:AK$5)*$L529+SUM($S$6:AK$6)*$M529+SUM($S$7:AK$7)*$N529-SUM($O529:$Q529)&gt;0,SUM($S$3:AK$3)*$J529+SUM($S$4:AK$4)*$K529+SUM($S$5:AK$5)*$L529+SUM($S$6:AK$6)*$M529+SUM($S$7:AK$7)*$N529-SUM($O529:$Q529),0)</f>
        <v>14.320000000000007</v>
      </c>
      <c r="AI529" s="4">
        <f>IF(AH529-AF529&gt;0,AH529-AF529,0)</f>
        <v>5.3600000000000065</v>
      </c>
      <c r="AJ529" s="72">
        <f>IF(SUM($S$3:AM$3)*$J529+SUM($S$4:AQ$4)*$K529+SUM($S$5:AM$5)*$L529+SUM($S$6:AM$6)*$M529+SUM($S$7:AM$7)*$N529-SUM($O529:$Q529)&gt;0,SUM($S$3:AM$3)*$J529+SUM($S$4:AQ$4)*$K529+SUM($S$5:AM$5)*$L529+SUM($S$6:AM$6)*$M529+SUM($S$7:AM$7)*$N529-SUM($O529:$Q529),0)</f>
        <v>22.320000000000007</v>
      </c>
      <c r="AK529" s="4">
        <f>IF(AJ529-AH529&gt;0,AJ529-AH529,0)</f>
        <v>8</v>
      </c>
      <c r="AL529" s="72">
        <f>IF(SUM($S$3:AO$3)*$J529+SUM($S$4:AS$4)*$K529+SUM($S$5:AO$5)*$L529+SUM($S$6:AO$6)*$M529+SUM($S$7:AO$7)*$N529-SUM($O529:$Q529)&gt;0,SUM($S$3:AO$3)*$J529+SUM($S$4:AS$4)*$K529+SUM($S$5:AO$5)*$L529+SUM($S$6:AO$6)*$M529+SUM($S$7:AO$7)*$N529-SUM($O529:$Q529),0)</f>
        <v>34.320000000000007</v>
      </c>
      <c r="AM529" s="4">
        <f>IF(AL529-AJ529&gt;0,AL529-AJ529,0)</f>
        <v>12</v>
      </c>
      <c r="AN529" s="72">
        <f>IF(SUM($S$3:AQ$3)*$J529+SUM($S$4:AU$4)*$K529+SUM($S$5:AQ$5)*$L529+SUM($S$6:AQ$6)*$M529+SUM($S$7:AQ$7)*$N529-SUM($O529:$Q529)&gt;0,SUM($S$3:AQ$3)*$J529+SUM($S$4:AU$4)*$K529+SUM($S$5:AQ$5)*$L529+SUM($S$6:AQ$6)*$M529+SUM($S$7:AQ$7)*$N529-SUM($O529:$Q529),0)</f>
        <v>49.120000000000005</v>
      </c>
      <c r="AO529" s="4">
        <f>IF(AN529-AL529&gt;0,AN529-AL529,0)</f>
        <v>14.799999999999997</v>
      </c>
      <c r="AP529" s="72">
        <f>IF(SUM($S$3:AS$3)*$J529+SUM($S$4:AW$4)*$K529+SUM($S$5:AS$5)*$L529+SUM($S$6:AS$6)*$M529+SUM($S$7:AS$7)*$N529-SUM($O529:$Q529)&gt;0,SUM($S$3:AS$3)*$J529+SUM($S$4:AW$4)*$K529+SUM($S$5:AS$5)*$L529+SUM($S$6:AS$6)*$M529+SUM($S$7:AS$7)*$N529-SUM($O529:$Q529),0)</f>
        <v>63.92</v>
      </c>
      <c r="AQ529" s="4">
        <f>IF(AP529-AN529&gt;0,AP529-AN529,0)</f>
        <v>14.799999999999997</v>
      </c>
      <c r="AR529" s="72">
        <f>IF(SUM($S$3:AU$3)*$J529+SUM($S$4:AP$4)*$K529+SUM($S$5:AU$5)*$L529+SUM($S$6:AU$6)*$M529+SUM($S$7:AU$7)*$N529-SUM($O529:$Q529)&gt;0,SUM($S$3:AU$3)*$J529+SUM($S$4:AP$4)*$K529+SUM($S$5:AU$5)*$L529+SUM($S$6:AU$6)*$M529+SUM($S$7:AU$7)*$N529-SUM($O529:$Q529),0)</f>
        <v>22.720000000000006</v>
      </c>
      <c r="AS529" s="4">
        <f>IF(AR529-AP529&gt;0,AR529-AP529,0)</f>
        <v>0</v>
      </c>
      <c r="AT529" s="72">
        <f>IF(SUM($S$3:AW$3)*$J529+SUM($S$4:AW$4)*$K529+SUM($S$5:AW$5)*$L529+SUM($S$6:AW$6)*$M529+SUM($S$7:AW$7)*$N529-SUM($O529:$Q529)&gt;0,SUM($S$3:AW$3)*$J529+SUM($S$4:AW$4)*$K529+SUM($S$5:AW$5)*$L529+SUM($S$6:AW$6)*$M529+SUM($S$7:AW$7)*$N529-SUM($O529:$Q529),0)</f>
        <v>69.52000000000001</v>
      </c>
      <c r="AU529" s="4">
        <f>IF(AT529-AR529&gt;0,AT529-AR529,0)</f>
        <v>46.800000000000004</v>
      </c>
      <c r="AV529" s="72">
        <f>IF(SUM($S$3:AY$3)*$J529+SUM($S$4:AY$4)*$K529+SUM($S$5:AY$5)*$L529+SUM($S$6:AY$6)*$M529+SUM($S$7:AY$7)*$N529-SUM($O529:$Q529)&gt;0,SUM($S$3:AY$3)*$J529+SUM($S$4:AY$4)*$K529+SUM($S$5:AY$5)*$L529+SUM($S$6:AY$6)*$M529+SUM($S$7:AY$7)*$N529-SUM($O529:$Q529),0)</f>
        <v>84.320000000000007</v>
      </c>
      <c r="AW529" s="4">
        <f>IF(AV529-AT529&gt;0,AV529-AT529,0)</f>
        <v>14.799999999999997</v>
      </c>
      <c r="AX529" s="72">
        <f>IF(SUM($S$3:BA$3)*$J529+SUM($S$4:BA$4)*$K529+SUM($S$5:BA$5)*$L529+SUM($S$6:BA$6)*$M529+SUM($S$7:BA$7)*$N529-SUM($O529:$Q529)&gt;0,SUM($S$3:BA$3)*$J529+SUM($S$4:BA$4)*$K529+SUM($S$5:BA$5)*$L529+SUM($S$6:BA$6)*$M529+SUM($S$7:BA$7)*$N529-SUM($O529:$Q529),0)</f>
        <v>99.12</v>
      </c>
      <c r="AY529" s="7">
        <f>IF(AX529-AV529&gt;0,AX529-AV529,0)</f>
        <v>14.799999999999997</v>
      </c>
      <c r="AZ529" s="401">
        <f>IF(SUM($S$3:BC$3)*$J529+SUM($S$4:BC$4)*$K529+SUM($S$5:BC$5)*$L529+SUM($S$6:BC$6)*$M529+SUM($S$7:BC$7)*$N529-SUM($O529:$Q529)&gt;0,SUM($S$3:BC$3)*$J529+SUM($S$4:BC$4)*$K529+SUM($S$5:BC$5)*$L529+SUM($S$6:BC$6)*$M529+SUM($S$7:BC$7)*$N529-SUM($O529:$Q529),0)</f>
        <v>111.12</v>
      </c>
      <c r="BA529" s="87">
        <f t="shared" si="1825"/>
        <v>12</v>
      </c>
      <c r="BB529" s="402">
        <f>IF(SUM($S$3:BD$3)*$J529+SUM($S$4:BD$4)*$K529+SUM($S$5:BD$5)*$L529+SUM($S$6:BD$6)*$M529+SUM($S$7:BD$7)*$N529-SUM($O529:$Q529)&gt;0,SUM($S$3:BD$3)*$J529+SUM($S$4:BD$4)*$K529+SUM($S$5:BD$5)*$L529+SUM($S$6:BD$6)*$M529+SUM($S$7:BD$7)*$N529-SUM($O529:$Q529),0)</f>
        <v>122.88</v>
      </c>
      <c r="BC529" s="87">
        <f t="shared" si="1826"/>
        <v>11.759999999999991</v>
      </c>
      <c r="BD529" s="393"/>
      <c r="BE529" s="14"/>
      <c r="BF529" s="75"/>
      <c r="BG529" s="91">
        <f t="shared" ref="BG529:BG530" si="1843">Y529*$H529</f>
        <v>0</v>
      </c>
      <c r="BH529" s="91">
        <f t="shared" ref="BH529:BH530" si="1844">AA529*$H529</f>
        <v>0</v>
      </c>
      <c r="BI529" s="91">
        <f t="shared" ref="BI529:BI530" si="1845">AC529*$H529</f>
        <v>0</v>
      </c>
      <c r="BJ529" s="91">
        <f t="shared" ref="BJ529:BJ530" si="1846">AE529*$H529</f>
        <v>2533.0688000000023</v>
      </c>
      <c r="BK529" s="91">
        <f t="shared" ref="BK529:BK530" si="1847">AG529*$H529</f>
        <v>6332.6719999999987</v>
      </c>
      <c r="BL529" s="91">
        <f t="shared" ref="BL529:BL530" si="1848">AI529*$H529</f>
        <v>5303.6128000000062</v>
      </c>
      <c r="BM529" s="91">
        <f t="shared" ref="BM529:BM530" si="1849">AK529*$H529</f>
        <v>7915.84</v>
      </c>
      <c r="BN529" s="91">
        <f t="shared" ref="BN529:BN530" si="1850">AM529*$H529</f>
        <v>11873.76</v>
      </c>
      <c r="BO529" s="91">
        <f t="shared" ref="BO529:BO530" si="1851">AO529*$H529</f>
        <v>14644.303999999998</v>
      </c>
      <c r="BP529" s="91">
        <f t="shared" ref="BP529:BP530" si="1852">AQ529*$H529</f>
        <v>14644.303999999998</v>
      </c>
      <c r="BQ529" s="250">
        <f t="shared" ref="BQ529:BQ530" si="1853">AS529*$H529</f>
        <v>0</v>
      </c>
      <c r="BR529" s="157">
        <f t="shared" ref="BR529:BR530" si="1854">AU529*$H529</f>
        <v>46307.664000000004</v>
      </c>
      <c r="BS529" s="91">
        <f t="shared" ref="BS529:BS530" si="1855">AW529*$H529</f>
        <v>14644.303999999998</v>
      </c>
      <c r="BT529" s="91">
        <f t="shared" ref="BT529:BT530" si="1856">AY529*$H529</f>
        <v>14644.303999999998</v>
      </c>
      <c r="BU529" s="91">
        <f t="shared" ref="BU529:BU530" si="1857">BA529*$H529</f>
        <v>11873.76</v>
      </c>
      <c r="BV529" s="91">
        <f t="shared" ref="BV529:BV530" si="1858">BC529*$H529</f>
        <v>11636.28479999999</v>
      </c>
      <c r="BW529" s="24"/>
      <c r="BX529" s="164" t="s">
        <v>748</v>
      </c>
    </row>
    <row r="530" spans="1:76" ht="15" customHeight="1" x14ac:dyDescent="0.25">
      <c r="A530" s="181" t="s">
        <v>193</v>
      </c>
      <c r="B530" s="15" t="s">
        <v>186</v>
      </c>
      <c r="C530" s="269" t="s">
        <v>105</v>
      </c>
      <c r="D530" s="283">
        <v>1</v>
      </c>
      <c r="E530" s="336">
        <v>458.95</v>
      </c>
      <c r="F530" s="355" t="s">
        <v>637</v>
      </c>
      <c r="G530" s="369">
        <v>1</v>
      </c>
      <c r="H530" s="370">
        <v>504.84500000000003</v>
      </c>
      <c r="I530" s="383" t="s">
        <v>637</v>
      </c>
      <c r="J530" s="325"/>
      <c r="K530" s="116">
        <v>2.16</v>
      </c>
      <c r="L530" s="144"/>
      <c r="M530" s="27">
        <v>2.2000000000000002</v>
      </c>
      <c r="N530" s="29"/>
      <c r="O530" s="4">
        <v>0</v>
      </c>
      <c r="P530" s="10">
        <v>0</v>
      </c>
      <c r="Q530" s="295">
        <v>1103.7600000000002</v>
      </c>
      <c r="R530" s="72">
        <f>IF(SUM($S$3:U$3)*$J530+SUM($S$4:U$4)*$K530+SUM($S$5:U$5)*$L530+SUM($S$6:U$6)*$M530+SUM($S$7:U$7)*$N530-SUM($O530:$Q530)&gt;0,SUM($S$3:U$3)*$J530+SUM($S$4:U$4)*$K530+SUM($S$5:U$5)*$L530+SUM($S$6:U$6)*$M530+SUM($S$7:U$7)*$N530-SUM($O530:$Q530),0)</f>
        <v>0</v>
      </c>
      <c r="S530" s="73">
        <f>R530</f>
        <v>0</v>
      </c>
      <c r="T530" s="72">
        <f>IF(SUM($S$3:W$3)*$J530+SUM($S$4:W$4)*$K530+SUM($S$5:W$5)*$L530+SUM($S$6:W$6)*$M530+SUM($S$7:W$7)*$N530-SUM($O530:$Q530)&gt;0,SUM($S$3:W$3)*$J530+SUM($S$4:W$4)*$K530+SUM($S$5:W$5)*$L530+SUM($S$6:W$6)*$M530+SUM($S$7:W$7)*$N530-SUM($O530:$Q530),0)</f>
        <v>0</v>
      </c>
      <c r="U530" s="4">
        <f>IF(T530-R530&gt;0,T530-R530,0)</f>
        <v>0</v>
      </c>
      <c r="V530" s="72">
        <f>IF(SUM($S$3:Y$3)*$J530+SUM($S$4:Y$4)*$K530+SUM($S$5:Y$5)*$L530+SUM($S$6:Y$6)*$M530+SUM($S$7:Y$7)*$N530-SUM($O530:$Q530)&gt;0,SUM($S$3:Y$3)*$J530+SUM($S$4:Y$4)*$K530+SUM($S$5:Y$5)*$L530+SUM($S$6:Y$6)*$M530+SUM($S$7:Y$7)*$N530-SUM($O530:$Q530),0)</f>
        <v>0</v>
      </c>
      <c r="W530" s="4">
        <f>IF(V530-T530&gt;0,V530-T530,0)</f>
        <v>0</v>
      </c>
      <c r="X530" s="72">
        <f>IF(SUM($S$3:AA$3)*$J530+SUM($S$4:AA$4)*$K530+SUM($S$5:AA$5)*$L530+SUM($S$6:AA$6)*$M530+SUM($S$7:AA$7)*$N530-SUM($O530:$Q530)&gt;0,SUM($S$3:AA$3)*$J530+SUM($S$4:AA$4)*$K530+SUM($S$5:AA$5)*$L530+SUM($S$6:AA$6)*$M530+SUM($S$7:AA$7)*$N530-SUM($O530:$Q530),0)</f>
        <v>0</v>
      </c>
      <c r="Y530" s="4">
        <f>IF(X530-V530&gt;0,X530-V530,0)</f>
        <v>0</v>
      </c>
      <c r="Z530" s="72">
        <f>IF(SUM($S$3:AC$3)*$J530+SUM($S$4:AC$4)*$K530+SUM($S$5:AC$5)*$L530+SUM($S$6:AC$6)*$M530+SUM($S$7:AC$7)*$N530-SUM($O530:$Q530)&gt;0,SUM($S$3:AC$3)*$J530+SUM($S$4:AC$4)*$K530+SUM($S$5:AC$5)*$L530+SUM($S$6:AC$6)*$M530+SUM($S$7:AC$7)*$N530-SUM($O530:$Q530),0)</f>
        <v>0</v>
      </c>
      <c r="AA530" s="4">
        <f>IF(Z530-X530&gt;0,Z530-X530,0)</f>
        <v>0</v>
      </c>
      <c r="AB530" s="72">
        <f>IF(SUM($S$3:AE$3)*$J530+SUM($S$4:AE$4)*$K530+SUM($S$5:AE$5)*$L530+SUM($S$6:AE$6)*$M530+SUM($S$7:AE$7)*$N530-SUM($O530:$Q530)&gt;0,SUM($S$3:AE$3)*$J530+SUM($S$4:AE$4)*$K530+SUM($S$5:AE$5)*$L530+SUM($S$6:AE$6)*$M530+SUM($S$7:AE$7)*$N530-SUM($O530:$Q530),0)</f>
        <v>0</v>
      </c>
      <c r="AC530" s="4">
        <f>IF(AB530-Z530&gt;0,AB530-Z530,0)</f>
        <v>0</v>
      </c>
      <c r="AD530" s="72">
        <f>IF(SUM($S$3:AG$3)*$J530+SUM($S$4:AG$4)*$K530+SUM($S$5:AG$5)*$L530+SUM($S$6:AG$6)*$M530+SUM($S$7:AG$7)*$N530-SUM($O530:$Q530)&gt;0,SUM($S$3:AG$3)*$J530+SUM($S$4:AG$4)*$K530+SUM($S$5:AG$5)*$L530+SUM($S$6:AG$6)*$M530+SUM($S$7:AG$7)*$N530-SUM($O530:$Q530),0)</f>
        <v>69.119999999999891</v>
      </c>
      <c r="AE530" s="4">
        <f>IF(AD530-AB530&gt;0,AD530-AB530,0)</f>
        <v>69.119999999999891</v>
      </c>
      <c r="AF530" s="72">
        <f>IF(SUM($S$3:AI$3)*$J530+SUM($S$4:AI$4)*$K530+SUM($S$5:AI$5)*$L530+SUM($S$6:AI$6)*$M530+SUM($S$7:AI$7)*$N530-SUM($O530:$Q530)&gt;0,SUM($S$3:AI$3)*$J530+SUM($S$4:AI$4)*$K530+SUM($S$5:AI$5)*$L530+SUM($S$6:AI$6)*$M530+SUM($S$7:AI$7)*$N530-SUM($O530:$Q530),0)</f>
        <v>242.31999999999994</v>
      </c>
      <c r="AG530" s="4">
        <f>IF(AF530-AD530&gt;0,AF530-AD530,0)</f>
        <v>173.20000000000005</v>
      </c>
      <c r="AH530" s="72">
        <f>IF(SUM($S$3:AK$3)*$J530+SUM($S$4:AK$4)*$K530+SUM($S$5:AK$5)*$L530+SUM($S$6:AK$6)*$M530+SUM($S$7:AK$7)*$N530-SUM($O530:$Q530)&gt;0,SUM($S$3:AK$3)*$J530+SUM($S$4:AK$4)*$K530+SUM($S$5:AK$5)*$L530+SUM($S$6:AK$6)*$M530+SUM($S$7:AK$7)*$N530-SUM($O530:$Q530),0)</f>
        <v>387.59999999999991</v>
      </c>
      <c r="AI530" s="4">
        <f>IF(AH530-AF530&gt;0,AH530-AF530,0)</f>
        <v>145.27999999999997</v>
      </c>
      <c r="AJ530" s="72">
        <f>IF(SUM($S$3:AM$3)*$J530+SUM($S$4:AQ$4)*$K530+SUM($S$5:AM$5)*$L530+SUM($S$6:AM$6)*$M530+SUM($S$7:AM$7)*$N530-SUM($O530:$Q530)&gt;0,SUM($S$3:AM$3)*$J530+SUM($S$4:AQ$4)*$K530+SUM($S$5:AM$5)*$L530+SUM($S$6:AM$6)*$M530+SUM($S$7:AM$7)*$N530-SUM($O530:$Q530),0)</f>
        <v>603.59999999999991</v>
      </c>
      <c r="AK530" s="4">
        <f>IF(AJ530-AH530&gt;0,AJ530-AH530,0)</f>
        <v>216</v>
      </c>
      <c r="AL530" s="72">
        <f>IF(SUM($S$3:AO$3)*$J530+SUM($S$4:AS$4)*$K530+SUM($S$5:AO$5)*$L530+SUM($S$6:AO$6)*$M530+SUM($S$7:AO$7)*$N530-SUM($O530:$Q530)&gt;0,SUM($S$3:AO$3)*$J530+SUM($S$4:AS$4)*$K530+SUM($S$5:AO$5)*$L530+SUM($S$6:AO$6)*$M530+SUM($S$7:AO$7)*$N530-SUM($O530:$Q530),0)</f>
        <v>927.59999999999991</v>
      </c>
      <c r="AM530" s="4">
        <f>IF(AL530-AJ530&gt;0,AL530-AJ530,0)</f>
        <v>324</v>
      </c>
      <c r="AN530" s="72">
        <f>IF(SUM($S$3:AQ$3)*$J530+SUM($S$4:AU$4)*$K530+SUM($S$5:AQ$5)*$L530+SUM($S$6:AQ$6)*$M530+SUM($S$7:AQ$7)*$N530-SUM($O530:$Q530)&gt;0,SUM($S$3:AQ$3)*$J530+SUM($S$4:AU$4)*$K530+SUM($S$5:AQ$5)*$L530+SUM($S$6:AQ$6)*$M530+SUM($S$7:AQ$7)*$N530-SUM($O530:$Q530),0)</f>
        <v>1328.6</v>
      </c>
      <c r="AO530" s="4">
        <f>IF(AN530-AL530&gt;0,AN530-AL530,0)</f>
        <v>401</v>
      </c>
      <c r="AP530" s="72">
        <f>IF(SUM($S$3:AS$3)*$J530+SUM($S$4:AW$4)*$K530+SUM($S$5:AS$5)*$L530+SUM($S$6:AS$6)*$M530+SUM($S$7:AS$7)*$N530-SUM($O530:$Q530)&gt;0,SUM($S$3:AS$3)*$J530+SUM($S$4:AW$4)*$K530+SUM($S$5:AS$5)*$L530+SUM($S$6:AS$6)*$M530+SUM($S$7:AS$7)*$N530-SUM($O530:$Q530),0)</f>
        <v>1729.6000000000004</v>
      </c>
      <c r="AQ530" s="4">
        <f>IF(AP530-AN530&gt;0,AP530-AN530,0)</f>
        <v>401.00000000000045</v>
      </c>
      <c r="AR530" s="72">
        <f>IF(SUM($S$3:AU$3)*$J530+SUM($S$4:AP$4)*$K530+SUM($S$5:AU$5)*$L530+SUM($S$6:AU$6)*$M530+SUM($S$7:AU$7)*$N530-SUM($O530:$Q530)&gt;0,SUM($S$3:AU$3)*$J530+SUM($S$4:AP$4)*$K530+SUM($S$5:AU$5)*$L530+SUM($S$6:AU$6)*$M530+SUM($S$7:AU$7)*$N530-SUM($O530:$Q530),0)</f>
        <v>618.59999999999991</v>
      </c>
      <c r="AS530" s="4">
        <f>IF(AR530-AP530&gt;0,AR530-AP530,0)</f>
        <v>0</v>
      </c>
      <c r="AT530" s="72">
        <f>IF(SUM($S$3:AW$3)*$J530+SUM($S$4:AW$4)*$K530+SUM($S$5:AW$5)*$L530+SUM($S$6:AW$6)*$M530+SUM($S$7:AW$7)*$N530-SUM($O530:$Q530)&gt;0,SUM($S$3:AW$3)*$J530+SUM($S$4:AW$4)*$K530+SUM($S$5:AW$5)*$L530+SUM($S$6:AW$6)*$M530+SUM($S$7:AW$7)*$N530-SUM($O530:$Q530),0)</f>
        <v>1883.6000000000004</v>
      </c>
      <c r="AU530" s="4">
        <f>IF(AT530-AR530&gt;0,AT530-AR530,0)</f>
        <v>1265.0000000000005</v>
      </c>
      <c r="AV530" s="72">
        <f>IF(SUM($S$3:AY$3)*$J530+SUM($S$4:AY$4)*$K530+SUM($S$5:AY$5)*$L530+SUM($S$6:AY$6)*$M530+SUM($S$7:AY$7)*$N530-SUM($O530:$Q530)&gt;0,SUM($S$3:AY$3)*$J530+SUM($S$4:AY$4)*$K530+SUM($S$5:AY$5)*$L530+SUM($S$6:AY$6)*$M530+SUM($S$7:AY$7)*$N530-SUM($O530:$Q530),0)</f>
        <v>2284.6000000000004</v>
      </c>
      <c r="AW530" s="4">
        <f>IF(AV530-AT530&gt;0,AV530-AT530,0)</f>
        <v>401</v>
      </c>
      <c r="AX530" s="72">
        <f>IF(SUM($S$3:BA$3)*$J530+SUM($S$4:BA$4)*$K530+SUM($S$5:BA$5)*$L530+SUM($S$6:BA$6)*$M530+SUM($S$7:BA$7)*$N530-SUM($O530:$Q530)&gt;0,SUM($S$3:BA$3)*$J530+SUM($S$4:BA$4)*$K530+SUM($S$5:BA$5)*$L530+SUM($S$6:BA$6)*$M530+SUM($S$7:BA$7)*$N530-SUM($O530:$Q530),0)</f>
        <v>2685.6000000000004</v>
      </c>
      <c r="AY530" s="7">
        <f>IF(AX530-AV530&gt;0,AX530-AV530,0)</f>
        <v>401</v>
      </c>
      <c r="AZ530" s="401">
        <f>IF(SUM($S$3:BC$3)*$J530+SUM($S$4:BC$4)*$K530+SUM($S$5:BC$5)*$L530+SUM($S$6:BC$6)*$M530+SUM($S$7:BC$7)*$N530-SUM($O530:$Q530)&gt;0,SUM($S$3:BC$3)*$J530+SUM($S$4:BC$4)*$K530+SUM($S$5:BC$5)*$L530+SUM($S$6:BC$6)*$M530+SUM($S$7:BC$7)*$N530-SUM($O530:$Q530),0)</f>
        <v>3009.6000000000004</v>
      </c>
      <c r="BA530" s="87">
        <f t="shared" si="1825"/>
        <v>324</v>
      </c>
      <c r="BB530" s="402">
        <f>IF(SUM($S$3:BD$3)*$J530+SUM($S$4:BD$4)*$K530+SUM($S$5:BD$5)*$L530+SUM($S$6:BD$6)*$M530+SUM($S$7:BD$7)*$N530-SUM($O530:$Q530)&gt;0,SUM($S$3:BD$3)*$J530+SUM($S$4:BD$4)*$K530+SUM($S$5:BD$5)*$L530+SUM($S$6:BD$6)*$M530+SUM($S$7:BD$7)*$N530-SUM($O530:$Q530),0)</f>
        <v>3327.12</v>
      </c>
      <c r="BC530" s="87">
        <f t="shared" si="1826"/>
        <v>317.51999999999953</v>
      </c>
      <c r="BD530" s="393"/>
      <c r="BE530" s="14"/>
      <c r="BF530" s="75"/>
      <c r="BG530" s="91">
        <f t="shared" si="1843"/>
        <v>0</v>
      </c>
      <c r="BH530" s="91">
        <f t="shared" si="1844"/>
        <v>0</v>
      </c>
      <c r="BI530" s="91">
        <f t="shared" si="1845"/>
        <v>0</v>
      </c>
      <c r="BJ530" s="91">
        <f t="shared" si="1846"/>
        <v>34894.886399999945</v>
      </c>
      <c r="BK530" s="91">
        <f t="shared" si="1847"/>
        <v>87439.154000000024</v>
      </c>
      <c r="BL530" s="91">
        <f t="shared" si="1848"/>
        <v>73343.881599999993</v>
      </c>
      <c r="BM530" s="91">
        <f t="shared" si="1849"/>
        <v>109046.52</v>
      </c>
      <c r="BN530" s="91">
        <f t="shared" si="1850"/>
        <v>163569.78</v>
      </c>
      <c r="BO530" s="91">
        <f t="shared" si="1851"/>
        <v>202442.845</v>
      </c>
      <c r="BP530" s="91">
        <f t="shared" si="1852"/>
        <v>202442.84500000023</v>
      </c>
      <c r="BQ530" s="250">
        <f t="shared" si="1853"/>
        <v>0</v>
      </c>
      <c r="BR530" s="157">
        <f t="shared" si="1854"/>
        <v>638628.92500000028</v>
      </c>
      <c r="BS530" s="91">
        <f t="shared" si="1855"/>
        <v>202442.845</v>
      </c>
      <c r="BT530" s="91">
        <f t="shared" si="1856"/>
        <v>202442.845</v>
      </c>
      <c r="BU530" s="91">
        <f t="shared" si="1857"/>
        <v>163569.78</v>
      </c>
      <c r="BV530" s="91">
        <f t="shared" si="1858"/>
        <v>160298.38439999978</v>
      </c>
      <c r="BW530" s="24"/>
      <c r="BX530" s="164" t="s">
        <v>748</v>
      </c>
    </row>
    <row r="531" spans="1:76" ht="18.75" customHeight="1" x14ac:dyDescent="0.25">
      <c r="A531" s="205" t="s">
        <v>306</v>
      </c>
      <c r="C531" s="40"/>
      <c r="D531" s="283"/>
      <c r="E531" s="336"/>
      <c r="F531" s="355"/>
      <c r="G531" s="369"/>
      <c r="H531" s="370"/>
      <c r="I531" s="383"/>
      <c r="J531" s="35"/>
      <c r="K531" s="35"/>
      <c r="L531" s="32"/>
      <c r="M531" s="32"/>
      <c r="N531" s="32"/>
      <c r="O531" s="4"/>
      <c r="P531" s="10"/>
      <c r="Q531" s="295">
        <v>0</v>
      </c>
      <c r="R531" s="72"/>
      <c r="S531" s="73"/>
      <c r="T531" s="72"/>
      <c r="U531" s="4"/>
      <c r="V531" s="72"/>
      <c r="W531" s="4"/>
      <c r="X531" s="72"/>
      <c r="Y531" s="4"/>
      <c r="Z531" s="72"/>
      <c r="AA531" s="4"/>
      <c r="AB531" s="72"/>
      <c r="AC531" s="4"/>
      <c r="AD531" s="72"/>
      <c r="AE531" s="4"/>
      <c r="AF531" s="72"/>
      <c r="AG531" s="4"/>
      <c r="AH531" s="72"/>
      <c r="AI531" s="4"/>
      <c r="AJ531" s="72"/>
      <c r="AK531" s="4"/>
      <c r="AL531" s="72"/>
      <c r="AM531" s="4"/>
      <c r="AN531" s="72"/>
      <c r="AO531" s="4"/>
      <c r="AP531" s="72"/>
      <c r="AQ531" s="4"/>
      <c r="AR531" s="72"/>
      <c r="AS531" s="4"/>
      <c r="AT531" s="72"/>
      <c r="AU531" s="4"/>
      <c r="AV531" s="72"/>
      <c r="AW531" s="4"/>
      <c r="AX531" s="72"/>
      <c r="AY531" s="7"/>
      <c r="AZ531" s="401">
        <f>IF(SUM($S$3:BC$3)*$J531+SUM($S$4:BC$4)*$K531+SUM($S$5:BC$5)*$L531+SUM($S$6:BC$6)*$M531+SUM($S$7:BC$7)*$N531-SUM($O531:$Q531)&gt;0,SUM($S$3:BC$3)*$J531+SUM($S$4:BC$4)*$K531+SUM($S$5:BC$5)*$L531+SUM($S$6:BC$6)*$M531+SUM($S$7:BC$7)*$N531-SUM($O531:$Q531),0)</f>
        <v>0</v>
      </c>
      <c r="BA531" s="87">
        <f t="shared" si="1825"/>
        <v>0</v>
      </c>
      <c r="BB531" s="402">
        <f>IF(SUM($S$3:BD$3)*$J531+SUM($S$4:BD$4)*$K531+SUM($S$5:BD$5)*$L531+SUM($S$6:BD$6)*$M531+SUM($S$7:BD$7)*$N531-SUM($O531:$Q531)&gt;0,SUM($S$3:BD$3)*$J531+SUM($S$4:BD$4)*$K531+SUM($S$5:BD$5)*$L531+SUM($S$6:BD$6)*$M531+SUM($S$7:BD$7)*$N531-SUM($O531:$Q531),0)</f>
        <v>0</v>
      </c>
      <c r="BC531" s="87">
        <f t="shared" si="1826"/>
        <v>0</v>
      </c>
      <c r="BD531" s="393"/>
      <c r="BE531" s="14"/>
      <c r="BF531" s="75"/>
      <c r="BG531" s="23"/>
      <c r="BH531" s="23"/>
      <c r="BI531" s="23"/>
      <c r="BJ531" s="23"/>
      <c r="BK531" s="23"/>
      <c r="BL531" s="23"/>
      <c r="BM531" s="23"/>
      <c r="BN531" s="23"/>
      <c r="BO531" s="23"/>
      <c r="BP531" s="23"/>
      <c r="BQ531" s="407"/>
      <c r="BR531" s="22"/>
      <c r="BS531" s="23"/>
      <c r="BT531" s="23"/>
      <c r="BU531" s="23"/>
      <c r="BV531" s="23"/>
      <c r="BW531" s="24"/>
      <c r="BX531" s="164"/>
    </row>
    <row r="532" spans="1:76" ht="25.5" customHeight="1" x14ac:dyDescent="0.25">
      <c r="A532" s="13" t="s">
        <v>308</v>
      </c>
      <c r="B532" s="13" t="s">
        <v>307</v>
      </c>
      <c r="C532" s="247" t="s">
        <v>10</v>
      </c>
      <c r="D532" s="275">
        <v>1</v>
      </c>
      <c r="E532" s="329">
        <v>1660.9</v>
      </c>
      <c r="F532" s="355" t="s">
        <v>635</v>
      </c>
      <c r="G532" s="369">
        <v>1</v>
      </c>
      <c r="H532" s="370">
        <v>1660.9</v>
      </c>
      <c r="I532" s="383" t="s">
        <v>1067</v>
      </c>
      <c r="J532" s="322"/>
      <c r="K532" s="117"/>
      <c r="L532" s="32"/>
      <c r="M532" s="41">
        <v>92</v>
      </c>
      <c r="N532" s="46"/>
      <c r="O532" s="4">
        <v>0</v>
      </c>
      <c r="P532" s="10">
        <v>0</v>
      </c>
      <c r="Q532" s="295">
        <v>0</v>
      </c>
      <c r="R532" s="72">
        <f>IF(SUM($S$3:U$3)*$J532+SUM($S$4:U$4)*$K532+SUM($S$5:U$5)*$L532+SUM($S$6:U$6)*$M532+SUM($S$7:U$7)*$N532-SUM($O532:$Q532)&gt;0,SUM($S$3:U$3)*$J532+SUM($S$4:U$4)*$K532+SUM($S$5:U$5)*$L532+SUM($S$6:U$6)*$M532+SUM($S$7:U$7)*$N532-SUM($O532:$Q532),0)</f>
        <v>0</v>
      </c>
      <c r="S532" s="73">
        <f t="shared" ref="S532:S539" si="1859">R532</f>
        <v>0</v>
      </c>
      <c r="T532" s="72">
        <f>IF(SUM($S$3:W$3)*$J532+SUM($S$4:W$4)*$K532+SUM($S$5:W$5)*$L532+SUM($S$6:W$6)*$M532+SUM($S$7:W$7)*$N532-SUM($O532:$Q532)&gt;0,SUM($S$3:W$3)*$J532+SUM($S$4:W$4)*$K532+SUM($S$5:W$5)*$L532+SUM($S$6:W$6)*$M532+SUM($S$7:W$7)*$N532-SUM($O532:$Q532),0)</f>
        <v>0</v>
      </c>
      <c r="U532" s="4">
        <f t="shared" ref="U532:U539" si="1860">IF(T532-R532&gt;0,T532-R532,0)</f>
        <v>0</v>
      </c>
      <c r="V532" s="72">
        <f>IF(SUM($S$3:Y$3)*$J532+SUM($S$4:Y$4)*$K532+SUM($S$5:Y$5)*$L532+SUM($S$6:Y$6)*$M532+SUM($S$7:Y$7)*$N532-SUM($O532:$Q532)&gt;0,SUM($S$3:Y$3)*$J532+SUM($S$4:Y$4)*$K532+SUM($S$5:Y$5)*$L532+SUM($S$6:Y$6)*$M532+SUM($S$7:Y$7)*$N532-SUM($O532:$Q532),0)</f>
        <v>0</v>
      </c>
      <c r="W532" s="4">
        <f t="shared" ref="W532:W539" si="1861">IF(V532-T532&gt;0,V532-T532,0)</f>
        <v>0</v>
      </c>
      <c r="X532" s="72">
        <f>IF(SUM($S$3:AA$3)*$J532+SUM($S$4:AA$4)*$K532+SUM($S$5:AA$5)*$L532+SUM($S$6:AA$6)*$M532+SUM($S$7:AA$7)*$N532-SUM($O532:$Q532)&gt;0,SUM($S$3:AA$3)*$J532+SUM($S$4:AA$4)*$K532+SUM($S$5:AA$5)*$L532+SUM($S$6:AA$6)*$M532+SUM($S$7:AA$7)*$N532-SUM($O532:$Q532),0)</f>
        <v>0</v>
      </c>
      <c r="Y532" s="4">
        <f t="shared" ref="Y532:Y539" si="1862">IF(X532-V532&gt;0,X532-V532,0)</f>
        <v>0</v>
      </c>
      <c r="Z532" s="72">
        <f>IF(SUM($S$3:AC$3)*$J532+SUM($S$4:AC$4)*$K532+SUM($S$5:AC$5)*$L532+SUM($S$6:AC$6)*$M532+SUM($S$7:AC$7)*$N532-SUM($O532:$Q532)&gt;0,SUM($S$3:AC$3)*$J532+SUM($S$4:AC$4)*$K532+SUM($S$5:AC$5)*$L532+SUM($S$6:AC$6)*$M532+SUM($S$7:AC$7)*$N532-SUM($O532:$Q532),0)</f>
        <v>0</v>
      </c>
      <c r="AA532" s="4">
        <f t="shared" ref="AA532:AA539" si="1863">IF(Z532-X532&gt;0,Z532-X532,0)</f>
        <v>0</v>
      </c>
      <c r="AB532" s="72">
        <f>IF(SUM($S$3:AE$3)*$J532+SUM($S$4:AE$4)*$K532+SUM($S$5:AE$5)*$L532+SUM($S$6:AE$6)*$M532+SUM($S$7:AE$7)*$N532-SUM($O532:$Q532)&gt;0,SUM($S$3:AE$3)*$J532+SUM($S$4:AE$4)*$K532+SUM($S$5:AE$5)*$L532+SUM($S$6:AE$6)*$M532+SUM($S$7:AE$7)*$N532-SUM($O532:$Q532),0)</f>
        <v>0</v>
      </c>
      <c r="AC532" s="4">
        <f t="shared" ref="AC532:AC539" si="1864">IF(AB532-Z532&gt;0,AB532-Z532,0)</f>
        <v>0</v>
      </c>
      <c r="AD532" s="72">
        <f>IF(SUM($S$3:AG$3)*$J532+SUM($S$4:AG$4)*$K532+SUM($S$5:AG$5)*$L532+SUM($S$6:AG$6)*$M532+SUM($S$7:AG$7)*$N532-SUM($O532:$Q532)&gt;0,SUM($S$3:AG$3)*$J532+SUM($S$4:AG$4)*$K532+SUM($S$5:AG$5)*$L532+SUM($S$6:AG$6)*$M532+SUM($S$7:AG$7)*$N532-SUM($O532:$Q532),0)</f>
        <v>0</v>
      </c>
      <c r="AE532" s="4">
        <f t="shared" ref="AE532:AE539" si="1865">IF(AD532-AB532&gt;0,AD532-AB532,0)</f>
        <v>0</v>
      </c>
      <c r="AF532" s="72">
        <f>IF(SUM($S$3:AI$3)*$J532+SUM($S$4:AI$4)*$K532+SUM($S$5:AI$5)*$L532+SUM($S$6:AI$6)*$M532+SUM($S$7:AI$7)*$N532-SUM($O532:$Q532)&gt;0,SUM($S$3:AI$3)*$J532+SUM($S$4:AI$4)*$K532+SUM($S$5:AI$5)*$L532+SUM($S$6:AI$6)*$M532+SUM($S$7:AI$7)*$N532-SUM($O532:$Q532),0)</f>
        <v>920</v>
      </c>
      <c r="AG532" s="4">
        <f t="shared" ref="AG532:AG539" si="1866">IF(AF532-AD532&gt;0,AF532-AD532,0)</f>
        <v>920</v>
      </c>
      <c r="AH532" s="72">
        <f>IF(SUM($S$3:AK$3)*$J532+SUM($S$4:AK$4)*$K532+SUM($S$5:AK$5)*$L532+SUM($S$6:AK$6)*$M532+SUM($S$7:AK$7)*$N532-SUM($O532:$Q532)&gt;0,SUM($S$3:AK$3)*$J532+SUM($S$4:AK$4)*$K532+SUM($S$5:AK$5)*$L532+SUM($S$6:AK$6)*$M532+SUM($S$7:AK$7)*$N532-SUM($O532:$Q532),0)</f>
        <v>2208</v>
      </c>
      <c r="AI532" s="4">
        <f t="shared" ref="AI532:AI539" si="1867">IF(AH532-AF532&gt;0,AH532-AF532,0)</f>
        <v>1288</v>
      </c>
      <c r="AJ532" s="72">
        <f>IF(SUM($S$3:AM$3)*$J532+SUM($S$4:AQ$4)*$K532+SUM($S$5:AM$5)*$L532+SUM($S$6:AM$6)*$M532+SUM($S$7:AM$7)*$N532-SUM($O532:$Q532)&gt;0,SUM($S$3:AM$3)*$J532+SUM($S$4:AQ$4)*$K532+SUM($S$5:AM$5)*$L532+SUM($S$6:AM$6)*$M532+SUM($S$7:AM$7)*$N532-SUM($O532:$Q532),0)</f>
        <v>2208</v>
      </c>
      <c r="AK532" s="4">
        <f t="shared" ref="AK532:AK539" si="1868">IF(AJ532-AH532&gt;0,AJ532-AH532,0)</f>
        <v>0</v>
      </c>
      <c r="AL532" s="72">
        <f>IF(SUM($S$3:AO$3)*$J532+SUM($S$4:AS$4)*$K532+SUM($S$5:AO$5)*$L532+SUM($S$6:AO$6)*$M532+SUM($S$7:AO$7)*$N532-SUM($O532:$Q532)&gt;0,SUM($S$3:AO$3)*$J532+SUM($S$4:AS$4)*$K532+SUM($S$5:AO$5)*$L532+SUM($S$6:AO$6)*$M532+SUM($S$7:AO$7)*$N532-SUM($O532:$Q532),0)</f>
        <v>2208</v>
      </c>
      <c r="AM532" s="4">
        <f t="shared" ref="AM532:AM539" si="1869">IF(AL532-AJ532&gt;0,AL532-AJ532,0)</f>
        <v>0</v>
      </c>
      <c r="AN532" s="72">
        <f>IF(SUM($S$3:AQ$3)*$J532+SUM($S$4:AU$4)*$K532+SUM($S$5:AQ$5)*$L532+SUM($S$6:AQ$6)*$M532+SUM($S$7:AQ$7)*$N532-SUM($O532:$Q532)&gt;0,SUM($S$3:AQ$3)*$J532+SUM($S$4:AU$4)*$K532+SUM($S$5:AQ$5)*$L532+SUM($S$6:AQ$6)*$M532+SUM($S$7:AQ$7)*$N532-SUM($O532:$Q532),0)</f>
        <v>5428</v>
      </c>
      <c r="AO532" s="4">
        <f t="shared" ref="AO532:AO539" si="1870">IF(AN532-AL532&gt;0,AN532-AL532,0)</f>
        <v>3220</v>
      </c>
      <c r="AP532" s="72">
        <f>IF(SUM($S$3:AS$3)*$J532+SUM($S$4:AW$4)*$K532+SUM($S$5:AS$5)*$L532+SUM($S$6:AS$6)*$M532+SUM($S$7:AS$7)*$N532-SUM($O532:$Q532)&gt;0,SUM($S$3:AS$3)*$J532+SUM($S$4:AW$4)*$K532+SUM($S$5:AS$5)*$L532+SUM($S$6:AS$6)*$M532+SUM($S$7:AS$7)*$N532-SUM($O532:$Q532),0)</f>
        <v>8648</v>
      </c>
      <c r="AQ532" s="4">
        <f t="shared" ref="AQ532:AQ539" si="1871">IF(AP532-AN532&gt;0,AP532-AN532,0)</f>
        <v>3220</v>
      </c>
      <c r="AR532" s="72">
        <f>IF(SUM($S$3:AU$3)*$J532+SUM($S$4:AP$4)*$K532+SUM($S$5:AU$5)*$L532+SUM($S$6:AU$6)*$M532+SUM($S$7:AU$7)*$N532-SUM($O532:$Q532)&gt;0,SUM($S$3:AU$3)*$J532+SUM($S$4:AP$4)*$K532+SUM($S$5:AU$5)*$L532+SUM($S$6:AU$6)*$M532+SUM($S$7:AU$7)*$N532-SUM($O532:$Q532),0)</f>
        <v>11868</v>
      </c>
      <c r="AS532" s="4">
        <f t="shared" ref="AS532:AS539" si="1872">IF(AR532-AP532&gt;0,AR532-AP532,0)</f>
        <v>3220</v>
      </c>
      <c r="AT532" s="72">
        <f>IF(SUM($S$3:AW$3)*$J532+SUM($S$4:AW$4)*$K532+SUM($S$5:AW$5)*$L532+SUM($S$6:AW$6)*$M532+SUM($S$7:AW$7)*$N532-SUM($O532:$Q532)&gt;0,SUM($S$3:AW$3)*$J532+SUM($S$4:AW$4)*$K532+SUM($S$5:AW$5)*$L532+SUM($S$6:AW$6)*$M532+SUM($S$7:AW$7)*$N532-SUM($O532:$Q532),0)</f>
        <v>15088</v>
      </c>
      <c r="AU532" s="4">
        <f t="shared" ref="AU532:AU539" si="1873">IF(AT532-AR532&gt;0,AT532-AR532,0)</f>
        <v>3220</v>
      </c>
      <c r="AV532" s="72">
        <f>IF(SUM($S$3:AY$3)*$J532+SUM($S$4:AY$4)*$K532+SUM($S$5:AY$5)*$L532+SUM($S$6:AY$6)*$M532+SUM($S$7:AY$7)*$N532-SUM($O532:$Q532)&gt;0,SUM($S$3:AY$3)*$J532+SUM($S$4:AY$4)*$K532+SUM($S$5:AY$5)*$L532+SUM($S$6:AY$6)*$M532+SUM($S$7:AY$7)*$N532-SUM($O532:$Q532),0)</f>
        <v>18308</v>
      </c>
      <c r="AW532" s="4">
        <f t="shared" ref="AW532:AW539" si="1874">IF(AV532-AT532&gt;0,AV532-AT532,0)</f>
        <v>3220</v>
      </c>
      <c r="AX532" s="72">
        <f>IF(SUM($S$3:BA$3)*$J532+SUM($S$4:BA$4)*$K532+SUM($S$5:BA$5)*$L532+SUM($S$6:BA$6)*$M532+SUM($S$7:BA$7)*$N532-SUM($O532:$Q532)&gt;0,SUM($S$3:BA$3)*$J532+SUM($S$4:BA$4)*$K532+SUM($S$5:BA$5)*$L532+SUM($S$6:BA$6)*$M532+SUM($S$7:BA$7)*$N532-SUM($O532:$Q532),0)</f>
        <v>21528</v>
      </c>
      <c r="AY532" s="7">
        <f t="shared" ref="AY532:AY539" si="1875">IF(AX532-AV532&gt;0,AX532-AV532,0)</f>
        <v>3220</v>
      </c>
      <c r="AZ532" s="401">
        <f>IF(SUM($S$3:BC$3)*$J532+SUM($S$4:BC$4)*$K532+SUM($S$5:BC$5)*$L532+SUM($S$6:BC$6)*$M532+SUM($S$7:BC$7)*$N532-SUM($O532:$Q532)&gt;0,SUM($S$3:BC$3)*$J532+SUM($S$4:BC$4)*$K532+SUM($S$5:BC$5)*$L532+SUM($S$6:BC$6)*$M532+SUM($S$7:BC$7)*$N532-SUM($O532:$Q532),0)</f>
        <v>21528</v>
      </c>
      <c r="BA532" s="87">
        <f t="shared" si="1825"/>
        <v>0</v>
      </c>
      <c r="BB532" s="402">
        <f>IF(SUM($S$3:BD$3)*$J532+SUM($S$4:BD$4)*$K532+SUM($S$5:BD$5)*$L532+SUM($S$6:BD$6)*$M532+SUM($S$7:BD$7)*$N532-SUM($O532:$Q532)&gt;0,SUM($S$3:BD$3)*$J532+SUM($S$4:BD$4)*$K532+SUM($S$5:BD$5)*$L532+SUM($S$6:BD$6)*$M532+SUM($S$7:BD$7)*$N532-SUM($O532:$Q532),0)</f>
        <v>21528</v>
      </c>
      <c r="BC532" s="87">
        <f t="shared" si="1826"/>
        <v>0</v>
      </c>
      <c r="BD532" s="393"/>
      <c r="BE532" s="14"/>
      <c r="BF532" s="75"/>
      <c r="BG532" s="23">
        <f t="shared" ref="BG532:BG539" si="1876">AA532*$H532</f>
        <v>0</v>
      </c>
      <c r="BH532" s="23">
        <f t="shared" ref="BH532:BH539" si="1877">AC532*$H532</f>
        <v>0</v>
      </c>
      <c r="BI532" s="23">
        <f t="shared" ref="BI532:BI539" si="1878">AE532*$H532</f>
        <v>0</v>
      </c>
      <c r="BJ532" s="23">
        <f t="shared" ref="BJ532:BJ539" si="1879">AG532*$H532</f>
        <v>1528028</v>
      </c>
      <c r="BK532" s="23">
        <f t="shared" ref="BK532:BK539" si="1880">AI532*$H532</f>
        <v>2139239.2000000002</v>
      </c>
      <c r="BL532" s="23">
        <f t="shared" ref="BL532:BL539" si="1881">AK532*$H532</f>
        <v>0</v>
      </c>
      <c r="BM532" s="23">
        <f t="shared" ref="BM532:BM539" si="1882">AM532*$H532</f>
        <v>0</v>
      </c>
      <c r="BN532" s="23">
        <f t="shared" ref="BN532:BN539" si="1883">AO532*$H532</f>
        <v>5348098</v>
      </c>
      <c r="BO532" s="23">
        <f t="shared" ref="BO532:BO539" si="1884">AQ532*$H532</f>
        <v>5348098</v>
      </c>
      <c r="BP532" s="23">
        <f t="shared" ref="BP532:BP539" si="1885">AS532*$H532</f>
        <v>5348098</v>
      </c>
      <c r="BQ532" s="407">
        <f t="shared" ref="BQ532:BQ539" si="1886">AU532*$H532</f>
        <v>5348098</v>
      </c>
      <c r="BR532" s="22">
        <f t="shared" ref="BR532:BR539" si="1887">AW532*$H532</f>
        <v>5348098</v>
      </c>
      <c r="BS532" s="23">
        <f t="shared" ref="BS532:BS539" si="1888">AY532*$H532</f>
        <v>5348098</v>
      </c>
      <c r="BT532" s="23">
        <f t="shared" ref="BT532:BT539" si="1889">BA532*$H532</f>
        <v>0</v>
      </c>
      <c r="BU532" s="23">
        <f>BC532*$H532</f>
        <v>0</v>
      </c>
      <c r="BV532" s="23"/>
      <c r="BW532" s="24"/>
      <c r="BX532" s="164" t="s">
        <v>645</v>
      </c>
    </row>
    <row r="533" spans="1:76" ht="25.5" customHeight="1" x14ac:dyDescent="0.25">
      <c r="A533" s="13" t="s">
        <v>309</v>
      </c>
      <c r="B533" s="13" t="s">
        <v>307</v>
      </c>
      <c r="C533" s="247" t="s">
        <v>10</v>
      </c>
      <c r="D533" s="275">
        <v>1</v>
      </c>
      <c r="E533" s="329">
        <v>1660.9</v>
      </c>
      <c r="F533" s="355" t="s">
        <v>635</v>
      </c>
      <c r="G533" s="369">
        <v>1</v>
      </c>
      <c r="H533" s="370">
        <v>1660.9</v>
      </c>
      <c r="I533" s="383" t="s">
        <v>1067</v>
      </c>
      <c r="J533" s="322"/>
      <c r="K533" s="117"/>
      <c r="L533" s="32"/>
      <c r="M533" s="41">
        <v>10</v>
      </c>
      <c r="N533" s="46"/>
      <c r="O533" s="4">
        <v>0</v>
      </c>
      <c r="P533" s="10">
        <v>0</v>
      </c>
      <c r="Q533" s="295">
        <v>0</v>
      </c>
      <c r="R533" s="72">
        <f>IF(SUM($S$3:U$3)*$J533+SUM($S$4:U$4)*$K533+SUM($S$5:U$5)*$L533+SUM($S$6:U$6)*$M533+SUM($S$7:U$7)*$N533-SUM($O533:$Q533)&gt;0,SUM($S$3:U$3)*$J533+SUM($S$4:U$4)*$K533+SUM($S$5:U$5)*$L533+SUM($S$6:U$6)*$M533+SUM($S$7:U$7)*$N533-SUM($O533:$Q533),0)</f>
        <v>0</v>
      </c>
      <c r="S533" s="73">
        <f t="shared" si="1859"/>
        <v>0</v>
      </c>
      <c r="T533" s="72">
        <f>IF(SUM($S$3:W$3)*$J533+SUM($S$4:W$4)*$K533+SUM($S$5:W$5)*$L533+SUM($S$6:W$6)*$M533+SUM($S$7:W$7)*$N533-SUM($O533:$Q533)&gt;0,SUM($S$3:W$3)*$J533+SUM($S$4:W$4)*$K533+SUM($S$5:W$5)*$L533+SUM($S$6:W$6)*$M533+SUM($S$7:W$7)*$N533-SUM($O533:$Q533),0)</f>
        <v>0</v>
      </c>
      <c r="U533" s="4">
        <f t="shared" si="1860"/>
        <v>0</v>
      </c>
      <c r="V533" s="72">
        <f>IF(SUM($S$3:Y$3)*$J533+SUM($S$4:Y$4)*$K533+SUM($S$5:Y$5)*$L533+SUM($S$6:Y$6)*$M533+SUM($S$7:Y$7)*$N533-SUM($O533:$Q533)&gt;0,SUM($S$3:Y$3)*$J533+SUM($S$4:Y$4)*$K533+SUM($S$5:Y$5)*$L533+SUM($S$6:Y$6)*$M533+SUM($S$7:Y$7)*$N533-SUM($O533:$Q533),0)</f>
        <v>0</v>
      </c>
      <c r="W533" s="4">
        <f t="shared" si="1861"/>
        <v>0</v>
      </c>
      <c r="X533" s="72">
        <f>IF(SUM($S$3:AA$3)*$J533+SUM($S$4:AA$4)*$K533+SUM($S$5:AA$5)*$L533+SUM($S$6:AA$6)*$M533+SUM($S$7:AA$7)*$N533-SUM($O533:$Q533)&gt;0,SUM($S$3:AA$3)*$J533+SUM($S$4:AA$4)*$K533+SUM($S$5:AA$5)*$L533+SUM($S$6:AA$6)*$M533+SUM($S$7:AA$7)*$N533-SUM($O533:$Q533),0)</f>
        <v>0</v>
      </c>
      <c r="Y533" s="4">
        <f t="shared" si="1862"/>
        <v>0</v>
      </c>
      <c r="Z533" s="72">
        <f>IF(SUM($S$3:AC$3)*$J533+SUM($S$4:AC$4)*$K533+SUM($S$5:AC$5)*$L533+SUM($S$6:AC$6)*$M533+SUM($S$7:AC$7)*$N533-SUM($O533:$Q533)&gt;0,SUM($S$3:AC$3)*$J533+SUM($S$4:AC$4)*$K533+SUM($S$5:AC$5)*$L533+SUM($S$6:AC$6)*$M533+SUM($S$7:AC$7)*$N533-SUM($O533:$Q533),0)</f>
        <v>0</v>
      </c>
      <c r="AA533" s="4">
        <f t="shared" si="1863"/>
        <v>0</v>
      </c>
      <c r="AB533" s="72">
        <f>IF(SUM($S$3:AE$3)*$J533+SUM($S$4:AE$4)*$K533+SUM($S$5:AE$5)*$L533+SUM($S$6:AE$6)*$M533+SUM($S$7:AE$7)*$N533-SUM($O533:$Q533)&gt;0,SUM($S$3:AE$3)*$J533+SUM($S$4:AE$4)*$K533+SUM($S$5:AE$5)*$L533+SUM($S$6:AE$6)*$M533+SUM($S$7:AE$7)*$N533-SUM($O533:$Q533),0)</f>
        <v>0</v>
      </c>
      <c r="AC533" s="4">
        <f t="shared" si="1864"/>
        <v>0</v>
      </c>
      <c r="AD533" s="72">
        <f>IF(SUM($S$3:AG$3)*$J533+SUM($S$4:AG$4)*$K533+SUM($S$5:AG$5)*$L533+SUM($S$6:AG$6)*$M533+SUM($S$7:AG$7)*$N533-SUM($O533:$Q533)&gt;0,SUM($S$3:AG$3)*$J533+SUM($S$4:AG$4)*$K533+SUM($S$5:AG$5)*$L533+SUM($S$6:AG$6)*$M533+SUM($S$7:AG$7)*$N533-SUM($O533:$Q533),0)</f>
        <v>0</v>
      </c>
      <c r="AE533" s="4">
        <f t="shared" si="1865"/>
        <v>0</v>
      </c>
      <c r="AF533" s="72">
        <f>IF(SUM($S$3:AI$3)*$J533+SUM($S$4:AI$4)*$K533+SUM($S$5:AI$5)*$L533+SUM($S$6:AI$6)*$M533+SUM($S$7:AI$7)*$N533-SUM($O533:$Q533)&gt;0,SUM($S$3:AI$3)*$J533+SUM($S$4:AI$4)*$K533+SUM($S$5:AI$5)*$L533+SUM($S$6:AI$6)*$M533+SUM($S$7:AI$7)*$N533-SUM($O533:$Q533),0)</f>
        <v>100</v>
      </c>
      <c r="AG533" s="4">
        <f t="shared" si="1866"/>
        <v>100</v>
      </c>
      <c r="AH533" s="72">
        <f>IF(SUM($S$3:AK$3)*$J533+SUM($S$4:AK$4)*$K533+SUM($S$5:AK$5)*$L533+SUM($S$6:AK$6)*$M533+SUM($S$7:AK$7)*$N533-SUM($O533:$Q533)&gt;0,SUM($S$3:AK$3)*$J533+SUM($S$4:AK$4)*$K533+SUM($S$5:AK$5)*$L533+SUM($S$6:AK$6)*$M533+SUM($S$7:AK$7)*$N533-SUM($O533:$Q533),0)</f>
        <v>240</v>
      </c>
      <c r="AI533" s="4">
        <f t="shared" si="1867"/>
        <v>140</v>
      </c>
      <c r="AJ533" s="72">
        <f>IF(SUM($S$3:AM$3)*$J533+SUM($S$4:AQ$4)*$K533+SUM($S$5:AM$5)*$L533+SUM($S$6:AM$6)*$M533+SUM($S$7:AM$7)*$N533-SUM($O533:$Q533)&gt;0,SUM($S$3:AM$3)*$J533+SUM($S$4:AQ$4)*$K533+SUM($S$5:AM$5)*$L533+SUM($S$6:AM$6)*$M533+SUM($S$7:AM$7)*$N533-SUM($O533:$Q533),0)</f>
        <v>240</v>
      </c>
      <c r="AK533" s="4">
        <f t="shared" si="1868"/>
        <v>0</v>
      </c>
      <c r="AL533" s="72">
        <f>IF(SUM($S$3:AO$3)*$J533+SUM($S$4:AS$4)*$K533+SUM($S$5:AO$5)*$L533+SUM($S$6:AO$6)*$M533+SUM($S$7:AO$7)*$N533-SUM($O533:$Q533)&gt;0,SUM($S$3:AO$3)*$J533+SUM($S$4:AS$4)*$K533+SUM($S$5:AO$5)*$L533+SUM($S$6:AO$6)*$M533+SUM($S$7:AO$7)*$N533-SUM($O533:$Q533),0)</f>
        <v>240</v>
      </c>
      <c r="AM533" s="4">
        <f t="shared" si="1869"/>
        <v>0</v>
      </c>
      <c r="AN533" s="72">
        <f>IF(SUM($S$3:AQ$3)*$J533+SUM($S$4:AU$4)*$K533+SUM($S$5:AQ$5)*$L533+SUM($S$6:AQ$6)*$M533+SUM($S$7:AQ$7)*$N533-SUM($O533:$Q533)&gt;0,SUM($S$3:AQ$3)*$J533+SUM($S$4:AU$4)*$K533+SUM($S$5:AQ$5)*$L533+SUM($S$6:AQ$6)*$M533+SUM($S$7:AQ$7)*$N533-SUM($O533:$Q533),0)</f>
        <v>590</v>
      </c>
      <c r="AO533" s="4">
        <f t="shared" si="1870"/>
        <v>350</v>
      </c>
      <c r="AP533" s="72">
        <f>IF(SUM($S$3:AS$3)*$J533+SUM($S$4:AW$4)*$K533+SUM($S$5:AS$5)*$L533+SUM($S$6:AS$6)*$M533+SUM($S$7:AS$7)*$N533-SUM($O533:$Q533)&gt;0,SUM($S$3:AS$3)*$J533+SUM($S$4:AW$4)*$K533+SUM($S$5:AS$5)*$L533+SUM($S$6:AS$6)*$M533+SUM($S$7:AS$7)*$N533-SUM($O533:$Q533),0)</f>
        <v>940</v>
      </c>
      <c r="AQ533" s="4">
        <f t="shared" si="1871"/>
        <v>350</v>
      </c>
      <c r="AR533" s="72">
        <f>IF(SUM($S$3:AU$3)*$J533+SUM($S$4:AP$4)*$K533+SUM($S$5:AU$5)*$L533+SUM($S$6:AU$6)*$M533+SUM($S$7:AU$7)*$N533-SUM($O533:$Q533)&gt;0,SUM($S$3:AU$3)*$J533+SUM($S$4:AP$4)*$K533+SUM($S$5:AU$5)*$L533+SUM($S$6:AU$6)*$M533+SUM($S$7:AU$7)*$N533-SUM($O533:$Q533),0)</f>
        <v>1290</v>
      </c>
      <c r="AS533" s="4">
        <f t="shared" si="1872"/>
        <v>350</v>
      </c>
      <c r="AT533" s="72">
        <f>IF(SUM($S$3:AW$3)*$J533+SUM($S$4:AW$4)*$K533+SUM($S$5:AW$5)*$L533+SUM($S$6:AW$6)*$M533+SUM($S$7:AW$7)*$N533-SUM($O533:$Q533)&gt;0,SUM($S$3:AW$3)*$J533+SUM($S$4:AW$4)*$K533+SUM($S$5:AW$5)*$L533+SUM($S$6:AW$6)*$M533+SUM($S$7:AW$7)*$N533-SUM($O533:$Q533),0)</f>
        <v>1640</v>
      </c>
      <c r="AU533" s="4">
        <f t="shared" si="1873"/>
        <v>350</v>
      </c>
      <c r="AV533" s="72">
        <f>IF(SUM($S$3:AY$3)*$J533+SUM($S$4:AY$4)*$K533+SUM($S$5:AY$5)*$L533+SUM($S$6:AY$6)*$M533+SUM($S$7:AY$7)*$N533-SUM($O533:$Q533)&gt;0,SUM($S$3:AY$3)*$J533+SUM($S$4:AY$4)*$K533+SUM($S$5:AY$5)*$L533+SUM($S$6:AY$6)*$M533+SUM($S$7:AY$7)*$N533-SUM($O533:$Q533),0)</f>
        <v>1990</v>
      </c>
      <c r="AW533" s="4">
        <f t="shared" si="1874"/>
        <v>350</v>
      </c>
      <c r="AX533" s="72">
        <f>IF(SUM($S$3:BA$3)*$J533+SUM($S$4:BA$4)*$K533+SUM($S$5:BA$5)*$L533+SUM($S$6:BA$6)*$M533+SUM($S$7:BA$7)*$N533-SUM($O533:$Q533)&gt;0,SUM($S$3:BA$3)*$J533+SUM($S$4:BA$4)*$K533+SUM($S$5:BA$5)*$L533+SUM($S$6:BA$6)*$M533+SUM($S$7:BA$7)*$N533-SUM($O533:$Q533),0)</f>
        <v>2340</v>
      </c>
      <c r="AY533" s="7">
        <f t="shared" si="1875"/>
        <v>350</v>
      </c>
      <c r="AZ533" s="401">
        <f>IF(SUM($S$3:BC$3)*$J533+SUM($S$4:BC$4)*$K533+SUM($S$5:BC$5)*$L533+SUM($S$6:BC$6)*$M533+SUM($S$7:BC$7)*$N533-SUM($O533:$Q533)&gt;0,SUM($S$3:BC$3)*$J533+SUM($S$4:BC$4)*$K533+SUM($S$5:BC$5)*$L533+SUM($S$6:BC$6)*$M533+SUM($S$7:BC$7)*$N533-SUM($O533:$Q533),0)</f>
        <v>2340</v>
      </c>
      <c r="BA533" s="87">
        <f t="shared" si="1825"/>
        <v>0</v>
      </c>
      <c r="BB533" s="402">
        <f>IF(SUM($S$3:BD$3)*$J533+SUM($S$4:BD$4)*$K533+SUM($S$5:BD$5)*$L533+SUM($S$6:BD$6)*$M533+SUM($S$7:BD$7)*$N533-SUM($O533:$Q533)&gt;0,SUM($S$3:BD$3)*$J533+SUM($S$4:BD$4)*$K533+SUM($S$5:BD$5)*$L533+SUM($S$6:BD$6)*$M533+SUM($S$7:BD$7)*$N533-SUM($O533:$Q533),0)</f>
        <v>2340</v>
      </c>
      <c r="BC533" s="87">
        <f t="shared" si="1826"/>
        <v>0</v>
      </c>
      <c r="BD533" s="393"/>
      <c r="BE533" s="14"/>
      <c r="BF533" s="75"/>
      <c r="BG533" s="23">
        <f t="shared" si="1876"/>
        <v>0</v>
      </c>
      <c r="BH533" s="23">
        <f t="shared" si="1877"/>
        <v>0</v>
      </c>
      <c r="BI533" s="23">
        <f t="shared" si="1878"/>
        <v>0</v>
      </c>
      <c r="BJ533" s="23">
        <f t="shared" si="1879"/>
        <v>166090</v>
      </c>
      <c r="BK533" s="23">
        <f t="shared" si="1880"/>
        <v>232526</v>
      </c>
      <c r="BL533" s="23">
        <f t="shared" si="1881"/>
        <v>0</v>
      </c>
      <c r="BM533" s="23">
        <f t="shared" si="1882"/>
        <v>0</v>
      </c>
      <c r="BN533" s="23">
        <f t="shared" si="1883"/>
        <v>581315</v>
      </c>
      <c r="BO533" s="23">
        <f t="shared" si="1884"/>
        <v>581315</v>
      </c>
      <c r="BP533" s="23">
        <f t="shared" si="1885"/>
        <v>581315</v>
      </c>
      <c r="BQ533" s="407">
        <f t="shared" si="1886"/>
        <v>581315</v>
      </c>
      <c r="BR533" s="22">
        <f t="shared" si="1887"/>
        <v>581315</v>
      </c>
      <c r="BS533" s="23">
        <f t="shared" si="1888"/>
        <v>581315</v>
      </c>
      <c r="BT533" s="23">
        <f t="shared" si="1889"/>
        <v>0</v>
      </c>
      <c r="BU533" s="23">
        <f t="shared" ref="BU533:BU539" si="1890">BC533*$H533</f>
        <v>0</v>
      </c>
      <c r="BV533" s="23"/>
      <c r="BW533" s="24"/>
      <c r="BX533" s="164" t="s">
        <v>645</v>
      </c>
    </row>
    <row r="534" spans="1:76" ht="25.5" customHeight="1" x14ac:dyDescent="0.25">
      <c r="A534" s="13" t="s">
        <v>310</v>
      </c>
      <c r="B534" s="13" t="s">
        <v>307</v>
      </c>
      <c r="C534" s="247" t="s">
        <v>10</v>
      </c>
      <c r="D534" s="275">
        <v>1</v>
      </c>
      <c r="E534" s="329">
        <v>912.64</v>
      </c>
      <c r="F534" s="355" t="s">
        <v>635</v>
      </c>
      <c r="G534" s="369">
        <v>1</v>
      </c>
      <c r="H534" s="370">
        <v>912.64</v>
      </c>
      <c r="I534" s="383" t="s">
        <v>1067</v>
      </c>
      <c r="J534" s="322"/>
      <c r="K534" s="117"/>
      <c r="L534" s="32"/>
      <c r="M534" s="41">
        <v>2</v>
      </c>
      <c r="N534" s="46"/>
      <c r="O534" s="4">
        <v>0</v>
      </c>
      <c r="P534" s="10">
        <v>0</v>
      </c>
      <c r="Q534" s="295">
        <v>0</v>
      </c>
      <c r="R534" s="72">
        <f>IF(SUM($S$3:U$3)*$J534+SUM($S$4:U$4)*$K534+SUM($S$5:U$5)*$L534+SUM($S$6:U$6)*$M534+SUM($S$7:U$7)*$N534-SUM($O534:$Q534)&gt;0,SUM($S$3:U$3)*$J534+SUM($S$4:U$4)*$K534+SUM($S$5:U$5)*$L534+SUM($S$6:U$6)*$M534+SUM($S$7:U$7)*$N534-SUM($O534:$Q534),0)</f>
        <v>0</v>
      </c>
      <c r="S534" s="73">
        <f t="shared" si="1859"/>
        <v>0</v>
      </c>
      <c r="T534" s="72">
        <f>IF(SUM($S$3:W$3)*$J534+SUM($S$4:W$4)*$K534+SUM($S$5:W$5)*$L534+SUM($S$6:W$6)*$M534+SUM($S$7:W$7)*$N534-SUM($O534:$Q534)&gt;0,SUM($S$3:W$3)*$J534+SUM($S$4:W$4)*$K534+SUM($S$5:W$5)*$L534+SUM($S$6:W$6)*$M534+SUM($S$7:W$7)*$N534-SUM($O534:$Q534),0)</f>
        <v>0</v>
      </c>
      <c r="U534" s="4">
        <f t="shared" si="1860"/>
        <v>0</v>
      </c>
      <c r="V534" s="72">
        <f>IF(SUM($S$3:Y$3)*$J534+SUM($S$4:Y$4)*$K534+SUM($S$5:Y$5)*$L534+SUM($S$6:Y$6)*$M534+SUM($S$7:Y$7)*$N534-SUM($O534:$Q534)&gt;0,SUM($S$3:Y$3)*$J534+SUM($S$4:Y$4)*$K534+SUM($S$5:Y$5)*$L534+SUM($S$6:Y$6)*$M534+SUM($S$7:Y$7)*$N534-SUM($O534:$Q534),0)</f>
        <v>0</v>
      </c>
      <c r="W534" s="4">
        <f t="shared" si="1861"/>
        <v>0</v>
      </c>
      <c r="X534" s="72">
        <f>IF(SUM($S$3:AA$3)*$J534+SUM($S$4:AA$4)*$K534+SUM($S$5:AA$5)*$L534+SUM($S$6:AA$6)*$M534+SUM($S$7:AA$7)*$N534-SUM($O534:$Q534)&gt;0,SUM($S$3:AA$3)*$J534+SUM($S$4:AA$4)*$K534+SUM($S$5:AA$5)*$L534+SUM($S$6:AA$6)*$M534+SUM($S$7:AA$7)*$N534-SUM($O534:$Q534),0)</f>
        <v>0</v>
      </c>
      <c r="Y534" s="4">
        <f t="shared" si="1862"/>
        <v>0</v>
      </c>
      <c r="Z534" s="72">
        <f>IF(SUM($S$3:AC$3)*$J534+SUM($S$4:AC$4)*$K534+SUM($S$5:AC$5)*$L534+SUM($S$6:AC$6)*$M534+SUM($S$7:AC$7)*$N534-SUM($O534:$Q534)&gt;0,SUM($S$3:AC$3)*$J534+SUM($S$4:AC$4)*$K534+SUM($S$5:AC$5)*$L534+SUM($S$6:AC$6)*$M534+SUM($S$7:AC$7)*$N534-SUM($O534:$Q534),0)</f>
        <v>0</v>
      </c>
      <c r="AA534" s="4">
        <f t="shared" si="1863"/>
        <v>0</v>
      </c>
      <c r="AB534" s="72">
        <f>IF(SUM($S$3:AE$3)*$J534+SUM($S$4:AE$4)*$K534+SUM($S$5:AE$5)*$L534+SUM($S$6:AE$6)*$M534+SUM($S$7:AE$7)*$N534-SUM($O534:$Q534)&gt;0,SUM($S$3:AE$3)*$J534+SUM($S$4:AE$4)*$K534+SUM($S$5:AE$5)*$L534+SUM($S$6:AE$6)*$M534+SUM($S$7:AE$7)*$N534-SUM($O534:$Q534),0)</f>
        <v>0</v>
      </c>
      <c r="AC534" s="4">
        <f t="shared" si="1864"/>
        <v>0</v>
      </c>
      <c r="AD534" s="72">
        <f>IF(SUM($S$3:AG$3)*$J534+SUM($S$4:AG$4)*$K534+SUM($S$5:AG$5)*$L534+SUM($S$6:AG$6)*$M534+SUM($S$7:AG$7)*$N534-SUM($O534:$Q534)&gt;0,SUM($S$3:AG$3)*$J534+SUM($S$4:AG$4)*$K534+SUM($S$5:AG$5)*$L534+SUM($S$6:AG$6)*$M534+SUM($S$7:AG$7)*$N534-SUM($O534:$Q534),0)</f>
        <v>0</v>
      </c>
      <c r="AE534" s="4">
        <f t="shared" si="1865"/>
        <v>0</v>
      </c>
      <c r="AF534" s="72">
        <f>IF(SUM($S$3:AI$3)*$J534+SUM($S$4:AI$4)*$K534+SUM($S$5:AI$5)*$L534+SUM($S$6:AI$6)*$M534+SUM($S$7:AI$7)*$N534-SUM($O534:$Q534)&gt;0,SUM($S$3:AI$3)*$J534+SUM($S$4:AI$4)*$K534+SUM($S$5:AI$5)*$L534+SUM($S$6:AI$6)*$M534+SUM($S$7:AI$7)*$N534-SUM($O534:$Q534),0)</f>
        <v>20</v>
      </c>
      <c r="AG534" s="4">
        <f t="shared" si="1866"/>
        <v>20</v>
      </c>
      <c r="AH534" s="72">
        <f>IF(SUM($S$3:AK$3)*$J534+SUM($S$4:AK$4)*$K534+SUM($S$5:AK$5)*$L534+SUM($S$6:AK$6)*$M534+SUM($S$7:AK$7)*$N534-SUM($O534:$Q534)&gt;0,SUM($S$3:AK$3)*$J534+SUM($S$4:AK$4)*$K534+SUM($S$5:AK$5)*$L534+SUM($S$6:AK$6)*$M534+SUM($S$7:AK$7)*$N534-SUM($O534:$Q534),0)</f>
        <v>48</v>
      </c>
      <c r="AI534" s="4">
        <f t="shared" si="1867"/>
        <v>28</v>
      </c>
      <c r="AJ534" s="72">
        <f>IF(SUM($S$3:AM$3)*$J534+SUM($S$4:AQ$4)*$K534+SUM($S$5:AM$5)*$L534+SUM($S$6:AM$6)*$M534+SUM($S$7:AM$7)*$N534-SUM($O534:$Q534)&gt;0,SUM($S$3:AM$3)*$J534+SUM($S$4:AQ$4)*$K534+SUM($S$5:AM$5)*$L534+SUM($S$6:AM$6)*$M534+SUM($S$7:AM$7)*$N534-SUM($O534:$Q534),0)</f>
        <v>48</v>
      </c>
      <c r="AK534" s="4">
        <f t="shared" si="1868"/>
        <v>0</v>
      </c>
      <c r="AL534" s="72">
        <f>IF(SUM($S$3:AO$3)*$J534+SUM($S$4:AS$4)*$K534+SUM($S$5:AO$5)*$L534+SUM($S$6:AO$6)*$M534+SUM($S$7:AO$7)*$N534-SUM($O534:$Q534)&gt;0,SUM($S$3:AO$3)*$J534+SUM($S$4:AS$4)*$K534+SUM($S$5:AO$5)*$L534+SUM($S$6:AO$6)*$M534+SUM($S$7:AO$7)*$N534-SUM($O534:$Q534),0)</f>
        <v>48</v>
      </c>
      <c r="AM534" s="4">
        <f t="shared" si="1869"/>
        <v>0</v>
      </c>
      <c r="AN534" s="72">
        <f>IF(SUM($S$3:AQ$3)*$J534+SUM($S$4:AU$4)*$K534+SUM($S$5:AQ$5)*$L534+SUM($S$6:AQ$6)*$M534+SUM($S$7:AQ$7)*$N534-SUM($O534:$Q534)&gt;0,SUM($S$3:AQ$3)*$J534+SUM($S$4:AU$4)*$K534+SUM($S$5:AQ$5)*$L534+SUM($S$6:AQ$6)*$M534+SUM($S$7:AQ$7)*$N534-SUM($O534:$Q534),0)</f>
        <v>118</v>
      </c>
      <c r="AO534" s="4">
        <f t="shared" si="1870"/>
        <v>70</v>
      </c>
      <c r="AP534" s="72">
        <f>IF(SUM($S$3:AS$3)*$J534+SUM($S$4:AW$4)*$K534+SUM($S$5:AS$5)*$L534+SUM($S$6:AS$6)*$M534+SUM($S$7:AS$7)*$N534-SUM($O534:$Q534)&gt;0,SUM($S$3:AS$3)*$J534+SUM($S$4:AW$4)*$K534+SUM($S$5:AS$5)*$L534+SUM($S$6:AS$6)*$M534+SUM($S$7:AS$7)*$N534-SUM($O534:$Q534),0)</f>
        <v>188</v>
      </c>
      <c r="AQ534" s="4">
        <f t="shared" si="1871"/>
        <v>70</v>
      </c>
      <c r="AR534" s="72">
        <f>IF(SUM($S$3:AU$3)*$J534+SUM($S$4:AP$4)*$K534+SUM($S$5:AU$5)*$L534+SUM($S$6:AU$6)*$M534+SUM($S$7:AU$7)*$N534-SUM($O534:$Q534)&gt;0,SUM($S$3:AU$3)*$J534+SUM($S$4:AP$4)*$K534+SUM($S$5:AU$5)*$L534+SUM($S$6:AU$6)*$M534+SUM($S$7:AU$7)*$N534-SUM($O534:$Q534),0)</f>
        <v>258</v>
      </c>
      <c r="AS534" s="4">
        <f t="shared" si="1872"/>
        <v>70</v>
      </c>
      <c r="AT534" s="72">
        <f>IF(SUM($S$3:AW$3)*$J534+SUM($S$4:AW$4)*$K534+SUM($S$5:AW$5)*$L534+SUM($S$6:AW$6)*$M534+SUM($S$7:AW$7)*$N534-SUM($O534:$Q534)&gt;0,SUM($S$3:AW$3)*$J534+SUM($S$4:AW$4)*$K534+SUM($S$5:AW$5)*$L534+SUM($S$6:AW$6)*$M534+SUM($S$7:AW$7)*$N534-SUM($O534:$Q534),0)</f>
        <v>328</v>
      </c>
      <c r="AU534" s="4">
        <f t="shared" si="1873"/>
        <v>70</v>
      </c>
      <c r="AV534" s="72">
        <f>IF(SUM($S$3:AY$3)*$J534+SUM($S$4:AY$4)*$K534+SUM($S$5:AY$5)*$L534+SUM($S$6:AY$6)*$M534+SUM($S$7:AY$7)*$N534-SUM($O534:$Q534)&gt;0,SUM($S$3:AY$3)*$J534+SUM($S$4:AY$4)*$K534+SUM($S$5:AY$5)*$L534+SUM($S$6:AY$6)*$M534+SUM($S$7:AY$7)*$N534-SUM($O534:$Q534),0)</f>
        <v>398</v>
      </c>
      <c r="AW534" s="4">
        <f t="shared" si="1874"/>
        <v>70</v>
      </c>
      <c r="AX534" s="72">
        <f>IF(SUM($S$3:BA$3)*$J534+SUM($S$4:BA$4)*$K534+SUM($S$5:BA$5)*$L534+SUM($S$6:BA$6)*$M534+SUM($S$7:BA$7)*$N534-SUM($O534:$Q534)&gt;0,SUM($S$3:BA$3)*$J534+SUM($S$4:BA$4)*$K534+SUM($S$5:BA$5)*$L534+SUM($S$6:BA$6)*$M534+SUM($S$7:BA$7)*$N534-SUM($O534:$Q534),0)</f>
        <v>468</v>
      </c>
      <c r="AY534" s="7">
        <f t="shared" si="1875"/>
        <v>70</v>
      </c>
      <c r="AZ534" s="401">
        <f>IF(SUM($S$3:BC$3)*$J534+SUM($S$4:BC$4)*$K534+SUM($S$5:BC$5)*$L534+SUM($S$6:BC$6)*$M534+SUM($S$7:BC$7)*$N534-SUM($O534:$Q534)&gt;0,SUM($S$3:BC$3)*$J534+SUM($S$4:BC$4)*$K534+SUM($S$5:BC$5)*$L534+SUM($S$6:BC$6)*$M534+SUM($S$7:BC$7)*$N534-SUM($O534:$Q534),0)</f>
        <v>468</v>
      </c>
      <c r="BA534" s="87">
        <f t="shared" si="1825"/>
        <v>0</v>
      </c>
      <c r="BB534" s="402">
        <f>IF(SUM($S$3:BD$3)*$J534+SUM($S$4:BD$4)*$K534+SUM($S$5:BD$5)*$L534+SUM($S$6:BD$6)*$M534+SUM($S$7:BD$7)*$N534-SUM($O534:$Q534)&gt;0,SUM($S$3:BD$3)*$J534+SUM($S$4:BD$4)*$K534+SUM($S$5:BD$5)*$L534+SUM($S$6:BD$6)*$M534+SUM($S$7:BD$7)*$N534-SUM($O534:$Q534),0)</f>
        <v>468</v>
      </c>
      <c r="BC534" s="87">
        <f t="shared" si="1826"/>
        <v>0</v>
      </c>
      <c r="BD534" s="393"/>
      <c r="BE534" s="14"/>
      <c r="BF534" s="75"/>
      <c r="BG534" s="23">
        <f t="shared" si="1876"/>
        <v>0</v>
      </c>
      <c r="BH534" s="23">
        <f t="shared" si="1877"/>
        <v>0</v>
      </c>
      <c r="BI534" s="23">
        <f t="shared" si="1878"/>
        <v>0</v>
      </c>
      <c r="BJ534" s="23">
        <f t="shared" si="1879"/>
        <v>18252.8</v>
      </c>
      <c r="BK534" s="23">
        <f t="shared" si="1880"/>
        <v>25553.919999999998</v>
      </c>
      <c r="BL534" s="23">
        <f t="shared" si="1881"/>
        <v>0</v>
      </c>
      <c r="BM534" s="23">
        <f t="shared" si="1882"/>
        <v>0</v>
      </c>
      <c r="BN534" s="23">
        <f t="shared" si="1883"/>
        <v>63884.799999999996</v>
      </c>
      <c r="BO534" s="23">
        <f t="shared" si="1884"/>
        <v>63884.799999999996</v>
      </c>
      <c r="BP534" s="23">
        <f t="shared" si="1885"/>
        <v>63884.799999999996</v>
      </c>
      <c r="BQ534" s="407">
        <f t="shared" si="1886"/>
        <v>63884.799999999996</v>
      </c>
      <c r="BR534" s="22">
        <f t="shared" si="1887"/>
        <v>63884.799999999996</v>
      </c>
      <c r="BS534" s="23">
        <f t="shared" si="1888"/>
        <v>63884.799999999996</v>
      </c>
      <c r="BT534" s="23">
        <f t="shared" si="1889"/>
        <v>0</v>
      </c>
      <c r="BU534" s="23">
        <f t="shared" si="1890"/>
        <v>0</v>
      </c>
      <c r="BV534" s="23"/>
      <c r="BW534" s="24"/>
      <c r="BX534" s="164" t="s">
        <v>645</v>
      </c>
    </row>
    <row r="535" spans="1:76" ht="25.5" customHeight="1" x14ac:dyDescent="0.25">
      <c r="A535" s="13" t="s">
        <v>311</v>
      </c>
      <c r="B535" s="13" t="s">
        <v>307</v>
      </c>
      <c r="C535" s="247" t="s">
        <v>10</v>
      </c>
      <c r="D535" s="275">
        <v>1</v>
      </c>
      <c r="E535" s="329">
        <v>645.08000000000004</v>
      </c>
      <c r="F535" s="355" t="s">
        <v>635</v>
      </c>
      <c r="G535" s="369">
        <v>1</v>
      </c>
      <c r="H535" s="370">
        <v>645.08000000000004</v>
      </c>
      <c r="I535" s="383" t="s">
        <v>1067</v>
      </c>
      <c r="J535" s="322"/>
      <c r="K535" s="117"/>
      <c r="L535" s="32"/>
      <c r="M535" s="41">
        <v>4</v>
      </c>
      <c r="N535" s="46"/>
      <c r="O535" s="4">
        <v>0</v>
      </c>
      <c r="P535" s="10">
        <v>0</v>
      </c>
      <c r="Q535" s="295">
        <v>0</v>
      </c>
      <c r="R535" s="72">
        <f>IF(SUM($S$3:U$3)*$J535+SUM($S$4:U$4)*$K535+SUM($S$5:U$5)*$L535+SUM($S$6:U$6)*$M535+SUM($S$7:U$7)*$N535-SUM($O535:$Q535)&gt;0,SUM($S$3:U$3)*$J535+SUM($S$4:U$4)*$K535+SUM($S$5:U$5)*$L535+SUM($S$6:U$6)*$M535+SUM($S$7:U$7)*$N535-SUM($O535:$Q535),0)</f>
        <v>0</v>
      </c>
      <c r="S535" s="73">
        <f t="shared" si="1859"/>
        <v>0</v>
      </c>
      <c r="T535" s="72">
        <f>IF(SUM($S$3:W$3)*$J535+SUM($S$4:W$4)*$K535+SUM($S$5:W$5)*$L535+SUM($S$6:W$6)*$M535+SUM($S$7:W$7)*$N535-SUM($O535:$Q535)&gt;0,SUM($S$3:W$3)*$J535+SUM($S$4:W$4)*$K535+SUM($S$5:W$5)*$L535+SUM($S$6:W$6)*$M535+SUM($S$7:W$7)*$N535-SUM($O535:$Q535),0)</f>
        <v>0</v>
      </c>
      <c r="U535" s="4">
        <f t="shared" si="1860"/>
        <v>0</v>
      </c>
      <c r="V535" s="72">
        <f>IF(SUM($S$3:Y$3)*$J535+SUM($S$4:Y$4)*$K535+SUM($S$5:Y$5)*$L535+SUM($S$6:Y$6)*$M535+SUM($S$7:Y$7)*$N535-SUM($O535:$Q535)&gt;0,SUM($S$3:Y$3)*$J535+SUM($S$4:Y$4)*$K535+SUM($S$5:Y$5)*$L535+SUM($S$6:Y$6)*$M535+SUM($S$7:Y$7)*$N535-SUM($O535:$Q535),0)</f>
        <v>0</v>
      </c>
      <c r="W535" s="4">
        <f t="shared" si="1861"/>
        <v>0</v>
      </c>
      <c r="X535" s="72">
        <f>IF(SUM($S$3:AA$3)*$J535+SUM($S$4:AA$4)*$K535+SUM($S$5:AA$5)*$L535+SUM($S$6:AA$6)*$M535+SUM($S$7:AA$7)*$N535-SUM($O535:$Q535)&gt;0,SUM($S$3:AA$3)*$J535+SUM($S$4:AA$4)*$K535+SUM($S$5:AA$5)*$L535+SUM($S$6:AA$6)*$M535+SUM($S$7:AA$7)*$N535-SUM($O535:$Q535),0)</f>
        <v>0</v>
      </c>
      <c r="Y535" s="4">
        <f t="shared" si="1862"/>
        <v>0</v>
      </c>
      <c r="Z535" s="72">
        <f>IF(SUM($S$3:AC$3)*$J535+SUM($S$4:AC$4)*$K535+SUM($S$5:AC$5)*$L535+SUM($S$6:AC$6)*$M535+SUM($S$7:AC$7)*$N535-SUM($O535:$Q535)&gt;0,SUM($S$3:AC$3)*$J535+SUM($S$4:AC$4)*$K535+SUM($S$5:AC$5)*$L535+SUM($S$6:AC$6)*$M535+SUM($S$7:AC$7)*$N535-SUM($O535:$Q535),0)</f>
        <v>0</v>
      </c>
      <c r="AA535" s="4">
        <f t="shared" si="1863"/>
        <v>0</v>
      </c>
      <c r="AB535" s="72">
        <f>IF(SUM($S$3:AE$3)*$J535+SUM($S$4:AE$4)*$K535+SUM($S$5:AE$5)*$L535+SUM($S$6:AE$6)*$M535+SUM($S$7:AE$7)*$N535-SUM($O535:$Q535)&gt;0,SUM($S$3:AE$3)*$J535+SUM($S$4:AE$4)*$K535+SUM($S$5:AE$5)*$L535+SUM($S$6:AE$6)*$M535+SUM($S$7:AE$7)*$N535-SUM($O535:$Q535),0)</f>
        <v>0</v>
      </c>
      <c r="AC535" s="4">
        <f t="shared" si="1864"/>
        <v>0</v>
      </c>
      <c r="AD535" s="72">
        <f>IF(SUM($S$3:AG$3)*$J535+SUM($S$4:AG$4)*$K535+SUM($S$5:AG$5)*$L535+SUM($S$6:AG$6)*$M535+SUM($S$7:AG$7)*$N535-SUM($O535:$Q535)&gt;0,SUM($S$3:AG$3)*$J535+SUM($S$4:AG$4)*$K535+SUM($S$5:AG$5)*$L535+SUM($S$6:AG$6)*$M535+SUM($S$7:AG$7)*$N535-SUM($O535:$Q535),0)</f>
        <v>0</v>
      </c>
      <c r="AE535" s="4">
        <f t="shared" si="1865"/>
        <v>0</v>
      </c>
      <c r="AF535" s="72">
        <f>IF(SUM($S$3:AI$3)*$J535+SUM($S$4:AI$4)*$K535+SUM($S$5:AI$5)*$L535+SUM($S$6:AI$6)*$M535+SUM($S$7:AI$7)*$N535-SUM($O535:$Q535)&gt;0,SUM($S$3:AI$3)*$J535+SUM($S$4:AI$4)*$K535+SUM($S$5:AI$5)*$L535+SUM($S$6:AI$6)*$M535+SUM($S$7:AI$7)*$N535-SUM($O535:$Q535),0)</f>
        <v>40</v>
      </c>
      <c r="AG535" s="4">
        <f t="shared" si="1866"/>
        <v>40</v>
      </c>
      <c r="AH535" s="72">
        <f>IF(SUM($S$3:AK$3)*$J535+SUM($S$4:AK$4)*$K535+SUM($S$5:AK$5)*$L535+SUM($S$6:AK$6)*$M535+SUM($S$7:AK$7)*$N535-SUM($O535:$Q535)&gt;0,SUM($S$3:AK$3)*$J535+SUM($S$4:AK$4)*$K535+SUM($S$5:AK$5)*$L535+SUM($S$6:AK$6)*$M535+SUM($S$7:AK$7)*$N535-SUM($O535:$Q535),0)</f>
        <v>96</v>
      </c>
      <c r="AI535" s="4">
        <f t="shared" si="1867"/>
        <v>56</v>
      </c>
      <c r="AJ535" s="72">
        <f>IF(SUM($S$3:AM$3)*$J535+SUM($S$4:AQ$4)*$K535+SUM($S$5:AM$5)*$L535+SUM($S$6:AM$6)*$M535+SUM($S$7:AM$7)*$N535-SUM($O535:$Q535)&gt;0,SUM($S$3:AM$3)*$J535+SUM($S$4:AQ$4)*$K535+SUM($S$5:AM$5)*$L535+SUM($S$6:AM$6)*$M535+SUM($S$7:AM$7)*$N535-SUM($O535:$Q535),0)</f>
        <v>96</v>
      </c>
      <c r="AK535" s="4">
        <f t="shared" si="1868"/>
        <v>0</v>
      </c>
      <c r="AL535" s="72">
        <f>IF(SUM($S$3:AO$3)*$J535+SUM($S$4:AS$4)*$K535+SUM($S$5:AO$5)*$L535+SUM($S$6:AO$6)*$M535+SUM($S$7:AO$7)*$N535-SUM($O535:$Q535)&gt;0,SUM($S$3:AO$3)*$J535+SUM($S$4:AS$4)*$K535+SUM($S$5:AO$5)*$L535+SUM($S$6:AO$6)*$M535+SUM($S$7:AO$7)*$N535-SUM($O535:$Q535),0)</f>
        <v>96</v>
      </c>
      <c r="AM535" s="4">
        <f t="shared" si="1869"/>
        <v>0</v>
      </c>
      <c r="AN535" s="72">
        <f>IF(SUM($S$3:AQ$3)*$J535+SUM($S$4:AU$4)*$K535+SUM($S$5:AQ$5)*$L535+SUM($S$6:AQ$6)*$M535+SUM($S$7:AQ$7)*$N535-SUM($O535:$Q535)&gt;0,SUM($S$3:AQ$3)*$J535+SUM($S$4:AU$4)*$K535+SUM($S$5:AQ$5)*$L535+SUM($S$6:AQ$6)*$M535+SUM($S$7:AQ$7)*$N535-SUM($O535:$Q535),0)</f>
        <v>236</v>
      </c>
      <c r="AO535" s="4">
        <f t="shared" si="1870"/>
        <v>140</v>
      </c>
      <c r="AP535" s="72">
        <f>IF(SUM($S$3:AS$3)*$J535+SUM($S$4:AW$4)*$K535+SUM($S$5:AS$5)*$L535+SUM($S$6:AS$6)*$M535+SUM($S$7:AS$7)*$N535-SUM($O535:$Q535)&gt;0,SUM($S$3:AS$3)*$J535+SUM($S$4:AW$4)*$K535+SUM($S$5:AS$5)*$L535+SUM($S$6:AS$6)*$M535+SUM($S$7:AS$7)*$N535-SUM($O535:$Q535),0)</f>
        <v>376</v>
      </c>
      <c r="AQ535" s="4">
        <f t="shared" si="1871"/>
        <v>140</v>
      </c>
      <c r="AR535" s="72">
        <f>IF(SUM($S$3:AU$3)*$J535+SUM($S$4:AP$4)*$K535+SUM($S$5:AU$5)*$L535+SUM($S$6:AU$6)*$M535+SUM($S$7:AU$7)*$N535-SUM($O535:$Q535)&gt;0,SUM($S$3:AU$3)*$J535+SUM($S$4:AP$4)*$K535+SUM($S$5:AU$5)*$L535+SUM($S$6:AU$6)*$M535+SUM($S$7:AU$7)*$N535-SUM($O535:$Q535),0)</f>
        <v>516</v>
      </c>
      <c r="AS535" s="4">
        <f t="shared" si="1872"/>
        <v>140</v>
      </c>
      <c r="AT535" s="72">
        <f>IF(SUM($S$3:AW$3)*$J535+SUM($S$4:AW$4)*$K535+SUM($S$5:AW$5)*$L535+SUM($S$6:AW$6)*$M535+SUM($S$7:AW$7)*$N535-SUM($O535:$Q535)&gt;0,SUM($S$3:AW$3)*$J535+SUM($S$4:AW$4)*$K535+SUM($S$5:AW$5)*$L535+SUM($S$6:AW$6)*$M535+SUM($S$7:AW$7)*$N535-SUM($O535:$Q535),0)</f>
        <v>656</v>
      </c>
      <c r="AU535" s="4">
        <f t="shared" si="1873"/>
        <v>140</v>
      </c>
      <c r="AV535" s="72">
        <f>IF(SUM($S$3:AY$3)*$J535+SUM($S$4:AY$4)*$K535+SUM($S$5:AY$5)*$L535+SUM($S$6:AY$6)*$M535+SUM($S$7:AY$7)*$N535-SUM($O535:$Q535)&gt;0,SUM($S$3:AY$3)*$J535+SUM($S$4:AY$4)*$K535+SUM($S$5:AY$5)*$L535+SUM($S$6:AY$6)*$M535+SUM($S$7:AY$7)*$N535-SUM($O535:$Q535),0)</f>
        <v>796</v>
      </c>
      <c r="AW535" s="4">
        <f t="shared" si="1874"/>
        <v>140</v>
      </c>
      <c r="AX535" s="72">
        <f>IF(SUM($S$3:BA$3)*$J535+SUM($S$4:BA$4)*$K535+SUM($S$5:BA$5)*$L535+SUM($S$6:BA$6)*$M535+SUM($S$7:BA$7)*$N535-SUM($O535:$Q535)&gt;0,SUM($S$3:BA$3)*$J535+SUM($S$4:BA$4)*$K535+SUM($S$5:BA$5)*$L535+SUM($S$6:BA$6)*$M535+SUM($S$7:BA$7)*$N535-SUM($O535:$Q535),0)</f>
        <v>936</v>
      </c>
      <c r="AY535" s="7">
        <f t="shared" si="1875"/>
        <v>140</v>
      </c>
      <c r="AZ535" s="401">
        <f>IF(SUM($S$3:BC$3)*$J535+SUM($S$4:BC$4)*$K535+SUM($S$5:BC$5)*$L535+SUM($S$6:BC$6)*$M535+SUM($S$7:BC$7)*$N535-SUM($O535:$Q535)&gt;0,SUM($S$3:BC$3)*$J535+SUM($S$4:BC$4)*$K535+SUM($S$5:BC$5)*$L535+SUM($S$6:BC$6)*$M535+SUM($S$7:BC$7)*$N535-SUM($O535:$Q535),0)</f>
        <v>936</v>
      </c>
      <c r="BA535" s="87">
        <f t="shared" si="1825"/>
        <v>0</v>
      </c>
      <c r="BB535" s="402">
        <f>IF(SUM($S$3:BD$3)*$J535+SUM($S$4:BD$4)*$K535+SUM($S$5:BD$5)*$L535+SUM($S$6:BD$6)*$M535+SUM($S$7:BD$7)*$N535-SUM($O535:$Q535)&gt;0,SUM($S$3:BD$3)*$J535+SUM($S$4:BD$4)*$K535+SUM($S$5:BD$5)*$L535+SUM($S$6:BD$6)*$M535+SUM($S$7:BD$7)*$N535-SUM($O535:$Q535),0)</f>
        <v>936</v>
      </c>
      <c r="BC535" s="87">
        <f t="shared" si="1826"/>
        <v>0</v>
      </c>
      <c r="BD535" s="393"/>
      <c r="BE535" s="14"/>
      <c r="BF535" s="75"/>
      <c r="BG535" s="23">
        <f t="shared" si="1876"/>
        <v>0</v>
      </c>
      <c r="BH535" s="23">
        <f t="shared" si="1877"/>
        <v>0</v>
      </c>
      <c r="BI535" s="23">
        <f t="shared" si="1878"/>
        <v>0</v>
      </c>
      <c r="BJ535" s="23">
        <f t="shared" si="1879"/>
        <v>25803.200000000001</v>
      </c>
      <c r="BK535" s="23">
        <f t="shared" si="1880"/>
        <v>36124.480000000003</v>
      </c>
      <c r="BL535" s="23">
        <f t="shared" si="1881"/>
        <v>0</v>
      </c>
      <c r="BM535" s="23">
        <f t="shared" si="1882"/>
        <v>0</v>
      </c>
      <c r="BN535" s="23">
        <f t="shared" si="1883"/>
        <v>90311.200000000012</v>
      </c>
      <c r="BO535" s="23">
        <f t="shared" si="1884"/>
        <v>90311.200000000012</v>
      </c>
      <c r="BP535" s="23">
        <f t="shared" si="1885"/>
        <v>90311.200000000012</v>
      </c>
      <c r="BQ535" s="407">
        <f t="shared" si="1886"/>
        <v>90311.200000000012</v>
      </c>
      <c r="BR535" s="22">
        <f t="shared" si="1887"/>
        <v>90311.200000000012</v>
      </c>
      <c r="BS535" s="23">
        <f t="shared" si="1888"/>
        <v>90311.200000000012</v>
      </c>
      <c r="BT535" s="23">
        <f t="shared" si="1889"/>
        <v>0</v>
      </c>
      <c r="BU535" s="23">
        <f t="shared" si="1890"/>
        <v>0</v>
      </c>
      <c r="BV535" s="23"/>
      <c r="BW535" s="24"/>
      <c r="BX535" s="164" t="s">
        <v>645</v>
      </c>
    </row>
    <row r="536" spans="1:76" ht="25.5" customHeight="1" x14ac:dyDescent="0.25">
      <c r="A536" s="13" t="s">
        <v>312</v>
      </c>
      <c r="B536" s="13" t="s">
        <v>307</v>
      </c>
      <c r="C536" s="247" t="s">
        <v>10</v>
      </c>
      <c r="D536" s="275">
        <v>1</v>
      </c>
      <c r="E536" s="329">
        <v>1426.91</v>
      </c>
      <c r="F536" s="355" t="s">
        <v>635</v>
      </c>
      <c r="G536" s="369">
        <v>1</v>
      </c>
      <c r="H536" s="370">
        <v>1426.91</v>
      </c>
      <c r="I536" s="383" t="s">
        <v>1067</v>
      </c>
      <c r="J536" s="322"/>
      <c r="K536" s="117"/>
      <c r="L536" s="32"/>
      <c r="M536" s="41">
        <v>4</v>
      </c>
      <c r="N536" s="46"/>
      <c r="O536" s="4">
        <v>0</v>
      </c>
      <c r="P536" s="10">
        <v>0</v>
      </c>
      <c r="Q536" s="295">
        <v>0</v>
      </c>
      <c r="R536" s="72">
        <f>IF(SUM($S$3:U$3)*$J536+SUM($S$4:U$4)*$K536+SUM($S$5:U$5)*$L536+SUM($S$6:U$6)*$M536+SUM($S$7:U$7)*$N536-SUM($O536:$Q536)&gt;0,SUM($S$3:U$3)*$J536+SUM($S$4:U$4)*$K536+SUM($S$5:U$5)*$L536+SUM($S$6:U$6)*$M536+SUM($S$7:U$7)*$N536-SUM($O536:$Q536),0)</f>
        <v>0</v>
      </c>
      <c r="S536" s="73">
        <f t="shared" si="1859"/>
        <v>0</v>
      </c>
      <c r="T536" s="72">
        <f>IF(SUM($S$3:W$3)*$J536+SUM($S$4:W$4)*$K536+SUM($S$5:W$5)*$L536+SUM($S$6:W$6)*$M536+SUM($S$7:W$7)*$N536-SUM($O536:$Q536)&gt;0,SUM($S$3:W$3)*$J536+SUM($S$4:W$4)*$K536+SUM($S$5:W$5)*$L536+SUM($S$6:W$6)*$M536+SUM($S$7:W$7)*$N536-SUM($O536:$Q536),0)</f>
        <v>0</v>
      </c>
      <c r="U536" s="4">
        <f t="shared" si="1860"/>
        <v>0</v>
      </c>
      <c r="V536" s="72">
        <f>IF(SUM($S$3:Y$3)*$J536+SUM($S$4:Y$4)*$K536+SUM($S$5:Y$5)*$L536+SUM($S$6:Y$6)*$M536+SUM($S$7:Y$7)*$N536-SUM($O536:$Q536)&gt;0,SUM($S$3:Y$3)*$J536+SUM($S$4:Y$4)*$K536+SUM($S$5:Y$5)*$L536+SUM($S$6:Y$6)*$M536+SUM($S$7:Y$7)*$N536-SUM($O536:$Q536),0)</f>
        <v>0</v>
      </c>
      <c r="W536" s="4">
        <f t="shared" si="1861"/>
        <v>0</v>
      </c>
      <c r="X536" s="72">
        <f>IF(SUM($S$3:AA$3)*$J536+SUM($S$4:AA$4)*$K536+SUM($S$5:AA$5)*$L536+SUM($S$6:AA$6)*$M536+SUM($S$7:AA$7)*$N536-SUM($O536:$Q536)&gt;0,SUM($S$3:AA$3)*$J536+SUM($S$4:AA$4)*$K536+SUM($S$5:AA$5)*$L536+SUM($S$6:AA$6)*$M536+SUM($S$7:AA$7)*$N536-SUM($O536:$Q536),0)</f>
        <v>0</v>
      </c>
      <c r="Y536" s="4">
        <f t="shared" si="1862"/>
        <v>0</v>
      </c>
      <c r="Z536" s="72">
        <f>IF(SUM($S$3:AC$3)*$J536+SUM($S$4:AC$4)*$K536+SUM($S$5:AC$5)*$L536+SUM($S$6:AC$6)*$M536+SUM($S$7:AC$7)*$N536-SUM($O536:$Q536)&gt;0,SUM($S$3:AC$3)*$J536+SUM($S$4:AC$4)*$K536+SUM($S$5:AC$5)*$L536+SUM($S$6:AC$6)*$M536+SUM($S$7:AC$7)*$N536-SUM($O536:$Q536),0)</f>
        <v>0</v>
      </c>
      <c r="AA536" s="4">
        <f t="shared" si="1863"/>
        <v>0</v>
      </c>
      <c r="AB536" s="72">
        <f>IF(SUM($S$3:AE$3)*$J536+SUM($S$4:AE$4)*$K536+SUM($S$5:AE$5)*$L536+SUM($S$6:AE$6)*$M536+SUM($S$7:AE$7)*$N536-SUM($O536:$Q536)&gt;0,SUM($S$3:AE$3)*$J536+SUM($S$4:AE$4)*$K536+SUM($S$5:AE$5)*$L536+SUM($S$6:AE$6)*$M536+SUM($S$7:AE$7)*$N536-SUM($O536:$Q536),0)</f>
        <v>0</v>
      </c>
      <c r="AC536" s="4">
        <f t="shared" si="1864"/>
        <v>0</v>
      </c>
      <c r="AD536" s="72">
        <f>IF(SUM($S$3:AG$3)*$J536+SUM($S$4:AG$4)*$K536+SUM($S$5:AG$5)*$L536+SUM($S$6:AG$6)*$M536+SUM($S$7:AG$7)*$N536-SUM($O536:$Q536)&gt;0,SUM($S$3:AG$3)*$J536+SUM($S$4:AG$4)*$K536+SUM($S$5:AG$5)*$L536+SUM($S$6:AG$6)*$M536+SUM($S$7:AG$7)*$N536-SUM($O536:$Q536),0)</f>
        <v>0</v>
      </c>
      <c r="AE536" s="4">
        <f t="shared" si="1865"/>
        <v>0</v>
      </c>
      <c r="AF536" s="72">
        <f>IF(SUM($S$3:AI$3)*$J536+SUM($S$4:AI$4)*$K536+SUM($S$5:AI$5)*$L536+SUM($S$6:AI$6)*$M536+SUM($S$7:AI$7)*$N536-SUM($O536:$Q536)&gt;0,SUM($S$3:AI$3)*$J536+SUM($S$4:AI$4)*$K536+SUM($S$5:AI$5)*$L536+SUM($S$6:AI$6)*$M536+SUM($S$7:AI$7)*$N536-SUM($O536:$Q536),0)</f>
        <v>40</v>
      </c>
      <c r="AG536" s="4">
        <f t="shared" si="1866"/>
        <v>40</v>
      </c>
      <c r="AH536" s="72">
        <f>IF(SUM($S$3:AK$3)*$J536+SUM($S$4:AK$4)*$K536+SUM($S$5:AK$5)*$L536+SUM($S$6:AK$6)*$M536+SUM($S$7:AK$7)*$N536-SUM($O536:$Q536)&gt;0,SUM($S$3:AK$3)*$J536+SUM($S$4:AK$4)*$K536+SUM($S$5:AK$5)*$L536+SUM($S$6:AK$6)*$M536+SUM($S$7:AK$7)*$N536-SUM($O536:$Q536),0)</f>
        <v>96</v>
      </c>
      <c r="AI536" s="4">
        <f t="shared" si="1867"/>
        <v>56</v>
      </c>
      <c r="AJ536" s="72">
        <f>IF(SUM($S$3:AM$3)*$J536+SUM($S$4:AQ$4)*$K536+SUM($S$5:AM$5)*$L536+SUM($S$6:AM$6)*$M536+SUM($S$7:AM$7)*$N536-SUM($O536:$Q536)&gt;0,SUM($S$3:AM$3)*$J536+SUM($S$4:AQ$4)*$K536+SUM($S$5:AM$5)*$L536+SUM($S$6:AM$6)*$M536+SUM($S$7:AM$7)*$N536-SUM($O536:$Q536),0)</f>
        <v>96</v>
      </c>
      <c r="AK536" s="4">
        <f t="shared" si="1868"/>
        <v>0</v>
      </c>
      <c r="AL536" s="72">
        <f>IF(SUM($S$3:AO$3)*$J536+SUM($S$4:AS$4)*$K536+SUM($S$5:AO$5)*$L536+SUM($S$6:AO$6)*$M536+SUM($S$7:AO$7)*$N536-SUM($O536:$Q536)&gt;0,SUM($S$3:AO$3)*$J536+SUM($S$4:AS$4)*$K536+SUM($S$5:AO$5)*$L536+SUM($S$6:AO$6)*$M536+SUM($S$7:AO$7)*$N536-SUM($O536:$Q536),0)</f>
        <v>96</v>
      </c>
      <c r="AM536" s="4">
        <f t="shared" si="1869"/>
        <v>0</v>
      </c>
      <c r="AN536" s="72">
        <f>IF(SUM($S$3:AQ$3)*$J536+SUM($S$4:AU$4)*$K536+SUM($S$5:AQ$5)*$L536+SUM($S$6:AQ$6)*$M536+SUM($S$7:AQ$7)*$N536-SUM($O536:$Q536)&gt;0,SUM($S$3:AQ$3)*$J536+SUM($S$4:AU$4)*$K536+SUM($S$5:AQ$5)*$L536+SUM($S$6:AQ$6)*$M536+SUM($S$7:AQ$7)*$N536-SUM($O536:$Q536),0)</f>
        <v>236</v>
      </c>
      <c r="AO536" s="4">
        <f t="shared" si="1870"/>
        <v>140</v>
      </c>
      <c r="AP536" s="72">
        <f>IF(SUM($S$3:AS$3)*$J536+SUM($S$4:AW$4)*$K536+SUM($S$5:AS$5)*$L536+SUM($S$6:AS$6)*$M536+SUM($S$7:AS$7)*$N536-SUM($O536:$Q536)&gt;0,SUM($S$3:AS$3)*$J536+SUM($S$4:AW$4)*$K536+SUM($S$5:AS$5)*$L536+SUM($S$6:AS$6)*$M536+SUM($S$7:AS$7)*$N536-SUM($O536:$Q536),0)</f>
        <v>376</v>
      </c>
      <c r="AQ536" s="4">
        <f t="shared" si="1871"/>
        <v>140</v>
      </c>
      <c r="AR536" s="72">
        <f>IF(SUM($S$3:AU$3)*$J536+SUM($S$4:AP$4)*$K536+SUM($S$5:AU$5)*$L536+SUM($S$6:AU$6)*$M536+SUM($S$7:AU$7)*$N536-SUM($O536:$Q536)&gt;0,SUM($S$3:AU$3)*$J536+SUM($S$4:AP$4)*$K536+SUM($S$5:AU$5)*$L536+SUM($S$6:AU$6)*$M536+SUM($S$7:AU$7)*$N536-SUM($O536:$Q536),0)</f>
        <v>516</v>
      </c>
      <c r="AS536" s="4">
        <f t="shared" si="1872"/>
        <v>140</v>
      </c>
      <c r="AT536" s="72">
        <f>IF(SUM($S$3:AW$3)*$J536+SUM($S$4:AW$4)*$K536+SUM($S$5:AW$5)*$L536+SUM($S$6:AW$6)*$M536+SUM($S$7:AW$7)*$N536-SUM($O536:$Q536)&gt;0,SUM($S$3:AW$3)*$J536+SUM($S$4:AW$4)*$K536+SUM($S$5:AW$5)*$L536+SUM($S$6:AW$6)*$M536+SUM($S$7:AW$7)*$N536-SUM($O536:$Q536),0)</f>
        <v>656</v>
      </c>
      <c r="AU536" s="4">
        <f t="shared" si="1873"/>
        <v>140</v>
      </c>
      <c r="AV536" s="72">
        <f>IF(SUM($S$3:AY$3)*$J536+SUM($S$4:AY$4)*$K536+SUM($S$5:AY$5)*$L536+SUM($S$6:AY$6)*$M536+SUM($S$7:AY$7)*$N536-SUM($O536:$Q536)&gt;0,SUM($S$3:AY$3)*$J536+SUM($S$4:AY$4)*$K536+SUM($S$5:AY$5)*$L536+SUM($S$6:AY$6)*$M536+SUM($S$7:AY$7)*$N536-SUM($O536:$Q536),0)</f>
        <v>796</v>
      </c>
      <c r="AW536" s="4">
        <f t="shared" si="1874"/>
        <v>140</v>
      </c>
      <c r="AX536" s="72">
        <f>IF(SUM($S$3:BA$3)*$J536+SUM($S$4:BA$4)*$K536+SUM($S$5:BA$5)*$L536+SUM($S$6:BA$6)*$M536+SUM($S$7:BA$7)*$N536-SUM($O536:$Q536)&gt;0,SUM($S$3:BA$3)*$J536+SUM($S$4:BA$4)*$K536+SUM($S$5:BA$5)*$L536+SUM($S$6:BA$6)*$M536+SUM($S$7:BA$7)*$N536-SUM($O536:$Q536),0)</f>
        <v>936</v>
      </c>
      <c r="AY536" s="7">
        <f t="shared" si="1875"/>
        <v>140</v>
      </c>
      <c r="AZ536" s="401">
        <f>IF(SUM($S$3:BC$3)*$J536+SUM($S$4:BC$4)*$K536+SUM($S$5:BC$5)*$L536+SUM($S$6:BC$6)*$M536+SUM($S$7:BC$7)*$N536-SUM($O536:$Q536)&gt;0,SUM($S$3:BC$3)*$J536+SUM($S$4:BC$4)*$K536+SUM($S$5:BC$5)*$L536+SUM($S$6:BC$6)*$M536+SUM($S$7:BC$7)*$N536-SUM($O536:$Q536),0)</f>
        <v>936</v>
      </c>
      <c r="BA536" s="87">
        <f t="shared" si="1825"/>
        <v>0</v>
      </c>
      <c r="BB536" s="402">
        <f>IF(SUM($S$3:BD$3)*$J536+SUM($S$4:BD$4)*$K536+SUM($S$5:BD$5)*$L536+SUM($S$6:BD$6)*$M536+SUM($S$7:BD$7)*$N536-SUM($O536:$Q536)&gt;0,SUM($S$3:BD$3)*$J536+SUM($S$4:BD$4)*$K536+SUM($S$5:BD$5)*$L536+SUM($S$6:BD$6)*$M536+SUM($S$7:BD$7)*$N536-SUM($O536:$Q536),0)</f>
        <v>936</v>
      </c>
      <c r="BC536" s="87">
        <f t="shared" si="1826"/>
        <v>0</v>
      </c>
      <c r="BD536" s="393"/>
      <c r="BE536" s="14"/>
      <c r="BF536" s="75"/>
      <c r="BG536" s="23">
        <f t="shared" si="1876"/>
        <v>0</v>
      </c>
      <c r="BH536" s="23">
        <f t="shared" si="1877"/>
        <v>0</v>
      </c>
      <c r="BI536" s="23">
        <f t="shared" si="1878"/>
        <v>0</v>
      </c>
      <c r="BJ536" s="23">
        <f t="shared" si="1879"/>
        <v>57076.4</v>
      </c>
      <c r="BK536" s="23">
        <f t="shared" si="1880"/>
        <v>79906.960000000006</v>
      </c>
      <c r="BL536" s="23">
        <f t="shared" si="1881"/>
        <v>0</v>
      </c>
      <c r="BM536" s="23">
        <f t="shared" si="1882"/>
        <v>0</v>
      </c>
      <c r="BN536" s="23">
        <f t="shared" si="1883"/>
        <v>199767.40000000002</v>
      </c>
      <c r="BO536" s="23">
        <f t="shared" si="1884"/>
        <v>199767.40000000002</v>
      </c>
      <c r="BP536" s="23">
        <f t="shared" si="1885"/>
        <v>199767.40000000002</v>
      </c>
      <c r="BQ536" s="407">
        <f t="shared" si="1886"/>
        <v>199767.40000000002</v>
      </c>
      <c r="BR536" s="22">
        <f t="shared" si="1887"/>
        <v>199767.40000000002</v>
      </c>
      <c r="BS536" s="23">
        <f t="shared" si="1888"/>
        <v>199767.40000000002</v>
      </c>
      <c r="BT536" s="23">
        <f t="shared" si="1889"/>
        <v>0</v>
      </c>
      <c r="BU536" s="23">
        <f t="shared" si="1890"/>
        <v>0</v>
      </c>
      <c r="BV536" s="23"/>
      <c r="BW536" s="24"/>
      <c r="BX536" s="164" t="s">
        <v>645</v>
      </c>
    </row>
    <row r="537" spans="1:76" ht="25.5" customHeight="1" x14ac:dyDescent="0.25">
      <c r="A537" s="13" t="s">
        <v>313</v>
      </c>
      <c r="B537" s="13" t="s">
        <v>307</v>
      </c>
      <c r="C537" s="247" t="s">
        <v>10</v>
      </c>
      <c r="D537" s="275">
        <v>1</v>
      </c>
      <c r="E537" s="329">
        <v>1426.91</v>
      </c>
      <c r="F537" s="355" t="s">
        <v>635</v>
      </c>
      <c r="G537" s="369">
        <v>1</v>
      </c>
      <c r="H537" s="370">
        <v>1426.91</v>
      </c>
      <c r="I537" s="383" t="s">
        <v>1067</v>
      </c>
      <c r="J537" s="322"/>
      <c r="K537" s="117"/>
      <c r="L537" s="32"/>
      <c r="M537" s="41">
        <v>2</v>
      </c>
      <c r="N537" s="46"/>
      <c r="O537" s="4">
        <v>0</v>
      </c>
      <c r="P537" s="10">
        <v>0</v>
      </c>
      <c r="Q537" s="295">
        <v>0</v>
      </c>
      <c r="R537" s="72">
        <f>IF(SUM($S$3:U$3)*$J537+SUM($S$4:U$4)*$K537+SUM($S$5:U$5)*$L537+SUM($S$6:U$6)*$M537+SUM($S$7:U$7)*$N537-SUM($O537:$Q537)&gt;0,SUM($S$3:U$3)*$J537+SUM($S$4:U$4)*$K537+SUM($S$5:U$5)*$L537+SUM($S$6:U$6)*$M537+SUM($S$7:U$7)*$N537-SUM($O537:$Q537),0)</f>
        <v>0</v>
      </c>
      <c r="S537" s="73">
        <f t="shared" si="1859"/>
        <v>0</v>
      </c>
      <c r="T537" s="72">
        <f>IF(SUM($S$3:W$3)*$J537+SUM($S$4:W$4)*$K537+SUM($S$5:W$5)*$L537+SUM($S$6:W$6)*$M537+SUM($S$7:W$7)*$N537-SUM($O537:$Q537)&gt;0,SUM($S$3:W$3)*$J537+SUM($S$4:W$4)*$K537+SUM($S$5:W$5)*$L537+SUM($S$6:W$6)*$M537+SUM($S$7:W$7)*$N537-SUM($O537:$Q537),0)</f>
        <v>0</v>
      </c>
      <c r="U537" s="4">
        <f t="shared" si="1860"/>
        <v>0</v>
      </c>
      <c r="V537" s="72">
        <f>IF(SUM($S$3:Y$3)*$J537+SUM($S$4:Y$4)*$K537+SUM($S$5:Y$5)*$L537+SUM($S$6:Y$6)*$M537+SUM($S$7:Y$7)*$N537-SUM($O537:$Q537)&gt;0,SUM($S$3:Y$3)*$J537+SUM($S$4:Y$4)*$K537+SUM($S$5:Y$5)*$L537+SUM($S$6:Y$6)*$M537+SUM($S$7:Y$7)*$N537-SUM($O537:$Q537),0)</f>
        <v>0</v>
      </c>
      <c r="W537" s="4">
        <f t="shared" si="1861"/>
        <v>0</v>
      </c>
      <c r="X537" s="72">
        <f>IF(SUM($S$3:AA$3)*$J537+SUM($S$4:AA$4)*$K537+SUM($S$5:AA$5)*$L537+SUM($S$6:AA$6)*$M537+SUM($S$7:AA$7)*$N537-SUM($O537:$Q537)&gt;0,SUM($S$3:AA$3)*$J537+SUM($S$4:AA$4)*$K537+SUM($S$5:AA$5)*$L537+SUM($S$6:AA$6)*$M537+SUM($S$7:AA$7)*$N537-SUM($O537:$Q537),0)</f>
        <v>0</v>
      </c>
      <c r="Y537" s="4">
        <f t="shared" si="1862"/>
        <v>0</v>
      </c>
      <c r="Z537" s="72">
        <f>IF(SUM($S$3:AC$3)*$J537+SUM($S$4:AC$4)*$K537+SUM($S$5:AC$5)*$L537+SUM($S$6:AC$6)*$M537+SUM($S$7:AC$7)*$N537-SUM($O537:$Q537)&gt;0,SUM($S$3:AC$3)*$J537+SUM($S$4:AC$4)*$K537+SUM($S$5:AC$5)*$L537+SUM($S$6:AC$6)*$M537+SUM($S$7:AC$7)*$N537-SUM($O537:$Q537),0)</f>
        <v>0</v>
      </c>
      <c r="AA537" s="4">
        <f t="shared" si="1863"/>
        <v>0</v>
      </c>
      <c r="AB537" s="72">
        <f>IF(SUM($S$3:AE$3)*$J537+SUM($S$4:AE$4)*$K537+SUM($S$5:AE$5)*$L537+SUM($S$6:AE$6)*$M537+SUM($S$7:AE$7)*$N537-SUM($O537:$Q537)&gt;0,SUM($S$3:AE$3)*$J537+SUM($S$4:AE$4)*$K537+SUM($S$5:AE$5)*$L537+SUM($S$6:AE$6)*$M537+SUM($S$7:AE$7)*$N537-SUM($O537:$Q537),0)</f>
        <v>0</v>
      </c>
      <c r="AC537" s="4">
        <f t="shared" si="1864"/>
        <v>0</v>
      </c>
      <c r="AD537" s="72">
        <f>IF(SUM($S$3:AG$3)*$J537+SUM($S$4:AG$4)*$K537+SUM($S$5:AG$5)*$L537+SUM($S$6:AG$6)*$M537+SUM($S$7:AG$7)*$N537-SUM($O537:$Q537)&gt;0,SUM($S$3:AG$3)*$J537+SUM($S$4:AG$4)*$K537+SUM($S$5:AG$5)*$L537+SUM($S$6:AG$6)*$M537+SUM($S$7:AG$7)*$N537-SUM($O537:$Q537),0)</f>
        <v>0</v>
      </c>
      <c r="AE537" s="4">
        <f t="shared" si="1865"/>
        <v>0</v>
      </c>
      <c r="AF537" s="72">
        <f>IF(SUM($S$3:AI$3)*$J537+SUM($S$4:AI$4)*$K537+SUM($S$5:AI$5)*$L537+SUM($S$6:AI$6)*$M537+SUM($S$7:AI$7)*$N537-SUM($O537:$Q537)&gt;0,SUM($S$3:AI$3)*$J537+SUM($S$4:AI$4)*$K537+SUM($S$5:AI$5)*$L537+SUM($S$6:AI$6)*$M537+SUM($S$7:AI$7)*$N537-SUM($O537:$Q537),0)</f>
        <v>20</v>
      </c>
      <c r="AG537" s="4">
        <f t="shared" si="1866"/>
        <v>20</v>
      </c>
      <c r="AH537" s="72">
        <f>IF(SUM($S$3:AK$3)*$J537+SUM($S$4:AK$4)*$K537+SUM($S$5:AK$5)*$L537+SUM($S$6:AK$6)*$M537+SUM($S$7:AK$7)*$N537-SUM($O537:$Q537)&gt;0,SUM($S$3:AK$3)*$J537+SUM($S$4:AK$4)*$K537+SUM($S$5:AK$5)*$L537+SUM($S$6:AK$6)*$M537+SUM($S$7:AK$7)*$N537-SUM($O537:$Q537),0)</f>
        <v>48</v>
      </c>
      <c r="AI537" s="4">
        <f t="shared" si="1867"/>
        <v>28</v>
      </c>
      <c r="AJ537" s="72">
        <f>IF(SUM($S$3:AM$3)*$J537+SUM($S$4:AQ$4)*$K537+SUM($S$5:AM$5)*$L537+SUM($S$6:AM$6)*$M537+SUM($S$7:AM$7)*$N537-SUM($O537:$Q537)&gt;0,SUM($S$3:AM$3)*$J537+SUM($S$4:AQ$4)*$K537+SUM($S$5:AM$5)*$L537+SUM($S$6:AM$6)*$M537+SUM($S$7:AM$7)*$N537-SUM($O537:$Q537),0)</f>
        <v>48</v>
      </c>
      <c r="AK537" s="4">
        <f t="shared" si="1868"/>
        <v>0</v>
      </c>
      <c r="AL537" s="72">
        <f>IF(SUM($S$3:AO$3)*$J537+SUM($S$4:AS$4)*$K537+SUM($S$5:AO$5)*$L537+SUM($S$6:AO$6)*$M537+SUM($S$7:AO$7)*$N537-SUM($O537:$Q537)&gt;0,SUM($S$3:AO$3)*$J537+SUM($S$4:AS$4)*$K537+SUM($S$5:AO$5)*$L537+SUM($S$6:AO$6)*$M537+SUM($S$7:AO$7)*$N537-SUM($O537:$Q537),0)</f>
        <v>48</v>
      </c>
      <c r="AM537" s="4">
        <f t="shared" si="1869"/>
        <v>0</v>
      </c>
      <c r="AN537" s="72">
        <f>IF(SUM($S$3:AQ$3)*$J537+SUM($S$4:AU$4)*$K537+SUM($S$5:AQ$5)*$L537+SUM($S$6:AQ$6)*$M537+SUM($S$7:AQ$7)*$N537-SUM($O537:$Q537)&gt;0,SUM($S$3:AQ$3)*$J537+SUM($S$4:AU$4)*$K537+SUM($S$5:AQ$5)*$L537+SUM($S$6:AQ$6)*$M537+SUM($S$7:AQ$7)*$N537-SUM($O537:$Q537),0)</f>
        <v>118</v>
      </c>
      <c r="AO537" s="4">
        <f t="shared" si="1870"/>
        <v>70</v>
      </c>
      <c r="AP537" s="72">
        <f>IF(SUM($S$3:AS$3)*$J537+SUM($S$4:AW$4)*$K537+SUM($S$5:AS$5)*$L537+SUM($S$6:AS$6)*$M537+SUM($S$7:AS$7)*$N537-SUM($O537:$Q537)&gt;0,SUM($S$3:AS$3)*$J537+SUM($S$4:AW$4)*$K537+SUM($S$5:AS$5)*$L537+SUM($S$6:AS$6)*$M537+SUM($S$7:AS$7)*$N537-SUM($O537:$Q537),0)</f>
        <v>188</v>
      </c>
      <c r="AQ537" s="4">
        <f t="shared" si="1871"/>
        <v>70</v>
      </c>
      <c r="AR537" s="72">
        <f>IF(SUM($S$3:AU$3)*$J537+SUM($S$4:AP$4)*$K537+SUM($S$5:AU$5)*$L537+SUM($S$6:AU$6)*$M537+SUM($S$7:AU$7)*$N537-SUM($O537:$Q537)&gt;0,SUM($S$3:AU$3)*$J537+SUM($S$4:AP$4)*$K537+SUM($S$5:AU$5)*$L537+SUM($S$6:AU$6)*$M537+SUM($S$7:AU$7)*$N537-SUM($O537:$Q537),0)</f>
        <v>258</v>
      </c>
      <c r="AS537" s="4">
        <f t="shared" si="1872"/>
        <v>70</v>
      </c>
      <c r="AT537" s="72">
        <f>IF(SUM($S$3:AW$3)*$J537+SUM($S$4:AW$4)*$K537+SUM($S$5:AW$5)*$L537+SUM($S$6:AW$6)*$M537+SUM($S$7:AW$7)*$N537-SUM($O537:$Q537)&gt;0,SUM($S$3:AW$3)*$J537+SUM($S$4:AW$4)*$K537+SUM($S$5:AW$5)*$L537+SUM($S$6:AW$6)*$M537+SUM($S$7:AW$7)*$N537-SUM($O537:$Q537),0)</f>
        <v>328</v>
      </c>
      <c r="AU537" s="4">
        <f t="shared" si="1873"/>
        <v>70</v>
      </c>
      <c r="AV537" s="72">
        <f>IF(SUM($S$3:AY$3)*$J537+SUM($S$4:AY$4)*$K537+SUM($S$5:AY$5)*$L537+SUM($S$6:AY$6)*$M537+SUM($S$7:AY$7)*$N537-SUM($O537:$Q537)&gt;0,SUM($S$3:AY$3)*$J537+SUM($S$4:AY$4)*$K537+SUM($S$5:AY$5)*$L537+SUM($S$6:AY$6)*$M537+SUM($S$7:AY$7)*$N537-SUM($O537:$Q537),0)</f>
        <v>398</v>
      </c>
      <c r="AW537" s="4">
        <f t="shared" si="1874"/>
        <v>70</v>
      </c>
      <c r="AX537" s="72">
        <f>IF(SUM($S$3:BA$3)*$J537+SUM($S$4:BA$4)*$K537+SUM($S$5:BA$5)*$L537+SUM($S$6:BA$6)*$M537+SUM($S$7:BA$7)*$N537-SUM($O537:$Q537)&gt;0,SUM($S$3:BA$3)*$J537+SUM($S$4:BA$4)*$K537+SUM($S$5:BA$5)*$L537+SUM($S$6:BA$6)*$M537+SUM($S$7:BA$7)*$N537-SUM($O537:$Q537),0)</f>
        <v>468</v>
      </c>
      <c r="AY537" s="7">
        <f t="shared" si="1875"/>
        <v>70</v>
      </c>
      <c r="AZ537" s="401">
        <f>IF(SUM($S$3:BC$3)*$J537+SUM($S$4:BC$4)*$K537+SUM($S$5:BC$5)*$L537+SUM($S$6:BC$6)*$M537+SUM($S$7:BC$7)*$N537-SUM($O537:$Q537)&gt;0,SUM($S$3:BC$3)*$J537+SUM($S$4:BC$4)*$K537+SUM($S$5:BC$5)*$L537+SUM($S$6:BC$6)*$M537+SUM($S$7:BC$7)*$N537-SUM($O537:$Q537),0)</f>
        <v>468</v>
      </c>
      <c r="BA537" s="87">
        <f t="shared" si="1825"/>
        <v>0</v>
      </c>
      <c r="BB537" s="402">
        <f>IF(SUM($S$3:BD$3)*$J537+SUM($S$4:BD$4)*$K537+SUM($S$5:BD$5)*$L537+SUM($S$6:BD$6)*$M537+SUM($S$7:BD$7)*$N537-SUM($O537:$Q537)&gt;0,SUM($S$3:BD$3)*$J537+SUM($S$4:BD$4)*$K537+SUM($S$5:BD$5)*$L537+SUM($S$6:BD$6)*$M537+SUM($S$7:BD$7)*$N537-SUM($O537:$Q537),0)</f>
        <v>468</v>
      </c>
      <c r="BC537" s="87">
        <f t="shared" si="1826"/>
        <v>0</v>
      </c>
      <c r="BD537" s="393"/>
      <c r="BE537" s="14"/>
      <c r="BF537" s="75"/>
      <c r="BG537" s="23">
        <f t="shared" si="1876"/>
        <v>0</v>
      </c>
      <c r="BH537" s="23">
        <f t="shared" si="1877"/>
        <v>0</v>
      </c>
      <c r="BI537" s="23">
        <f t="shared" si="1878"/>
        <v>0</v>
      </c>
      <c r="BJ537" s="23">
        <f t="shared" si="1879"/>
        <v>28538.2</v>
      </c>
      <c r="BK537" s="23">
        <f t="shared" si="1880"/>
        <v>39953.480000000003</v>
      </c>
      <c r="BL537" s="23">
        <f t="shared" si="1881"/>
        <v>0</v>
      </c>
      <c r="BM537" s="23">
        <f t="shared" si="1882"/>
        <v>0</v>
      </c>
      <c r="BN537" s="23">
        <f t="shared" si="1883"/>
        <v>99883.700000000012</v>
      </c>
      <c r="BO537" s="23">
        <f t="shared" si="1884"/>
        <v>99883.700000000012</v>
      </c>
      <c r="BP537" s="23">
        <f t="shared" si="1885"/>
        <v>99883.700000000012</v>
      </c>
      <c r="BQ537" s="407">
        <f t="shared" si="1886"/>
        <v>99883.700000000012</v>
      </c>
      <c r="BR537" s="22">
        <f t="shared" si="1887"/>
        <v>99883.700000000012</v>
      </c>
      <c r="BS537" s="23">
        <f t="shared" si="1888"/>
        <v>99883.700000000012</v>
      </c>
      <c r="BT537" s="23">
        <f t="shared" si="1889"/>
        <v>0</v>
      </c>
      <c r="BU537" s="23">
        <f t="shared" si="1890"/>
        <v>0</v>
      </c>
      <c r="BV537" s="23"/>
      <c r="BW537" s="24"/>
      <c r="BX537" s="164" t="s">
        <v>645</v>
      </c>
    </row>
    <row r="538" spans="1:76" ht="25.5" customHeight="1" x14ac:dyDescent="0.25">
      <c r="A538" s="13" t="s">
        <v>314</v>
      </c>
      <c r="B538" s="13" t="s">
        <v>307</v>
      </c>
      <c r="C538" s="247" t="s">
        <v>10</v>
      </c>
      <c r="D538" s="275">
        <v>1</v>
      </c>
      <c r="E538" s="329">
        <v>648.15</v>
      </c>
      <c r="F538" s="355" t="s">
        <v>635</v>
      </c>
      <c r="G538" s="369">
        <v>1</v>
      </c>
      <c r="H538" s="370">
        <v>648.15</v>
      </c>
      <c r="I538" s="383" t="s">
        <v>1067</v>
      </c>
      <c r="J538" s="322"/>
      <c r="K538" s="117"/>
      <c r="L538" s="32"/>
      <c r="M538" s="41">
        <v>2</v>
      </c>
      <c r="N538" s="46"/>
      <c r="O538" s="4">
        <v>0</v>
      </c>
      <c r="P538" s="10">
        <v>0</v>
      </c>
      <c r="Q538" s="295">
        <v>0</v>
      </c>
      <c r="R538" s="72">
        <f>IF(SUM($S$3:U$3)*$J538+SUM($S$4:U$4)*$K538+SUM($S$5:U$5)*$L538+SUM($S$6:U$6)*$M538+SUM($S$7:U$7)*$N538-SUM($O538:$Q538)&gt;0,SUM($S$3:U$3)*$J538+SUM($S$4:U$4)*$K538+SUM($S$5:U$5)*$L538+SUM($S$6:U$6)*$M538+SUM($S$7:U$7)*$N538-SUM($O538:$Q538),0)</f>
        <v>0</v>
      </c>
      <c r="S538" s="73">
        <f t="shared" si="1859"/>
        <v>0</v>
      </c>
      <c r="T538" s="72">
        <f>IF(SUM($S$3:W$3)*$J538+SUM($S$4:W$4)*$K538+SUM($S$5:W$5)*$L538+SUM($S$6:W$6)*$M538+SUM($S$7:W$7)*$N538-SUM($O538:$Q538)&gt;0,SUM($S$3:W$3)*$J538+SUM($S$4:W$4)*$K538+SUM($S$5:W$5)*$L538+SUM($S$6:W$6)*$M538+SUM($S$7:W$7)*$N538-SUM($O538:$Q538),0)</f>
        <v>0</v>
      </c>
      <c r="U538" s="4">
        <f t="shared" si="1860"/>
        <v>0</v>
      </c>
      <c r="V538" s="72">
        <f>IF(SUM($S$3:Y$3)*$J538+SUM($S$4:Y$4)*$K538+SUM($S$5:Y$5)*$L538+SUM($S$6:Y$6)*$M538+SUM($S$7:Y$7)*$N538-SUM($O538:$Q538)&gt;0,SUM($S$3:Y$3)*$J538+SUM($S$4:Y$4)*$K538+SUM($S$5:Y$5)*$L538+SUM($S$6:Y$6)*$M538+SUM($S$7:Y$7)*$N538-SUM($O538:$Q538),0)</f>
        <v>0</v>
      </c>
      <c r="W538" s="4">
        <f t="shared" si="1861"/>
        <v>0</v>
      </c>
      <c r="X538" s="72">
        <f>IF(SUM($S$3:AA$3)*$J538+SUM($S$4:AA$4)*$K538+SUM($S$5:AA$5)*$L538+SUM($S$6:AA$6)*$M538+SUM($S$7:AA$7)*$N538-SUM($O538:$Q538)&gt;0,SUM($S$3:AA$3)*$J538+SUM($S$4:AA$4)*$K538+SUM($S$5:AA$5)*$L538+SUM($S$6:AA$6)*$M538+SUM($S$7:AA$7)*$N538-SUM($O538:$Q538),0)</f>
        <v>0</v>
      </c>
      <c r="Y538" s="4">
        <f t="shared" si="1862"/>
        <v>0</v>
      </c>
      <c r="Z538" s="72">
        <f>IF(SUM($S$3:AC$3)*$J538+SUM($S$4:AC$4)*$K538+SUM($S$5:AC$5)*$L538+SUM($S$6:AC$6)*$M538+SUM($S$7:AC$7)*$N538-SUM($O538:$Q538)&gt;0,SUM($S$3:AC$3)*$J538+SUM($S$4:AC$4)*$K538+SUM($S$5:AC$5)*$L538+SUM($S$6:AC$6)*$M538+SUM($S$7:AC$7)*$N538-SUM($O538:$Q538),0)</f>
        <v>0</v>
      </c>
      <c r="AA538" s="4">
        <f t="shared" si="1863"/>
        <v>0</v>
      </c>
      <c r="AB538" s="72">
        <f>IF(SUM($S$3:AE$3)*$J538+SUM($S$4:AE$4)*$K538+SUM($S$5:AE$5)*$L538+SUM($S$6:AE$6)*$M538+SUM($S$7:AE$7)*$N538-SUM($O538:$Q538)&gt;0,SUM($S$3:AE$3)*$J538+SUM($S$4:AE$4)*$K538+SUM($S$5:AE$5)*$L538+SUM($S$6:AE$6)*$M538+SUM($S$7:AE$7)*$N538-SUM($O538:$Q538),0)</f>
        <v>0</v>
      </c>
      <c r="AC538" s="4">
        <f t="shared" si="1864"/>
        <v>0</v>
      </c>
      <c r="AD538" s="72">
        <f>IF(SUM($S$3:AG$3)*$J538+SUM($S$4:AG$4)*$K538+SUM($S$5:AG$5)*$L538+SUM($S$6:AG$6)*$M538+SUM($S$7:AG$7)*$N538-SUM($O538:$Q538)&gt;0,SUM($S$3:AG$3)*$J538+SUM($S$4:AG$4)*$K538+SUM($S$5:AG$5)*$L538+SUM($S$6:AG$6)*$M538+SUM($S$7:AG$7)*$N538-SUM($O538:$Q538),0)</f>
        <v>0</v>
      </c>
      <c r="AE538" s="4">
        <f t="shared" si="1865"/>
        <v>0</v>
      </c>
      <c r="AF538" s="72">
        <f>IF(SUM($S$3:AI$3)*$J538+SUM($S$4:AI$4)*$K538+SUM($S$5:AI$5)*$L538+SUM($S$6:AI$6)*$M538+SUM($S$7:AI$7)*$N538-SUM($O538:$Q538)&gt;0,SUM($S$3:AI$3)*$J538+SUM($S$4:AI$4)*$K538+SUM($S$5:AI$5)*$L538+SUM($S$6:AI$6)*$M538+SUM($S$7:AI$7)*$N538-SUM($O538:$Q538),0)</f>
        <v>20</v>
      </c>
      <c r="AG538" s="4">
        <f t="shared" si="1866"/>
        <v>20</v>
      </c>
      <c r="AH538" s="72">
        <f>IF(SUM($S$3:AK$3)*$J538+SUM($S$4:AK$4)*$K538+SUM($S$5:AK$5)*$L538+SUM($S$6:AK$6)*$M538+SUM($S$7:AK$7)*$N538-SUM($O538:$Q538)&gt;0,SUM($S$3:AK$3)*$J538+SUM($S$4:AK$4)*$K538+SUM($S$5:AK$5)*$L538+SUM($S$6:AK$6)*$M538+SUM($S$7:AK$7)*$N538-SUM($O538:$Q538),0)</f>
        <v>48</v>
      </c>
      <c r="AI538" s="4">
        <f t="shared" si="1867"/>
        <v>28</v>
      </c>
      <c r="AJ538" s="72">
        <f>IF(SUM($S$3:AM$3)*$J538+SUM($S$4:AQ$4)*$K538+SUM($S$5:AM$5)*$L538+SUM($S$6:AM$6)*$M538+SUM($S$7:AM$7)*$N538-SUM($O538:$Q538)&gt;0,SUM($S$3:AM$3)*$J538+SUM($S$4:AQ$4)*$K538+SUM($S$5:AM$5)*$L538+SUM($S$6:AM$6)*$M538+SUM($S$7:AM$7)*$N538-SUM($O538:$Q538),0)</f>
        <v>48</v>
      </c>
      <c r="AK538" s="4">
        <f t="shared" si="1868"/>
        <v>0</v>
      </c>
      <c r="AL538" s="72">
        <f>IF(SUM($S$3:AO$3)*$J538+SUM($S$4:AS$4)*$K538+SUM($S$5:AO$5)*$L538+SUM($S$6:AO$6)*$M538+SUM($S$7:AO$7)*$N538-SUM($O538:$Q538)&gt;0,SUM($S$3:AO$3)*$J538+SUM($S$4:AS$4)*$K538+SUM($S$5:AO$5)*$L538+SUM($S$6:AO$6)*$M538+SUM($S$7:AO$7)*$N538-SUM($O538:$Q538),0)</f>
        <v>48</v>
      </c>
      <c r="AM538" s="4">
        <f t="shared" si="1869"/>
        <v>0</v>
      </c>
      <c r="AN538" s="72">
        <f>IF(SUM($S$3:AQ$3)*$J538+SUM($S$4:AU$4)*$K538+SUM($S$5:AQ$5)*$L538+SUM($S$6:AQ$6)*$M538+SUM($S$7:AQ$7)*$N538-SUM($O538:$Q538)&gt;0,SUM($S$3:AQ$3)*$J538+SUM($S$4:AU$4)*$K538+SUM($S$5:AQ$5)*$L538+SUM($S$6:AQ$6)*$M538+SUM($S$7:AQ$7)*$N538-SUM($O538:$Q538),0)</f>
        <v>118</v>
      </c>
      <c r="AO538" s="4">
        <f t="shared" si="1870"/>
        <v>70</v>
      </c>
      <c r="AP538" s="72">
        <f>IF(SUM($S$3:AS$3)*$J538+SUM($S$4:AW$4)*$K538+SUM($S$5:AS$5)*$L538+SUM($S$6:AS$6)*$M538+SUM($S$7:AS$7)*$N538-SUM($O538:$Q538)&gt;0,SUM($S$3:AS$3)*$J538+SUM($S$4:AW$4)*$K538+SUM($S$5:AS$5)*$L538+SUM($S$6:AS$6)*$M538+SUM($S$7:AS$7)*$N538-SUM($O538:$Q538),0)</f>
        <v>188</v>
      </c>
      <c r="AQ538" s="4">
        <f t="shared" si="1871"/>
        <v>70</v>
      </c>
      <c r="AR538" s="72">
        <f>IF(SUM($S$3:AU$3)*$J538+SUM($S$4:AP$4)*$K538+SUM($S$5:AU$5)*$L538+SUM($S$6:AU$6)*$M538+SUM($S$7:AU$7)*$N538-SUM($O538:$Q538)&gt;0,SUM($S$3:AU$3)*$J538+SUM($S$4:AP$4)*$K538+SUM($S$5:AU$5)*$L538+SUM($S$6:AU$6)*$M538+SUM($S$7:AU$7)*$N538-SUM($O538:$Q538),0)</f>
        <v>258</v>
      </c>
      <c r="AS538" s="4">
        <f t="shared" si="1872"/>
        <v>70</v>
      </c>
      <c r="AT538" s="72">
        <f>IF(SUM($S$3:AW$3)*$J538+SUM($S$4:AW$4)*$K538+SUM($S$5:AW$5)*$L538+SUM($S$6:AW$6)*$M538+SUM($S$7:AW$7)*$N538-SUM($O538:$Q538)&gt;0,SUM($S$3:AW$3)*$J538+SUM($S$4:AW$4)*$K538+SUM($S$5:AW$5)*$L538+SUM($S$6:AW$6)*$M538+SUM($S$7:AW$7)*$N538-SUM($O538:$Q538),0)</f>
        <v>328</v>
      </c>
      <c r="AU538" s="4">
        <f t="shared" si="1873"/>
        <v>70</v>
      </c>
      <c r="AV538" s="72">
        <f>IF(SUM($S$3:AY$3)*$J538+SUM($S$4:AY$4)*$K538+SUM($S$5:AY$5)*$L538+SUM($S$6:AY$6)*$M538+SUM($S$7:AY$7)*$N538-SUM($O538:$Q538)&gt;0,SUM($S$3:AY$3)*$J538+SUM($S$4:AY$4)*$K538+SUM($S$5:AY$5)*$L538+SUM($S$6:AY$6)*$M538+SUM($S$7:AY$7)*$N538-SUM($O538:$Q538),0)</f>
        <v>398</v>
      </c>
      <c r="AW538" s="4">
        <f t="shared" si="1874"/>
        <v>70</v>
      </c>
      <c r="AX538" s="72">
        <f>IF(SUM($S$3:BA$3)*$J538+SUM($S$4:BA$4)*$K538+SUM($S$5:BA$5)*$L538+SUM($S$6:BA$6)*$M538+SUM($S$7:BA$7)*$N538-SUM($O538:$Q538)&gt;0,SUM($S$3:BA$3)*$J538+SUM($S$4:BA$4)*$K538+SUM($S$5:BA$5)*$L538+SUM($S$6:BA$6)*$M538+SUM($S$7:BA$7)*$N538-SUM($O538:$Q538),0)</f>
        <v>468</v>
      </c>
      <c r="AY538" s="7">
        <f t="shared" si="1875"/>
        <v>70</v>
      </c>
      <c r="AZ538" s="401">
        <f>IF(SUM($S$3:BC$3)*$J538+SUM($S$4:BC$4)*$K538+SUM($S$5:BC$5)*$L538+SUM($S$6:BC$6)*$M538+SUM($S$7:BC$7)*$N538-SUM($O538:$Q538)&gt;0,SUM($S$3:BC$3)*$J538+SUM($S$4:BC$4)*$K538+SUM($S$5:BC$5)*$L538+SUM($S$6:BC$6)*$M538+SUM($S$7:BC$7)*$N538-SUM($O538:$Q538),0)</f>
        <v>468</v>
      </c>
      <c r="BA538" s="87">
        <f t="shared" si="1825"/>
        <v>0</v>
      </c>
      <c r="BB538" s="402">
        <f>IF(SUM($S$3:BD$3)*$J538+SUM($S$4:BD$4)*$K538+SUM($S$5:BD$5)*$L538+SUM($S$6:BD$6)*$M538+SUM($S$7:BD$7)*$N538-SUM($O538:$Q538)&gt;0,SUM($S$3:BD$3)*$J538+SUM($S$4:BD$4)*$K538+SUM($S$5:BD$5)*$L538+SUM($S$6:BD$6)*$M538+SUM($S$7:BD$7)*$N538-SUM($O538:$Q538),0)</f>
        <v>468</v>
      </c>
      <c r="BC538" s="87">
        <f t="shared" si="1826"/>
        <v>0</v>
      </c>
      <c r="BD538" s="393"/>
      <c r="BE538" s="14"/>
      <c r="BF538" s="75"/>
      <c r="BG538" s="23">
        <f t="shared" si="1876"/>
        <v>0</v>
      </c>
      <c r="BH538" s="23">
        <f t="shared" si="1877"/>
        <v>0</v>
      </c>
      <c r="BI538" s="23">
        <f t="shared" si="1878"/>
        <v>0</v>
      </c>
      <c r="BJ538" s="23">
        <f t="shared" si="1879"/>
        <v>12963</v>
      </c>
      <c r="BK538" s="23">
        <f t="shared" si="1880"/>
        <v>18148.2</v>
      </c>
      <c r="BL538" s="23">
        <f t="shared" si="1881"/>
        <v>0</v>
      </c>
      <c r="BM538" s="23">
        <f t="shared" si="1882"/>
        <v>0</v>
      </c>
      <c r="BN538" s="23">
        <f t="shared" si="1883"/>
        <v>45370.5</v>
      </c>
      <c r="BO538" s="23">
        <f t="shared" si="1884"/>
        <v>45370.5</v>
      </c>
      <c r="BP538" s="23">
        <f t="shared" si="1885"/>
        <v>45370.5</v>
      </c>
      <c r="BQ538" s="407">
        <f t="shared" si="1886"/>
        <v>45370.5</v>
      </c>
      <c r="BR538" s="22">
        <f t="shared" si="1887"/>
        <v>45370.5</v>
      </c>
      <c r="BS538" s="23">
        <f t="shared" si="1888"/>
        <v>45370.5</v>
      </c>
      <c r="BT538" s="23">
        <f t="shared" si="1889"/>
        <v>0</v>
      </c>
      <c r="BU538" s="23">
        <f t="shared" si="1890"/>
        <v>0</v>
      </c>
      <c r="BV538" s="23"/>
      <c r="BW538" s="24"/>
      <c r="BX538" s="164" t="s">
        <v>645</v>
      </c>
    </row>
    <row r="539" spans="1:76" ht="25.5" customHeight="1" x14ac:dyDescent="0.25">
      <c r="A539" s="13" t="s">
        <v>315</v>
      </c>
      <c r="B539" s="13" t="s">
        <v>307</v>
      </c>
      <c r="C539" s="247" t="s">
        <v>10</v>
      </c>
      <c r="D539" s="275">
        <v>1</v>
      </c>
      <c r="E539" s="329">
        <v>863.1</v>
      </c>
      <c r="F539" s="355" t="s">
        <v>635</v>
      </c>
      <c r="G539" s="369">
        <v>1</v>
      </c>
      <c r="H539" s="370">
        <v>863.1</v>
      </c>
      <c r="I539" s="383" t="s">
        <v>1067</v>
      </c>
      <c r="J539" s="322"/>
      <c r="K539" s="117"/>
      <c r="L539" s="32"/>
      <c r="M539" s="41">
        <v>20</v>
      </c>
      <c r="N539" s="46"/>
      <c r="O539" s="4">
        <v>0</v>
      </c>
      <c r="P539" s="10">
        <v>0</v>
      </c>
      <c r="Q539" s="295">
        <v>0</v>
      </c>
      <c r="R539" s="72">
        <f>IF(SUM($S$3:U$3)*$J539+SUM($S$4:U$4)*$K539+SUM($S$5:U$5)*$L539+SUM($S$6:U$6)*$M539+SUM($S$7:U$7)*$N539-SUM($O539:$Q539)&gt;0,SUM($S$3:U$3)*$J539+SUM($S$4:U$4)*$K539+SUM($S$5:U$5)*$L539+SUM($S$6:U$6)*$M539+SUM($S$7:U$7)*$N539-SUM($O539:$Q539),0)</f>
        <v>0</v>
      </c>
      <c r="S539" s="73">
        <f t="shared" si="1859"/>
        <v>0</v>
      </c>
      <c r="T539" s="72">
        <f>IF(SUM($S$3:W$3)*$J539+SUM($S$4:W$4)*$K539+SUM($S$5:W$5)*$L539+SUM($S$6:W$6)*$M539+SUM($S$7:W$7)*$N539-SUM($O539:$Q539)&gt;0,SUM($S$3:W$3)*$J539+SUM($S$4:W$4)*$K539+SUM($S$5:W$5)*$L539+SUM($S$6:W$6)*$M539+SUM($S$7:W$7)*$N539-SUM($O539:$Q539),0)</f>
        <v>0</v>
      </c>
      <c r="U539" s="4">
        <f t="shared" si="1860"/>
        <v>0</v>
      </c>
      <c r="V539" s="72">
        <f>IF(SUM($S$3:Y$3)*$J539+SUM($S$4:Y$4)*$K539+SUM($S$5:Y$5)*$L539+SUM($S$6:Y$6)*$M539+SUM($S$7:Y$7)*$N539-SUM($O539:$Q539)&gt;0,SUM($S$3:Y$3)*$J539+SUM($S$4:Y$4)*$K539+SUM($S$5:Y$5)*$L539+SUM($S$6:Y$6)*$M539+SUM($S$7:Y$7)*$N539-SUM($O539:$Q539),0)</f>
        <v>0</v>
      </c>
      <c r="W539" s="4">
        <f t="shared" si="1861"/>
        <v>0</v>
      </c>
      <c r="X539" s="72">
        <f>IF(SUM($S$3:AA$3)*$J539+SUM($S$4:AA$4)*$K539+SUM($S$5:AA$5)*$L539+SUM($S$6:AA$6)*$M539+SUM($S$7:AA$7)*$N539-SUM($O539:$Q539)&gt;0,SUM($S$3:AA$3)*$J539+SUM($S$4:AA$4)*$K539+SUM($S$5:AA$5)*$L539+SUM($S$6:AA$6)*$M539+SUM($S$7:AA$7)*$N539-SUM($O539:$Q539),0)</f>
        <v>0</v>
      </c>
      <c r="Y539" s="4">
        <f t="shared" si="1862"/>
        <v>0</v>
      </c>
      <c r="Z539" s="72">
        <f>IF(SUM($S$3:AC$3)*$J539+SUM($S$4:AC$4)*$K539+SUM($S$5:AC$5)*$L539+SUM($S$6:AC$6)*$M539+SUM($S$7:AC$7)*$N539-SUM($O539:$Q539)&gt;0,SUM($S$3:AC$3)*$J539+SUM($S$4:AC$4)*$K539+SUM($S$5:AC$5)*$L539+SUM($S$6:AC$6)*$M539+SUM($S$7:AC$7)*$N539-SUM($O539:$Q539),0)</f>
        <v>0</v>
      </c>
      <c r="AA539" s="4">
        <f t="shared" si="1863"/>
        <v>0</v>
      </c>
      <c r="AB539" s="72">
        <f>IF(SUM($S$3:AE$3)*$J539+SUM($S$4:AE$4)*$K539+SUM($S$5:AE$5)*$L539+SUM($S$6:AE$6)*$M539+SUM($S$7:AE$7)*$N539-SUM($O539:$Q539)&gt;0,SUM($S$3:AE$3)*$J539+SUM($S$4:AE$4)*$K539+SUM($S$5:AE$5)*$L539+SUM($S$6:AE$6)*$M539+SUM($S$7:AE$7)*$N539-SUM($O539:$Q539),0)</f>
        <v>0</v>
      </c>
      <c r="AC539" s="4">
        <f t="shared" si="1864"/>
        <v>0</v>
      </c>
      <c r="AD539" s="72">
        <f>IF(SUM($S$3:AG$3)*$J539+SUM($S$4:AG$4)*$K539+SUM($S$5:AG$5)*$L539+SUM($S$6:AG$6)*$M539+SUM($S$7:AG$7)*$N539-SUM($O539:$Q539)&gt;0,SUM($S$3:AG$3)*$J539+SUM($S$4:AG$4)*$K539+SUM($S$5:AG$5)*$L539+SUM($S$6:AG$6)*$M539+SUM($S$7:AG$7)*$N539-SUM($O539:$Q539),0)</f>
        <v>0</v>
      </c>
      <c r="AE539" s="4">
        <f t="shared" si="1865"/>
        <v>0</v>
      </c>
      <c r="AF539" s="72">
        <f>IF(SUM($S$3:AI$3)*$J539+SUM($S$4:AI$4)*$K539+SUM($S$5:AI$5)*$L539+SUM($S$6:AI$6)*$M539+SUM($S$7:AI$7)*$N539-SUM($O539:$Q539)&gt;0,SUM($S$3:AI$3)*$J539+SUM($S$4:AI$4)*$K539+SUM($S$5:AI$5)*$L539+SUM($S$6:AI$6)*$M539+SUM($S$7:AI$7)*$N539-SUM($O539:$Q539),0)</f>
        <v>200</v>
      </c>
      <c r="AG539" s="4">
        <f t="shared" si="1866"/>
        <v>200</v>
      </c>
      <c r="AH539" s="72">
        <f>IF(SUM($S$3:AK$3)*$J539+SUM($S$4:AK$4)*$K539+SUM($S$5:AK$5)*$L539+SUM($S$6:AK$6)*$M539+SUM($S$7:AK$7)*$N539-SUM($O539:$Q539)&gt;0,SUM($S$3:AK$3)*$J539+SUM($S$4:AK$4)*$K539+SUM($S$5:AK$5)*$L539+SUM($S$6:AK$6)*$M539+SUM($S$7:AK$7)*$N539-SUM($O539:$Q539),0)</f>
        <v>480</v>
      </c>
      <c r="AI539" s="4">
        <f t="shared" si="1867"/>
        <v>280</v>
      </c>
      <c r="AJ539" s="72">
        <f>IF(SUM($S$3:AM$3)*$J539+SUM($S$4:AQ$4)*$K539+SUM($S$5:AM$5)*$L539+SUM($S$6:AM$6)*$M539+SUM($S$7:AM$7)*$N539-SUM($O539:$Q539)&gt;0,SUM($S$3:AM$3)*$J539+SUM($S$4:AQ$4)*$K539+SUM($S$5:AM$5)*$L539+SUM($S$6:AM$6)*$M539+SUM($S$7:AM$7)*$N539-SUM($O539:$Q539),0)</f>
        <v>480</v>
      </c>
      <c r="AK539" s="4">
        <f t="shared" si="1868"/>
        <v>0</v>
      </c>
      <c r="AL539" s="72">
        <f>IF(SUM($S$3:AO$3)*$J539+SUM($S$4:AS$4)*$K539+SUM($S$5:AO$5)*$L539+SUM($S$6:AO$6)*$M539+SUM($S$7:AO$7)*$N539-SUM($O539:$Q539)&gt;0,SUM($S$3:AO$3)*$J539+SUM($S$4:AS$4)*$K539+SUM($S$5:AO$5)*$L539+SUM($S$6:AO$6)*$M539+SUM($S$7:AO$7)*$N539-SUM($O539:$Q539),0)</f>
        <v>480</v>
      </c>
      <c r="AM539" s="4">
        <f t="shared" si="1869"/>
        <v>0</v>
      </c>
      <c r="AN539" s="72">
        <f>IF(SUM($S$3:AQ$3)*$J539+SUM($S$4:AU$4)*$K539+SUM($S$5:AQ$5)*$L539+SUM($S$6:AQ$6)*$M539+SUM($S$7:AQ$7)*$N539-SUM($O539:$Q539)&gt;0,SUM($S$3:AQ$3)*$J539+SUM($S$4:AU$4)*$K539+SUM($S$5:AQ$5)*$L539+SUM($S$6:AQ$6)*$M539+SUM($S$7:AQ$7)*$N539-SUM($O539:$Q539),0)</f>
        <v>1180</v>
      </c>
      <c r="AO539" s="4">
        <f t="shared" si="1870"/>
        <v>700</v>
      </c>
      <c r="AP539" s="72">
        <f>IF(SUM($S$3:AS$3)*$J539+SUM($S$4:AW$4)*$K539+SUM($S$5:AS$5)*$L539+SUM($S$6:AS$6)*$M539+SUM($S$7:AS$7)*$N539-SUM($O539:$Q539)&gt;0,SUM($S$3:AS$3)*$J539+SUM($S$4:AW$4)*$K539+SUM($S$5:AS$5)*$L539+SUM($S$6:AS$6)*$M539+SUM($S$7:AS$7)*$N539-SUM($O539:$Q539),0)</f>
        <v>1880</v>
      </c>
      <c r="AQ539" s="4">
        <f t="shared" si="1871"/>
        <v>700</v>
      </c>
      <c r="AR539" s="72">
        <f>IF(SUM($S$3:AU$3)*$J539+SUM($S$4:AP$4)*$K539+SUM($S$5:AU$5)*$L539+SUM($S$6:AU$6)*$M539+SUM($S$7:AU$7)*$N539-SUM($O539:$Q539)&gt;0,SUM($S$3:AU$3)*$J539+SUM($S$4:AP$4)*$K539+SUM($S$5:AU$5)*$L539+SUM($S$6:AU$6)*$M539+SUM($S$7:AU$7)*$N539-SUM($O539:$Q539),0)</f>
        <v>2580</v>
      </c>
      <c r="AS539" s="4">
        <f t="shared" si="1872"/>
        <v>700</v>
      </c>
      <c r="AT539" s="72">
        <f>IF(SUM($S$3:AW$3)*$J539+SUM($S$4:AW$4)*$K539+SUM($S$5:AW$5)*$L539+SUM($S$6:AW$6)*$M539+SUM($S$7:AW$7)*$N539-SUM($O539:$Q539)&gt;0,SUM($S$3:AW$3)*$J539+SUM($S$4:AW$4)*$K539+SUM($S$5:AW$5)*$L539+SUM($S$6:AW$6)*$M539+SUM($S$7:AW$7)*$N539-SUM($O539:$Q539),0)</f>
        <v>3280</v>
      </c>
      <c r="AU539" s="4">
        <f t="shared" si="1873"/>
        <v>700</v>
      </c>
      <c r="AV539" s="72">
        <f>IF(SUM($S$3:AY$3)*$J539+SUM($S$4:AY$4)*$K539+SUM($S$5:AY$5)*$L539+SUM($S$6:AY$6)*$M539+SUM($S$7:AY$7)*$N539-SUM($O539:$Q539)&gt;0,SUM($S$3:AY$3)*$J539+SUM($S$4:AY$4)*$K539+SUM($S$5:AY$5)*$L539+SUM($S$6:AY$6)*$M539+SUM($S$7:AY$7)*$N539-SUM($O539:$Q539),0)</f>
        <v>3980</v>
      </c>
      <c r="AW539" s="4">
        <f t="shared" si="1874"/>
        <v>700</v>
      </c>
      <c r="AX539" s="72">
        <f>IF(SUM($S$3:BA$3)*$J539+SUM($S$4:BA$4)*$K539+SUM($S$5:BA$5)*$L539+SUM($S$6:BA$6)*$M539+SUM($S$7:BA$7)*$N539-SUM($O539:$Q539)&gt;0,SUM($S$3:BA$3)*$J539+SUM($S$4:BA$4)*$K539+SUM($S$5:BA$5)*$L539+SUM($S$6:BA$6)*$M539+SUM($S$7:BA$7)*$N539-SUM($O539:$Q539),0)</f>
        <v>4680</v>
      </c>
      <c r="AY539" s="7">
        <f t="shared" si="1875"/>
        <v>700</v>
      </c>
      <c r="AZ539" s="401">
        <f>IF(SUM($S$3:BC$3)*$J539+SUM($S$4:BC$4)*$K539+SUM($S$5:BC$5)*$L539+SUM($S$6:BC$6)*$M539+SUM($S$7:BC$7)*$N539-SUM($O539:$Q539)&gt;0,SUM($S$3:BC$3)*$J539+SUM($S$4:BC$4)*$K539+SUM($S$5:BC$5)*$L539+SUM($S$6:BC$6)*$M539+SUM($S$7:BC$7)*$N539-SUM($O539:$Q539),0)</f>
        <v>4680</v>
      </c>
      <c r="BA539" s="87">
        <f t="shared" si="1825"/>
        <v>0</v>
      </c>
      <c r="BB539" s="402">
        <f>IF(SUM($S$3:BD$3)*$J539+SUM($S$4:BD$4)*$K539+SUM($S$5:BD$5)*$L539+SUM($S$6:BD$6)*$M539+SUM($S$7:BD$7)*$N539-SUM($O539:$Q539)&gt;0,SUM($S$3:BD$3)*$J539+SUM($S$4:BD$4)*$K539+SUM($S$5:BD$5)*$L539+SUM($S$6:BD$6)*$M539+SUM($S$7:BD$7)*$N539-SUM($O539:$Q539),0)</f>
        <v>4680</v>
      </c>
      <c r="BC539" s="87">
        <f t="shared" si="1826"/>
        <v>0</v>
      </c>
      <c r="BD539" s="393"/>
      <c r="BE539" s="14"/>
      <c r="BF539" s="75"/>
      <c r="BG539" s="23">
        <f t="shared" si="1876"/>
        <v>0</v>
      </c>
      <c r="BH539" s="23">
        <f t="shared" si="1877"/>
        <v>0</v>
      </c>
      <c r="BI539" s="23">
        <f t="shared" si="1878"/>
        <v>0</v>
      </c>
      <c r="BJ539" s="23">
        <f t="shared" si="1879"/>
        <v>172620</v>
      </c>
      <c r="BK539" s="23">
        <f t="shared" si="1880"/>
        <v>241668</v>
      </c>
      <c r="BL539" s="23">
        <f t="shared" si="1881"/>
        <v>0</v>
      </c>
      <c r="BM539" s="23">
        <f t="shared" si="1882"/>
        <v>0</v>
      </c>
      <c r="BN539" s="23">
        <f t="shared" si="1883"/>
        <v>604170</v>
      </c>
      <c r="BO539" s="23">
        <f t="shared" si="1884"/>
        <v>604170</v>
      </c>
      <c r="BP539" s="23">
        <f t="shared" si="1885"/>
        <v>604170</v>
      </c>
      <c r="BQ539" s="407">
        <f t="shared" si="1886"/>
        <v>604170</v>
      </c>
      <c r="BR539" s="22">
        <f t="shared" si="1887"/>
        <v>604170</v>
      </c>
      <c r="BS539" s="23">
        <f t="shared" si="1888"/>
        <v>604170</v>
      </c>
      <c r="BT539" s="23">
        <f t="shared" si="1889"/>
        <v>0</v>
      </c>
      <c r="BU539" s="23">
        <f t="shared" si="1890"/>
        <v>0</v>
      </c>
      <c r="BV539" s="23"/>
      <c r="BW539" s="24"/>
      <c r="BX539" s="164" t="s">
        <v>645</v>
      </c>
    </row>
    <row r="540" spans="1:76" s="86" customFormat="1" ht="18.75" customHeight="1" x14ac:dyDescent="0.25">
      <c r="A540" s="180" t="s">
        <v>258</v>
      </c>
      <c r="B540" s="15"/>
      <c r="C540" s="245"/>
      <c r="D540" s="274"/>
      <c r="E540" s="328"/>
      <c r="F540" s="342"/>
      <c r="G540" s="369"/>
      <c r="H540" s="370"/>
      <c r="I540" s="371"/>
      <c r="J540" s="56"/>
      <c r="K540" s="56"/>
      <c r="L540" s="29"/>
      <c r="M540" s="29"/>
      <c r="N540" s="29"/>
      <c r="O540" s="10"/>
      <c r="P540" s="10"/>
      <c r="Q540" s="291">
        <v>0</v>
      </c>
      <c r="AR540" s="398"/>
      <c r="AT540" s="398"/>
      <c r="AV540" s="398"/>
      <c r="AX540" s="398"/>
      <c r="AZ540" s="401">
        <f>IF(SUM($S$3:BC$3)*$J540+SUM($S$4:BC$4)*$K540+SUM($S$5:BC$5)*$L540+SUM($S$6:BC$6)*$M540+SUM($S$7:BC$7)*$N540-SUM($O540:$Q540)&gt;0,SUM($S$3:BC$3)*$J540+SUM($S$4:BC$4)*$K540+SUM($S$5:BC$5)*$L540+SUM($S$6:BC$6)*$M540+SUM($S$7:BC$7)*$N540-SUM($O540:$Q540),0)</f>
        <v>0</v>
      </c>
      <c r="BA540" s="87">
        <f t="shared" si="1825"/>
        <v>0</v>
      </c>
      <c r="BB540" s="402">
        <f>IF(SUM($S$3:BD$3)*$J540+SUM($S$4:BD$4)*$K540+SUM($S$5:BD$5)*$L540+SUM($S$6:BD$6)*$M540+SUM($S$7:BD$7)*$N540-SUM($O540:$Q540)&gt;0,SUM($S$3:BD$3)*$J540+SUM($S$4:BD$4)*$K540+SUM($S$5:BD$5)*$L540+SUM($S$6:BD$6)*$M540+SUM($S$7:BD$7)*$N540-SUM($O540:$Q540),0)</f>
        <v>0</v>
      </c>
      <c r="BC540" s="87">
        <f t="shared" si="1826"/>
        <v>0</v>
      </c>
      <c r="BG540" s="91"/>
      <c r="BH540" s="91"/>
      <c r="BI540" s="91"/>
      <c r="BJ540" s="91"/>
      <c r="BK540" s="91"/>
      <c r="BL540" s="91"/>
      <c r="BM540" s="91"/>
      <c r="BN540" s="91"/>
      <c r="BO540" s="91"/>
      <c r="BP540" s="91"/>
      <c r="BQ540" s="250"/>
      <c r="BR540" s="157"/>
      <c r="BS540" s="91"/>
      <c r="BT540" s="91"/>
      <c r="BU540" s="91"/>
      <c r="BV540" s="91"/>
      <c r="BW540" s="158"/>
      <c r="BX540" s="153"/>
    </row>
    <row r="541" spans="1:76" ht="15" customHeight="1" x14ac:dyDescent="0.25">
      <c r="A541" s="94" t="s">
        <v>329</v>
      </c>
      <c r="B541" s="15"/>
      <c r="C541" s="268" t="s">
        <v>330</v>
      </c>
      <c r="D541" s="283">
        <v>1</v>
      </c>
      <c r="E541" s="336">
        <v>980</v>
      </c>
      <c r="F541" s="355" t="s">
        <v>617</v>
      </c>
      <c r="G541" s="369">
        <v>1</v>
      </c>
      <c r="H541" s="370">
        <v>1078</v>
      </c>
      <c r="I541" s="383" t="s">
        <v>617</v>
      </c>
      <c r="J541" s="323">
        <v>4.8000000000000001E-4</v>
      </c>
      <c r="K541" s="117"/>
      <c r="L541" s="26">
        <v>5.0000000000000001E-4</v>
      </c>
      <c r="M541" s="29"/>
      <c r="N541" s="29"/>
      <c r="O541" s="4">
        <v>0</v>
      </c>
      <c r="P541" s="10">
        <v>0</v>
      </c>
      <c r="Q541" s="295">
        <v>0.18210000000000001</v>
      </c>
      <c r="R541" s="72">
        <f>IF(SUM($S$3:U$3)*$J541+SUM($S$4:U$4)*$K541+SUM($S$5:U$5)*$L541+SUM($S$6:U$6)*$M541+SUM($S$7:U$7)*$N541-SUM($O541:$Q541)&gt;0,SUM($S$3:U$3)*$J541+SUM($S$4:U$4)*$K541+SUM($S$5:U$5)*$L541+SUM($S$6:U$6)*$M541+SUM($S$7:U$7)*$N541-SUM($O541:$Q541),0)</f>
        <v>0</v>
      </c>
      <c r="S541" s="73">
        <f t="shared" ref="S541:S603" si="1891">R541</f>
        <v>0</v>
      </c>
      <c r="T541" s="72">
        <f>IF(SUM($S$3:W$3)*$J541+SUM($S$4:W$4)*$K541+SUM($S$5:W$5)*$L541+SUM($S$6:W$6)*$M541+SUM($S$7:W$7)*$N541-SUM($O541:$Q541)&gt;0,SUM($S$3:W$3)*$J541+SUM($S$4:W$4)*$K541+SUM($S$5:W$5)*$L541+SUM($S$6:W$6)*$M541+SUM($S$7:W$7)*$N541-SUM($O541:$Q541),0)</f>
        <v>0</v>
      </c>
      <c r="U541" s="4">
        <f t="shared" ref="U541:U603" si="1892">IF(T541-R541&gt;0,T541-R541,0)</f>
        <v>0</v>
      </c>
      <c r="V541" s="72">
        <f>IF(SUM($S$3:Y$3)*$J541+SUM($S$4:Y$4)*$K541+SUM($S$5:Y$5)*$L541+SUM($S$6:Y$6)*$M541+SUM($S$7:Y$7)*$N541-SUM($O541:$Q541)&gt;0,SUM($S$3:Y$3)*$J541+SUM($S$4:Y$4)*$K541+SUM($S$5:Y$5)*$L541+SUM($S$6:Y$6)*$M541+SUM($S$7:Y$7)*$N541-SUM($O541:$Q541),0)</f>
        <v>0</v>
      </c>
      <c r="W541" s="4">
        <f t="shared" ref="W541:W603" si="1893">IF(V541-T541&gt;0,V541-T541,0)</f>
        <v>0</v>
      </c>
      <c r="X541" s="72">
        <f>IF(SUM($S$3:AA$3)*$J541+SUM($S$4:AA$4)*$K541+SUM($S$5:AA$5)*$L541+SUM($S$6:AA$6)*$M541+SUM($S$7:AA$7)*$N541-SUM($O541:$Q541)&gt;0,SUM($S$3:AA$3)*$J541+SUM($S$4:AA$4)*$K541+SUM($S$5:AA$5)*$L541+SUM($S$6:AA$6)*$M541+SUM($S$7:AA$7)*$N541-SUM($O541:$Q541),0)</f>
        <v>0</v>
      </c>
      <c r="Y541" s="4">
        <f t="shared" ref="Y541:Y603" si="1894">IF(X541-V541&gt;0,X541-V541,0)</f>
        <v>0</v>
      </c>
      <c r="Z541" s="72">
        <f>IF(SUM($S$3:AC$3)*$J541+SUM($S$4:AC$4)*$K541+SUM($S$5:AC$5)*$L541+SUM($S$6:AC$6)*$M541+SUM($S$7:AC$7)*$N541-SUM($O541:$Q541)&gt;0,SUM($S$3:AC$3)*$J541+SUM($S$4:AC$4)*$K541+SUM($S$5:AC$5)*$L541+SUM($S$6:AC$6)*$M541+SUM($S$7:AC$7)*$N541-SUM($O541:$Q541),0)</f>
        <v>0</v>
      </c>
      <c r="AA541" s="4">
        <f t="shared" ref="AA541:AA603" si="1895">IF(Z541-X541&gt;0,Z541-X541,0)</f>
        <v>0</v>
      </c>
      <c r="AB541" s="72">
        <f>IF(SUM($S$3:AE$3)*$J541+SUM($S$4:AE$4)*$K541+SUM($S$5:AE$5)*$L541+SUM($S$6:AE$6)*$M541+SUM($S$7:AE$7)*$N541-SUM($O541:$Q541)&gt;0,SUM($S$3:AE$3)*$J541+SUM($S$4:AE$4)*$K541+SUM($S$5:AE$5)*$L541+SUM($S$6:AE$6)*$M541+SUM($S$7:AE$7)*$N541-SUM($O541:$Q541),0)</f>
        <v>0</v>
      </c>
      <c r="AC541" s="4">
        <f t="shared" ref="AC541:AC603" si="1896">IF(AB541-Z541&gt;0,AB541-Z541,0)</f>
        <v>0</v>
      </c>
      <c r="AD541" s="72">
        <f>IF(SUM($S$3:AG$3)*$J541+SUM($S$4:AG$4)*$K541+SUM($S$5:AG$5)*$L541+SUM($S$6:AG$6)*$M541+SUM($S$7:AG$7)*$N541-SUM($O541:$Q541)&gt;0,SUM($S$3:AG$3)*$J541+SUM($S$4:AG$4)*$K541+SUM($S$5:AG$5)*$L541+SUM($S$6:AG$6)*$M541+SUM($S$7:AG$7)*$N541-SUM($O541:$Q541),0)</f>
        <v>0</v>
      </c>
      <c r="AE541" s="4">
        <f t="shared" ref="AE541:AE603" si="1897">IF(AD541-AB541&gt;0,AD541-AB541,0)</f>
        <v>0</v>
      </c>
      <c r="AF541" s="72">
        <f>IF(SUM($S$3:AI$3)*$J541+SUM($S$4:AI$4)*$K541+SUM($S$5:AI$5)*$L541+SUM($S$6:AI$6)*$M541+SUM($S$7:AI$7)*$N541-SUM($O541:$Q541)&gt;0,SUM($S$3:AI$3)*$J541+SUM($S$4:AI$4)*$K541+SUM($S$5:AI$5)*$L541+SUM($S$6:AI$6)*$M541+SUM($S$7:AI$7)*$N541-SUM($O541:$Q541),0)</f>
        <v>2.4999999999999994E-2</v>
      </c>
      <c r="AG541" s="4">
        <f t="shared" ref="AG541:AG603" si="1898">IF(AF541-AD541&gt;0,AF541-AD541,0)</f>
        <v>2.4999999999999994E-2</v>
      </c>
      <c r="AH541" s="72">
        <f>IF(SUM($S$3:AK$3)*$J541+SUM($S$4:AK$4)*$K541+SUM($S$5:AK$5)*$L541+SUM($S$6:AK$6)*$M541+SUM($S$7:AK$7)*$N541-SUM($O541:$Q541)&gt;0,SUM($S$3:AK$3)*$J541+SUM($S$4:AK$4)*$K541+SUM($S$5:AK$5)*$L541+SUM($S$6:AK$6)*$M541+SUM($S$7:AK$7)*$N541-SUM($O541:$Q541),0)</f>
        <v>5.2499999999999991E-2</v>
      </c>
      <c r="AI541" s="4">
        <f t="shared" ref="AI541:AI603" si="1899">IF(AH541-AF541&gt;0,AH541-AF541,0)</f>
        <v>2.7499999999999997E-2</v>
      </c>
      <c r="AJ541" s="72">
        <f>IF(SUM($S$3:AM$3)*$J541+SUM($S$4:AQ$4)*$K541+SUM($S$5:AM$5)*$L541+SUM($S$6:AM$6)*$M541+SUM($S$7:AM$7)*$N541-SUM($O541:$Q541)&gt;0,SUM($S$3:AM$3)*$J541+SUM($S$4:AQ$4)*$K541+SUM($S$5:AM$5)*$L541+SUM($S$6:AM$6)*$M541+SUM($S$7:AM$7)*$N541-SUM($O541:$Q541),0)</f>
        <v>5.2499999999999991E-2</v>
      </c>
      <c r="AK541" s="4">
        <f t="shared" ref="AK541:AK603" si="1900">IF(AJ541-AH541&gt;0,AJ541-AH541,0)</f>
        <v>0</v>
      </c>
      <c r="AL541" s="72">
        <f>IF(SUM($S$3:AO$3)*$J541+SUM($S$4:AS$4)*$K541+SUM($S$5:AO$5)*$L541+SUM($S$6:AO$6)*$M541+SUM($S$7:AO$7)*$N541-SUM($O541:$Q541)&gt;0,SUM($S$3:AO$3)*$J541+SUM($S$4:AS$4)*$K541+SUM($S$5:AO$5)*$L541+SUM($S$6:AO$6)*$M541+SUM($S$7:AO$7)*$N541-SUM($O541:$Q541),0)</f>
        <v>5.2499999999999991E-2</v>
      </c>
      <c r="AM541" s="4">
        <f t="shared" ref="AM541:AM603" si="1901">IF(AL541-AJ541&gt;0,AL541-AJ541,0)</f>
        <v>0</v>
      </c>
      <c r="AN541" s="72">
        <f>IF(SUM($S$3:AQ$3)*$J541+SUM($S$4:AU$4)*$K541+SUM($S$5:AQ$5)*$L541+SUM($S$6:AQ$6)*$M541+SUM($S$7:AQ$7)*$N541-SUM($O541:$Q541)&gt;0,SUM($S$3:AQ$3)*$J541+SUM($S$4:AU$4)*$K541+SUM($S$5:AQ$5)*$L541+SUM($S$6:AQ$6)*$M541+SUM($S$7:AQ$7)*$N541-SUM($O541:$Q541),0)</f>
        <v>7.7499999999999986E-2</v>
      </c>
      <c r="AO541" s="4">
        <f t="shared" ref="AO541:AO603" si="1902">IF(AN541-AL541&gt;0,AN541-AL541,0)</f>
        <v>2.4999999999999994E-2</v>
      </c>
      <c r="AP541" s="72">
        <f>IF(SUM($S$3:AS$3)*$J541+SUM($S$4:AW$4)*$K541+SUM($S$5:AS$5)*$L541+SUM($S$6:AS$6)*$M541+SUM($S$7:AS$7)*$N541-SUM($O541:$Q541)&gt;0,SUM($S$3:AS$3)*$J541+SUM($S$4:AW$4)*$K541+SUM($S$5:AS$5)*$L541+SUM($S$6:AS$6)*$M541+SUM($S$7:AS$7)*$N541-SUM($O541:$Q541),0)</f>
        <v>0.12749999999999997</v>
      </c>
      <c r="AQ541" s="4">
        <f t="shared" ref="AQ541:AQ603" si="1903">IF(AP541-AN541&gt;0,AP541-AN541,0)</f>
        <v>4.9999999999999989E-2</v>
      </c>
      <c r="AR541" s="72">
        <f>IF(SUM($S$3:AU$3)*$J541+SUM($S$4:AP$4)*$K541+SUM($S$5:AU$5)*$L541+SUM($S$6:AU$6)*$M541+SUM($S$7:AU$7)*$N541-SUM($O541:$Q541)&gt;0,SUM($S$3:AU$3)*$J541+SUM($S$4:AP$4)*$K541+SUM($S$5:AU$5)*$L541+SUM($S$6:AU$6)*$M541+SUM($S$7:AU$7)*$N541-SUM($O541:$Q541),0)</f>
        <v>0.2175</v>
      </c>
      <c r="AS541" s="4">
        <f t="shared" ref="AS541:AS603" si="1904">IF(AR541-AP541&gt;0,AR541-AP541,0)</f>
        <v>9.0000000000000024E-2</v>
      </c>
      <c r="AT541" s="72">
        <f>IF(SUM($S$3:AW$3)*$J541+SUM($S$4:AW$4)*$K541+SUM($S$5:AW$5)*$L541+SUM($S$6:AW$6)*$M541+SUM($S$7:AW$7)*$N541-SUM($O541:$Q541)&gt;0,SUM($S$3:AW$3)*$J541+SUM($S$4:AW$4)*$K541+SUM($S$5:AW$5)*$L541+SUM($S$6:AW$6)*$M541+SUM($S$7:AW$7)*$N541-SUM($O541:$Q541),0)</f>
        <v>0.3075</v>
      </c>
      <c r="AU541" s="4">
        <f t="shared" ref="AU541:AU603" si="1905">IF(AT541-AR541&gt;0,AT541-AR541,0)</f>
        <v>0.09</v>
      </c>
      <c r="AV541" s="72">
        <f>IF(SUM($S$3:AY$3)*$J541+SUM($S$4:AY$4)*$K541+SUM($S$5:AY$5)*$L541+SUM($S$6:AY$6)*$M541+SUM($S$7:AY$7)*$N541-SUM($O541:$Q541)&gt;0,SUM($S$3:AY$3)*$J541+SUM($S$4:AY$4)*$K541+SUM($S$5:AY$5)*$L541+SUM($S$6:AY$6)*$M541+SUM($S$7:AY$7)*$N541-SUM($O541:$Q541),0)</f>
        <v>0.39749999999999996</v>
      </c>
      <c r="AW541" s="4">
        <f t="shared" ref="AW541:AW603" si="1906">IF(AV541-AT541&gt;0,AV541-AT541,0)</f>
        <v>8.9999999999999969E-2</v>
      </c>
      <c r="AX541" s="72">
        <f>IF(SUM($S$3:BA$3)*$J541+SUM($S$4:BA$4)*$K541+SUM($S$5:BA$5)*$L541+SUM($S$6:BA$6)*$M541+SUM($S$7:BA$7)*$N541-SUM($O541:$Q541)&gt;0,SUM($S$3:BA$3)*$J541+SUM($S$4:BA$4)*$K541+SUM($S$5:BA$5)*$L541+SUM($S$6:BA$6)*$M541+SUM($S$7:BA$7)*$N541-SUM($O541:$Q541),0)</f>
        <v>0.48749999999999993</v>
      </c>
      <c r="AY541" s="7">
        <f t="shared" ref="AY541:AY603" si="1907">IF(AX541-AV541&gt;0,AX541-AV541,0)</f>
        <v>8.9999999999999969E-2</v>
      </c>
      <c r="AZ541" s="401">
        <f>IF(SUM($S$3:BC$3)*$J541+SUM($S$4:BC$4)*$K541+SUM($S$5:BC$5)*$L541+SUM($S$6:BC$6)*$M541+SUM($S$7:BC$7)*$N541-SUM($O541:$Q541)&gt;0,SUM($S$3:BC$3)*$J541+SUM($S$4:BC$4)*$K541+SUM($S$5:BC$5)*$L541+SUM($S$6:BC$6)*$M541+SUM($S$7:BC$7)*$N541-SUM($O541:$Q541),0)</f>
        <v>0.57750000000000001</v>
      </c>
      <c r="BA541" s="87">
        <f t="shared" si="1825"/>
        <v>9.000000000000008E-2</v>
      </c>
      <c r="BB541" s="402">
        <f>IF(SUM($S$3:BD$3)*$J541+SUM($S$4:BD$4)*$K541+SUM($S$5:BD$5)*$L541+SUM($S$6:BD$6)*$M541+SUM($S$7:BD$7)*$N541-SUM($O541:$Q541)&gt;0,SUM($S$3:BD$3)*$J541+SUM($S$4:BD$4)*$K541+SUM($S$5:BD$5)*$L541+SUM($S$6:BD$6)*$M541+SUM($S$7:BD$7)*$N541-SUM($O541:$Q541),0)</f>
        <v>0.64549999999999996</v>
      </c>
      <c r="BC541" s="87">
        <f t="shared" si="1826"/>
        <v>6.7999999999999949E-2</v>
      </c>
      <c r="BD541" s="393"/>
      <c r="BE541" s="14"/>
      <c r="BF541" s="75"/>
      <c r="BG541" s="23">
        <f t="shared" ref="BG541:BG547" si="1908">AA541*$H541</f>
        <v>0</v>
      </c>
      <c r="BH541" s="23">
        <f t="shared" ref="BH541:BH547" si="1909">AC541*$H541</f>
        <v>0</v>
      </c>
      <c r="BI541" s="23">
        <f t="shared" ref="BI541:BI547" si="1910">AE541*$H541</f>
        <v>0</v>
      </c>
      <c r="BJ541" s="23">
        <f t="shared" ref="BJ541:BJ547" si="1911">AG541*$H541</f>
        <v>26.949999999999996</v>
      </c>
      <c r="BK541" s="23">
        <f t="shared" ref="BK541:BK547" si="1912">AI541*$H541</f>
        <v>29.644999999999996</v>
      </c>
      <c r="BL541" s="23">
        <f t="shared" ref="BL541:BL547" si="1913">AK541*$H541</f>
        <v>0</v>
      </c>
      <c r="BM541" s="23">
        <f t="shared" ref="BM541:BM547" si="1914">AM541*$H541</f>
        <v>0</v>
      </c>
      <c r="BN541" s="23">
        <f t="shared" ref="BN541:BN547" si="1915">AO541*$H541</f>
        <v>26.949999999999996</v>
      </c>
      <c r="BO541" s="23">
        <f t="shared" ref="BO541:BO547" si="1916">AQ541*$H541</f>
        <v>53.899999999999991</v>
      </c>
      <c r="BP541" s="23">
        <f t="shared" ref="BP541:BP547" si="1917">AS541*$H541</f>
        <v>97.020000000000024</v>
      </c>
      <c r="BQ541" s="407">
        <f t="shared" ref="BQ541:BQ547" si="1918">AU541*$H541</f>
        <v>97.02</v>
      </c>
      <c r="BR541" s="22">
        <f t="shared" ref="BR541:BR547" si="1919">AW541*$H541</f>
        <v>97.019999999999968</v>
      </c>
      <c r="BS541" s="23">
        <f t="shared" ref="BS541:BS547" si="1920">AY541*$H541</f>
        <v>97.019999999999968</v>
      </c>
      <c r="BT541" s="23">
        <f t="shared" ref="BT541:BT544" si="1921">BA541*$H541</f>
        <v>97.020000000000081</v>
      </c>
      <c r="BU541" s="23">
        <f t="shared" ref="BU541:BU543" si="1922">BC541*$H541</f>
        <v>73.303999999999945</v>
      </c>
      <c r="BV541" s="23"/>
      <c r="BW541" s="24"/>
      <c r="BX541" s="164" t="s">
        <v>645</v>
      </c>
    </row>
    <row r="542" spans="1:76" ht="15" customHeight="1" x14ac:dyDescent="0.25">
      <c r="A542" s="94" t="s">
        <v>331</v>
      </c>
      <c r="B542" s="12" t="s">
        <v>467</v>
      </c>
      <c r="C542" s="268" t="s">
        <v>192</v>
      </c>
      <c r="D542" s="283">
        <v>1</v>
      </c>
      <c r="E542" s="336">
        <v>300</v>
      </c>
      <c r="F542" s="355" t="s">
        <v>618</v>
      </c>
      <c r="G542" s="369">
        <v>1</v>
      </c>
      <c r="H542" s="370">
        <v>330</v>
      </c>
      <c r="I542" s="383" t="s">
        <v>618</v>
      </c>
      <c r="J542" s="323">
        <v>0.45</v>
      </c>
      <c r="K542" s="117"/>
      <c r="L542" s="26">
        <v>0.45</v>
      </c>
      <c r="M542" s="29"/>
      <c r="N542" s="29"/>
      <c r="O542" s="4">
        <v>0</v>
      </c>
      <c r="P542" s="10">
        <v>0</v>
      </c>
      <c r="Q542" s="295">
        <v>166.95</v>
      </c>
      <c r="R542" s="72">
        <f>IF(SUM($S$3:U$3)*$J542+SUM($S$4:U$4)*$K542+SUM($S$5:U$5)*$L542+SUM($S$6:U$6)*$M542+SUM($S$7:U$7)*$N542-SUM($O542:$Q542)&gt;0,SUM($S$3:U$3)*$J542+SUM($S$4:U$4)*$K542+SUM($S$5:U$5)*$L542+SUM($S$6:U$6)*$M542+SUM($S$7:U$7)*$N542-SUM($O542:$Q542),0)</f>
        <v>0</v>
      </c>
      <c r="S542" s="73">
        <f t="shared" si="1891"/>
        <v>0</v>
      </c>
      <c r="T542" s="72">
        <f>IF(SUM($S$3:W$3)*$J542+SUM($S$4:W$4)*$K542+SUM($S$5:W$5)*$L542+SUM($S$6:W$6)*$M542+SUM($S$7:W$7)*$N542-SUM($O542:$Q542)&gt;0,SUM($S$3:W$3)*$J542+SUM($S$4:W$4)*$K542+SUM($S$5:W$5)*$L542+SUM($S$6:W$6)*$M542+SUM($S$7:W$7)*$N542-SUM($O542:$Q542),0)</f>
        <v>0</v>
      </c>
      <c r="U542" s="4">
        <f t="shared" si="1892"/>
        <v>0</v>
      </c>
      <c r="V542" s="72">
        <f>IF(SUM($S$3:Y$3)*$J542+SUM($S$4:Y$4)*$K542+SUM($S$5:Y$5)*$L542+SUM($S$6:Y$6)*$M542+SUM($S$7:Y$7)*$N542-SUM($O542:$Q542)&gt;0,SUM($S$3:Y$3)*$J542+SUM($S$4:Y$4)*$K542+SUM($S$5:Y$5)*$L542+SUM($S$6:Y$6)*$M542+SUM($S$7:Y$7)*$N542-SUM($O542:$Q542),0)</f>
        <v>0</v>
      </c>
      <c r="W542" s="4">
        <f t="shared" si="1893"/>
        <v>0</v>
      </c>
      <c r="X542" s="72">
        <f>IF(SUM($S$3:AA$3)*$J542+SUM($S$4:AA$4)*$K542+SUM($S$5:AA$5)*$L542+SUM($S$6:AA$6)*$M542+SUM($S$7:AA$7)*$N542-SUM($O542:$Q542)&gt;0,SUM($S$3:AA$3)*$J542+SUM($S$4:AA$4)*$K542+SUM($S$5:AA$5)*$L542+SUM($S$6:AA$6)*$M542+SUM($S$7:AA$7)*$N542-SUM($O542:$Q542),0)</f>
        <v>0</v>
      </c>
      <c r="Y542" s="4">
        <f t="shared" si="1894"/>
        <v>0</v>
      </c>
      <c r="Z542" s="72">
        <f>IF(SUM($S$3:AC$3)*$J542+SUM($S$4:AC$4)*$K542+SUM($S$5:AC$5)*$L542+SUM($S$6:AC$6)*$M542+SUM($S$7:AC$7)*$N542-SUM($O542:$Q542)&gt;0,SUM($S$3:AC$3)*$J542+SUM($S$4:AC$4)*$K542+SUM($S$5:AC$5)*$L542+SUM($S$6:AC$6)*$M542+SUM($S$7:AC$7)*$N542-SUM($O542:$Q542),0)</f>
        <v>0</v>
      </c>
      <c r="AA542" s="4">
        <f t="shared" si="1895"/>
        <v>0</v>
      </c>
      <c r="AB542" s="72">
        <f>IF(SUM($S$3:AE$3)*$J542+SUM($S$4:AE$4)*$K542+SUM($S$5:AE$5)*$L542+SUM($S$6:AE$6)*$M542+SUM($S$7:AE$7)*$N542-SUM($O542:$Q542)&gt;0,SUM($S$3:AE$3)*$J542+SUM($S$4:AE$4)*$K542+SUM($S$5:AE$5)*$L542+SUM($S$6:AE$6)*$M542+SUM($S$7:AE$7)*$N542-SUM($O542:$Q542),0)</f>
        <v>0</v>
      </c>
      <c r="AC542" s="4">
        <f t="shared" si="1896"/>
        <v>0</v>
      </c>
      <c r="AD542" s="72">
        <f>IF(SUM($S$3:AG$3)*$J542+SUM($S$4:AG$4)*$K542+SUM($S$5:AG$5)*$L542+SUM($S$6:AG$6)*$M542+SUM($S$7:AG$7)*$N542-SUM($O542:$Q542)&gt;0,SUM($S$3:AG$3)*$J542+SUM($S$4:AG$4)*$K542+SUM($S$5:AG$5)*$L542+SUM($S$6:AG$6)*$M542+SUM($S$7:AG$7)*$N542-SUM($O542:$Q542),0)</f>
        <v>0</v>
      </c>
      <c r="AE542" s="4">
        <f t="shared" si="1897"/>
        <v>0</v>
      </c>
      <c r="AF542" s="72">
        <f>IF(SUM($S$3:AI$3)*$J542+SUM($S$4:AI$4)*$K542+SUM($S$5:AI$5)*$L542+SUM($S$6:AI$6)*$M542+SUM($S$7:AI$7)*$N542-SUM($O542:$Q542)&gt;0,SUM($S$3:AI$3)*$J542+SUM($S$4:AI$4)*$K542+SUM($S$5:AI$5)*$L542+SUM($S$6:AI$6)*$M542+SUM($S$7:AI$7)*$N542-SUM($O542:$Q542),0)</f>
        <v>22.5</v>
      </c>
      <c r="AG542" s="4">
        <f t="shared" si="1898"/>
        <v>22.5</v>
      </c>
      <c r="AH542" s="72">
        <f>IF(SUM($S$3:AK$3)*$J542+SUM($S$4:AK$4)*$K542+SUM($S$5:AK$5)*$L542+SUM($S$6:AK$6)*$M542+SUM($S$7:AK$7)*$N542-SUM($O542:$Q542)&gt;0,SUM($S$3:AK$3)*$J542+SUM($S$4:AK$4)*$K542+SUM($S$5:AK$5)*$L542+SUM($S$6:AK$6)*$M542+SUM($S$7:AK$7)*$N542-SUM($O542:$Q542),0)</f>
        <v>47.250000000000028</v>
      </c>
      <c r="AI542" s="4">
        <f t="shared" si="1899"/>
        <v>24.750000000000028</v>
      </c>
      <c r="AJ542" s="72">
        <f>IF(SUM($S$3:AM$3)*$J542+SUM($S$4:AQ$4)*$K542+SUM($S$5:AM$5)*$L542+SUM($S$6:AM$6)*$M542+SUM($S$7:AM$7)*$N542-SUM($O542:$Q542)&gt;0,SUM($S$3:AM$3)*$J542+SUM($S$4:AQ$4)*$K542+SUM($S$5:AM$5)*$L542+SUM($S$6:AM$6)*$M542+SUM($S$7:AM$7)*$N542-SUM($O542:$Q542),0)</f>
        <v>47.250000000000028</v>
      </c>
      <c r="AK542" s="4">
        <f t="shared" si="1900"/>
        <v>0</v>
      </c>
      <c r="AL542" s="72">
        <f>IF(SUM($S$3:AO$3)*$J542+SUM($S$4:AS$4)*$K542+SUM($S$5:AO$5)*$L542+SUM($S$6:AO$6)*$M542+SUM($S$7:AO$7)*$N542-SUM($O542:$Q542)&gt;0,SUM($S$3:AO$3)*$J542+SUM($S$4:AS$4)*$K542+SUM($S$5:AO$5)*$L542+SUM($S$6:AO$6)*$M542+SUM($S$7:AO$7)*$N542-SUM($O542:$Q542),0)</f>
        <v>47.250000000000028</v>
      </c>
      <c r="AM542" s="4">
        <f t="shared" si="1901"/>
        <v>0</v>
      </c>
      <c r="AN542" s="72">
        <f>IF(SUM($S$3:AQ$3)*$J542+SUM($S$4:AU$4)*$K542+SUM($S$5:AQ$5)*$L542+SUM($S$6:AQ$6)*$M542+SUM($S$7:AQ$7)*$N542-SUM($O542:$Q542)&gt;0,SUM($S$3:AQ$3)*$J542+SUM($S$4:AU$4)*$K542+SUM($S$5:AQ$5)*$L542+SUM($S$6:AQ$6)*$M542+SUM($S$7:AQ$7)*$N542-SUM($O542:$Q542),0)</f>
        <v>69.750000000000028</v>
      </c>
      <c r="AO542" s="4">
        <f t="shared" si="1902"/>
        <v>22.5</v>
      </c>
      <c r="AP542" s="72">
        <f>IF(SUM($S$3:AS$3)*$J542+SUM($S$4:AW$4)*$K542+SUM($S$5:AS$5)*$L542+SUM($S$6:AS$6)*$M542+SUM($S$7:AS$7)*$N542-SUM($O542:$Q542)&gt;0,SUM($S$3:AS$3)*$J542+SUM($S$4:AW$4)*$K542+SUM($S$5:AS$5)*$L542+SUM($S$6:AS$6)*$M542+SUM($S$7:AS$7)*$N542-SUM($O542:$Q542),0)</f>
        <v>114.75000000000006</v>
      </c>
      <c r="AQ542" s="4">
        <f t="shared" si="1903"/>
        <v>45.000000000000028</v>
      </c>
      <c r="AR542" s="72">
        <f>IF(SUM($S$3:AU$3)*$J542+SUM($S$4:AP$4)*$K542+SUM($S$5:AU$5)*$L542+SUM($S$6:AU$6)*$M542+SUM($S$7:AU$7)*$N542-SUM($O542:$Q542)&gt;0,SUM($S$3:AU$3)*$J542+SUM($S$4:AP$4)*$K542+SUM($S$5:AU$5)*$L542+SUM($S$6:AU$6)*$M542+SUM($S$7:AU$7)*$N542-SUM($O542:$Q542),0)</f>
        <v>195.75</v>
      </c>
      <c r="AS542" s="4">
        <f t="shared" si="1904"/>
        <v>80.999999999999943</v>
      </c>
      <c r="AT542" s="72">
        <f>IF(SUM($S$3:AW$3)*$J542+SUM($S$4:AW$4)*$K542+SUM($S$5:AW$5)*$L542+SUM($S$6:AW$6)*$M542+SUM($S$7:AW$7)*$N542-SUM($O542:$Q542)&gt;0,SUM($S$3:AW$3)*$J542+SUM($S$4:AW$4)*$K542+SUM($S$5:AW$5)*$L542+SUM($S$6:AW$6)*$M542+SUM($S$7:AW$7)*$N542-SUM($O542:$Q542),0)</f>
        <v>276.75</v>
      </c>
      <c r="AU542" s="4">
        <f t="shared" si="1905"/>
        <v>81</v>
      </c>
      <c r="AV542" s="72">
        <f>IF(SUM($S$3:AY$3)*$J542+SUM($S$4:AY$4)*$K542+SUM($S$5:AY$5)*$L542+SUM($S$6:AY$6)*$M542+SUM($S$7:AY$7)*$N542-SUM($O542:$Q542)&gt;0,SUM($S$3:AY$3)*$J542+SUM($S$4:AY$4)*$K542+SUM($S$5:AY$5)*$L542+SUM($S$6:AY$6)*$M542+SUM($S$7:AY$7)*$N542-SUM($O542:$Q542),0)</f>
        <v>357.75000000000006</v>
      </c>
      <c r="AW542" s="4">
        <f t="shared" si="1906"/>
        <v>81.000000000000057</v>
      </c>
      <c r="AX542" s="72">
        <f>IF(SUM($S$3:BA$3)*$J542+SUM($S$4:BA$4)*$K542+SUM($S$5:BA$5)*$L542+SUM($S$6:BA$6)*$M542+SUM($S$7:BA$7)*$N542-SUM($O542:$Q542)&gt;0,SUM($S$3:BA$3)*$J542+SUM($S$4:BA$4)*$K542+SUM($S$5:BA$5)*$L542+SUM($S$6:BA$6)*$M542+SUM($S$7:BA$7)*$N542-SUM($O542:$Q542),0)</f>
        <v>438.75000000000006</v>
      </c>
      <c r="AY542" s="7">
        <f t="shared" si="1907"/>
        <v>81</v>
      </c>
      <c r="AZ542" s="401">
        <f>IF(SUM($S$3:BC$3)*$J542+SUM($S$4:BC$4)*$K542+SUM($S$5:BC$5)*$L542+SUM($S$6:BC$6)*$M542+SUM($S$7:BC$7)*$N542-SUM($O542:$Q542)&gt;0,SUM($S$3:BC$3)*$J542+SUM($S$4:BC$4)*$K542+SUM($S$5:BC$5)*$L542+SUM($S$6:BC$6)*$M542+SUM($S$7:BC$7)*$N542-SUM($O542:$Q542),0)</f>
        <v>519.75</v>
      </c>
      <c r="BA542" s="87">
        <f t="shared" si="1825"/>
        <v>80.999999999999943</v>
      </c>
      <c r="BB542" s="402">
        <f>IF(SUM($S$3:BD$3)*$J542+SUM($S$4:BD$4)*$K542+SUM($S$5:BD$5)*$L542+SUM($S$6:BD$6)*$M542+SUM($S$7:BD$7)*$N542-SUM($O542:$Q542)&gt;0,SUM($S$3:BD$3)*$J542+SUM($S$4:BD$4)*$K542+SUM($S$5:BD$5)*$L542+SUM($S$6:BD$6)*$M542+SUM($S$7:BD$7)*$N542-SUM($O542:$Q542),0)</f>
        <v>580.95000000000005</v>
      </c>
      <c r="BC542" s="87">
        <f t="shared" si="1826"/>
        <v>61.200000000000045</v>
      </c>
      <c r="BD542" s="393"/>
      <c r="BE542" s="14"/>
      <c r="BF542" s="75"/>
      <c r="BG542" s="23">
        <f t="shared" si="1908"/>
        <v>0</v>
      </c>
      <c r="BH542" s="23">
        <f t="shared" si="1909"/>
        <v>0</v>
      </c>
      <c r="BI542" s="23">
        <f t="shared" si="1910"/>
        <v>0</v>
      </c>
      <c r="BJ542" s="23">
        <f t="shared" si="1911"/>
        <v>7425</v>
      </c>
      <c r="BK542" s="23">
        <f t="shared" si="1912"/>
        <v>8167.5000000000091</v>
      </c>
      <c r="BL542" s="23">
        <f t="shared" si="1913"/>
        <v>0</v>
      </c>
      <c r="BM542" s="23">
        <f t="shared" si="1914"/>
        <v>0</v>
      </c>
      <c r="BN542" s="23">
        <f t="shared" si="1915"/>
        <v>7425</v>
      </c>
      <c r="BO542" s="23">
        <f t="shared" si="1916"/>
        <v>14850.000000000009</v>
      </c>
      <c r="BP542" s="23">
        <f t="shared" si="1917"/>
        <v>26729.999999999982</v>
      </c>
      <c r="BQ542" s="407">
        <f t="shared" si="1918"/>
        <v>26730</v>
      </c>
      <c r="BR542" s="22">
        <f t="shared" si="1919"/>
        <v>26730.000000000018</v>
      </c>
      <c r="BS542" s="23">
        <f t="shared" si="1920"/>
        <v>26730</v>
      </c>
      <c r="BT542" s="23">
        <f t="shared" si="1921"/>
        <v>26729.999999999982</v>
      </c>
      <c r="BU542" s="23">
        <f t="shared" si="1922"/>
        <v>20196.000000000015</v>
      </c>
      <c r="BV542" s="23"/>
      <c r="BW542" s="24"/>
      <c r="BX542" s="164" t="s">
        <v>645</v>
      </c>
    </row>
    <row r="543" spans="1:76" ht="15" customHeight="1" x14ac:dyDescent="0.25">
      <c r="A543" s="94" t="s">
        <v>332</v>
      </c>
      <c r="B543" s="12" t="s">
        <v>468</v>
      </c>
      <c r="C543" s="268" t="s">
        <v>105</v>
      </c>
      <c r="D543" s="283">
        <v>1</v>
      </c>
      <c r="E543" s="336">
        <v>965.38</v>
      </c>
      <c r="F543" s="355" t="s">
        <v>618</v>
      </c>
      <c r="G543" s="369">
        <v>1</v>
      </c>
      <c r="H543" s="370">
        <v>1061.92</v>
      </c>
      <c r="I543" s="383" t="s">
        <v>618</v>
      </c>
      <c r="J543" s="323">
        <v>0.1</v>
      </c>
      <c r="K543" s="117"/>
      <c r="L543" s="26">
        <v>1.6899999999999998E-2</v>
      </c>
      <c r="M543" s="29"/>
      <c r="N543" s="29"/>
      <c r="O543" s="4">
        <v>0</v>
      </c>
      <c r="P543" s="10">
        <v>0</v>
      </c>
      <c r="Q543" s="295">
        <v>20.396899999999999</v>
      </c>
      <c r="R543" s="72">
        <f>IF(SUM($S$3:U$3)*$J543+SUM($S$4:U$4)*$K543+SUM($S$5:U$5)*$L543+SUM($S$6:U$6)*$M543+SUM($S$7:U$7)*$N543-SUM($O543:$Q543)&gt;0,SUM($S$3:U$3)*$J543+SUM($S$4:U$4)*$K543+SUM($S$5:U$5)*$L543+SUM($S$6:U$6)*$M543+SUM($S$7:U$7)*$N543-SUM($O543:$Q543),0)</f>
        <v>0</v>
      </c>
      <c r="S543" s="73">
        <f t="shared" si="1891"/>
        <v>0</v>
      </c>
      <c r="T543" s="72">
        <f>IF(SUM($S$3:W$3)*$J543+SUM($S$4:W$4)*$K543+SUM($S$5:W$5)*$L543+SUM($S$6:W$6)*$M543+SUM($S$7:W$7)*$N543-SUM($O543:$Q543)&gt;0,SUM($S$3:W$3)*$J543+SUM($S$4:W$4)*$K543+SUM($S$5:W$5)*$L543+SUM($S$6:W$6)*$M543+SUM($S$7:W$7)*$N543-SUM($O543:$Q543),0)</f>
        <v>0</v>
      </c>
      <c r="U543" s="4">
        <f t="shared" si="1892"/>
        <v>0</v>
      </c>
      <c r="V543" s="72">
        <f>IF(SUM($S$3:Y$3)*$J543+SUM($S$4:Y$4)*$K543+SUM($S$5:Y$5)*$L543+SUM($S$6:Y$6)*$M543+SUM($S$7:Y$7)*$N543-SUM($O543:$Q543)&gt;0,SUM($S$3:Y$3)*$J543+SUM($S$4:Y$4)*$K543+SUM($S$5:Y$5)*$L543+SUM($S$6:Y$6)*$M543+SUM($S$7:Y$7)*$N543-SUM($O543:$Q543),0)</f>
        <v>0</v>
      </c>
      <c r="W543" s="4">
        <f t="shared" si="1893"/>
        <v>0</v>
      </c>
      <c r="X543" s="72">
        <f>IF(SUM($S$3:AA$3)*$J543+SUM($S$4:AA$4)*$K543+SUM($S$5:AA$5)*$L543+SUM($S$6:AA$6)*$M543+SUM($S$7:AA$7)*$N543-SUM($O543:$Q543)&gt;0,SUM($S$3:AA$3)*$J543+SUM($S$4:AA$4)*$K543+SUM($S$5:AA$5)*$L543+SUM($S$6:AA$6)*$M543+SUM($S$7:AA$7)*$N543-SUM($O543:$Q543),0)</f>
        <v>0</v>
      </c>
      <c r="Y543" s="4">
        <f t="shared" si="1894"/>
        <v>0</v>
      </c>
      <c r="Z543" s="72">
        <f>IF(SUM($S$3:AC$3)*$J543+SUM($S$4:AC$4)*$K543+SUM($S$5:AC$5)*$L543+SUM($S$6:AC$6)*$M543+SUM($S$7:AC$7)*$N543-SUM($O543:$Q543)&gt;0,SUM($S$3:AC$3)*$J543+SUM($S$4:AC$4)*$K543+SUM($S$5:AC$5)*$L543+SUM($S$6:AC$6)*$M543+SUM($S$7:AC$7)*$N543-SUM($O543:$Q543),0)</f>
        <v>0</v>
      </c>
      <c r="AA543" s="4">
        <f t="shared" si="1895"/>
        <v>0</v>
      </c>
      <c r="AB543" s="72">
        <f>IF(SUM($S$3:AE$3)*$J543+SUM($S$4:AE$4)*$K543+SUM($S$5:AE$5)*$L543+SUM($S$6:AE$6)*$M543+SUM($S$7:AE$7)*$N543-SUM($O543:$Q543)&gt;0,SUM($S$3:AE$3)*$J543+SUM($S$4:AE$4)*$K543+SUM($S$5:AE$5)*$L543+SUM($S$6:AE$6)*$M543+SUM($S$7:AE$7)*$N543-SUM($O543:$Q543),0)</f>
        <v>0</v>
      </c>
      <c r="AC543" s="4">
        <f t="shared" si="1896"/>
        <v>0</v>
      </c>
      <c r="AD543" s="72">
        <f>IF(SUM($S$3:AG$3)*$J543+SUM($S$4:AG$4)*$K543+SUM($S$5:AG$5)*$L543+SUM($S$6:AG$6)*$M543+SUM($S$7:AG$7)*$N543-SUM($O543:$Q543)&gt;0,SUM($S$3:AG$3)*$J543+SUM($S$4:AG$4)*$K543+SUM($S$5:AG$5)*$L543+SUM($S$6:AG$6)*$M543+SUM($S$7:AG$7)*$N543-SUM($O543:$Q543),0)</f>
        <v>0</v>
      </c>
      <c r="AE543" s="4">
        <f t="shared" si="1897"/>
        <v>0</v>
      </c>
      <c r="AF543" s="72">
        <f>IF(SUM($S$3:AI$3)*$J543+SUM($S$4:AI$4)*$K543+SUM($S$5:AI$5)*$L543+SUM($S$6:AI$6)*$M543+SUM($S$7:AI$7)*$N543-SUM($O543:$Q543)&gt;0,SUM($S$3:AI$3)*$J543+SUM($S$4:AI$4)*$K543+SUM($S$5:AI$5)*$L543+SUM($S$6:AI$6)*$M543+SUM($S$7:AI$7)*$N543-SUM($O543:$Q543),0)</f>
        <v>0.84500000000000242</v>
      </c>
      <c r="AG543" s="4">
        <f t="shared" si="1898"/>
        <v>0.84500000000000242</v>
      </c>
      <c r="AH543" s="72">
        <f>IF(SUM($S$3:AK$3)*$J543+SUM($S$4:AK$4)*$K543+SUM($S$5:AK$5)*$L543+SUM($S$6:AK$6)*$M543+SUM($S$7:AK$7)*$N543-SUM($O543:$Q543)&gt;0,SUM($S$3:AK$3)*$J543+SUM($S$4:AK$4)*$K543+SUM($S$5:AK$5)*$L543+SUM($S$6:AK$6)*$M543+SUM($S$7:AK$7)*$N543-SUM($O543:$Q543),0)</f>
        <v>1.7744999999999997</v>
      </c>
      <c r="AI543" s="4">
        <f t="shared" si="1899"/>
        <v>0.92949999999999733</v>
      </c>
      <c r="AJ543" s="72">
        <f>IF(SUM($S$3:AM$3)*$J543+SUM($S$4:AQ$4)*$K543+SUM($S$5:AM$5)*$L543+SUM($S$6:AM$6)*$M543+SUM($S$7:AM$7)*$N543-SUM($O543:$Q543)&gt;0,SUM($S$3:AM$3)*$J543+SUM($S$4:AQ$4)*$K543+SUM($S$5:AM$5)*$L543+SUM($S$6:AM$6)*$M543+SUM($S$7:AM$7)*$N543-SUM($O543:$Q543),0)</f>
        <v>1.7744999999999997</v>
      </c>
      <c r="AK543" s="4">
        <f t="shared" si="1900"/>
        <v>0</v>
      </c>
      <c r="AL543" s="72">
        <f>IF(SUM($S$3:AO$3)*$J543+SUM($S$4:AS$4)*$K543+SUM($S$5:AO$5)*$L543+SUM($S$6:AO$6)*$M543+SUM($S$7:AO$7)*$N543-SUM($O543:$Q543)&gt;0,SUM($S$3:AO$3)*$J543+SUM($S$4:AS$4)*$K543+SUM($S$5:AO$5)*$L543+SUM($S$6:AO$6)*$M543+SUM($S$7:AO$7)*$N543-SUM($O543:$Q543),0)</f>
        <v>1.7744999999999997</v>
      </c>
      <c r="AM543" s="4">
        <f t="shared" si="1901"/>
        <v>0</v>
      </c>
      <c r="AN543" s="72">
        <f>IF(SUM($S$3:AQ$3)*$J543+SUM($S$4:AU$4)*$K543+SUM($S$5:AQ$5)*$L543+SUM($S$6:AQ$6)*$M543+SUM($S$7:AQ$7)*$N543-SUM($O543:$Q543)&gt;0,SUM($S$3:AQ$3)*$J543+SUM($S$4:AU$4)*$K543+SUM($S$5:AQ$5)*$L543+SUM($S$6:AQ$6)*$M543+SUM($S$7:AQ$7)*$N543-SUM($O543:$Q543),0)</f>
        <v>2.6194999999999986</v>
      </c>
      <c r="AO543" s="4">
        <f t="shared" si="1902"/>
        <v>0.84499999999999886</v>
      </c>
      <c r="AP543" s="72">
        <f>IF(SUM($S$3:AS$3)*$J543+SUM($S$4:AW$4)*$K543+SUM($S$5:AS$5)*$L543+SUM($S$6:AS$6)*$M543+SUM($S$7:AS$7)*$N543-SUM($O543:$Q543)&gt;0,SUM($S$3:AS$3)*$J543+SUM($S$4:AW$4)*$K543+SUM($S$5:AS$5)*$L543+SUM($S$6:AS$6)*$M543+SUM($S$7:AS$7)*$N543-SUM($O543:$Q543),0)</f>
        <v>4.3094999999999999</v>
      </c>
      <c r="AQ543" s="4">
        <f t="shared" si="1903"/>
        <v>1.6900000000000013</v>
      </c>
      <c r="AR543" s="72">
        <f>IF(SUM($S$3:AU$3)*$J543+SUM($S$4:AP$4)*$K543+SUM($S$5:AU$5)*$L543+SUM($S$6:AU$6)*$M543+SUM($S$7:AU$7)*$N543-SUM($O543:$Q543)&gt;0,SUM($S$3:AU$3)*$J543+SUM($S$4:AP$4)*$K543+SUM($S$5:AU$5)*$L543+SUM($S$6:AU$6)*$M543+SUM($S$7:AU$7)*$N543-SUM($O543:$Q543),0)</f>
        <v>7.3514999999999979</v>
      </c>
      <c r="AS543" s="4">
        <f t="shared" si="1904"/>
        <v>3.041999999999998</v>
      </c>
      <c r="AT543" s="72">
        <f>IF(SUM($S$3:AW$3)*$J543+SUM($S$4:AW$4)*$K543+SUM($S$5:AW$5)*$L543+SUM($S$6:AW$6)*$M543+SUM($S$7:AW$7)*$N543-SUM($O543:$Q543)&gt;0,SUM($S$3:AW$3)*$J543+SUM($S$4:AW$4)*$K543+SUM($S$5:AW$5)*$L543+SUM($S$6:AW$6)*$M543+SUM($S$7:AW$7)*$N543-SUM($O543:$Q543),0)</f>
        <v>10.3935</v>
      </c>
      <c r="AU543" s="4">
        <f t="shared" si="1905"/>
        <v>3.0420000000000016</v>
      </c>
      <c r="AV543" s="72">
        <f>IF(SUM($S$3:AY$3)*$J543+SUM($S$4:AY$4)*$K543+SUM($S$5:AY$5)*$L543+SUM($S$6:AY$6)*$M543+SUM($S$7:AY$7)*$N543-SUM($O543:$Q543)&gt;0,SUM($S$3:AY$3)*$J543+SUM($S$4:AY$4)*$K543+SUM($S$5:AY$5)*$L543+SUM($S$6:AY$6)*$M543+SUM($S$7:AY$7)*$N543-SUM($O543:$Q543),0)</f>
        <v>13.435500000000001</v>
      </c>
      <c r="AW543" s="4">
        <f t="shared" si="1906"/>
        <v>3.0420000000000016</v>
      </c>
      <c r="AX543" s="72">
        <f>IF(SUM($S$3:BA$3)*$J543+SUM($S$4:BA$4)*$K543+SUM($S$5:BA$5)*$L543+SUM($S$6:BA$6)*$M543+SUM($S$7:BA$7)*$N543-SUM($O543:$Q543)&gt;0,SUM($S$3:BA$3)*$J543+SUM($S$4:BA$4)*$K543+SUM($S$5:BA$5)*$L543+SUM($S$6:BA$6)*$M543+SUM($S$7:BA$7)*$N543-SUM($O543:$Q543),0)</f>
        <v>16.477499999999996</v>
      </c>
      <c r="AY543" s="7">
        <f t="shared" si="1907"/>
        <v>3.0419999999999945</v>
      </c>
      <c r="AZ543" s="401">
        <f>IF(SUM($S$3:BC$3)*$J543+SUM($S$4:BC$4)*$K543+SUM($S$5:BC$5)*$L543+SUM($S$6:BC$6)*$M543+SUM($S$7:BC$7)*$N543-SUM($O543:$Q543)&gt;0,SUM($S$3:BC$3)*$J543+SUM($S$4:BC$4)*$K543+SUM($S$5:BC$5)*$L543+SUM($S$6:BC$6)*$M543+SUM($S$7:BC$7)*$N543-SUM($O543:$Q543),0)</f>
        <v>19.519499999999997</v>
      </c>
      <c r="BA543" s="87">
        <f t="shared" si="1825"/>
        <v>3.0420000000000016</v>
      </c>
      <c r="BB543" s="402">
        <f>IF(SUM($S$3:BD$3)*$J543+SUM($S$4:BD$4)*$K543+SUM($S$5:BD$5)*$L543+SUM($S$6:BD$6)*$M543+SUM($S$7:BD$7)*$N543-SUM($O543:$Q543)&gt;0,SUM($S$3:BD$3)*$J543+SUM($S$4:BD$4)*$K543+SUM($S$5:BD$5)*$L543+SUM($S$6:BD$6)*$M543+SUM($S$7:BD$7)*$N543-SUM($O543:$Q543),0)</f>
        <v>21.817899999999998</v>
      </c>
      <c r="BC543" s="87">
        <f t="shared" si="1826"/>
        <v>2.2984000000000009</v>
      </c>
      <c r="BD543" s="393"/>
      <c r="BE543" s="14"/>
      <c r="BF543" s="75"/>
      <c r="BG543" s="23">
        <f t="shared" si="1908"/>
        <v>0</v>
      </c>
      <c r="BH543" s="23">
        <f t="shared" si="1909"/>
        <v>0</v>
      </c>
      <c r="BI543" s="23">
        <f t="shared" si="1910"/>
        <v>0</v>
      </c>
      <c r="BJ543" s="23">
        <f t="shared" si="1911"/>
        <v>897.32240000000263</v>
      </c>
      <c r="BK543" s="23">
        <f t="shared" si="1912"/>
        <v>987.05463999999722</v>
      </c>
      <c r="BL543" s="23">
        <f t="shared" si="1913"/>
        <v>0</v>
      </c>
      <c r="BM543" s="23">
        <f t="shared" si="1914"/>
        <v>0</v>
      </c>
      <c r="BN543" s="23">
        <f t="shared" si="1915"/>
        <v>897.32239999999888</v>
      </c>
      <c r="BO543" s="23">
        <f t="shared" si="1916"/>
        <v>1794.6448000000014</v>
      </c>
      <c r="BP543" s="23">
        <f t="shared" si="1917"/>
        <v>3230.3606399999981</v>
      </c>
      <c r="BQ543" s="407">
        <f t="shared" si="1918"/>
        <v>3230.3606400000017</v>
      </c>
      <c r="BR543" s="22">
        <f t="shared" si="1919"/>
        <v>3230.3606400000017</v>
      </c>
      <c r="BS543" s="23">
        <f t="shared" si="1920"/>
        <v>3230.3606399999944</v>
      </c>
      <c r="BT543" s="23">
        <f t="shared" si="1921"/>
        <v>3230.3606400000017</v>
      </c>
      <c r="BU543" s="23">
        <f t="shared" si="1922"/>
        <v>2440.7169280000012</v>
      </c>
      <c r="BV543" s="23"/>
      <c r="BW543" s="24"/>
      <c r="BX543" s="164" t="s">
        <v>645</v>
      </c>
    </row>
    <row r="544" spans="1:76" ht="15" customHeight="1" x14ac:dyDescent="0.25">
      <c r="A544" s="94" t="s">
        <v>333</v>
      </c>
      <c r="B544" s="12" t="s">
        <v>469</v>
      </c>
      <c r="C544" s="268" t="s">
        <v>334</v>
      </c>
      <c r="D544" s="283">
        <v>1</v>
      </c>
      <c r="E544" s="336">
        <v>33.33</v>
      </c>
      <c r="F544" s="355" t="s">
        <v>619</v>
      </c>
      <c r="G544" s="369">
        <v>1</v>
      </c>
      <c r="H544" s="370">
        <v>36.659999999999997</v>
      </c>
      <c r="I544" s="383" t="s">
        <v>619</v>
      </c>
      <c r="J544" s="323">
        <v>2.5737000000000001</v>
      </c>
      <c r="K544" s="117"/>
      <c r="L544" s="26">
        <v>2.4809999999999999</v>
      </c>
      <c r="M544" s="29"/>
      <c r="N544" s="29"/>
      <c r="O544" s="4">
        <v>0</v>
      </c>
      <c r="P544" s="10">
        <v>0</v>
      </c>
      <c r="Q544" s="295">
        <v>936.21</v>
      </c>
      <c r="R544" s="72">
        <f>IF(SUM($S$3:U$3)*$J544+SUM($S$4:U$4)*$K544+SUM($S$5:U$5)*$L544+SUM($S$6:U$6)*$M544+SUM($S$7:U$7)*$N544-SUM($O544:$Q544)&gt;0,SUM($S$3:U$3)*$J544+SUM($S$4:U$4)*$K544+SUM($S$5:U$5)*$L544+SUM($S$6:U$6)*$M544+SUM($S$7:U$7)*$N544-SUM($O544:$Q544),0)</f>
        <v>0</v>
      </c>
      <c r="S544" s="73">
        <f t="shared" si="1891"/>
        <v>0</v>
      </c>
      <c r="T544" s="72">
        <f>IF(SUM($S$3:W$3)*$J544+SUM($S$4:W$4)*$K544+SUM($S$5:W$5)*$L544+SUM($S$6:W$6)*$M544+SUM($S$7:W$7)*$N544-SUM($O544:$Q544)&gt;0,SUM($S$3:W$3)*$J544+SUM($S$4:W$4)*$K544+SUM($S$5:W$5)*$L544+SUM($S$6:W$6)*$M544+SUM($S$7:W$7)*$N544-SUM($O544:$Q544),0)</f>
        <v>0</v>
      </c>
      <c r="U544" s="4">
        <f t="shared" si="1892"/>
        <v>0</v>
      </c>
      <c r="V544" s="72">
        <f>IF(SUM($S$3:Y$3)*$J544+SUM($S$4:Y$4)*$K544+SUM($S$5:Y$5)*$L544+SUM($S$6:Y$6)*$M544+SUM($S$7:Y$7)*$N544-SUM($O544:$Q544)&gt;0,SUM($S$3:Y$3)*$J544+SUM($S$4:Y$4)*$K544+SUM($S$5:Y$5)*$L544+SUM($S$6:Y$6)*$M544+SUM($S$7:Y$7)*$N544-SUM($O544:$Q544),0)</f>
        <v>0</v>
      </c>
      <c r="W544" s="4">
        <f t="shared" si="1893"/>
        <v>0</v>
      </c>
      <c r="X544" s="72">
        <f>IF(SUM($S$3:AA$3)*$J544+SUM($S$4:AA$4)*$K544+SUM($S$5:AA$5)*$L544+SUM($S$6:AA$6)*$M544+SUM($S$7:AA$7)*$N544-SUM($O544:$Q544)&gt;0,SUM($S$3:AA$3)*$J544+SUM($S$4:AA$4)*$K544+SUM($S$5:AA$5)*$L544+SUM($S$6:AA$6)*$M544+SUM($S$7:AA$7)*$N544-SUM($O544:$Q544),0)</f>
        <v>0</v>
      </c>
      <c r="Y544" s="4">
        <f t="shared" si="1894"/>
        <v>0</v>
      </c>
      <c r="Z544" s="72">
        <f>IF(SUM($S$3:AC$3)*$J544+SUM($S$4:AC$4)*$K544+SUM($S$5:AC$5)*$L544+SUM($S$6:AC$6)*$M544+SUM($S$7:AC$7)*$N544-SUM($O544:$Q544)&gt;0,SUM($S$3:AC$3)*$J544+SUM($S$4:AC$4)*$K544+SUM($S$5:AC$5)*$L544+SUM($S$6:AC$6)*$M544+SUM($S$7:AC$7)*$N544-SUM($O544:$Q544),0)</f>
        <v>0</v>
      </c>
      <c r="AA544" s="4">
        <f t="shared" si="1895"/>
        <v>0</v>
      </c>
      <c r="AB544" s="72">
        <f>IF(SUM($S$3:AE$3)*$J544+SUM($S$4:AE$4)*$K544+SUM($S$5:AE$5)*$L544+SUM($S$6:AE$6)*$M544+SUM($S$7:AE$7)*$N544-SUM($O544:$Q544)&gt;0,SUM($S$3:AE$3)*$J544+SUM($S$4:AE$4)*$K544+SUM($S$5:AE$5)*$L544+SUM($S$6:AE$6)*$M544+SUM($S$7:AE$7)*$N544-SUM($O544:$Q544),0)</f>
        <v>0</v>
      </c>
      <c r="AC544" s="4">
        <f t="shared" si="1896"/>
        <v>0</v>
      </c>
      <c r="AD544" s="72">
        <f>IF(SUM($S$3:AG$3)*$J544+SUM($S$4:AG$4)*$K544+SUM($S$5:AG$5)*$L544+SUM($S$6:AG$6)*$M544+SUM($S$7:AG$7)*$N544-SUM($O544:$Q544)&gt;0,SUM($S$3:AG$3)*$J544+SUM($S$4:AG$4)*$K544+SUM($S$5:AG$5)*$L544+SUM($S$6:AG$6)*$M544+SUM($S$7:AG$7)*$N544-SUM($O544:$Q544),0)</f>
        <v>0</v>
      </c>
      <c r="AE544" s="4">
        <f t="shared" si="1897"/>
        <v>0</v>
      </c>
      <c r="AF544" s="72">
        <f>IF(SUM($S$3:AI$3)*$J544+SUM($S$4:AI$4)*$K544+SUM($S$5:AI$5)*$L544+SUM($S$6:AI$6)*$M544+SUM($S$7:AI$7)*$N544-SUM($O544:$Q544)&gt;0,SUM($S$3:AI$3)*$J544+SUM($S$4:AI$4)*$K544+SUM($S$5:AI$5)*$L544+SUM($S$6:AI$6)*$M544+SUM($S$7:AI$7)*$N544-SUM($O544:$Q544),0)</f>
        <v>124.04999999999995</v>
      </c>
      <c r="AG544" s="4">
        <f t="shared" si="1898"/>
        <v>124.04999999999995</v>
      </c>
      <c r="AH544" s="72">
        <f>IF(SUM($S$3:AK$3)*$J544+SUM($S$4:AK$4)*$K544+SUM($S$5:AK$5)*$L544+SUM($S$6:AK$6)*$M544+SUM($S$7:AK$7)*$N544-SUM($O544:$Q544)&gt;0,SUM($S$3:AK$3)*$J544+SUM($S$4:AK$4)*$K544+SUM($S$5:AK$5)*$L544+SUM($S$6:AK$6)*$M544+SUM($S$7:AK$7)*$N544-SUM($O544:$Q544),0)</f>
        <v>260.50499999999988</v>
      </c>
      <c r="AI544" s="4">
        <f t="shared" si="1899"/>
        <v>136.45499999999993</v>
      </c>
      <c r="AJ544" s="72">
        <f>IF(SUM($S$3:AM$3)*$J544+SUM($S$4:AQ$4)*$K544+SUM($S$5:AM$5)*$L544+SUM($S$6:AM$6)*$M544+SUM($S$7:AM$7)*$N544-SUM($O544:$Q544)&gt;0,SUM($S$3:AM$3)*$J544+SUM($S$4:AQ$4)*$K544+SUM($S$5:AM$5)*$L544+SUM($S$6:AM$6)*$M544+SUM($S$7:AM$7)*$N544-SUM($O544:$Q544),0)</f>
        <v>260.50499999999988</v>
      </c>
      <c r="AK544" s="4">
        <f t="shared" si="1900"/>
        <v>0</v>
      </c>
      <c r="AL544" s="72">
        <f>IF(SUM($S$3:AO$3)*$J544+SUM($S$4:AS$4)*$K544+SUM($S$5:AO$5)*$L544+SUM($S$6:AO$6)*$M544+SUM($S$7:AO$7)*$N544-SUM($O544:$Q544)&gt;0,SUM($S$3:AO$3)*$J544+SUM($S$4:AS$4)*$K544+SUM($S$5:AO$5)*$L544+SUM($S$6:AO$6)*$M544+SUM($S$7:AO$7)*$N544-SUM($O544:$Q544),0)</f>
        <v>260.50499999999988</v>
      </c>
      <c r="AM544" s="4">
        <f t="shared" si="1901"/>
        <v>0</v>
      </c>
      <c r="AN544" s="72">
        <f>IF(SUM($S$3:AQ$3)*$J544+SUM($S$4:AU$4)*$K544+SUM($S$5:AQ$5)*$L544+SUM($S$6:AQ$6)*$M544+SUM($S$7:AQ$7)*$N544-SUM($O544:$Q544)&gt;0,SUM($S$3:AQ$3)*$J544+SUM($S$4:AU$4)*$K544+SUM($S$5:AQ$5)*$L544+SUM($S$6:AQ$6)*$M544+SUM($S$7:AQ$7)*$N544-SUM($O544:$Q544),0)</f>
        <v>384.55499999999984</v>
      </c>
      <c r="AO544" s="4">
        <f t="shared" si="1902"/>
        <v>124.04999999999995</v>
      </c>
      <c r="AP544" s="72">
        <f>IF(SUM($S$3:AS$3)*$J544+SUM($S$4:AW$4)*$K544+SUM($S$5:AS$5)*$L544+SUM($S$6:AS$6)*$M544+SUM($S$7:AS$7)*$N544-SUM($O544:$Q544)&gt;0,SUM($S$3:AS$3)*$J544+SUM($S$4:AW$4)*$K544+SUM($S$5:AS$5)*$L544+SUM($S$6:AS$6)*$M544+SUM($S$7:AS$7)*$N544-SUM($O544:$Q544),0)</f>
        <v>632.65499999999997</v>
      </c>
      <c r="AQ544" s="4">
        <f t="shared" si="1903"/>
        <v>248.10000000000014</v>
      </c>
      <c r="AR544" s="72">
        <f>IF(SUM($S$3:AU$3)*$J544+SUM($S$4:AP$4)*$K544+SUM($S$5:AU$5)*$L544+SUM($S$6:AU$6)*$M544+SUM($S$7:AU$7)*$N544-SUM($O544:$Q544)&gt;0,SUM($S$3:AU$3)*$J544+SUM($S$4:AP$4)*$K544+SUM($S$5:AU$5)*$L544+SUM($S$6:AU$6)*$M544+SUM($S$7:AU$7)*$N544-SUM($O544:$Q544),0)</f>
        <v>1079.2349999999999</v>
      </c>
      <c r="AS544" s="4">
        <f t="shared" si="1904"/>
        <v>446.57999999999993</v>
      </c>
      <c r="AT544" s="72">
        <f>IF(SUM($S$3:AW$3)*$J544+SUM($S$4:AW$4)*$K544+SUM($S$5:AW$5)*$L544+SUM($S$6:AW$6)*$M544+SUM($S$7:AW$7)*$N544-SUM($O544:$Q544)&gt;0,SUM($S$3:AW$3)*$J544+SUM($S$4:AW$4)*$K544+SUM($S$5:AW$5)*$L544+SUM($S$6:AW$6)*$M544+SUM($S$7:AW$7)*$N544-SUM($O544:$Q544),0)</f>
        <v>1525.8149999999996</v>
      </c>
      <c r="AU544" s="4">
        <f t="shared" si="1905"/>
        <v>446.5799999999997</v>
      </c>
      <c r="AV544" s="72">
        <f>IF(SUM($S$3:AY$3)*$J544+SUM($S$4:AY$4)*$K544+SUM($S$5:AY$5)*$L544+SUM($S$6:AY$6)*$M544+SUM($S$7:AY$7)*$N544-SUM($O544:$Q544)&gt;0,SUM($S$3:AY$3)*$J544+SUM($S$4:AY$4)*$K544+SUM($S$5:AY$5)*$L544+SUM($S$6:AY$6)*$M544+SUM($S$7:AY$7)*$N544-SUM($O544:$Q544),0)</f>
        <v>1972.395</v>
      </c>
      <c r="AW544" s="4">
        <f t="shared" si="1906"/>
        <v>446.58000000000038</v>
      </c>
      <c r="AX544" s="72">
        <f>IF(SUM($S$3:BA$3)*$J544+SUM($S$4:BA$4)*$K544+SUM($S$5:BA$5)*$L544+SUM($S$6:BA$6)*$M544+SUM($S$7:BA$7)*$N544-SUM($O544:$Q544)&gt;0,SUM($S$3:BA$3)*$J544+SUM($S$4:BA$4)*$K544+SUM($S$5:BA$5)*$L544+SUM($S$6:BA$6)*$M544+SUM($S$7:BA$7)*$N544-SUM($O544:$Q544),0)</f>
        <v>2418.9749999999999</v>
      </c>
      <c r="AY544" s="7">
        <f t="shared" si="1907"/>
        <v>446.57999999999993</v>
      </c>
      <c r="AZ544" s="401">
        <f>IF(SUM($S$3:BC$3)*$J544+SUM($S$4:BC$4)*$K544+SUM($S$5:BC$5)*$L544+SUM($S$6:BC$6)*$M544+SUM($S$7:BC$7)*$N544-SUM($O544:$Q544)&gt;0,SUM($S$3:BC$3)*$J544+SUM($S$4:BC$4)*$K544+SUM($S$5:BC$5)*$L544+SUM($S$6:BC$6)*$M544+SUM($S$7:BC$7)*$N544-SUM($O544:$Q544),0)</f>
        <v>2865.5549999999998</v>
      </c>
      <c r="BA544" s="87">
        <f t="shared" si="1825"/>
        <v>446.57999999999993</v>
      </c>
      <c r="BB544" s="402">
        <f>IF(SUM($S$3:BD$3)*$J544+SUM($S$4:BD$4)*$K544+SUM($S$5:BD$5)*$L544+SUM($S$6:BD$6)*$M544+SUM($S$7:BD$7)*$N544-SUM($O544:$Q544)&gt;0,SUM($S$3:BD$3)*$J544+SUM($S$4:BD$4)*$K544+SUM($S$5:BD$5)*$L544+SUM($S$6:BD$6)*$M544+SUM($S$7:BD$7)*$N544-SUM($O544:$Q544),0)</f>
        <v>3202.9709999999995</v>
      </c>
      <c r="BC544" s="87">
        <f t="shared" si="1826"/>
        <v>337.41599999999971</v>
      </c>
      <c r="BD544" s="393"/>
      <c r="BE544" s="14"/>
      <c r="BF544" s="75"/>
      <c r="BG544" s="91">
        <f t="shared" si="1908"/>
        <v>0</v>
      </c>
      <c r="BH544" s="91">
        <f t="shared" si="1909"/>
        <v>0</v>
      </c>
      <c r="BI544" s="91">
        <f t="shared" si="1910"/>
        <v>0</v>
      </c>
      <c r="BJ544" s="91">
        <f t="shared" si="1911"/>
        <v>4547.672999999998</v>
      </c>
      <c r="BK544" s="91">
        <f t="shared" si="1912"/>
        <v>5002.4402999999966</v>
      </c>
      <c r="BL544" s="91">
        <f t="shared" si="1913"/>
        <v>0</v>
      </c>
      <c r="BM544" s="91">
        <f t="shared" si="1914"/>
        <v>0</v>
      </c>
      <c r="BN544" s="91">
        <f t="shared" si="1915"/>
        <v>4547.672999999998</v>
      </c>
      <c r="BO544" s="91">
        <f t="shared" si="1916"/>
        <v>9095.346000000005</v>
      </c>
      <c r="BP544" s="91">
        <f t="shared" si="1917"/>
        <v>16371.622799999996</v>
      </c>
      <c r="BQ544" s="250">
        <f t="shared" si="1918"/>
        <v>16371.622799999988</v>
      </c>
      <c r="BR544" s="157">
        <f t="shared" si="1919"/>
        <v>16371.622800000012</v>
      </c>
      <c r="BS544" s="91">
        <f t="shared" si="1920"/>
        <v>16371.622799999996</v>
      </c>
      <c r="BT544" s="91">
        <f t="shared" si="1921"/>
        <v>16371.622799999996</v>
      </c>
      <c r="BU544" s="91">
        <f>BC544*$H544</f>
        <v>12369.670559999988</v>
      </c>
      <c r="BV544" s="23"/>
      <c r="BW544" s="24"/>
      <c r="BX544" s="164" t="s">
        <v>645</v>
      </c>
    </row>
    <row r="545" spans="1:76" ht="15" customHeight="1" x14ac:dyDescent="0.25">
      <c r="A545" s="94" t="s">
        <v>335</v>
      </c>
      <c r="B545" s="15"/>
      <c r="C545" s="268" t="s">
        <v>105</v>
      </c>
      <c r="D545" s="283">
        <v>1</v>
      </c>
      <c r="E545" s="336">
        <v>93.3</v>
      </c>
      <c r="F545" s="355" t="s">
        <v>620</v>
      </c>
      <c r="G545" s="369">
        <v>1</v>
      </c>
      <c r="H545" s="370">
        <v>102.63</v>
      </c>
      <c r="I545" s="383" t="s">
        <v>620</v>
      </c>
      <c r="J545" s="323">
        <v>227.5016</v>
      </c>
      <c r="K545" s="117"/>
      <c r="L545" s="33">
        <v>41.148699999999998</v>
      </c>
      <c r="M545" s="29"/>
      <c r="N545" s="29"/>
      <c r="O545" s="4">
        <v>0</v>
      </c>
      <c r="P545" s="10">
        <v>0</v>
      </c>
      <c r="Q545" s="295">
        <v>46946.160699999993</v>
      </c>
      <c r="R545" s="72">
        <f>IF(SUM($S$3:U$3)*$J545+SUM($S$4:U$4)*$K545+SUM($S$5:U$5)*$L545+SUM($S$6:U$6)*$M545+SUM($S$7:U$7)*$N545-SUM($O545:$Q545)&gt;0,SUM($S$3:U$3)*$J545+SUM($S$4:U$4)*$K545+SUM($S$5:U$5)*$L545+SUM($S$6:U$6)*$M545+SUM($S$7:U$7)*$N545-SUM($O545:$Q545),0)</f>
        <v>0</v>
      </c>
      <c r="S545" s="73">
        <f t="shared" si="1891"/>
        <v>0</v>
      </c>
      <c r="T545" s="72">
        <f>IF(SUM($S$3:W$3)*$J545+SUM($S$4:W$4)*$K545+SUM($S$5:W$5)*$L545+SUM($S$6:W$6)*$M545+SUM($S$7:W$7)*$N545-SUM($O545:$Q545)&gt;0,SUM($S$3:W$3)*$J545+SUM($S$4:W$4)*$K545+SUM($S$5:W$5)*$L545+SUM($S$6:W$6)*$M545+SUM($S$7:W$7)*$N545-SUM($O545:$Q545),0)</f>
        <v>0</v>
      </c>
      <c r="U545" s="4">
        <f t="shared" si="1892"/>
        <v>0</v>
      </c>
      <c r="V545" s="72">
        <f>IF(SUM($S$3:Y$3)*$J545+SUM($S$4:Y$4)*$K545+SUM($S$5:Y$5)*$L545+SUM($S$6:Y$6)*$M545+SUM($S$7:Y$7)*$N545-SUM($O545:$Q545)&gt;0,SUM($S$3:Y$3)*$J545+SUM($S$4:Y$4)*$K545+SUM($S$5:Y$5)*$L545+SUM($S$6:Y$6)*$M545+SUM($S$7:Y$7)*$N545-SUM($O545:$Q545),0)</f>
        <v>0</v>
      </c>
      <c r="W545" s="4">
        <f t="shared" si="1893"/>
        <v>0</v>
      </c>
      <c r="X545" s="72">
        <f>IF(SUM($S$3:AA$3)*$J545+SUM($S$4:AA$4)*$K545+SUM($S$5:AA$5)*$L545+SUM($S$6:AA$6)*$M545+SUM($S$7:AA$7)*$N545-SUM($O545:$Q545)&gt;0,SUM($S$3:AA$3)*$J545+SUM($S$4:AA$4)*$K545+SUM($S$5:AA$5)*$L545+SUM($S$6:AA$6)*$M545+SUM($S$7:AA$7)*$N545-SUM($O545:$Q545),0)</f>
        <v>0</v>
      </c>
      <c r="Y545" s="4">
        <f t="shared" si="1894"/>
        <v>0</v>
      </c>
      <c r="Z545" s="72">
        <f>IF(SUM($S$3:AC$3)*$J545+SUM($S$4:AC$4)*$K545+SUM($S$5:AC$5)*$L545+SUM($S$6:AC$6)*$M545+SUM($S$7:AC$7)*$N545-SUM($O545:$Q545)&gt;0,SUM($S$3:AC$3)*$J545+SUM($S$4:AC$4)*$K545+SUM($S$5:AC$5)*$L545+SUM($S$6:AC$6)*$M545+SUM($S$7:AC$7)*$N545-SUM($O545:$Q545),0)</f>
        <v>0</v>
      </c>
      <c r="AA545" s="4">
        <f t="shared" si="1895"/>
        <v>0</v>
      </c>
      <c r="AB545" s="72">
        <f>IF(SUM($S$3:AE$3)*$J545+SUM($S$4:AE$4)*$K545+SUM($S$5:AE$5)*$L545+SUM($S$6:AE$6)*$M545+SUM($S$7:AE$7)*$N545-SUM($O545:$Q545)&gt;0,SUM($S$3:AE$3)*$J545+SUM($S$4:AE$4)*$K545+SUM($S$5:AE$5)*$L545+SUM($S$6:AE$6)*$M545+SUM($S$7:AE$7)*$N545-SUM($O545:$Q545),0)</f>
        <v>0</v>
      </c>
      <c r="AC545" s="4">
        <f t="shared" si="1896"/>
        <v>0</v>
      </c>
      <c r="AD545" s="72">
        <f>IF(SUM($S$3:AG$3)*$J545+SUM($S$4:AG$4)*$K545+SUM($S$5:AG$5)*$L545+SUM($S$6:AG$6)*$M545+SUM($S$7:AG$7)*$N545-SUM($O545:$Q545)&gt;0,SUM($S$3:AG$3)*$J545+SUM($S$4:AG$4)*$K545+SUM($S$5:AG$5)*$L545+SUM($S$6:AG$6)*$M545+SUM($S$7:AG$7)*$N545-SUM($O545:$Q545),0)</f>
        <v>0</v>
      </c>
      <c r="AE545" s="4">
        <f t="shared" si="1897"/>
        <v>0</v>
      </c>
      <c r="AF545" s="72">
        <f>IF(SUM($S$3:AI$3)*$J545+SUM($S$4:AI$4)*$K545+SUM($S$5:AI$5)*$L545+SUM($S$6:AI$6)*$M545+SUM($S$7:AI$7)*$N545-SUM($O545:$Q545)&gt;0,SUM($S$3:AI$3)*$J545+SUM($S$4:AI$4)*$K545+SUM($S$5:AI$5)*$L545+SUM($S$6:AI$6)*$M545+SUM($S$7:AI$7)*$N545-SUM($O545:$Q545),0)</f>
        <v>2057.4350000000049</v>
      </c>
      <c r="AG545" s="4">
        <f t="shared" si="1898"/>
        <v>2057.4350000000049</v>
      </c>
      <c r="AH545" s="72">
        <f>IF(SUM($S$3:AK$3)*$J545+SUM($S$4:AK$4)*$K545+SUM($S$5:AK$5)*$L545+SUM($S$6:AK$6)*$M545+SUM($S$7:AK$7)*$N545-SUM($O545:$Q545)&gt;0,SUM($S$3:AK$3)*$J545+SUM($S$4:AK$4)*$K545+SUM($S$5:AK$5)*$L545+SUM($S$6:AK$6)*$M545+SUM($S$7:AK$7)*$N545-SUM($O545:$Q545),0)</f>
        <v>4320.6135000000068</v>
      </c>
      <c r="AI545" s="4">
        <f t="shared" si="1899"/>
        <v>2263.1785000000018</v>
      </c>
      <c r="AJ545" s="72">
        <f>IF(SUM($S$3:AM$3)*$J545+SUM($S$4:AQ$4)*$K545+SUM($S$5:AM$5)*$L545+SUM($S$6:AM$6)*$M545+SUM($S$7:AM$7)*$N545-SUM($O545:$Q545)&gt;0,SUM($S$3:AM$3)*$J545+SUM($S$4:AQ$4)*$K545+SUM($S$5:AM$5)*$L545+SUM($S$6:AM$6)*$M545+SUM($S$7:AM$7)*$N545-SUM($O545:$Q545),0)</f>
        <v>4320.6135000000068</v>
      </c>
      <c r="AK545" s="4">
        <f t="shared" si="1900"/>
        <v>0</v>
      </c>
      <c r="AL545" s="72">
        <f>IF(SUM($S$3:AO$3)*$J545+SUM($S$4:AS$4)*$K545+SUM($S$5:AO$5)*$L545+SUM($S$6:AO$6)*$M545+SUM($S$7:AO$7)*$N545-SUM($O545:$Q545)&gt;0,SUM($S$3:AO$3)*$J545+SUM($S$4:AS$4)*$K545+SUM($S$5:AO$5)*$L545+SUM($S$6:AO$6)*$M545+SUM($S$7:AO$7)*$N545-SUM($O545:$Q545),0)</f>
        <v>4320.6135000000068</v>
      </c>
      <c r="AM545" s="4">
        <f t="shared" si="1901"/>
        <v>0</v>
      </c>
      <c r="AN545" s="72">
        <f>IF(SUM($S$3:AQ$3)*$J545+SUM($S$4:AU$4)*$K545+SUM($S$5:AQ$5)*$L545+SUM($S$6:AQ$6)*$M545+SUM($S$7:AQ$7)*$N545-SUM($O545:$Q545)&gt;0,SUM($S$3:AQ$3)*$J545+SUM($S$4:AU$4)*$K545+SUM($S$5:AQ$5)*$L545+SUM($S$6:AQ$6)*$M545+SUM($S$7:AQ$7)*$N545-SUM($O545:$Q545),0)</f>
        <v>6378.0485000000044</v>
      </c>
      <c r="AO545" s="4">
        <f t="shared" si="1902"/>
        <v>2057.4349999999977</v>
      </c>
      <c r="AP545" s="72">
        <f>IF(SUM($S$3:AS$3)*$J545+SUM($S$4:AW$4)*$K545+SUM($S$5:AS$5)*$L545+SUM($S$6:AS$6)*$M545+SUM($S$7:AS$7)*$N545-SUM($O545:$Q545)&gt;0,SUM($S$3:AS$3)*$J545+SUM($S$4:AW$4)*$K545+SUM($S$5:AS$5)*$L545+SUM($S$6:AS$6)*$M545+SUM($S$7:AS$7)*$N545-SUM($O545:$Q545),0)</f>
        <v>10492.9185</v>
      </c>
      <c r="AQ545" s="4">
        <f t="shared" si="1903"/>
        <v>4114.8699999999953</v>
      </c>
      <c r="AR545" s="72">
        <f>IF(SUM($S$3:AU$3)*$J545+SUM($S$4:AP$4)*$K545+SUM($S$5:AU$5)*$L545+SUM($S$6:AU$6)*$M545+SUM($S$7:AU$7)*$N545-SUM($O545:$Q545)&gt;0,SUM($S$3:AU$3)*$J545+SUM($S$4:AP$4)*$K545+SUM($S$5:AU$5)*$L545+SUM($S$6:AU$6)*$M545+SUM($S$7:AU$7)*$N545-SUM($O545:$Q545),0)</f>
        <v>17899.684500000003</v>
      </c>
      <c r="AS545" s="4">
        <f t="shared" si="1904"/>
        <v>7406.7660000000033</v>
      </c>
      <c r="AT545" s="72">
        <f>IF(SUM($S$3:AW$3)*$J545+SUM($S$4:AW$4)*$K545+SUM($S$5:AW$5)*$L545+SUM($S$6:AW$6)*$M545+SUM($S$7:AW$7)*$N545-SUM($O545:$Q545)&gt;0,SUM($S$3:AW$3)*$J545+SUM($S$4:AW$4)*$K545+SUM($S$5:AW$5)*$L545+SUM($S$6:AW$6)*$M545+SUM($S$7:AW$7)*$N545-SUM($O545:$Q545),0)</f>
        <v>25306.450499999992</v>
      </c>
      <c r="AU545" s="4">
        <f t="shared" si="1905"/>
        <v>7406.7659999999887</v>
      </c>
      <c r="AV545" s="72">
        <f>IF(SUM($S$3:AY$3)*$J545+SUM($S$4:AY$4)*$K545+SUM($S$5:AY$5)*$L545+SUM($S$6:AY$6)*$M545+SUM($S$7:AY$7)*$N545-SUM($O545:$Q545)&gt;0,SUM($S$3:AY$3)*$J545+SUM($S$4:AY$4)*$K545+SUM($S$5:AY$5)*$L545+SUM($S$6:AY$6)*$M545+SUM($S$7:AY$7)*$N545-SUM($O545:$Q545),0)</f>
        <v>32713.216499999995</v>
      </c>
      <c r="AW545" s="4">
        <f t="shared" si="1906"/>
        <v>7406.7660000000033</v>
      </c>
      <c r="AX545" s="72">
        <f>IF(SUM($S$3:BA$3)*$J545+SUM($S$4:BA$4)*$K545+SUM($S$5:BA$5)*$L545+SUM($S$6:BA$6)*$M545+SUM($S$7:BA$7)*$N545-SUM($O545:$Q545)&gt;0,SUM($S$3:BA$3)*$J545+SUM($S$4:BA$4)*$K545+SUM($S$5:BA$5)*$L545+SUM($S$6:BA$6)*$M545+SUM($S$7:BA$7)*$N545-SUM($O545:$Q545),0)</f>
        <v>40119.982499999998</v>
      </c>
      <c r="AY545" s="7">
        <f t="shared" si="1907"/>
        <v>7406.7660000000033</v>
      </c>
      <c r="AZ545" s="401">
        <f>IF(SUM($S$3:BC$3)*$J545+SUM($S$4:BC$4)*$K545+SUM($S$5:BC$5)*$L545+SUM($S$6:BC$6)*$M545+SUM($S$7:BC$7)*$N545-SUM($O545:$Q545)&gt;0,SUM($S$3:BC$3)*$J545+SUM($S$4:BC$4)*$K545+SUM($S$5:BC$5)*$L545+SUM($S$6:BC$6)*$M545+SUM($S$7:BC$7)*$N545-SUM($O545:$Q545),0)</f>
        <v>47526.748500000002</v>
      </c>
      <c r="BA545" s="87">
        <f t="shared" si="1825"/>
        <v>7406.7660000000033</v>
      </c>
      <c r="BB545" s="402">
        <f>IF(SUM($S$3:BD$3)*$J545+SUM($S$4:BD$4)*$K545+SUM($S$5:BD$5)*$L545+SUM($S$6:BD$6)*$M545+SUM($S$7:BD$7)*$N545-SUM($O545:$Q545)&gt;0,SUM($S$3:BD$3)*$J545+SUM($S$4:BD$4)*$K545+SUM($S$5:BD$5)*$L545+SUM($S$6:BD$6)*$M545+SUM($S$7:BD$7)*$N545-SUM($O545:$Q545),0)</f>
        <v>53122.971700000009</v>
      </c>
      <c r="BC545" s="87">
        <f t="shared" si="1826"/>
        <v>5596.2232000000076</v>
      </c>
      <c r="BD545" s="393"/>
      <c r="BE545" s="14"/>
      <c r="BF545" s="75"/>
      <c r="BG545" s="23">
        <f t="shared" si="1908"/>
        <v>0</v>
      </c>
      <c r="BH545" s="23">
        <f t="shared" si="1909"/>
        <v>0</v>
      </c>
      <c r="BI545" s="23">
        <f t="shared" si="1910"/>
        <v>0</v>
      </c>
      <c r="BJ545" s="23">
        <f t="shared" si="1911"/>
        <v>211154.5540500005</v>
      </c>
      <c r="BK545" s="23">
        <f t="shared" si="1912"/>
        <v>232270.00945500017</v>
      </c>
      <c r="BL545" s="23">
        <f t="shared" si="1913"/>
        <v>0</v>
      </c>
      <c r="BM545" s="23">
        <f t="shared" si="1914"/>
        <v>0</v>
      </c>
      <c r="BN545" s="23">
        <f t="shared" si="1915"/>
        <v>211154.55404999974</v>
      </c>
      <c r="BO545" s="23">
        <f t="shared" si="1916"/>
        <v>422309.10809999949</v>
      </c>
      <c r="BP545" s="23">
        <f t="shared" si="1917"/>
        <v>760156.39458000031</v>
      </c>
      <c r="BQ545" s="407">
        <f t="shared" si="1918"/>
        <v>760156.3945799988</v>
      </c>
      <c r="BR545" s="22">
        <f t="shared" si="1919"/>
        <v>760156.39458000031</v>
      </c>
      <c r="BS545" s="23">
        <f t="shared" si="1920"/>
        <v>760156.39458000031</v>
      </c>
      <c r="BT545" s="23">
        <f t="shared" ref="BT545:BT547" si="1923">BA545*$H545</f>
        <v>760156.39458000031</v>
      </c>
      <c r="BU545" s="23">
        <f>BC545*$H545</f>
        <v>574340.38701600081</v>
      </c>
      <c r="BV545" s="23"/>
      <c r="BW545" s="24"/>
      <c r="BX545" s="164" t="s">
        <v>645</v>
      </c>
    </row>
    <row r="546" spans="1:76" ht="15" customHeight="1" x14ac:dyDescent="0.25">
      <c r="A546" s="94" t="s">
        <v>336</v>
      </c>
      <c r="B546" s="15"/>
      <c r="C546" s="268" t="s">
        <v>10</v>
      </c>
      <c r="D546" s="283">
        <v>1</v>
      </c>
      <c r="E546" s="336">
        <v>43840</v>
      </c>
      <c r="F546" s="355" t="s">
        <v>621</v>
      </c>
      <c r="G546" s="369">
        <v>1</v>
      </c>
      <c r="H546" s="370">
        <v>48224</v>
      </c>
      <c r="I546" s="383" t="s">
        <v>621</v>
      </c>
      <c r="J546" s="322"/>
      <c r="K546" s="117"/>
      <c r="L546" s="33">
        <v>1.6000000000000001E-3</v>
      </c>
      <c r="M546" s="29"/>
      <c r="N546" s="29"/>
      <c r="O546" s="4">
        <v>0</v>
      </c>
      <c r="P546" s="10">
        <v>0</v>
      </c>
      <c r="Q546" s="295">
        <v>0.3216</v>
      </c>
      <c r="R546" s="72">
        <f>IF(SUM($S$3:U$3)*$J546+SUM($S$4:U$4)*$K546+SUM($S$5:U$5)*$L546+SUM($S$6:U$6)*$M546+SUM($S$7:U$7)*$N546-SUM($O546:$Q546)&gt;0,SUM($S$3:U$3)*$J546+SUM($S$4:U$4)*$K546+SUM($S$5:U$5)*$L546+SUM($S$6:U$6)*$M546+SUM($S$7:U$7)*$N546-SUM($O546:$Q546),0)</f>
        <v>0</v>
      </c>
      <c r="S546" s="73">
        <f t="shared" si="1891"/>
        <v>0</v>
      </c>
      <c r="T546" s="72">
        <f>IF(SUM($S$3:W$3)*$J546+SUM($S$4:W$4)*$K546+SUM($S$5:W$5)*$L546+SUM($S$6:W$6)*$M546+SUM($S$7:W$7)*$N546-SUM($O546:$Q546)&gt;0,SUM($S$3:W$3)*$J546+SUM($S$4:W$4)*$K546+SUM($S$5:W$5)*$L546+SUM($S$6:W$6)*$M546+SUM($S$7:W$7)*$N546-SUM($O546:$Q546),0)</f>
        <v>0</v>
      </c>
      <c r="U546" s="4">
        <f t="shared" si="1892"/>
        <v>0</v>
      </c>
      <c r="V546" s="72">
        <f>IF(SUM($S$3:Y$3)*$J546+SUM($S$4:Y$4)*$K546+SUM($S$5:Y$5)*$L546+SUM($S$6:Y$6)*$M546+SUM($S$7:Y$7)*$N546-SUM($O546:$Q546)&gt;0,SUM($S$3:Y$3)*$J546+SUM($S$4:Y$4)*$K546+SUM($S$5:Y$5)*$L546+SUM($S$6:Y$6)*$M546+SUM($S$7:Y$7)*$N546-SUM($O546:$Q546),0)</f>
        <v>0</v>
      </c>
      <c r="W546" s="4">
        <f t="shared" si="1893"/>
        <v>0</v>
      </c>
      <c r="X546" s="72">
        <f>IF(SUM($S$3:AA$3)*$J546+SUM($S$4:AA$4)*$K546+SUM($S$5:AA$5)*$L546+SUM($S$6:AA$6)*$M546+SUM($S$7:AA$7)*$N546-SUM($O546:$Q546)&gt;0,SUM($S$3:AA$3)*$J546+SUM($S$4:AA$4)*$K546+SUM($S$5:AA$5)*$L546+SUM($S$6:AA$6)*$M546+SUM($S$7:AA$7)*$N546-SUM($O546:$Q546),0)</f>
        <v>0</v>
      </c>
      <c r="Y546" s="4">
        <f t="shared" si="1894"/>
        <v>0</v>
      </c>
      <c r="Z546" s="72">
        <f>IF(SUM($S$3:AC$3)*$J546+SUM($S$4:AC$4)*$K546+SUM($S$5:AC$5)*$L546+SUM($S$6:AC$6)*$M546+SUM($S$7:AC$7)*$N546-SUM($O546:$Q546)&gt;0,SUM($S$3:AC$3)*$J546+SUM($S$4:AC$4)*$K546+SUM($S$5:AC$5)*$L546+SUM($S$6:AC$6)*$M546+SUM($S$7:AC$7)*$N546-SUM($O546:$Q546),0)</f>
        <v>0</v>
      </c>
      <c r="AA546" s="4">
        <f t="shared" si="1895"/>
        <v>0</v>
      </c>
      <c r="AB546" s="72">
        <f>IF(SUM($S$3:AE$3)*$J546+SUM($S$4:AE$4)*$K546+SUM($S$5:AE$5)*$L546+SUM($S$6:AE$6)*$M546+SUM($S$7:AE$7)*$N546-SUM($O546:$Q546)&gt;0,SUM($S$3:AE$3)*$J546+SUM($S$4:AE$4)*$K546+SUM($S$5:AE$5)*$L546+SUM($S$6:AE$6)*$M546+SUM($S$7:AE$7)*$N546-SUM($O546:$Q546),0)</f>
        <v>0</v>
      </c>
      <c r="AC546" s="4">
        <f t="shared" si="1896"/>
        <v>0</v>
      </c>
      <c r="AD546" s="72">
        <f>IF(SUM($S$3:AG$3)*$J546+SUM($S$4:AG$4)*$K546+SUM($S$5:AG$5)*$L546+SUM($S$6:AG$6)*$M546+SUM($S$7:AG$7)*$N546-SUM($O546:$Q546)&gt;0,SUM($S$3:AG$3)*$J546+SUM($S$4:AG$4)*$K546+SUM($S$5:AG$5)*$L546+SUM($S$6:AG$6)*$M546+SUM($S$7:AG$7)*$N546-SUM($O546:$Q546),0)</f>
        <v>0</v>
      </c>
      <c r="AE546" s="4">
        <f t="shared" si="1897"/>
        <v>0</v>
      </c>
      <c r="AF546" s="72">
        <f>IF(SUM($S$3:AI$3)*$J546+SUM($S$4:AI$4)*$K546+SUM($S$5:AI$5)*$L546+SUM($S$6:AI$6)*$M546+SUM($S$7:AI$7)*$N546-SUM($O546:$Q546)&gt;0,SUM($S$3:AI$3)*$J546+SUM($S$4:AI$4)*$K546+SUM($S$5:AI$5)*$L546+SUM($S$6:AI$6)*$M546+SUM($S$7:AI$7)*$N546-SUM($O546:$Q546),0)</f>
        <v>8.0000000000000016E-2</v>
      </c>
      <c r="AG546" s="4">
        <f t="shared" si="1898"/>
        <v>8.0000000000000016E-2</v>
      </c>
      <c r="AH546" s="72">
        <f>IF(SUM($S$3:AK$3)*$J546+SUM($S$4:AK$4)*$K546+SUM($S$5:AK$5)*$L546+SUM($S$6:AK$6)*$M546+SUM($S$7:AK$7)*$N546-SUM($O546:$Q546)&gt;0,SUM($S$3:AK$3)*$J546+SUM($S$4:AK$4)*$K546+SUM($S$5:AK$5)*$L546+SUM($S$6:AK$6)*$M546+SUM($S$7:AK$7)*$N546-SUM($O546:$Q546),0)</f>
        <v>0.16800000000000004</v>
      </c>
      <c r="AI546" s="4">
        <f t="shared" si="1899"/>
        <v>8.8000000000000023E-2</v>
      </c>
      <c r="AJ546" s="72">
        <f>IF(SUM($S$3:AM$3)*$J546+SUM($S$4:AQ$4)*$K546+SUM($S$5:AM$5)*$L546+SUM($S$6:AM$6)*$M546+SUM($S$7:AM$7)*$N546-SUM($O546:$Q546)&gt;0,SUM($S$3:AM$3)*$J546+SUM($S$4:AQ$4)*$K546+SUM($S$5:AM$5)*$L546+SUM($S$6:AM$6)*$M546+SUM($S$7:AM$7)*$N546-SUM($O546:$Q546),0)</f>
        <v>0.16800000000000004</v>
      </c>
      <c r="AK546" s="4">
        <f t="shared" si="1900"/>
        <v>0</v>
      </c>
      <c r="AL546" s="72">
        <f>IF(SUM($S$3:AO$3)*$J546+SUM($S$4:AS$4)*$K546+SUM($S$5:AO$5)*$L546+SUM($S$6:AO$6)*$M546+SUM($S$7:AO$7)*$N546-SUM($O546:$Q546)&gt;0,SUM($S$3:AO$3)*$J546+SUM($S$4:AS$4)*$K546+SUM($S$5:AO$5)*$L546+SUM($S$6:AO$6)*$M546+SUM($S$7:AO$7)*$N546-SUM($O546:$Q546),0)</f>
        <v>0.16800000000000004</v>
      </c>
      <c r="AM546" s="4">
        <f t="shared" si="1901"/>
        <v>0</v>
      </c>
      <c r="AN546" s="72">
        <f>IF(SUM($S$3:AQ$3)*$J546+SUM($S$4:AU$4)*$K546+SUM($S$5:AQ$5)*$L546+SUM($S$6:AQ$6)*$M546+SUM($S$7:AQ$7)*$N546-SUM($O546:$Q546)&gt;0,SUM($S$3:AQ$3)*$J546+SUM($S$4:AU$4)*$K546+SUM($S$5:AQ$5)*$L546+SUM($S$6:AQ$6)*$M546+SUM($S$7:AQ$7)*$N546-SUM($O546:$Q546),0)</f>
        <v>0.248</v>
      </c>
      <c r="AO546" s="4">
        <f t="shared" si="1902"/>
        <v>7.999999999999996E-2</v>
      </c>
      <c r="AP546" s="72">
        <f>IF(SUM($S$3:AS$3)*$J546+SUM($S$4:AW$4)*$K546+SUM($S$5:AS$5)*$L546+SUM($S$6:AS$6)*$M546+SUM($S$7:AS$7)*$N546-SUM($O546:$Q546)&gt;0,SUM($S$3:AS$3)*$J546+SUM($S$4:AW$4)*$K546+SUM($S$5:AS$5)*$L546+SUM($S$6:AS$6)*$M546+SUM($S$7:AS$7)*$N546-SUM($O546:$Q546),0)</f>
        <v>0.40800000000000003</v>
      </c>
      <c r="AQ546" s="4">
        <f t="shared" si="1903"/>
        <v>0.16000000000000003</v>
      </c>
      <c r="AR546" s="72">
        <f>IF(SUM($S$3:AU$3)*$J546+SUM($S$4:AP$4)*$K546+SUM($S$5:AU$5)*$L546+SUM($S$6:AU$6)*$M546+SUM($S$7:AU$7)*$N546-SUM($O546:$Q546)&gt;0,SUM($S$3:AU$3)*$J546+SUM($S$4:AP$4)*$K546+SUM($S$5:AU$5)*$L546+SUM($S$6:AU$6)*$M546+SUM($S$7:AU$7)*$N546-SUM($O546:$Q546),0)</f>
        <v>0.69600000000000006</v>
      </c>
      <c r="AS546" s="4">
        <f t="shared" si="1904"/>
        <v>0.28800000000000003</v>
      </c>
      <c r="AT546" s="72">
        <f>IF(SUM($S$3:AW$3)*$J546+SUM($S$4:AW$4)*$K546+SUM($S$5:AW$5)*$L546+SUM($S$6:AW$6)*$M546+SUM($S$7:AW$7)*$N546-SUM($O546:$Q546)&gt;0,SUM($S$3:AW$3)*$J546+SUM($S$4:AW$4)*$K546+SUM($S$5:AW$5)*$L546+SUM($S$6:AW$6)*$M546+SUM($S$7:AW$7)*$N546-SUM($O546:$Q546),0)</f>
        <v>0.9840000000000001</v>
      </c>
      <c r="AU546" s="4">
        <f t="shared" si="1905"/>
        <v>0.28800000000000003</v>
      </c>
      <c r="AV546" s="72">
        <f>IF(SUM($S$3:AY$3)*$J546+SUM($S$4:AY$4)*$K546+SUM($S$5:AY$5)*$L546+SUM($S$6:AY$6)*$M546+SUM($S$7:AY$7)*$N546-SUM($O546:$Q546)&gt;0,SUM($S$3:AY$3)*$J546+SUM($S$4:AY$4)*$K546+SUM($S$5:AY$5)*$L546+SUM($S$6:AY$6)*$M546+SUM($S$7:AY$7)*$N546-SUM($O546:$Q546),0)</f>
        <v>1.2720000000000002</v>
      </c>
      <c r="AW546" s="4">
        <f t="shared" si="1906"/>
        <v>0.28800000000000014</v>
      </c>
      <c r="AX546" s="72">
        <f>IF(SUM($S$3:BA$3)*$J546+SUM($S$4:BA$4)*$K546+SUM($S$5:BA$5)*$L546+SUM($S$6:BA$6)*$M546+SUM($S$7:BA$7)*$N546-SUM($O546:$Q546)&gt;0,SUM($S$3:BA$3)*$J546+SUM($S$4:BA$4)*$K546+SUM($S$5:BA$5)*$L546+SUM($S$6:BA$6)*$M546+SUM($S$7:BA$7)*$N546-SUM($O546:$Q546),0)</f>
        <v>1.56</v>
      </c>
      <c r="AY546" s="7">
        <f t="shared" si="1907"/>
        <v>0.28799999999999981</v>
      </c>
      <c r="AZ546" s="401">
        <f>IF(SUM($S$3:BC$3)*$J546+SUM($S$4:BC$4)*$K546+SUM($S$5:BC$5)*$L546+SUM($S$6:BC$6)*$M546+SUM($S$7:BC$7)*$N546-SUM($O546:$Q546)&gt;0,SUM($S$3:BC$3)*$J546+SUM($S$4:BC$4)*$K546+SUM($S$5:BC$5)*$L546+SUM($S$6:BC$6)*$M546+SUM($S$7:BC$7)*$N546-SUM($O546:$Q546),0)</f>
        <v>1.8479999999999999</v>
      </c>
      <c r="BA546" s="87">
        <f t="shared" si="1825"/>
        <v>0.28799999999999981</v>
      </c>
      <c r="BB546" s="402">
        <f>IF(SUM($S$3:BD$3)*$J546+SUM($S$4:BD$4)*$K546+SUM($S$5:BD$5)*$L546+SUM($S$6:BD$6)*$M546+SUM($S$7:BD$7)*$N546-SUM($O546:$Q546)&gt;0,SUM($S$3:BD$3)*$J546+SUM($S$4:BD$4)*$K546+SUM($S$5:BD$5)*$L546+SUM($S$6:BD$6)*$M546+SUM($S$7:BD$7)*$N546-SUM($O546:$Q546),0)</f>
        <v>2.0655999999999999</v>
      </c>
      <c r="BC546" s="87">
        <f t="shared" si="1826"/>
        <v>0.21760000000000002</v>
      </c>
      <c r="BD546" s="393"/>
      <c r="BE546" s="14"/>
      <c r="BF546" s="75"/>
      <c r="BG546" s="23">
        <f t="shared" si="1908"/>
        <v>0</v>
      </c>
      <c r="BH546" s="23">
        <f t="shared" si="1909"/>
        <v>0</v>
      </c>
      <c r="BI546" s="23">
        <f t="shared" si="1910"/>
        <v>0</v>
      </c>
      <c r="BJ546" s="23">
        <f t="shared" si="1911"/>
        <v>3857.9200000000005</v>
      </c>
      <c r="BK546" s="23">
        <f t="shared" si="1912"/>
        <v>4243.7120000000014</v>
      </c>
      <c r="BL546" s="23">
        <f t="shared" si="1913"/>
        <v>0</v>
      </c>
      <c r="BM546" s="23">
        <f t="shared" si="1914"/>
        <v>0</v>
      </c>
      <c r="BN546" s="23">
        <f t="shared" si="1915"/>
        <v>3857.9199999999983</v>
      </c>
      <c r="BO546" s="23">
        <f t="shared" si="1916"/>
        <v>7715.8400000000011</v>
      </c>
      <c r="BP546" s="23">
        <f t="shared" si="1917"/>
        <v>13888.512000000002</v>
      </c>
      <c r="BQ546" s="407">
        <f t="shared" si="1918"/>
        <v>13888.512000000002</v>
      </c>
      <c r="BR546" s="22">
        <f t="shared" si="1919"/>
        <v>13888.512000000006</v>
      </c>
      <c r="BS546" s="23">
        <f t="shared" si="1920"/>
        <v>13888.511999999992</v>
      </c>
      <c r="BT546" s="23">
        <f t="shared" si="1923"/>
        <v>13888.511999999992</v>
      </c>
      <c r="BU546" s="23">
        <f>BC546*$H546</f>
        <v>10493.5424</v>
      </c>
      <c r="BV546" s="23"/>
      <c r="BW546" s="24"/>
      <c r="BX546" s="164" t="s">
        <v>645</v>
      </c>
    </row>
    <row r="547" spans="1:76" ht="15" customHeight="1" x14ac:dyDescent="0.25">
      <c r="A547" s="94" t="s">
        <v>337</v>
      </c>
      <c r="B547" s="15"/>
      <c r="C547" s="268" t="s">
        <v>10</v>
      </c>
      <c r="D547" s="283">
        <v>1</v>
      </c>
      <c r="E547" s="336">
        <v>13120</v>
      </c>
      <c r="F547" s="355" t="s">
        <v>621</v>
      </c>
      <c r="G547" s="369">
        <v>1</v>
      </c>
      <c r="H547" s="370">
        <v>14432</v>
      </c>
      <c r="I547" s="383" t="s">
        <v>621</v>
      </c>
      <c r="J547" s="322"/>
      <c r="K547" s="117"/>
      <c r="L547" s="33">
        <v>4.8999999999999998E-3</v>
      </c>
      <c r="M547" s="29"/>
      <c r="N547" s="29"/>
      <c r="O547" s="4">
        <v>0</v>
      </c>
      <c r="P547" s="10">
        <v>0</v>
      </c>
      <c r="Q547" s="295">
        <v>0.9849</v>
      </c>
      <c r="R547" s="72">
        <f>IF(SUM($S$3:U$3)*$J547+SUM($S$4:U$4)*$K547+SUM($S$5:U$5)*$L547+SUM($S$6:U$6)*$M547+SUM($S$7:U$7)*$N547-SUM($O547:$Q547)&gt;0,SUM($S$3:U$3)*$J547+SUM($S$4:U$4)*$K547+SUM($S$5:U$5)*$L547+SUM($S$6:U$6)*$M547+SUM($S$7:U$7)*$N547-SUM($O547:$Q547),0)</f>
        <v>0</v>
      </c>
      <c r="S547" s="73">
        <f t="shared" si="1891"/>
        <v>0</v>
      </c>
      <c r="T547" s="72">
        <f>IF(SUM($S$3:W$3)*$J547+SUM($S$4:W$4)*$K547+SUM($S$5:W$5)*$L547+SUM($S$6:W$6)*$M547+SUM($S$7:W$7)*$N547-SUM($O547:$Q547)&gt;0,SUM($S$3:W$3)*$J547+SUM($S$4:W$4)*$K547+SUM($S$5:W$5)*$L547+SUM($S$6:W$6)*$M547+SUM($S$7:W$7)*$N547-SUM($O547:$Q547),0)</f>
        <v>0</v>
      </c>
      <c r="U547" s="4">
        <f t="shared" si="1892"/>
        <v>0</v>
      </c>
      <c r="V547" s="72">
        <f>IF(SUM($S$3:Y$3)*$J547+SUM($S$4:Y$4)*$K547+SUM($S$5:Y$5)*$L547+SUM($S$6:Y$6)*$M547+SUM($S$7:Y$7)*$N547-SUM($O547:$Q547)&gt;0,SUM($S$3:Y$3)*$J547+SUM($S$4:Y$4)*$K547+SUM($S$5:Y$5)*$L547+SUM($S$6:Y$6)*$M547+SUM($S$7:Y$7)*$N547-SUM($O547:$Q547),0)</f>
        <v>0</v>
      </c>
      <c r="W547" s="4">
        <f t="shared" si="1893"/>
        <v>0</v>
      </c>
      <c r="X547" s="72">
        <f>IF(SUM($S$3:AA$3)*$J547+SUM($S$4:AA$4)*$K547+SUM($S$5:AA$5)*$L547+SUM($S$6:AA$6)*$M547+SUM($S$7:AA$7)*$N547-SUM($O547:$Q547)&gt;0,SUM($S$3:AA$3)*$J547+SUM($S$4:AA$4)*$K547+SUM($S$5:AA$5)*$L547+SUM($S$6:AA$6)*$M547+SUM($S$7:AA$7)*$N547-SUM($O547:$Q547),0)</f>
        <v>0</v>
      </c>
      <c r="Y547" s="4">
        <f t="shared" si="1894"/>
        <v>0</v>
      </c>
      <c r="Z547" s="72">
        <f>IF(SUM($S$3:AC$3)*$J547+SUM($S$4:AC$4)*$K547+SUM($S$5:AC$5)*$L547+SUM($S$6:AC$6)*$M547+SUM($S$7:AC$7)*$N547-SUM($O547:$Q547)&gt;0,SUM($S$3:AC$3)*$J547+SUM($S$4:AC$4)*$K547+SUM($S$5:AC$5)*$L547+SUM($S$6:AC$6)*$M547+SUM($S$7:AC$7)*$N547-SUM($O547:$Q547),0)</f>
        <v>0</v>
      </c>
      <c r="AA547" s="4">
        <f t="shared" si="1895"/>
        <v>0</v>
      </c>
      <c r="AB547" s="72">
        <f>IF(SUM($S$3:AE$3)*$J547+SUM($S$4:AE$4)*$K547+SUM($S$5:AE$5)*$L547+SUM($S$6:AE$6)*$M547+SUM($S$7:AE$7)*$N547-SUM($O547:$Q547)&gt;0,SUM($S$3:AE$3)*$J547+SUM($S$4:AE$4)*$K547+SUM($S$5:AE$5)*$L547+SUM($S$6:AE$6)*$M547+SUM($S$7:AE$7)*$N547-SUM($O547:$Q547),0)</f>
        <v>0</v>
      </c>
      <c r="AC547" s="4">
        <f t="shared" si="1896"/>
        <v>0</v>
      </c>
      <c r="AD547" s="72">
        <f>IF(SUM($S$3:AG$3)*$J547+SUM($S$4:AG$4)*$K547+SUM($S$5:AG$5)*$L547+SUM($S$6:AG$6)*$M547+SUM($S$7:AG$7)*$N547-SUM($O547:$Q547)&gt;0,SUM($S$3:AG$3)*$J547+SUM($S$4:AG$4)*$K547+SUM($S$5:AG$5)*$L547+SUM($S$6:AG$6)*$M547+SUM($S$7:AG$7)*$N547-SUM($O547:$Q547),0)</f>
        <v>0</v>
      </c>
      <c r="AE547" s="4">
        <f t="shared" si="1897"/>
        <v>0</v>
      </c>
      <c r="AF547" s="72">
        <f>IF(SUM($S$3:AI$3)*$J547+SUM($S$4:AI$4)*$K547+SUM($S$5:AI$5)*$L547+SUM($S$6:AI$6)*$M547+SUM($S$7:AI$7)*$N547-SUM($O547:$Q547)&gt;0,SUM($S$3:AI$3)*$J547+SUM($S$4:AI$4)*$K547+SUM($S$5:AI$5)*$L547+SUM($S$6:AI$6)*$M547+SUM($S$7:AI$7)*$N547-SUM($O547:$Q547),0)</f>
        <v>0.245</v>
      </c>
      <c r="AG547" s="4">
        <f t="shared" si="1898"/>
        <v>0.245</v>
      </c>
      <c r="AH547" s="72">
        <f>IF(SUM($S$3:AK$3)*$J547+SUM($S$4:AK$4)*$K547+SUM($S$5:AK$5)*$L547+SUM($S$6:AK$6)*$M547+SUM($S$7:AK$7)*$N547-SUM($O547:$Q547)&gt;0,SUM($S$3:AK$3)*$J547+SUM($S$4:AK$4)*$K547+SUM($S$5:AK$5)*$L547+SUM($S$6:AK$6)*$M547+SUM($S$7:AK$7)*$N547-SUM($O547:$Q547),0)</f>
        <v>0.51449999999999985</v>
      </c>
      <c r="AI547" s="4">
        <f t="shared" si="1899"/>
        <v>0.26949999999999985</v>
      </c>
      <c r="AJ547" s="72">
        <f>IF(SUM($S$3:AM$3)*$J547+SUM($S$4:AQ$4)*$K547+SUM($S$5:AM$5)*$L547+SUM($S$6:AM$6)*$M547+SUM($S$7:AM$7)*$N547-SUM($O547:$Q547)&gt;0,SUM($S$3:AM$3)*$J547+SUM($S$4:AQ$4)*$K547+SUM($S$5:AM$5)*$L547+SUM($S$6:AM$6)*$M547+SUM($S$7:AM$7)*$N547-SUM($O547:$Q547),0)</f>
        <v>0.51449999999999985</v>
      </c>
      <c r="AK547" s="4">
        <f t="shared" si="1900"/>
        <v>0</v>
      </c>
      <c r="AL547" s="72">
        <f>IF(SUM($S$3:AO$3)*$J547+SUM($S$4:AS$4)*$K547+SUM($S$5:AO$5)*$L547+SUM($S$6:AO$6)*$M547+SUM($S$7:AO$7)*$N547-SUM($O547:$Q547)&gt;0,SUM($S$3:AO$3)*$J547+SUM($S$4:AS$4)*$K547+SUM($S$5:AO$5)*$L547+SUM($S$6:AO$6)*$M547+SUM($S$7:AO$7)*$N547-SUM($O547:$Q547),0)</f>
        <v>0.51449999999999985</v>
      </c>
      <c r="AM547" s="4">
        <f t="shared" si="1901"/>
        <v>0</v>
      </c>
      <c r="AN547" s="72">
        <f>IF(SUM($S$3:AQ$3)*$J547+SUM($S$4:AU$4)*$K547+SUM($S$5:AQ$5)*$L547+SUM($S$6:AQ$6)*$M547+SUM($S$7:AQ$7)*$N547-SUM($O547:$Q547)&gt;0,SUM($S$3:AQ$3)*$J547+SUM($S$4:AU$4)*$K547+SUM($S$5:AQ$5)*$L547+SUM($S$6:AQ$6)*$M547+SUM($S$7:AQ$7)*$N547-SUM($O547:$Q547),0)</f>
        <v>0.75949999999999995</v>
      </c>
      <c r="AO547" s="4">
        <f t="shared" si="1902"/>
        <v>0.24500000000000011</v>
      </c>
      <c r="AP547" s="72">
        <f>IF(SUM($S$3:AS$3)*$J547+SUM($S$4:AW$4)*$K547+SUM($S$5:AS$5)*$L547+SUM($S$6:AS$6)*$M547+SUM($S$7:AS$7)*$N547-SUM($O547:$Q547)&gt;0,SUM($S$3:AS$3)*$J547+SUM($S$4:AW$4)*$K547+SUM($S$5:AS$5)*$L547+SUM($S$6:AS$6)*$M547+SUM($S$7:AS$7)*$N547-SUM($O547:$Q547),0)</f>
        <v>1.2494999999999998</v>
      </c>
      <c r="AQ547" s="4">
        <f t="shared" si="1903"/>
        <v>0.48999999999999988</v>
      </c>
      <c r="AR547" s="72">
        <f>IF(SUM($S$3:AU$3)*$J547+SUM($S$4:AP$4)*$K547+SUM($S$5:AU$5)*$L547+SUM($S$6:AU$6)*$M547+SUM($S$7:AU$7)*$N547-SUM($O547:$Q547)&gt;0,SUM($S$3:AU$3)*$J547+SUM($S$4:AP$4)*$K547+SUM($S$5:AU$5)*$L547+SUM($S$6:AU$6)*$M547+SUM($S$7:AU$7)*$N547-SUM($O547:$Q547),0)</f>
        <v>2.1315</v>
      </c>
      <c r="AS547" s="4">
        <f t="shared" si="1904"/>
        <v>0.88200000000000012</v>
      </c>
      <c r="AT547" s="72">
        <f>IF(SUM($S$3:AW$3)*$J547+SUM($S$4:AW$4)*$K547+SUM($S$5:AW$5)*$L547+SUM($S$6:AW$6)*$M547+SUM($S$7:AW$7)*$N547-SUM($O547:$Q547)&gt;0,SUM($S$3:AW$3)*$J547+SUM($S$4:AW$4)*$K547+SUM($S$5:AW$5)*$L547+SUM($S$6:AW$6)*$M547+SUM($S$7:AW$7)*$N547-SUM($O547:$Q547),0)</f>
        <v>3.0134999999999996</v>
      </c>
      <c r="AU547" s="4">
        <f t="shared" si="1905"/>
        <v>0.88199999999999967</v>
      </c>
      <c r="AV547" s="72">
        <f>IF(SUM($S$3:AY$3)*$J547+SUM($S$4:AY$4)*$K547+SUM($S$5:AY$5)*$L547+SUM($S$6:AY$6)*$M547+SUM($S$7:AY$7)*$N547-SUM($O547:$Q547)&gt;0,SUM($S$3:AY$3)*$J547+SUM($S$4:AY$4)*$K547+SUM($S$5:AY$5)*$L547+SUM($S$6:AY$6)*$M547+SUM($S$7:AY$7)*$N547-SUM($O547:$Q547),0)</f>
        <v>3.8954999999999997</v>
      </c>
      <c r="AW547" s="4">
        <f t="shared" si="1906"/>
        <v>0.88200000000000012</v>
      </c>
      <c r="AX547" s="72">
        <f>IF(SUM($S$3:BA$3)*$J547+SUM($S$4:BA$4)*$K547+SUM($S$5:BA$5)*$L547+SUM($S$6:BA$6)*$M547+SUM($S$7:BA$7)*$N547-SUM($O547:$Q547)&gt;0,SUM($S$3:BA$3)*$J547+SUM($S$4:BA$4)*$K547+SUM($S$5:BA$5)*$L547+SUM($S$6:BA$6)*$M547+SUM($S$7:BA$7)*$N547-SUM($O547:$Q547),0)</f>
        <v>4.7774999999999999</v>
      </c>
      <c r="AY547" s="7">
        <f t="shared" si="1907"/>
        <v>0.88200000000000012</v>
      </c>
      <c r="AZ547" s="401">
        <f>IF(SUM($S$3:BC$3)*$J547+SUM($S$4:BC$4)*$K547+SUM($S$5:BC$5)*$L547+SUM($S$6:BC$6)*$M547+SUM($S$7:BC$7)*$N547-SUM($O547:$Q547)&gt;0,SUM($S$3:BC$3)*$J547+SUM($S$4:BC$4)*$K547+SUM($S$5:BC$5)*$L547+SUM($S$6:BC$6)*$M547+SUM($S$7:BC$7)*$N547-SUM($O547:$Q547),0)</f>
        <v>5.6595000000000004</v>
      </c>
      <c r="BA547" s="87">
        <f t="shared" si="1825"/>
        <v>0.88200000000000056</v>
      </c>
      <c r="BB547" s="402">
        <f>IF(SUM($S$3:BD$3)*$J547+SUM($S$4:BD$4)*$K547+SUM($S$5:BD$5)*$L547+SUM($S$6:BD$6)*$M547+SUM($S$7:BD$7)*$N547-SUM($O547:$Q547)&gt;0,SUM($S$3:BD$3)*$J547+SUM($S$4:BD$4)*$K547+SUM($S$5:BD$5)*$L547+SUM($S$6:BD$6)*$M547+SUM($S$7:BD$7)*$N547-SUM($O547:$Q547),0)</f>
        <v>6.3258999999999999</v>
      </c>
      <c r="BC547" s="87">
        <f t="shared" si="1826"/>
        <v>0.66639999999999944</v>
      </c>
      <c r="BD547" s="393"/>
      <c r="BE547" s="14"/>
      <c r="BF547" s="75"/>
      <c r="BG547" s="23">
        <f t="shared" si="1908"/>
        <v>0</v>
      </c>
      <c r="BH547" s="23">
        <f t="shared" si="1909"/>
        <v>0</v>
      </c>
      <c r="BI547" s="23">
        <f t="shared" si="1910"/>
        <v>0</v>
      </c>
      <c r="BJ547" s="23">
        <f t="shared" si="1911"/>
        <v>3535.84</v>
      </c>
      <c r="BK547" s="23">
        <f t="shared" si="1912"/>
        <v>3889.4239999999977</v>
      </c>
      <c r="BL547" s="23">
        <f t="shared" si="1913"/>
        <v>0</v>
      </c>
      <c r="BM547" s="23">
        <f t="shared" si="1914"/>
        <v>0</v>
      </c>
      <c r="BN547" s="23">
        <f t="shared" si="1915"/>
        <v>3535.8400000000015</v>
      </c>
      <c r="BO547" s="23">
        <f t="shared" si="1916"/>
        <v>7071.6799999999985</v>
      </c>
      <c r="BP547" s="23">
        <f t="shared" si="1917"/>
        <v>12729.024000000001</v>
      </c>
      <c r="BQ547" s="407">
        <f t="shared" si="1918"/>
        <v>12729.023999999996</v>
      </c>
      <c r="BR547" s="22">
        <f t="shared" si="1919"/>
        <v>12729.024000000001</v>
      </c>
      <c r="BS547" s="23">
        <f t="shared" si="1920"/>
        <v>12729.024000000001</v>
      </c>
      <c r="BT547" s="23">
        <f t="shared" si="1923"/>
        <v>12729.024000000009</v>
      </c>
      <c r="BU547" s="23">
        <f>BC547*$H547</f>
        <v>9617.4847999999911</v>
      </c>
      <c r="BV547" s="23"/>
      <c r="BW547" s="24"/>
      <c r="BX547" s="164" t="s">
        <v>645</v>
      </c>
    </row>
    <row r="548" spans="1:76" ht="15" customHeight="1" x14ac:dyDescent="0.25">
      <c r="A548" s="94" t="s">
        <v>338</v>
      </c>
      <c r="B548" s="15"/>
      <c r="C548" s="268" t="s">
        <v>10</v>
      </c>
      <c r="D548" s="283">
        <v>2</v>
      </c>
      <c r="E548" s="336">
        <v>4800</v>
      </c>
      <c r="F548" s="355" t="s">
        <v>622</v>
      </c>
      <c r="G548" s="369">
        <v>2</v>
      </c>
      <c r="H548" s="370">
        <v>5280</v>
      </c>
      <c r="I548" s="383" t="s">
        <v>622</v>
      </c>
      <c r="J548" s="322"/>
      <c r="K548" s="117"/>
      <c r="L548" s="33">
        <v>2.4E-2</v>
      </c>
      <c r="M548" s="29"/>
      <c r="N548" s="29"/>
      <c r="O548" s="4">
        <v>0</v>
      </c>
      <c r="P548" s="10">
        <v>0</v>
      </c>
      <c r="Q548" s="295">
        <v>4.8239999999999998</v>
      </c>
      <c r="R548" s="72">
        <f>IF(SUM($S$3:U$3)*$J548+SUM($S$4:U$4)*$K548+SUM($S$5:U$5)*$L548+SUM($S$6:U$6)*$M548+SUM($S$7:U$7)*$N548-SUM($O548:$Q548)&gt;0,SUM($S$3:U$3)*$J548+SUM($S$4:U$4)*$K548+SUM($S$5:U$5)*$L548+SUM($S$6:U$6)*$M548+SUM($S$7:U$7)*$N548-SUM($O548:$Q548),0)</f>
        <v>0</v>
      </c>
      <c r="S548" s="73">
        <f t="shared" si="1891"/>
        <v>0</v>
      </c>
      <c r="T548" s="72">
        <f>IF(SUM($S$3:W$3)*$J548+SUM($S$4:W$4)*$K548+SUM($S$5:W$5)*$L548+SUM($S$6:W$6)*$M548+SUM($S$7:W$7)*$N548-SUM($O548:$Q548)&gt;0,SUM($S$3:W$3)*$J548+SUM($S$4:W$4)*$K548+SUM($S$5:W$5)*$L548+SUM($S$6:W$6)*$M548+SUM($S$7:W$7)*$N548-SUM($O548:$Q548),0)</f>
        <v>0</v>
      </c>
      <c r="U548" s="4">
        <f t="shared" si="1892"/>
        <v>0</v>
      </c>
      <c r="V548" s="72">
        <f>IF(SUM($S$3:Y$3)*$J548+SUM($S$4:Y$4)*$K548+SUM($S$5:Y$5)*$L548+SUM($S$6:Y$6)*$M548+SUM($S$7:Y$7)*$N548-SUM($O548:$Q548)&gt;0,SUM($S$3:Y$3)*$J548+SUM($S$4:Y$4)*$K548+SUM($S$5:Y$5)*$L548+SUM($S$6:Y$6)*$M548+SUM($S$7:Y$7)*$N548-SUM($O548:$Q548),0)</f>
        <v>0</v>
      </c>
      <c r="W548" s="4">
        <f t="shared" si="1893"/>
        <v>0</v>
      </c>
      <c r="X548" s="72">
        <f>IF(SUM($S$3:AA$3)*$J548+SUM($S$4:AA$4)*$K548+SUM($S$5:AA$5)*$L548+SUM($S$6:AA$6)*$M548+SUM($S$7:AA$7)*$N548-SUM($O548:$Q548)&gt;0,SUM($S$3:AA$3)*$J548+SUM($S$4:AA$4)*$K548+SUM($S$5:AA$5)*$L548+SUM($S$6:AA$6)*$M548+SUM($S$7:AA$7)*$N548-SUM($O548:$Q548),0)</f>
        <v>0</v>
      </c>
      <c r="Y548" s="4">
        <f t="shared" si="1894"/>
        <v>0</v>
      </c>
      <c r="Z548" s="72">
        <f>IF(SUM($S$3:AC$3)*$J548+SUM($S$4:AC$4)*$K548+SUM($S$5:AC$5)*$L548+SUM($S$6:AC$6)*$M548+SUM($S$7:AC$7)*$N548-SUM($O548:$Q548)&gt;0,SUM($S$3:AC$3)*$J548+SUM($S$4:AC$4)*$K548+SUM($S$5:AC$5)*$L548+SUM($S$6:AC$6)*$M548+SUM($S$7:AC$7)*$N548-SUM($O548:$Q548),0)</f>
        <v>0</v>
      </c>
      <c r="AA548" s="4">
        <f t="shared" si="1895"/>
        <v>0</v>
      </c>
      <c r="AB548" s="72">
        <f>IF(SUM($S$3:AE$3)*$J548+SUM($S$4:AE$4)*$K548+SUM($S$5:AE$5)*$L548+SUM($S$6:AE$6)*$M548+SUM($S$7:AE$7)*$N548-SUM($O548:$Q548)&gt;0,SUM($S$3:AE$3)*$J548+SUM($S$4:AE$4)*$K548+SUM($S$5:AE$5)*$L548+SUM($S$6:AE$6)*$M548+SUM($S$7:AE$7)*$N548-SUM($O548:$Q548),0)</f>
        <v>0</v>
      </c>
      <c r="AC548" s="4">
        <f t="shared" si="1896"/>
        <v>0</v>
      </c>
      <c r="AD548" s="72">
        <f>IF(SUM($S$3:AG$3)*$J548+SUM($S$4:AG$4)*$K548+SUM($S$5:AG$5)*$L548+SUM($S$6:AG$6)*$M548+SUM($S$7:AG$7)*$N548-SUM($O548:$Q548)&gt;0,SUM($S$3:AG$3)*$J548+SUM($S$4:AG$4)*$K548+SUM($S$5:AG$5)*$L548+SUM($S$6:AG$6)*$M548+SUM($S$7:AG$7)*$N548-SUM($O548:$Q548),0)</f>
        <v>0</v>
      </c>
      <c r="AE548" s="4">
        <f t="shared" si="1897"/>
        <v>0</v>
      </c>
      <c r="AF548" s="72">
        <f>IF(SUM($S$3:AI$3)*$J548+SUM($S$4:AI$4)*$K548+SUM($S$5:AI$5)*$L548+SUM($S$6:AI$6)*$M548+SUM($S$7:AI$7)*$N548-SUM($O548:$Q548)&gt;0,SUM($S$3:AI$3)*$J548+SUM($S$4:AI$4)*$K548+SUM($S$5:AI$5)*$L548+SUM($S$6:AI$6)*$M548+SUM($S$7:AI$7)*$N548-SUM($O548:$Q548),0)</f>
        <v>1.2000000000000002</v>
      </c>
      <c r="AG548" s="4">
        <f t="shared" si="1898"/>
        <v>1.2000000000000002</v>
      </c>
      <c r="AH548" s="72">
        <f>IF(SUM($S$3:AK$3)*$J548+SUM($S$4:AK$4)*$K548+SUM($S$5:AK$5)*$L548+SUM($S$6:AK$6)*$M548+SUM($S$7:AK$7)*$N548-SUM($O548:$Q548)&gt;0,SUM($S$3:AK$3)*$J548+SUM($S$4:AK$4)*$K548+SUM($S$5:AK$5)*$L548+SUM($S$6:AK$6)*$M548+SUM($S$7:AK$7)*$N548-SUM($O548:$Q548),0)</f>
        <v>2.5200000000000005</v>
      </c>
      <c r="AI548" s="4">
        <f t="shared" si="1899"/>
        <v>1.3200000000000003</v>
      </c>
      <c r="AJ548" s="72">
        <f>IF(SUM($S$3:AM$3)*$J548+SUM($S$4:AQ$4)*$K548+SUM($S$5:AM$5)*$L548+SUM($S$6:AM$6)*$M548+SUM($S$7:AM$7)*$N548-SUM($O548:$Q548)&gt;0,SUM($S$3:AM$3)*$J548+SUM($S$4:AQ$4)*$K548+SUM($S$5:AM$5)*$L548+SUM($S$6:AM$6)*$M548+SUM($S$7:AM$7)*$N548-SUM($O548:$Q548),0)</f>
        <v>2.5200000000000005</v>
      </c>
      <c r="AK548" s="4">
        <f t="shared" si="1900"/>
        <v>0</v>
      </c>
      <c r="AL548" s="72">
        <f>IF(SUM($S$3:AO$3)*$J548+SUM($S$4:AS$4)*$K548+SUM($S$5:AO$5)*$L548+SUM($S$6:AO$6)*$M548+SUM($S$7:AO$7)*$N548-SUM($O548:$Q548)&gt;0,SUM($S$3:AO$3)*$J548+SUM($S$4:AS$4)*$K548+SUM($S$5:AO$5)*$L548+SUM($S$6:AO$6)*$M548+SUM($S$7:AO$7)*$N548-SUM($O548:$Q548),0)</f>
        <v>2.5200000000000005</v>
      </c>
      <c r="AM548" s="4">
        <f t="shared" si="1901"/>
        <v>0</v>
      </c>
      <c r="AN548" s="72">
        <f>IF(SUM($S$3:AQ$3)*$J548+SUM($S$4:AU$4)*$K548+SUM($S$5:AQ$5)*$L548+SUM($S$6:AQ$6)*$M548+SUM($S$7:AQ$7)*$N548-SUM($O548:$Q548)&gt;0,SUM($S$3:AQ$3)*$J548+SUM($S$4:AU$4)*$K548+SUM($S$5:AQ$5)*$L548+SUM($S$6:AQ$6)*$M548+SUM($S$7:AQ$7)*$N548-SUM($O548:$Q548),0)</f>
        <v>3.7200000000000006</v>
      </c>
      <c r="AO548" s="4">
        <f t="shared" si="1902"/>
        <v>1.2000000000000002</v>
      </c>
      <c r="AP548" s="72">
        <f>IF(SUM($S$3:AS$3)*$J548+SUM($S$4:AW$4)*$K548+SUM($S$5:AS$5)*$L548+SUM($S$6:AS$6)*$M548+SUM($S$7:AS$7)*$N548-SUM($O548:$Q548)&gt;0,SUM($S$3:AS$3)*$J548+SUM($S$4:AW$4)*$K548+SUM($S$5:AS$5)*$L548+SUM($S$6:AS$6)*$M548+SUM($S$7:AS$7)*$N548-SUM($O548:$Q548),0)</f>
        <v>6.120000000000001</v>
      </c>
      <c r="AQ548" s="4">
        <f t="shared" si="1903"/>
        <v>2.4000000000000004</v>
      </c>
      <c r="AR548" s="72">
        <f>IF(SUM($S$3:AU$3)*$J548+SUM($S$4:AP$4)*$K548+SUM($S$5:AU$5)*$L548+SUM($S$6:AU$6)*$M548+SUM($S$7:AU$7)*$N548-SUM($O548:$Q548)&gt;0,SUM($S$3:AU$3)*$J548+SUM($S$4:AP$4)*$K548+SUM($S$5:AU$5)*$L548+SUM($S$6:AU$6)*$M548+SUM($S$7:AU$7)*$N548-SUM($O548:$Q548),0)</f>
        <v>10.440000000000001</v>
      </c>
      <c r="AS548" s="4">
        <f t="shared" si="1904"/>
        <v>4.32</v>
      </c>
      <c r="AT548" s="72">
        <f>IF(SUM($S$3:AW$3)*$J548+SUM($S$4:AW$4)*$K548+SUM($S$5:AW$5)*$L548+SUM($S$6:AW$6)*$M548+SUM($S$7:AW$7)*$N548-SUM($O548:$Q548)&gt;0,SUM($S$3:AW$3)*$J548+SUM($S$4:AW$4)*$K548+SUM($S$5:AW$5)*$L548+SUM($S$6:AW$6)*$M548+SUM($S$7:AW$7)*$N548-SUM($O548:$Q548),0)</f>
        <v>14.76</v>
      </c>
      <c r="AU548" s="4">
        <f t="shared" si="1905"/>
        <v>4.3199999999999985</v>
      </c>
      <c r="AV548" s="72">
        <f>IF(SUM($S$3:AY$3)*$J548+SUM($S$4:AY$4)*$K548+SUM($S$5:AY$5)*$L548+SUM($S$6:AY$6)*$M548+SUM($S$7:AY$7)*$N548-SUM($O548:$Q548)&gt;0,SUM($S$3:AY$3)*$J548+SUM($S$4:AY$4)*$K548+SUM($S$5:AY$5)*$L548+SUM($S$6:AY$6)*$M548+SUM($S$7:AY$7)*$N548-SUM($O548:$Q548),0)</f>
        <v>19.079999999999998</v>
      </c>
      <c r="AW548" s="4">
        <f t="shared" si="1906"/>
        <v>4.3199999999999985</v>
      </c>
      <c r="AX548" s="72">
        <f>IF(SUM($S$3:BA$3)*$J548+SUM($S$4:BA$4)*$K548+SUM($S$5:BA$5)*$L548+SUM($S$6:BA$6)*$M548+SUM($S$7:BA$7)*$N548-SUM($O548:$Q548)&gt;0,SUM($S$3:BA$3)*$J548+SUM($S$4:BA$4)*$K548+SUM($S$5:BA$5)*$L548+SUM($S$6:BA$6)*$M548+SUM($S$7:BA$7)*$N548-SUM($O548:$Q548),0)</f>
        <v>23.4</v>
      </c>
      <c r="AY548" s="7">
        <f t="shared" si="1907"/>
        <v>4.32</v>
      </c>
      <c r="AZ548" s="401">
        <f>IF(SUM($S$3:BC$3)*$J548+SUM($S$4:BC$4)*$K548+SUM($S$5:BC$5)*$L548+SUM($S$6:BC$6)*$M548+SUM($S$7:BC$7)*$N548-SUM($O548:$Q548)&gt;0,SUM($S$3:BC$3)*$J548+SUM($S$4:BC$4)*$K548+SUM($S$5:BC$5)*$L548+SUM($S$6:BC$6)*$M548+SUM($S$7:BC$7)*$N548-SUM($O548:$Q548),0)</f>
        <v>27.720000000000006</v>
      </c>
      <c r="BA548" s="87">
        <f t="shared" si="1825"/>
        <v>4.3200000000000074</v>
      </c>
      <c r="BB548" s="402">
        <f>IF(SUM($S$3:BD$3)*$J548+SUM($S$4:BD$4)*$K548+SUM($S$5:BD$5)*$L548+SUM($S$6:BD$6)*$M548+SUM($S$7:BD$7)*$N548-SUM($O548:$Q548)&gt;0,SUM($S$3:BD$3)*$J548+SUM($S$4:BD$4)*$K548+SUM($S$5:BD$5)*$L548+SUM($S$6:BD$6)*$M548+SUM($S$7:BD$7)*$N548-SUM($O548:$Q548),0)</f>
        <v>30.984000000000002</v>
      </c>
      <c r="BC548" s="87">
        <f t="shared" si="1826"/>
        <v>3.2639999999999958</v>
      </c>
      <c r="BD548" s="393"/>
      <c r="BE548" s="14"/>
      <c r="BF548" s="75"/>
      <c r="BG548" s="91">
        <f t="shared" ref="BG548:BG550" si="1924">IF($G548=2,$H548*AC548*$I$2,$H548*AC548)</f>
        <v>0</v>
      </c>
      <c r="BH548" s="91">
        <f t="shared" ref="BH548:BH550" si="1925">IF($G548=2,$H548*AE548*$I$2,$H548*AE548)</f>
        <v>0</v>
      </c>
      <c r="BI548" s="91">
        <f t="shared" ref="BI548:BI550" si="1926">IF($G548=2,$H548*AG548*$I$2,$H548*AG548)</f>
        <v>36115.200000000004</v>
      </c>
      <c r="BJ548" s="91">
        <f t="shared" ref="BJ548:BJ550" si="1927">IF($G548=2,$H548*AI548*$I$2,$H548*AI548)</f>
        <v>39726.720000000008</v>
      </c>
      <c r="BK548" s="91">
        <f t="shared" ref="BK548:BK550" si="1928">IF($G548=2,$H548*AK548*$I$2,$H548*AK548)</f>
        <v>0</v>
      </c>
      <c r="BL548" s="91">
        <f t="shared" ref="BL548:BL550" si="1929">IF($G548=2,$H548*AM548*$I$2,$H548*AM548)</f>
        <v>0</v>
      </c>
      <c r="BM548" s="91">
        <f t="shared" ref="BM548:BM550" si="1930">IF($G548=2,$H548*AO548*$I$2,$H548*AO548)</f>
        <v>36115.200000000004</v>
      </c>
      <c r="BN548" s="91">
        <f t="shared" ref="BN548:BN550" si="1931">IF($G548=2,$H548*AQ548*$I$2,$H548*AQ548)</f>
        <v>72230.400000000009</v>
      </c>
      <c r="BO548" s="91">
        <f t="shared" ref="BO548:BO550" si="1932">IF($G548=2,$H548*AS548*$I$2,$H548*AS548)</f>
        <v>130014.72000000002</v>
      </c>
      <c r="BP548" s="91">
        <f t="shared" ref="BP548:BP550" si="1933">IF($G548=2,$H548*AU548*$I$2,$H548*AU548)</f>
        <v>130014.71999999996</v>
      </c>
      <c r="BQ548" s="250">
        <f t="shared" ref="BQ548:BQ550" si="1934">IF($G548=2,$H548*AW548*$I$2,$H548*AW548)</f>
        <v>130014.71999999996</v>
      </c>
      <c r="BR548" s="157">
        <f t="shared" ref="BR548:BR550" si="1935">IF($G548=2,$H548*AY548*$I$2,$H548*AY548)</f>
        <v>130014.72000000002</v>
      </c>
      <c r="BS548" s="91">
        <f t="shared" ref="BS548:BS550" si="1936">IF($G548=2,$H548*BA548*$I$2,$H548*BA548)</f>
        <v>130014.72000000022</v>
      </c>
      <c r="BT548" s="91">
        <f t="shared" ref="BT548:BT550" si="1937">IF($G548=2,$H548*BC548*$I$2,$H548*BC548)</f>
        <v>98233.343999999866</v>
      </c>
      <c r="BU548" s="23"/>
      <c r="BV548" s="23"/>
      <c r="BW548" s="24"/>
      <c r="BX548" s="154" t="s">
        <v>607</v>
      </c>
    </row>
    <row r="549" spans="1:76" ht="15" customHeight="1" x14ac:dyDescent="0.25">
      <c r="A549" s="94" t="s">
        <v>339</v>
      </c>
      <c r="B549" s="15"/>
      <c r="C549" s="268" t="s">
        <v>10</v>
      </c>
      <c r="D549" s="283">
        <v>2</v>
      </c>
      <c r="E549" s="336">
        <v>6700</v>
      </c>
      <c r="F549" s="355" t="s">
        <v>622</v>
      </c>
      <c r="G549" s="369">
        <v>2</v>
      </c>
      <c r="H549" s="370">
        <v>7370</v>
      </c>
      <c r="I549" s="383" t="s">
        <v>622</v>
      </c>
      <c r="J549" s="322"/>
      <c r="K549" s="117"/>
      <c r="L549" s="33">
        <v>2.4E-2</v>
      </c>
      <c r="M549" s="29"/>
      <c r="N549" s="29"/>
      <c r="O549" s="4">
        <v>0</v>
      </c>
      <c r="P549" s="10">
        <v>0</v>
      </c>
      <c r="Q549" s="295">
        <v>4.8239999999999998</v>
      </c>
      <c r="R549" s="72">
        <f>IF(SUM($S$3:U$3)*$J549+SUM($S$4:U$4)*$K549+SUM($S$5:U$5)*$L549+SUM($S$6:U$6)*$M549+SUM($S$7:U$7)*$N549-SUM($O549:$Q549)&gt;0,SUM($S$3:U$3)*$J549+SUM($S$4:U$4)*$K549+SUM($S$5:U$5)*$L549+SUM($S$6:U$6)*$M549+SUM($S$7:U$7)*$N549-SUM($O549:$Q549),0)</f>
        <v>0</v>
      </c>
      <c r="S549" s="73">
        <f t="shared" si="1891"/>
        <v>0</v>
      </c>
      <c r="T549" s="72">
        <f>IF(SUM($S$3:W$3)*$J549+SUM($S$4:W$4)*$K549+SUM($S$5:W$5)*$L549+SUM($S$6:W$6)*$M549+SUM($S$7:W$7)*$N549-SUM($O549:$Q549)&gt;0,SUM($S$3:W$3)*$J549+SUM($S$4:W$4)*$K549+SUM($S$5:W$5)*$L549+SUM($S$6:W$6)*$M549+SUM($S$7:W$7)*$N549-SUM($O549:$Q549),0)</f>
        <v>0</v>
      </c>
      <c r="U549" s="4">
        <f t="shared" si="1892"/>
        <v>0</v>
      </c>
      <c r="V549" s="72">
        <f>IF(SUM($S$3:Y$3)*$J549+SUM($S$4:Y$4)*$K549+SUM($S$5:Y$5)*$L549+SUM($S$6:Y$6)*$M549+SUM($S$7:Y$7)*$N549-SUM($O549:$Q549)&gt;0,SUM($S$3:Y$3)*$J549+SUM($S$4:Y$4)*$K549+SUM($S$5:Y$5)*$L549+SUM($S$6:Y$6)*$M549+SUM($S$7:Y$7)*$N549-SUM($O549:$Q549),0)</f>
        <v>0</v>
      </c>
      <c r="W549" s="4">
        <f t="shared" si="1893"/>
        <v>0</v>
      </c>
      <c r="X549" s="72">
        <f>IF(SUM($S$3:AA$3)*$J549+SUM($S$4:AA$4)*$K549+SUM($S$5:AA$5)*$L549+SUM($S$6:AA$6)*$M549+SUM($S$7:AA$7)*$N549-SUM($O549:$Q549)&gt;0,SUM($S$3:AA$3)*$J549+SUM($S$4:AA$4)*$K549+SUM($S$5:AA$5)*$L549+SUM($S$6:AA$6)*$M549+SUM($S$7:AA$7)*$N549-SUM($O549:$Q549),0)</f>
        <v>0</v>
      </c>
      <c r="Y549" s="4">
        <f t="shared" si="1894"/>
        <v>0</v>
      </c>
      <c r="Z549" s="72">
        <f>IF(SUM($S$3:AC$3)*$J549+SUM($S$4:AC$4)*$K549+SUM($S$5:AC$5)*$L549+SUM($S$6:AC$6)*$M549+SUM($S$7:AC$7)*$N549-SUM($O549:$Q549)&gt;0,SUM($S$3:AC$3)*$J549+SUM($S$4:AC$4)*$K549+SUM($S$5:AC$5)*$L549+SUM($S$6:AC$6)*$M549+SUM($S$7:AC$7)*$N549-SUM($O549:$Q549),0)</f>
        <v>0</v>
      </c>
      <c r="AA549" s="4">
        <f t="shared" si="1895"/>
        <v>0</v>
      </c>
      <c r="AB549" s="72">
        <f>IF(SUM($S$3:AE$3)*$J549+SUM($S$4:AE$4)*$K549+SUM($S$5:AE$5)*$L549+SUM($S$6:AE$6)*$M549+SUM($S$7:AE$7)*$N549-SUM($O549:$Q549)&gt;0,SUM($S$3:AE$3)*$J549+SUM($S$4:AE$4)*$K549+SUM($S$5:AE$5)*$L549+SUM($S$6:AE$6)*$M549+SUM($S$7:AE$7)*$N549-SUM($O549:$Q549),0)</f>
        <v>0</v>
      </c>
      <c r="AC549" s="4">
        <f t="shared" si="1896"/>
        <v>0</v>
      </c>
      <c r="AD549" s="72">
        <f>IF(SUM($S$3:AG$3)*$J549+SUM($S$4:AG$4)*$K549+SUM($S$5:AG$5)*$L549+SUM($S$6:AG$6)*$M549+SUM($S$7:AG$7)*$N549-SUM($O549:$Q549)&gt;0,SUM($S$3:AG$3)*$J549+SUM($S$4:AG$4)*$K549+SUM($S$5:AG$5)*$L549+SUM($S$6:AG$6)*$M549+SUM($S$7:AG$7)*$N549-SUM($O549:$Q549),0)</f>
        <v>0</v>
      </c>
      <c r="AE549" s="4">
        <f t="shared" si="1897"/>
        <v>0</v>
      </c>
      <c r="AF549" s="72">
        <f>IF(SUM($S$3:AI$3)*$J549+SUM($S$4:AI$4)*$K549+SUM($S$5:AI$5)*$L549+SUM($S$6:AI$6)*$M549+SUM($S$7:AI$7)*$N549-SUM($O549:$Q549)&gt;0,SUM($S$3:AI$3)*$J549+SUM($S$4:AI$4)*$K549+SUM($S$5:AI$5)*$L549+SUM($S$6:AI$6)*$M549+SUM($S$7:AI$7)*$N549-SUM($O549:$Q549),0)</f>
        <v>1.2000000000000002</v>
      </c>
      <c r="AG549" s="4">
        <f t="shared" si="1898"/>
        <v>1.2000000000000002</v>
      </c>
      <c r="AH549" s="72">
        <f>IF(SUM($S$3:AK$3)*$J549+SUM($S$4:AK$4)*$K549+SUM($S$5:AK$5)*$L549+SUM($S$6:AK$6)*$M549+SUM($S$7:AK$7)*$N549-SUM($O549:$Q549)&gt;0,SUM($S$3:AK$3)*$J549+SUM($S$4:AK$4)*$K549+SUM($S$5:AK$5)*$L549+SUM($S$6:AK$6)*$M549+SUM($S$7:AK$7)*$N549-SUM($O549:$Q549),0)</f>
        <v>2.5200000000000005</v>
      </c>
      <c r="AI549" s="4">
        <f t="shared" si="1899"/>
        <v>1.3200000000000003</v>
      </c>
      <c r="AJ549" s="72">
        <f>IF(SUM($S$3:AM$3)*$J549+SUM($S$4:AQ$4)*$K549+SUM($S$5:AM$5)*$L549+SUM($S$6:AM$6)*$M549+SUM($S$7:AM$7)*$N549-SUM($O549:$Q549)&gt;0,SUM($S$3:AM$3)*$J549+SUM($S$4:AQ$4)*$K549+SUM($S$5:AM$5)*$L549+SUM($S$6:AM$6)*$M549+SUM($S$7:AM$7)*$N549-SUM($O549:$Q549),0)</f>
        <v>2.5200000000000005</v>
      </c>
      <c r="AK549" s="4">
        <f t="shared" si="1900"/>
        <v>0</v>
      </c>
      <c r="AL549" s="72">
        <f>IF(SUM($S$3:AO$3)*$J549+SUM($S$4:AS$4)*$K549+SUM($S$5:AO$5)*$L549+SUM($S$6:AO$6)*$M549+SUM($S$7:AO$7)*$N549-SUM($O549:$Q549)&gt;0,SUM($S$3:AO$3)*$J549+SUM($S$4:AS$4)*$K549+SUM($S$5:AO$5)*$L549+SUM($S$6:AO$6)*$M549+SUM($S$7:AO$7)*$N549-SUM($O549:$Q549),0)</f>
        <v>2.5200000000000005</v>
      </c>
      <c r="AM549" s="4">
        <f t="shared" si="1901"/>
        <v>0</v>
      </c>
      <c r="AN549" s="72">
        <f>IF(SUM($S$3:AQ$3)*$J549+SUM($S$4:AU$4)*$K549+SUM($S$5:AQ$5)*$L549+SUM($S$6:AQ$6)*$M549+SUM($S$7:AQ$7)*$N549-SUM($O549:$Q549)&gt;0,SUM($S$3:AQ$3)*$J549+SUM($S$4:AU$4)*$K549+SUM($S$5:AQ$5)*$L549+SUM($S$6:AQ$6)*$M549+SUM($S$7:AQ$7)*$N549-SUM($O549:$Q549),0)</f>
        <v>3.7200000000000006</v>
      </c>
      <c r="AO549" s="4">
        <f t="shared" si="1902"/>
        <v>1.2000000000000002</v>
      </c>
      <c r="AP549" s="72">
        <f>IF(SUM($S$3:AS$3)*$J549+SUM($S$4:AW$4)*$K549+SUM($S$5:AS$5)*$L549+SUM($S$6:AS$6)*$M549+SUM($S$7:AS$7)*$N549-SUM($O549:$Q549)&gt;0,SUM($S$3:AS$3)*$J549+SUM($S$4:AW$4)*$K549+SUM($S$5:AS$5)*$L549+SUM($S$6:AS$6)*$M549+SUM($S$7:AS$7)*$N549-SUM($O549:$Q549),0)</f>
        <v>6.120000000000001</v>
      </c>
      <c r="AQ549" s="4">
        <f t="shared" si="1903"/>
        <v>2.4000000000000004</v>
      </c>
      <c r="AR549" s="72">
        <f>IF(SUM($S$3:AU$3)*$J549+SUM($S$4:AP$4)*$K549+SUM($S$5:AU$5)*$L549+SUM($S$6:AU$6)*$M549+SUM($S$7:AU$7)*$N549-SUM($O549:$Q549)&gt;0,SUM($S$3:AU$3)*$J549+SUM($S$4:AP$4)*$K549+SUM($S$5:AU$5)*$L549+SUM($S$6:AU$6)*$M549+SUM($S$7:AU$7)*$N549-SUM($O549:$Q549),0)</f>
        <v>10.440000000000001</v>
      </c>
      <c r="AS549" s="4">
        <f t="shared" si="1904"/>
        <v>4.32</v>
      </c>
      <c r="AT549" s="72">
        <f>IF(SUM($S$3:AW$3)*$J549+SUM($S$4:AW$4)*$K549+SUM($S$5:AW$5)*$L549+SUM($S$6:AW$6)*$M549+SUM($S$7:AW$7)*$N549-SUM($O549:$Q549)&gt;0,SUM($S$3:AW$3)*$J549+SUM($S$4:AW$4)*$K549+SUM($S$5:AW$5)*$L549+SUM($S$6:AW$6)*$M549+SUM($S$7:AW$7)*$N549-SUM($O549:$Q549),0)</f>
        <v>14.76</v>
      </c>
      <c r="AU549" s="4">
        <f t="shared" si="1905"/>
        <v>4.3199999999999985</v>
      </c>
      <c r="AV549" s="72">
        <f>IF(SUM($S$3:AY$3)*$J549+SUM($S$4:AY$4)*$K549+SUM($S$5:AY$5)*$L549+SUM($S$6:AY$6)*$M549+SUM($S$7:AY$7)*$N549-SUM($O549:$Q549)&gt;0,SUM($S$3:AY$3)*$J549+SUM($S$4:AY$4)*$K549+SUM($S$5:AY$5)*$L549+SUM($S$6:AY$6)*$M549+SUM($S$7:AY$7)*$N549-SUM($O549:$Q549),0)</f>
        <v>19.079999999999998</v>
      </c>
      <c r="AW549" s="4">
        <f t="shared" si="1906"/>
        <v>4.3199999999999985</v>
      </c>
      <c r="AX549" s="72">
        <f>IF(SUM($S$3:BA$3)*$J549+SUM($S$4:BA$4)*$K549+SUM($S$5:BA$5)*$L549+SUM($S$6:BA$6)*$M549+SUM($S$7:BA$7)*$N549-SUM($O549:$Q549)&gt;0,SUM($S$3:BA$3)*$J549+SUM($S$4:BA$4)*$K549+SUM($S$5:BA$5)*$L549+SUM($S$6:BA$6)*$M549+SUM($S$7:BA$7)*$N549-SUM($O549:$Q549),0)</f>
        <v>23.4</v>
      </c>
      <c r="AY549" s="7">
        <f t="shared" si="1907"/>
        <v>4.32</v>
      </c>
      <c r="AZ549" s="401">
        <f>IF(SUM($S$3:BC$3)*$J549+SUM($S$4:BC$4)*$K549+SUM($S$5:BC$5)*$L549+SUM($S$6:BC$6)*$M549+SUM($S$7:BC$7)*$N549-SUM($O549:$Q549)&gt;0,SUM($S$3:BC$3)*$J549+SUM($S$4:BC$4)*$K549+SUM($S$5:BC$5)*$L549+SUM($S$6:BC$6)*$M549+SUM($S$7:BC$7)*$N549-SUM($O549:$Q549),0)</f>
        <v>27.720000000000006</v>
      </c>
      <c r="BA549" s="87">
        <f t="shared" si="1825"/>
        <v>4.3200000000000074</v>
      </c>
      <c r="BB549" s="402">
        <f>IF(SUM($S$3:BD$3)*$J549+SUM($S$4:BD$4)*$K549+SUM($S$5:BD$5)*$L549+SUM($S$6:BD$6)*$M549+SUM($S$7:BD$7)*$N549-SUM($O549:$Q549)&gt;0,SUM($S$3:BD$3)*$J549+SUM($S$4:BD$4)*$K549+SUM($S$5:BD$5)*$L549+SUM($S$6:BD$6)*$M549+SUM($S$7:BD$7)*$N549-SUM($O549:$Q549),0)</f>
        <v>30.984000000000002</v>
      </c>
      <c r="BC549" s="87">
        <f t="shared" si="1826"/>
        <v>3.2639999999999958</v>
      </c>
      <c r="BD549" s="393"/>
      <c r="BE549" s="14"/>
      <c r="BF549" s="75"/>
      <c r="BG549" s="91">
        <f t="shared" si="1924"/>
        <v>0</v>
      </c>
      <c r="BH549" s="91">
        <f t="shared" si="1925"/>
        <v>0</v>
      </c>
      <c r="BI549" s="91">
        <f t="shared" si="1926"/>
        <v>50410.80000000001</v>
      </c>
      <c r="BJ549" s="91">
        <f t="shared" si="1927"/>
        <v>55451.880000000012</v>
      </c>
      <c r="BK549" s="91">
        <f t="shared" si="1928"/>
        <v>0</v>
      </c>
      <c r="BL549" s="91">
        <f t="shared" si="1929"/>
        <v>0</v>
      </c>
      <c r="BM549" s="91">
        <f t="shared" si="1930"/>
        <v>50410.80000000001</v>
      </c>
      <c r="BN549" s="91">
        <f t="shared" si="1931"/>
        <v>100821.60000000002</v>
      </c>
      <c r="BO549" s="91">
        <f t="shared" si="1932"/>
        <v>181478.88</v>
      </c>
      <c r="BP549" s="91">
        <f t="shared" si="1933"/>
        <v>181478.87999999995</v>
      </c>
      <c r="BQ549" s="250">
        <f t="shared" si="1934"/>
        <v>181478.87999999995</v>
      </c>
      <c r="BR549" s="157">
        <f t="shared" si="1935"/>
        <v>181478.88</v>
      </c>
      <c r="BS549" s="91">
        <f t="shared" si="1936"/>
        <v>181478.88000000032</v>
      </c>
      <c r="BT549" s="91">
        <f t="shared" si="1937"/>
        <v>137117.37599999981</v>
      </c>
      <c r="BU549" s="23"/>
      <c r="BV549" s="23"/>
      <c r="BW549" s="24"/>
      <c r="BX549" s="154" t="s">
        <v>607</v>
      </c>
    </row>
    <row r="550" spans="1:76" ht="15" customHeight="1" x14ac:dyDescent="0.25">
      <c r="A550" s="94" t="s">
        <v>340</v>
      </c>
      <c r="B550" s="15"/>
      <c r="C550" s="268" t="s">
        <v>10</v>
      </c>
      <c r="D550" s="283">
        <v>2</v>
      </c>
      <c r="E550" s="336">
        <v>3200</v>
      </c>
      <c r="F550" s="355" t="s">
        <v>622</v>
      </c>
      <c r="G550" s="369">
        <v>2</v>
      </c>
      <c r="H550" s="370">
        <v>3520</v>
      </c>
      <c r="I550" s="383" t="s">
        <v>622</v>
      </c>
      <c r="J550" s="322"/>
      <c r="K550" s="117"/>
      <c r="L550" s="33">
        <v>8.0000000000000002E-3</v>
      </c>
      <c r="M550" s="29"/>
      <c r="N550" s="29"/>
      <c r="O550" s="4">
        <v>0</v>
      </c>
      <c r="P550" s="10">
        <v>0</v>
      </c>
      <c r="Q550" s="295">
        <v>1.6080000000000001</v>
      </c>
      <c r="R550" s="72">
        <f>IF(SUM($S$3:U$3)*$J550+SUM($S$4:U$4)*$K550+SUM($S$5:U$5)*$L550+SUM($S$6:U$6)*$M550+SUM($S$7:U$7)*$N550-SUM($O550:$Q550)&gt;0,SUM($S$3:U$3)*$J550+SUM($S$4:U$4)*$K550+SUM($S$5:U$5)*$L550+SUM($S$6:U$6)*$M550+SUM($S$7:U$7)*$N550-SUM($O550:$Q550),0)</f>
        <v>0</v>
      </c>
      <c r="S550" s="73">
        <f t="shared" si="1891"/>
        <v>0</v>
      </c>
      <c r="T550" s="72">
        <f>IF(SUM($S$3:W$3)*$J550+SUM($S$4:W$4)*$K550+SUM($S$5:W$5)*$L550+SUM($S$6:W$6)*$M550+SUM($S$7:W$7)*$N550-SUM($O550:$Q550)&gt;0,SUM($S$3:W$3)*$J550+SUM($S$4:W$4)*$K550+SUM($S$5:W$5)*$L550+SUM($S$6:W$6)*$M550+SUM($S$7:W$7)*$N550-SUM($O550:$Q550),0)</f>
        <v>0</v>
      </c>
      <c r="U550" s="4">
        <f t="shared" si="1892"/>
        <v>0</v>
      </c>
      <c r="V550" s="72">
        <f>IF(SUM($S$3:Y$3)*$J550+SUM($S$4:Y$4)*$K550+SUM($S$5:Y$5)*$L550+SUM($S$6:Y$6)*$M550+SUM($S$7:Y$7)*$N550-SUM($O550:$Q550)&gt;0,SUM($S$3:Y$3)*$J550+SUM($S$4:Y$4)*$K550+SUM($S$5:Y$5)*$L550+SUM($S$6:Y$6)*$M550+SUM($S$7:Y$7)*$N550-SUM($O550:$Q550),0)</f>
        <v>0</v>
      </c>
      <c r="W550" s="4">
        <f t="shared" si="1893"/>
        <v>0</v>
      </c>
      <c r="X550" s="72">
        <f>IF(SUM($S$3:AA$3)*$J550+SUM($S$4:AA$4)*$K550+SUM($S$5:AA$5)*$L550+SUM($S$6:AA$6)*$M550+SUM($S$7:AA$7)*$N550-SUM($O550:$Q550)&gt;0,SUM($S$3:AA$3)*$J550+SUM($S$4:AA$4)*$K550+SUM($S$5:AA$5)*$L550+SUM($S$6:AA$6)*$M550+SUM($S$7:AA$7)*$N550-SUM($O550:$Q550),0)</f>
        <v>0</v>
      </c>
      <c r="Y550" s="4">
        <f t="shared" si="1894"/>
        <v>0</v>
      </c>
      <c r="Z550" s="72">
        <f>IF(SUM($S$3:AC$3)*$J550+SUM($S$4:AC$4)*$K550+SUM($S$5:AC$5)*$L550+SUM($S$6:AC$6)*$M550+SUM($S$7:AC$7)*$N550-SUM($O550:$Q550)&gt;0,SUM($S$3:AC$3)*$J550+SUM($S$4:AC$4)*$K550+SUM($S$5:AC$5)*$L550+SUM($S$6:AC$6)*$M550+SUM($S$7:AC$7)*$N550-SUM($O550:$Q550),0)</f>
        <v>0</v>
      </c>
      <c r="AA550" s="4">
        <f t="shared" si="1895"/>
        <v>0</v>
      </c>
      <c r="AB550" s="72">
        <f>IF(SUM($S$3:AE$3)*$J550+SUM($S$4:AE$4)*$K550+SUM($S$5:AE$5)*$L550+SUM($S$6:AE$6)*$M550+SUM($S$7:AE$7)*$N550-SUM($O550:$Q550)&gt;0,SUM($S$3:AE$3)*$J550+SUM($S$4:AE$4)*$K550+SUM($S$5:AE$5)*$L550+SUM($S$6:AE$6)*$M550+SUM($S$7:AE$7)*$N550-SUM($O550:$Q550),0)</f>
        <v>0</v>
      </c>
      <c r="AC550" s="4">
        <f t="shared" si="1896"/>
        <v>0</v>
      </c>
      <c r="AD550" s="72">
        <f>IF(SUM($S$3:AG$3)*$J550+SUM($S$4:AG$4)*$K550+SUM($S$5:AG$5)*$L550+SUM($S$6:AG$6)*$M550+SUM($S$7:AG$7)*$N550-SUM($O550:$Q550)&gt;0,SUM($S$3:AG$3)*$J550+SUM($S$4:AG$4)*$K550+SUM($S$5:AG$5)*$L550+SUM($S$6:AG$6)*$M550+SUM($S$7:AG$7)*$N550-SUM($O550:$Q550),0)</f>
        <v>0</v>
      </c>
      <c r="AE550" s="4">
        <f t="shared" si="1897"/>
        <v>0</v>
      </c>
      <c r="AF550" s="72">
        <f>IF(SUM($S$3:AI$3)*$J550+SUM($S$4:AI$4)*$K550+SUM($S$5:AI$5)*$L550+SUM($S$6:AI$6)*$M550+SUM($S$7:AI$7)*$N550-SUM($O550:$Q550)&gt;0,SUM($S$3:AI$3)*$J550+SUM($S$4:AI$4)*$K550+SUM($S$5:AI$5)*$L550+SUM($S$6:AI$6)*$M550+SUM($S$7:AI$7)*$N550-SUM($O550:$Q550),0)</f>
        <v>0.39999999999999991</v>
      </c>
      <c r="AG550" s="4">
        <f t="shared" si="1898"/>
        <v>0.39999999999999991</v>
      </c>
      <c r="AH550" s="72">
        <f>IF(SUM($S$3:AK$3)*$J550+SUM($S$4:AK$4)*$K550+SUM($S$5:AK$5)*$L550+SUM($S$6:AK$6)*$M550+SUM($S$7:AK$7)*$N550-SUM($O550:$Q550)&gt;0,SUM($S$3:AK$3)*$J550+SUM($S$4:AK$4)*$K550+SUM($S$5:AK$5)*$L550+SUM($S$6:AK$6)*$M550+SUM($S$7:AK$7)*$N550-SUM($O550:$Q550),0)</f>
        <v>0.83999999999999986</v>
      </c>
      <c r="AI550" s="4">
        <f t="shared" si="1899"/>
        <v>0.43999999999999995</v>
      </c>
      <c r="AJ550" s="72">
        <f>IF(SUM($S$3:AM$3)*$J550+SUM($S$4:AQ$4)*$K550+SUM($S$5:AM$5)*$L550+SUM($S$6:AM$6)*$M550+SUM($S$7:AM$7)*$N550-SUM($O550:$Q550)&gt;0,SUM($S$3:AM$3)*$J550+SUM($S$4:AQ$4)*$K550+SUM($S$5:AM$5)*$L550+SUM($S$6:AM$6)*$M550+SUM($S$7:AM$7)*$N550-SUM($O550:$Q550),0)</f>
        <v>0.83999999999999986</v>
      </c>
      <c r="AK550" s="4">
        <f t="shared" si="1900"/>
        <v>0</v>
      </c>
      <c r="AL550" s="72">
        <f>IF(SUM($S$3:AO$3)*$J550+SUM($S$4:AS$4)*$K550+SUM($S$5:AO$5)*$L550+SUM($S$6:AO$6)*$M550+SUM($S$7:AO$7)*$N550-SUM($O550:$Q550)&gt;0,SUM($S$3:AO$3)*$J550+SUM($S$4:AS$4)*$K550+SUM($S$5:AO$5)*$L550+SUM($S$6:AO$6)*$M550+SUM($S$7:AO$7)*$N550-SUM($O550:$Q550),0)</f>
        <v>0.83999999999999986</v>
      </c>
      <c r="AM550" s="4">
        <f t="shared" si="1901"/>
        <v>0</v>
      </c>
      <c r="AN550" s="72">
        <f>IF(SUM($S$3:AQ$3)*$J550+SUM($S$4:AU$4)*$K550+SUM($S$5:AQ$5)*$L550+SUM($S$6:AQ$6)*$M550+SUM($S$7:AQ$7)*$N550-SUM($O550:$Q550)&gt;0,SUM($S$3:AQ$3)*$J550+SUM($S$4:AU$4)*$K550+SUM($S$5:AQ$5)*$L550+SUM($S$6:AQ$6)*$M550+SUM($S$7:AQ$7)*$N550-SUM($O550:$Q550),0)</f>
        <v>1.2399999999999998</v>
      </c>
      <c r="AO550" s="4">
        <f t="shared" si="1902"/>
        <v>0.39999999999999991</v>
      </c>
      <c r="AP550" s="72">
        <f>IF(SUM($S$3:AS$3)*$J550+SUM($S$4:AW$4)*$K550+SUM($S$5:AS$5)*$L550+SUM($S$6:AS$6)*$M550+SUM($S$7:AS$7)*$N550-SUM($O550:$Q550)&gt;0,SUM($S$3:AS$3)*$J550+SUM($S$4:AW$4)*$K550+SUM($S$5:AS$5)*$L550+SUM($S$6:AS$6)*$M550+SUM($S$7:AS$7)*$N550-SUM($O550:$Q550),0)</f>
        <v>2.04</v>
      </c>
      <c r="AQ550" s="4">
        <f t="shared" si="1903"/>
        <v>0.80000000000000027</v>
      </c>
      <c r="AR550" s="72">
        <f>IF(SUM($S$3:AU$3)*$J550+SUM($S$4:AP$4)*$K550+SUM($S$5:AU$5)*$L550+SUM($S$6:AU$6)*$M550+SUM($S$7:AU$7)*$N550-SUM($O550:$Q550)&gt;0,SUM($S$3:AU$3)*$J550+SUM($S$4:AP$4)*$K550+SUM($S$5:AU$5)*$L550+SUM($S$6:AU$6)*$M550+SUM($S$7:AU$7)*$N550-SUM($O550:$Q550),0)</f>
        <v>3.48</v>
      </c>
      <c r="AS550" s="4">
        <f t="shared" si="1904"/>
        <v>1.44</v>
      </c>
      <c r="AT550" s="72">
        <f>IF(SUM($S$3:AW$3)*$J550+SUM($S$4:AW$4)*$K550+SUM($S$5:AW$5)*$L550+SUM($S$6:AW$6)*$M550+SUM($S$7:AW$7)*$N550-SUM($O550:$Q550)&gt;0,SUM($S$3:AW$3)*$J550+SUM($S$4:AW$4)*$K550+SUM($S$5:AW$5)*$L550+SUM($S$6:AW$6)*$M550+SUM($S$7:AW$7)*$N550-SUM($O550:$Q550),0)</f>
        <v>4.92</v>
      </c>
      <c r="AU550" s="4">
        <f t="shared" si="1905"/>
        <v>1.44</v>
      </c>
      <c r="AV550" s="72">
        <f>IF(SUM($S$3:AY$3)*$J550+SUM($S$4:AY$4)*$K550+SUM($S$5:AY$5)*$L550+SUM($S$6:AY$6)*$M550+SUM($S$7:AY$7)*$N550-SUM($O550:$Q550)&gt;0,SUM($S$3:AY$3)*$J550+SUM($S$4:AY$4)*$K550+SUM($S$5:AY$5)*$L550+SUM($S$6:AY$6)*$M550+SUM($S$7:AY$7)*$N550-SUM($O550:$Q550),0)</f>
        <v>6.3599999999999994</v>
      </c>
      <c r="AW550" s="4">
        <f t="shared" si="1906"/>
        <v>1.4399999999999995</v>
      </c>
      <c r="AX550" s="72">
        <f>IF(SUM($S$3:BA$3)*$J550+SUM($S$4:BA$4)*$K550+SUM($S$5:BA$5)*$L550+SUM($S$6:BA$6)*$M550+SUM($S$7:BA$7)*$N550-SUM($O550:$Q550)&gt;0,SUM($S$3:BA$3)*$J550+SUM($S$4:BA$4)*$K550+SUM($S$5:BA$5)*$L550+SUM($S$6:BA$6)*$M550+SUM($S$7:BA$7)*$N550-SUM($O550:$Q550),0)</f>
        <v>7.7999999999999989</v>
      </c>
      <c r="AY550" s="7">
        <f t="shared" si="1907"/>
        <v>1.4399999999999995</v>
      </c>
      <c r="AZ550" s="401">
        <f>IF(SUM($S$3:BC$3)*$J550+SUM($S$4:BC$4)*$K550+SUM($S$5:BC$5)*$L550+SUM($S$6:BC$6)*$M550+SUM($S$7:BC$7)*$N550-SUM($O550:$Q550)&gt;0,SUM($S$3:BC$3)*$J550+SUM($S$4:BC$4)*$K550+SUM($S$5:BC$5)*$L550+SUM($S$6:BC$6)*$M550+SUM($S$7:BC$7)*$N550-SUM($O550:$Q550),0)</f>
        <v>9.24</v>
      </c>
      <c r="BA550" s="87">
        <f t="shared" si="1825"/>
        <v>1.4400000000000013</v>
      </c>
      <c r="BB550" s="402">
        <f>IF(SUM($S$3:BD$3)*$J550+SUM($S$4:BD$4)*$K550+SUM($S$5:BD$5)*$L550+SUM($S$6:BD$6)*$M550+SUM($S$7:BD$7)*$N550-SUM($O550:$Q550)&gt;0,SUM($S$3:BD$3)*$J550+SUM($S$4:BD$4)*$K550+SUM($S$5:BD$5)*$L550+SUM($S$6:BD$6)*$M550+SUM($S$7:BD$7)*$N550-SUM($O550:$Q550),0)</f>
        <v>10.327999999999999</v>
      </c>
      <c r="BC550" s="87">
        <f t="shared" si="1826"/>
        <v>1.0879999999999992</v>
      </c>
      <c r="BD550" s="393"/>
      <c r="BE550" s="14"/>
      <c r="BF550" s="75"/>
      <c r="BG550" s="91">
        <f t="shared" si="1924"/>
        <v>0</v>
      </c>
      <c r="BH550" s="91">
        <f t="shared" si="1925"/>
        <v>0</v>
      </c>
      <c r="BI550" s="91">
        <f t="shared" si="1926"/>
        <v>8025.5999999999985</v>
      </c>
      <c r="BJ550" s="91">
        <f t="shared" si="1927"/>
        <v>8828.159999999998</v>
      </c>
      <c r="BK550" s="91">
        <f t="shared" si="1928"/>
        <v>0</v>
      </c>
      <c r="BL550" s="91">
        <f t="shared" si="1929"/>
        <v>0</v>
      </c>
      <c r="BM550" s="91">
        <f t="shared" si="1930"/>
        <v>8025.5999999999985</v>
      </c>
      <c r="BN550" s="91">
        <f t="shared" si="1931"/>
        <v>16051.200000000006</v>
      </c>
      <c r="BO550" s="91">
        <f t="shared" si="1932"/>
        <v>28892.160000000003</v>
      </c>
      <c r="BP550" s="91">
        <f t="shared" si="1933"/>
        <v>28892.160000000003</v>
      </c>
      <c r="BQ550" s="250">
        <f t="shared" si="1934"/>
        <v>28892.159999999993</v>
      </c>
      <c r="BR550" s="157">
        <f t="shared" si="1935"/>
        <v>28892.159999999993</v>
      </c>
      <c r="BS550" s="91">
        <f t="shared" si="1936"/>
        <v>28892.160000000029</v>
      </c>
      <c r="BT550" s="91">
        <f t="shared" si="1937"/>
        <v>21829.631999999983</v>
      </c>
      <c r="BU550" s="23"/>
      <c r="BV550" s="23"/>
      <c r="BW550" s="24"/>
      <c r="BX550" s="154" t="s">
        <v>607</v>
      </c>
    </row>
    <row r="551" spans="1:76" ht="15" customHeight="1" x14ac:dyDescent="0.25">
      <c r="A551" s="94" t="s">
        <v>341</v>
      </c>
      <c r="B551" s="15"/>
      <c r="C551" s="268" t="s">
        <v>105</v>
      </c>
      <c r="D551" s="283">
        <v>1</v>
      </c>
      <c r="E551" s="336">
        <v>1585</v>
      </c>
      <c r="F551" s="355" t="s">
        <v>623</v>
      </c>
      <c r="G551" s="369">
        <v>1</v>
      </c>
      <c r="H551" s="370">
        <v>1743.5</v>
      </c>
      <c r="I551" s="383" t="s">
        <v>623</v>
      </c>
      <c r="J551" s="322"/>
      <c r="K551" s="117"/>
      <c r="L551" s="33">
        <v>3.4799999999999998E-2</v>
      </c>
      <c r="M551" s="29"/>
      <c r="N551" s="29"/>
      <c r="O551" s="4">
        <v>0</v>
      </c>
      <c r="P551" s="10">
        <v>0</v>
      </c>
      <c r="Q551" s="295">
        <v>6.9947999999999997</v>
      </c>
      <c r="R551" s="72">
        <f>IF(SUM($S$3:U$3)*$J551+SUM($S$4:U$4)*$K551+SUM($S$5:U$5)*$L551+SUM($S$6:U$6)*$M551+SUM($S$7:U$7)*$N551-SUM($O551:$Q551)&gt;0,SUM($S$3:U$3)*$J551+SUM($S$4:U$4)*$K551+SUM($S$5:U$5)*$L551+SUM($S$6:U$6)*$M551+SUM($S$7:U$7)*$N551-SUM($O551:$Q551),0)</f>
        <v>0</v>
      </c>
      <c r="S551" s="73">
        <f t="shared" si="1891"/>
        <v>0</v>
      </c>
      <c r="T551" s="72">
        <f>IF(SUM($S$3:W$3)*$J551+SUM($S$4:W$4)*$K551+SUM($S$5:W$5)*$L551+SUM($S$6:W$6)*$M551+SUM($S$7:W$7)*$N551-SUM($O551:$Q551)&gt;0,SUM($S$3:W$3)*$J551+SUM($S$4:W$4)*$K551+SUM($S$5:W$5)*$L551+SUM($S$6:W$6)*$M551+SUM($S$7:W$7)*$N551-SUM($O551:$Q551),0)</f>
        <v>0</v>
      </c>
      <c r="U551" s="4">
        <f t="shared" si="1892"/>
        <v>0</v>
      </c>
      <c r="V551" s="72">
        <f>IF(SUM($S$3:Y$3)*$J551+SUM($S$4:Y$4)*$K551+SUM($S$5:Y$5)*$L551+SUM($S$6:Y$6)*$M551+SUM($S$7:Y$7)*$N551-SUM($O551:$Q551)&gt;0,SUM($S$3:Y$3)*$J551+SUM($S$4:Y$4)*$K551+SUM($S$5:Y$5)*$L551+SUM($S$6:Y$6)*$M551+SUM($S$7:Y$7)*$N551-SUM($O551:$Q551),0)</f>
        <v>0</v>
      </c>
      <c r="W551" s="4">
        <f t="shared" si="1893"/>
        <v>0</v>
      </c>
      <c r="X551" s="72">
        <f>IF(SUM($S$3:AA$3)*$J551+SUM($S$4:AA$4)*$K551+SUM($S$5:AA$5)*$L551+SUM($S$6:AA$6)*$M551+SUM($S$7:AA$7)*$N551-SUM($O551:$Q551)&gt;0,SUM($S$3:AA$3)*$J551+SUM($S$4:AA$4)*$K551+SUM($S$5:AA$5)*$L551+SUM($S$6:AA$6)*$M551+SUM($S$7:AA$7)*$N551-SUM($O551:$Q551),0)</f>
        <v>0</v>
      </c>
      <c r="Y551" s="4">
        <f t="shared" si="1894"/>
        <v>0</v>
      </c>
      <c r="Z551" s="72">
        <f>IF(SUM($S$3:AC$3)*$J551+SUM($S$4:AC$4)*$K551+SUM($S$5:AC$5)*$L551+SUM($S$6:AC$6)*$M551+SUM($S$7:AC$7)*$N551-SUM($O551:$Q551)&gt;0,SUM($S$3:AC$3)*$J551+SUM($S$4:AC$4)*$K551+SUM($S$5:AC$5)*$L551+SUM($S$6:AC$6)*$M551+SUM($S$7:AC$7)*$N551-SUM($O551:$Q551),0)</f>
        <v>0</v>
      </c>
      <c r="AA551" s="4">
        <f t="shared" si="1895"/>
        <v>0</v>
      </c>
      <c r="AB551" s="72">
        <f>IF(SUM($S$3:AE$3)*$J551+SUM($S$4:AE$4)*$K551+SUM($S$5:AE$5)*$L551+SUM($S$6:AE$6)*$M551+SUM($S$7:AE$7)*$N551-SUM($O551:$Q551)&gt;0,SUM($S$3:AE$3)*$J551+SUM($S$4:AE$4)*$K551+SUM($S$5:AE$5)*$L551+SUM($S$6:AE$6)*$M551+SUM($S$7:AE$7)*$N551-SUM($O551:$Q551),0)</f>
        <v>0</v>
      </c>
      <c r="AC551" s="4">
        <f t="shared" si="1896"/>
        <v>0</v>
      </c>
      <c r="AD551" s="72">
        <f>IF(SUM($S$3:AG$3)*$J551+SUM($S$4:AG$4)*$K551+SUM($S$5:AG$5)*$L551+SUM($S$6:AG$6)*$M551+SUM($S$7:AG$7)*$N551-SUM($O551:$Q551)&gt;0,SUM($S$3:AG$3)*$J551+SUM($S$4:AG$4)*$K551+SUM($S$5:AG$5)*$L551+SUM($S$6:AG$6)*$M551+SUM($S$7:AG$7)*$N551-SUM($O551:$Q551),0)</f>
        <v>0</v>
      </c>
      <c r="AE551" s="4">
        <f t="shared" si="1897"/>
        <v>0</v>
      </c>
      <c r="AF551" s="72">
        <f>IF(SUM($S$3:AI$3)*$J551+SUM($S$4:AI$4)*$K551+SUM($S$5:AI$5)*$L551+SUM($S$6:AI$6)*$M551+SUM($S$7:AI$7)*$N551-SUM($O551:$Q551)&gt;0,SUM($S$3:AI$3)*$J551+SUM($S$4:AI$4)*$K551+SUM($S$5:AI$5)*$L551+SUM($S$6:AI$6)*$M551+SUM($S$7:AI$7)*$N551-SUM($O551:$Q551),0)</f>
        <v>1.7400000000000002</v>
      </c>
      <c r="AG551" s="4">
        <f t="shared" si="1898"/>
        <v>1.7400000000000002</v>
      </c>
      <c r="AH551" s="72">
        <f>IF(SUM($S$3:AK$3)*$J551+SUM($S$4:AK$4)*$K551+SUM($S$5:AK$5)*$L551+SUM($S$6:AK$6)*$M551+SUM($S$7:AK$7)*$N551-SUM($O551:$Q551)&gt;0,SUM($S$3:AK$3)*$J551+SUM($S$4:AK$4)*$K551+SUM($S$5:AK$5)*$L551+SUM($S$6:AK$6)*$M551+SUM($S$7:AK$7)*$N551-SUM($O551:$Q551),0)</f>
        <v>3.6539999999999999</v>
      </c>
      <c r="AI551" s="4">
        <f t="shared" si="1899"/>
        <v>1.9139999999999997</v>
      </c>
      <c r="AJ551" s="72">
        <f>IF(SUM($S$3:AM$3)*$J551+SUM($S$4:AQ$4)*$K551+SUM($S$5:AM$5)*$L551+SUM($S$6:AM$6)*$M551+SUM($S$7:AM$7)*$N551-SUM($O551:$Q551)&gt;0,SUM($S$3:AM$3)*$J551+SUM($S$4:AQ$4)*$K551+SUM($S$5:AM$5)*$L551+SUM($S$6:AM$6)*$M551+SUM($S$7:AM$7)*$N551-SUM($O551:$Q551),0)</f>
        <v>3.6539999999999999</v>
      </c>
      <c r="AK551" s="4">
        <f t="shared" si="1900"/>
        <v>0</v>
      </c>
      <c r="AL551" s="72">
        <f>IF(SUM($S$3:AO$3)*$J551+SUM($S$4:AS$4)*$K551+SUM($S$5:AO$5)*$L551+SUM($S$6:AO$6)*$M551+SUM($S$7:AO$7)*$N551-SUM($O551:$Q551)&gt;0,SUM($S$3:AO$3)*$J551+SUM($S$4:AS$4)*$K551+SUM($S$5:AO$5)*$L551+SUM($S$6:AO$6)*$M551+SUM($S$7:AO$7)*$N551-SUM($O551:$Q551),0)</f>
        <v>3.6539999999999999</v>
      </c>
      <c r="AM551" s="4">
        <f t="shared" si="1901"/>
        <v>0</v>
      </c>
      <c r="AN551" s="72">
        <f>IF(SUM($S$3:AQ$3)*$J551+SUM($S$4:AU$4)*$K551+SUM($S$5:AQ$5)*$L551+SUM($S$6:AQ$6)*$M551+SUM($S$7:AQ$7)*$N551-SUM($O551:$Q551)&gt;0,SUM($S$3:AQ$3)*$J551+SUM($S$4:AU$4)*$K551+SUM($S$5:AQ$5)*$L551+SUM($S$6:AQ$6)*$M551+SUM($S$7:AQ$7)*$N551-SUM($O551:$Q551),0)</f>
        <v>5.3940000000000001</v>
      </c>
      <c r="AO551" s="4">
        <f t="shared" si="1902"/>
        <v>1.7400000000000002</v>
      </c>
      <c r="AP551" s="72">
        <f>IF(SUM($S$3:AS$3)*$J551+SUM($S$4:AW$4)*$K551+SUM($S$5:AS$5)*$L551+SUM($S$6:AS$6)*$M551+SUM($S$7:AS$7)*$N551-SUM($O551:$Q551)&gt;0,SUM($S$3:AS$3)*$J551+SUM($S$4:AW$4)*$K551+SUM($S$5:AS$5)*$L551+SUM($S$6:AS$6)*$M551+SUM($S$7:AS$7)*$N551-SUM($O551:$Q551),0)</f>
        <v>8.8739999999999988</v>
      </c>
      <c r="AQ551" s="4">
        <f t="shared" si="1903"/>
        <v>3.4799999999999986</v>
      </c>
      <c r="AR551" s="72">
        <f>IF(SUM($S$3:AU$3)*$J551+SUM($S$4:AP$4)*$K551+SUM($S$5:AU$5)*$L551+SUM($S$6:AU$6)*$M551+SUM($S$7:AU$7)*$N551-SUM($O551:$Q551)&gt;0,SUM($S$3:AU$3)*$J551+SUM($S$4:AP$4)*$K551+SUM($S$5:AU$5)*$L551+SUM($S$6:AU$6)*$M551+SUM($S$7:AU$7)*$N551-SUM($O551:$Q551),0)</f>
        <v>15.138</v>
      </c>
      <c r="AS551" s="4">
        <f t="shared" si="1904"/>
        <v>6.2640000000000011</v>
      </c>
      <c r="AT551" s="72">
        <f>IF(SUM($S$3:AW$3)*$J551+SUM($S$4:AW$4)*$K551+SUM($S$5:AW$5)*$L551+SUM($S$6:AW$6)*$M551+SUM($S$7:AW$7)*$N551-SUM($O551:$Q551)&gt;0,SUM($S$3:AW$3)*$J551+SUM($S$4:AW$4)*$K551+SUM($S$5:AW$5)*$L551+SUM($S$6:AW$6)*$M551+SUM($S$7:AW$7)*$N551-SUM($O551:$Q551),0)</f>
        <v>21.402000000000001</v>
      </c>
      <c r="AU551" s="4">
        <f t="shared" si="1905"/>
        <v>6.2640000000000011</v>
      </c>
      <c r="AV551" s="72">
        <f>IF(SUM($S$3:AY$3)*$J551+SUM($S$4:AY$4)*$K551+SUM($S$5:AY$5)*$L551+SUM($S$6:AY$6)*$M551+SUM($S$7:AY$7)*$N551-SUM($O551:$Q551)&gt;0,SUM($S$3:AY$3)*$J551+SUM($S$4:AY$4)*$K551+SUM($S$5:AY$5)*$L551+SUM($S$6:AY$6)*$M551+SUM($S$7:AY$7)*$N551-SUM($O551:$Q551),0)</f>
        <v>27.665999999999997</v>
      </c>
      <c r="AW551" s="4">
        <f t="shared" si="1906"/>
        <v>6.2639999999999958</v>
      </c>
      <c r="AX551" s="72">
        <f>IF(SUM($S$3:BA$3)*$J551+SUM($S$4:BA$4)*$K551+SUM($S$5:BA$5)*$L551+SUM($S$6:BA$6)*$M551+SUM($S$7:BA$7)*$N551-SUM($O551:$Q551)&gt;0,SUM($S$3:BA$3)*$J551+SUM($S$4:BA$4)*$K551+SUM($S$5:BA$5)*$L551+SUM($S$6:BA$6)*$M551+SUM($S$7:BA$7)*$N551-SUM($O551:$Q551),0)</f>
        <v>33.93</v>
      </c>
      <c r="AY551" s="7">
        <f t="shared" si="1907"/>
        <v>6.2640000000000029</v>
      </c>
      <c r="AZ551" s="401">
        <f>IF(SUM($S$3:BC$3)*$J551+SUM($S$4:BC$4)*$K551+SUM($S$5:BC$5)*$L551+SUM($S$6:BC$6)*$M551+SUM($S$7:BC$7)*$N551-SUM($O551:$Q551)&gt;0,SUM($S$3:BC$3)*$J551+SUM($S$4:BC$4)*$K551+SUM($S$5:BC$5)*$L551+SUM($S$6:BC$6)*$M551+SUM($S$7:BC$7)*$N551-SUM($O551:$Q551),0)</f>
        <v>40.193999999999996</v>
      </c>
      <c r="BA551" s="87">
        <f t="shared" si="1825"/>
        <v>6.2639999999999958</v>
      </c>
      <c r="BB551" s="402">
        <f>IF(SUM($S$3:BD$3)*$J551+SUM($S$4:BD$4)*$K551+SUM($S$5:BD$5)*$L551+SUM($S$6:BD$6)*$M551+SUM($S$7:BD$7)*$N551-SUM($O551:$Q551)&gt;0,SUM($S$3:BD$3)*$J551+SUM($S$4:BD$4)*$K551+SUM($S$5:BD$5)*$L551+SUM($S$6:BD$6)*$M551+SUM($S$7:BD$7)*$N551-SUM($O551:$Q551),0)</f>
        <v>44.9268</v>
      </c>
      <c r="BC551" s="87">
        <f t="shared" si="1826"/>
        <v>4.7328000000000046</v>
      </c>
      <c r="BD551" s="393"/>
      <c r="BE551" s="14"/>
      <c r="BF551" s="75"/>
      <c r="BG551" s="23">
        <f>AA551*$H551</f>
        <v>0</v>
      </c>
      <c r="BH551" s="23">
        <f>AC551*$H551</f>
        <v>0</v>
      </c>
      <c r="BI551" s="23">
        <f>AE551*$H551</f>
        <v>0</v>
      </c>
      <c r="BJ551" s="23">
        <f>AG551*$H551</f>
        <v>3033.6900000000005</v>
      </c>
      <c r="BK551" s="23">
        <f>AI551*$H551</f>
        <v>3337.0589999999993</v>
      </c>
      <c r="BL551" s="23">
        <f>AK551*$H551</f>
        <v>0</v>
      </c>
      <c r="BM551" s="23">
        <f>AM551*$H551</f>
        <v>0</v>
      </c>
      <c r="BN551" s="23">
        <f>AO551*$H551</f>
        <v>3033.6900000000005</v>
      </c>
      <c r="BO551" s="23">
        <f>AQ551*$H551</f>
        <v>6067.3799999999974</v>
      </c>
      <c r="BP551" s="23">
        <f>AS551*$H551</f>
        <v>10921.284000000001</v>
      </c>
      <c r="BQ551" s="407">
        <f>AU551*$H551</f>
        <v>10921.284000000001</v>
      </c>
      <c r="BR551" s="22">
        <f>AW551*$H551</f>
        <v>10921.283999999992</v>
      </c>
      <c r="BS551" s="23">
        <f>AY551*$H551</f>
        <v>10921.284000000005</v>
      </c>
      <c r="BT551" s="23">
        <f>BA551*$H551</f>
        <v>10921.283999999992</v>
      </c>
      <c r="BU551" s="23">
        <f>BC551*$H551</f>
        <v>8251.6368000000075</v>
      </c>
      <c r="BV551" s="23"/>
      <c r="BW551" s="24"/>
      <c r="BX551" s="164" t="s">
        <v>645</v>
      </c>
    </row>
    <row r="552" spans="1:76" ht="15" customHeight="1" x14ac:dyDescent="0.25">
      <c r="A552" s="94" t="s">
        <v>343</v>
      </c>
      <c r="B552" s="12" t="s">
        <v>474</v>
      </c>
      <c r="C552" s="268" t="s">
        <v>10</v>
      </c>
      <c r="D552" s="283">
        <v>1</v>
      </c>
      <c r="E552" s="336">
        <v>350</v>
      </c>
      <c r="F552" s="355" t="s">
        <v>624</v>
      </c>
      <c r="G552" s="369">
        <v>1</v>
      </c>
      <c r="H552" s="370">
        <v>385</v>
      </c>
      <c r="I552" s="383" t="s">
        <v>624</v>
      </c>
      <c r="J552" s="30">
        <v>1.1999999999999999E-3</v>
      </c>
      <c r="K552" s="116">
        <v>1.6</v>
      </c>
      <c r="L552" s="33">
        <v>1.12E-2</v>
      </c>
      <c r="M552" s="29"/>
      <c r="N552" s="29"/>
      <c r="O552" s="4">
        <v>0</v>
      </c>
      <c r="P552" s="10">
        <v>0</v>
      </c>
      <c r="Q552" s="295">
        <v>871.25520000000006</v>
      </c>
      <c r="R552" s="72">
        <f>IF(SUM($S$3:U$3)*$J552+SUM($S$4:U$4)*$K552+SUM($S$5:U$5)*$L552+SUM($S$6:U$6)*$M552+SUM($S$7:U$7)*$N552-SUM($O552:$Q552)&gt;0,SUM($S$3:U$3)*$J552+SUM($S$4:U$4)*$K552+SUM($S$5:U$5)*$L552+SUM($S$6:U$6)*$M552+SUM($S$7:U$7)*$N552-SUM($O552:$Q552),0)</f>
        <v>0</v>
      </c>
      <c r="S552" s="73">
        <f t="shared" si="1891"/>
        <v>0</v>
      </c>
      <c r="T552" s="72">
        <f>IF(SUM($S$3:W$3)*$J552+SUM($S$4:W$4)*$K552+SUM($S$5:W$5)*$L552+SUM($S$6:W$6)*$M552+SUM($S$7:W$7)*$N552-SUM($O552:$Q552)&gt;0,SUM($S$3:W$3)*$J552+SUM($S$4:W$4)*$K552+SUM($S$5:W$5)*$L552+SUM($S$6:W$6)*$M552+SUM($S$7:W$7)*$N552-SUM($O552:$Q552),0)</f>
        <v>0</v>
      </c>
      <c r="U552" s="4">
        <f t="shared" si="1892"/>
        <v>0</v>
      </c>
      <c r="V552" s="72">
        <f>IF(SUM($S$3:Y$3)*$J552+SUM($S$4:Y$4)*$K552+SUM($S$5:Y$5)*$L552+SUM($S$6:Y$6)*$M552+SUM($S$7:Y$7)*$N552-SUM($O552:$Q552)&gt;0,SUM($S$3:Y$3)*$J552+SUM($S$4:Y$4)*$K552+SUM($S$5:Y$5)*$L552+SUM($S$6:Y$6)*$M552+SUM($S$7:Y$7)*$N552-SUM($O552:$Q552),0)</f>
        <v>0</v>
      </c>
      <c r="W552" s="4">
        <f t="shared" si="1893"/>
        <v>0</v>
      </c>
      <c r="X552" s="72">
        <f>IF(SUM($S$3:AA$3)*$J552+SUM($S$4:AA$4)*$K552+SUM($S$5:AA$5)*$L552+SUM($S$6:AA$6)*$M552+SUM($S$7:AA$7)*$N552-SUM($O552:$Q552)&gt;0,SUM($S$3:AA$3)*$J552+SUM($S$4:AA$4)*$K552+SUM($S$5:AA$5)*$L552+SUM($S$6:AA$6)*$M552+SUM($S$7:AA$7)*$N552-SUM($O552:$Q552),0)</f>
        <v>0</v>
      </c>
      <c r="Y552" s="4">
        <f t="shared" si="1894"/>
        <v>0</v>
      </c>
      <c r="Z552" s="72">
        <f>IF(SUM($S$3:AC$3)*$J552+SUM($S$4:AC$4)*$K552+SUM($S$5:AC$5)*$L552+SUM($S$6:AC$6)*$M552+SUM($S$7:AC$7)*$N552-SUM($O552:$Q552)&gt;0,SUM($S$3:AC$3)*$J552+SUM($S$4:AC$4)*$K552+SUM($S$5:AC$5)*$L552+SUM($S$6:AC$6)*$M552+SUM($S$7:AC$7)*$N552-SUM($O552:$Q552),0)</f>
        <v>0</v>
      </c>
      <c r="AA552" s="4">
        <f t="shared" si="1895"/>
        <v>0</v>
      </c>
      <c r="AB552" s="72">
        <f>IF(SUM($S$3:AE$3)*$J552+SUM($S$4:AE$4)*$K552+SUM($S$5:AE$5)*$L552+SUM($S$6:AE$6)*$M552+SUM($S$7:AE$7)*$N552-SUM($O552:$Q552)&gt;0,SUM($S$3:AE$3)*$J552+SUM($S$4:AE$4)*$K552+SUM($S$5:AE$5)*$L552+SUM($S$6:AE$6)*$M552+SUM($S$7:AE$7)*$N552-SUM($O552:$Q552),0)</f>
        <v>0</v>
      </c>
      <c r="AC552" s="4">
        <f t="shared" si="1896"/>
        <v>0</v>
      </c>
      <c r="AD552" s="72">
        <f>IF(SUM($S$3:AG$3)*$J552+SUM($S$4:AG$4)*$K552+SUM($S$5:AG$5)*$L552+SUM($S$6:AG$6)*$M552+SUM($S$7:AG$7)*$N552-SUM($O552:$Q552)&gt;0,SUM($S$3:AG$3)*$J552+SUM($S$4:AG$4)*$K552+SUM($S$5:AG$5)*$L552+SUM($S$6:AG$6)*$M552+SUM($S$7:AG$7)*$N552-SUM($O552:$Q552),0)</f>
        <v>0</v>
      </c>
      <c r="AE552" s="4">
        <f t="shared" si="1897"/>
        <v>0</v>
      </c>
      <c r="AF552" s="72">
        <f>IF(SUM($S$3:AI$3)*$J552+SUM($S$4:AI$4)*$K552+SUM($S$5:AI$5)*$L552+SUM($S$6:AI$6)*$M552+SUM($S$7:AI$7)*$N552-SUM($O552:$Q552)&gt;0,SUM($S$3:AI$3)*$J552+SUM($S$4:AI$4)*$K552+SUM($S$5:AI$5)*$L552+SUM($S$6:AI$6)*$M552+SUM($S$7:AI$7)*$N552-SUM($O552:$Q552),0)</f>
        <v>112.55999999999995</v>
      </c>
      <c r="AG552" s="4">
        <f t="shared" si="1898"/>
        <v>112.55999999999995</v>
      </c>
      <c r="AH552" s="72">
        <f>IF(SUM($S$3:AK$3)*$J552+SUM($S$4:AK$4)*$K552+SUM($S$5:AK$5)*$L552+SUM($S$6:AK$6)*$M552+SUM($S$7:AK$7)*$N552-SUM($O552:$Q552)&gt;0,SUM($S$3:AK$3)*$J552+SUM($S$4:AK$4)*$K552+SUM($S$5:AK$5)*$L552+SUM($S$6:AK$6)*$M552+SUM($S$7:AK$7)*$N552-SUM($O552:$Q552),0)</f>
        <v>197.97600000000011</v>
      </c>
      <c r="AI552" s="4">
        <f t="shared" si="1899"/>
        <v>85.416000000000167</v>
      </c>
      <c r="AJ552" s="72">
        <f>IF(SUM($S$3:AM$3)*$J552+SUM($S$4:AQ$4)*$K552+SUM($S$5:AM$5)*$L552+SUM($S$6:AM$6)*$M552+SUM($S$7:AM$7)*$N552-SUM($O552:$Q552)&gt;0,SUM($S$3:AM$3)*$J552+SUM($S$4:AQ$4)*$K552+SUM($S$5:AM$5)*$L552+SUM($S$6:AM$6)*$M552+SUM($S$7:AM$7)*$N552-SUM($O552:$Q552),0)</f>
        <v>357.97600000000011</v>
      </c>
      <c r="AK552" s="4">
        <f t="shared" si="1900"/>
        <v>160</v>
      </c>
      <c r="AL552" s="72">
        <f>IF(SUM($S$3:AO$3)*$J552+SUM($S$4:AS$4)*$K552+SUM($S$5:AO$5)*$L552+SUM($S$6:AO$6)*$M552+SUM($S$7:AO$7)*$N552-SUM($O552:$Q552)&gt;0,SUM($S$3:AO$3)*$J552+SUM($S$4:AS$4)*$K552+SUM($S$5:AO$5)*$L552+SUM($S$6:AO$6)*$M552+SUM($S$7:AO$7)*$N552-SUM($O552:$Q552),0)</f>
        <v>597.97600000000011</v>
      </c>
      <c r="AM552" s="4">
        <f t="shared" si="1901"/>
        <v>240</v>
      </c>
      <c r="AN552" s="72">
        <f>IF(SUM($S$3:AQ$3)*$J552+SUM($S$4:AU$4)*$K552+SUM($S$5:AQ$5)*$L552+SUM($S$6:AQ$6)*$M552+SUM($S$7:AQ$7)*$N552-SUM($O552:$Q552)&gt;0,SUM($S$3:AQ$3)*$J552+SUM($S$4:AU$4)*$K552+SUM($S$5:AQ$5)*$L552+SUM($S$6:AQ$6)*$M552+SUM($S$7:AQ$7)*$N552-SUM($O552:$Q552),0)</f>
        <v>838.53600000000006</v>
      </c>
      <c r="AO552" s="4">
        <f t="shared" si="1902"/>
        <v>240.55999999999995</v>
      </c>
      <c r="AP552" s="72">
        <f>IF(SUM($S$3:AS$3)*$J552+SUM($S$4:AW$4)*$K552+SUM($S$5:AS$5)*$L552+SUM($S$6:AS$6)*$M552+SUM($S$7:AS$7)*$N552-SUM($O552:$Q552)&gt;0,SUM($S$3:AS$3)*$J552+SUM($S$4:AW$4)*$K552+SUM($S$5:AS$5)*$L552+SUM($S$6:AS$6)*$M552+SUM($S$7:AS$7)*$N552-SUM($O552:$Q552),0)</f>
        <v>1079.6559999999999</v>
      </c>
      <c r="AQ552" s="4">
        <f t="shared" si="1903"/>
        <v>241.11999999999989</v>
      </c>
      <c r="AR552" s="72">
        <f>IF(SUM($S$3:AU$3)*$J552+SUM($S$4:AP$4)*$K552+SUM($S$5:AU$5)*$L552+SUM($S$6:AU$6)*$M552+SUM($S$7:AU$7)*$N552-SUM($O552:$Q552)&gt;0,SUM($S$3:AU$3)*$J552+SUM($S$4:AP$4)*$K552+SUM($S$5:AU$5)*$L552+SUM($S$6:AU$6)*$M552+SUM($S$7:AU$7)*$N552-SUM($O552:$Q552),0)</f>
        <v>201.67200000000003</v>
      </c>
      <c r="AS552" s="4">
        <f t="shared" si="1904"/>
        <v>0</v>
      </c>
      <c r="AT552" s="72">
        <f>IF(SUM($S$3:AW$3)*$J552+SUM($S$4:AW$4)*$K552+SUM($S$5:AW$5)*$L552+SUM($S$6:AW$6)*$M552+SUM($S$7:AW$7)*$N552-SUM($O552:$Q552)&gt;0,SUM($S$3:AW$3)*$J552+SUM($S$4:AW$4)*$K552+SUM($S$5:AW$5)*$L552+SUM($S$6:AW$6)*$M552+SUM($S$7:AW$7)*$N552-SUM($O552:$Q552),0)</f>
        <v>1083.6880000000001</v>
      </c>
      <c r="AU552" s="4">
        <f t="shared" si="1905"/>
        <v>882.01600000000008</v>
      </c>
      <c r="AV552" s="72">
        <f>IF(SUM($S$3:AY$3)*$J552+SUM($S$4:AY$4)*$K552+SUM($S$5:AY$5)*$L552+SUM($S$6:AY$6)*$M552+SUM($S$7:AY$7)*$N552-SUM($O552:$Q552)&gt;0,SUM($S$3:AY$3)*$J552+SUM($S$4:AY$4)*$K552+SUM($S$5:AY$5)*$L552+SUM($S$6:AY$6)*$M552+SUM($S$7:AY$7)*$N552-SUM($O552:$Q552),0)</f>
        <v>1325.7040000000002</v>
      </c>
      <c r="AW552" s="4">
        <f t="shared" si="1906"/>
        <v>242.01600000000008</v>
      </c>
      <c r="AX552" s="72">
        <f>IF(SUM($S$3:BA$3)*$J552+SUM($S$4:BA$4)*$K552+SUM($S$5:BA$5)*$L552+SUM($S$6:BA$6)*$M552+SUM($S$7:BA$7)*$N552-SUM($O552:$Q552)&gt;0,SUM($S$3:BA$3)*$J552+SUM($S$4:BA$4)*$K552+SUM($S$5:BA$5)*$L552+SUM($S$6:BA$6)*$M552+SUM($S$7:BA$7)*$N552-SUM($O552:$Q552),0)</f>
        <v>1567.7200000000003</v>
      </c>
      <c r="AY552" s="7">
        <f t="shared" si="1907"/>
        <v>242.01600000000008</v>
      </c>
      <c r="AZ552" s="401">
        <f>IF(SUM($S$3:BC$3)*$J552+SUM($S$4:BC$4)*$K552+SUM($S$5:BC$5)*$L552+SUM($S$6:BC$6)*$M552+SUM($S$7:BC$7)*$N552-SUM($O552:$Q552)&gt;0,SUM($S$3:BC$3)*$J552+SUM($S$4:BC$4)*$K552+SUM($S$5:BC$5)*$L552+SUM($S$6:BC$6)*$M552+SUM($S$7:BC$7)*$N552-SUM($O552:$Q552),0)</f>
        <v>1809.7360000000003</v>
      </c>
      <c r="BA552" s="87">
        <f t="shared" si="1825"/>
        <v>242.01600000000008</v>
      </c>
      <c r="BB552" s="402">
        <f>IF(SUM($S$3:BD$3)*$J552+SUM($S$4:BD$4)*$K552+SUM($S$5:BD$5)*$L552+SUM($S$6:BD$6)*$M552+SUM($S$7:BD$7)*$N552-SUM($O552:$Q552)&gt;0,SUM($S$3:BD$3)*$J552+SUM($S$4:BD$4)*$K552+SUM($S$5:BD$5)*$L552+SUM($S$6:BD$6)*$M552+SUM($S$7:BD$7)*$N552-SUM($O552:$Q552),0)</f>
        <v>2046.4592000000002</v>
      </c>
      <c r="BC552" s="87">
        <f t="shared" si="1826"/>
        <v>236.72319999999991</v>
      </c>
      <c r="BD552" s="393"/>
      <c r="BE552" s="14"/>
      <c r="BF552" s="75"/>
      <c r="BG552" s="91">
        <f t="shared" ref="BG552:BG553" si="1938">AA552*$H552</f>
        <v>0</v>
      </c>
      <c r="BH552" s="91">
        <f t="shared" ref="BH552:BH553" si="1939">AC552*$H552</f>
        <v>0</v>
      </c>
      <c r="BI552" s="91">
        <f t="shared" ref="BI552:BI553" si="1940">AE552*$H552</f>
        <v>0</v>
      </c>
      <c r="BJ552" s="91">
        <f t="shared" ref="BJ552:BJ553" si="1941">AG552*$H552</f>
        <v>43335.599999999977</v>
      </c>
      <c r="BK552" s="91">
        <f t="shared" ref="BK552:BK553" si="1942">AI552*$H552</f>
        <v>32885.160000000062</v>
      </c>
      <c r="BL552" s="91">
        <f t="shared" ref="BL552:BL553" si="1943">AK552*$H552</f>
        <v>61600</v>
      </c>
      <c r="BM552" s="91">
        <f t="shared" ref="BM552:BM553" si="1944">AM552*$H552</f>
        <v>92400</v>
      </c>
      <c r="BN552" s="91">
        <f t="shared" ref="BN552:BN553" si="1945">AO552*$H552</f>
        <v>92615.599999999977</v>
      </c>
      <c r="BO552" s="91">
        <f t="shared" ref="BO552:BO553" si="1946">AQ552*$H552</f>
        <v>92831.199999999953</v>
      </c>
      <c r="BP552" s="91">
        <f t="shared" ref="BP552:BP553" si="1947">AS552*$H552</f>
        <v>0</v>
      </c>
      <c r="BQ552" s="250">
        <f t="shared" ref="BQ552:BQ553" si="1948">AU552*$H552</f>
        <v>339576.16000000003</v>
      </c>
      <c r="BR552" s="157">
        <f t="shared" ref="BR552:BR553" si="1949">AW552*$H552</f>
        <v>93176.160000000033</v>
      </c>
      <c r="BS552" s="91">
        <f t="shared" ref="BS552:BS553" si="1950">AY552*$H552</f>
        <v>93176.160000000033</v>
      </c>
      <c r="BT552" s="91">
        <f t="shared" ref="BT552:BT553" si="1951">BA552*$H552</f>
        <v>93176.160000000033</v>
      </c>
      <c r="BU552" s="91">
        <f t="shared" ref="BU552:BU553" si="1952">BC552*$H552</f>
        <v>91138.431999999957</v>
      </c>
      <c r="BV552" s="23"/>
      <c r="BW552" s="24"/>
      <c r="BX552" s="164" t="s">
        <v>645</v>
      </c>
    </row>
    <row r="553" spans="1:76" ht="15" customHeight="1" x14ac:dyDescent="0.25">
      <c r="A553" s="94" t="s">
        <v>344</v>
      </c>
      <c r="B553" s="15"/>
      <c r="C553" s="268" t="s">
        <v>10</v>
      </c>
      <c r="D553" s="283">
        <v>1</v>
      </c>
      <c r="E553" s="336">
        <v>330</v>
      </c>
      <c r="F553" s="355" t="s">
        <v>624</v>
      </c>
      <c r="G553" s="369">
        <v>1</v>
      </c>
      <c r="H553" s="370">
        <v>363</v>
      </c>
      <c r="I553" s="383" t="s">
        <v>624</v>
      </c>
      <c r="J553" s="28"/>
      <c r="K553" s="117"/>
      <c r="L553" s="33">
        <v>8.0000000000000002E-3</v>
      </c>
      <c r="M553" s="29"/>
      <c r="N553" s="29"/>
      <c r="O553" s="4">
        <v>0</v>
      </c>
      <c r="P553" s="10">
        <v>0</v>
      </c>
      <c r="Q553" s="295">
        <v>1.6080000000000001</v>
      </c>
      <c r="R553" s="72">
        <f>IF(SUM($S$3:U$3)*$J553+SUM($S$4:U$4)*$K553+SUM($S$5:U$5)*$L553+SUM($S$6:U$6)*$M553+SUM($S$7:U$7)*$N553-SUM($O553:$Q553)&gt;0,SUM($S$3:U$3)*$J553+SUM($S$4:U$4)*$K553+SUM($S$5:U$5)*$L553+SUM($S$6:U$6)*$M553+SUM($S$7:U$7)*$N553-SUM($O553:$Q553),0)</f>
        <v>0</v>
      </c>
      <c r="S553" s="73">
        <f t="shared" si="1891"/>
        <v>0</v>
      </c>
      <c r="T553" s="72">
        <f>IF(SUM($S$3:W$3)*$J553+SUM($S$4:W$4)*$K553+SUM($S$5:W$5)*$L553+SUM($S$6:W$6)*$M553+SUM($S$7:W$7)*$N553-SUM($O553:$Q553)&gt;0,SUM($S$3:W$3)*$J553+SUM($S$4:W$4)*$K553+SUM($S$5:W$5)*$L553+SUM($S$6:W$6)*$M553+SUM($S$7:W$7)*$N553-SUM($O553:$Q553),0)</f>
        <v>0</v>
      </c>
      <c r="U553" s="4">
        <f t="shared" si="1892"/>
        <v>0</v>
      </c>
      <c r="V553" s="72">
        <f>IF(SUM($S$3:Y$3)*$J553+SUM($S$4:Y$4)*$K553+SUM($S$5:Y$5)*$L553+SUM($S$6:Y$6)*$M553+SUM($S$7:Y$7)*$N553-SUM($O553:$Q553)&gt;0,SUM($S$3:Y$3)*$J553+SUM($S$4:Y$4)*$K553+SUM($S$5:Y$5)*$L553+SUM($S$6:Y$6)*$M553+SUM($S$7:Y$7)*$N553-SUM($O553:$Q553),0)</f>
        <v>0</v>
      </c>
      <c r="W553" s="4">
        <f t="shared" si="1893"/>
        <v>0</v>
      </c>
      <c r="X553" s="72">
        <f>IF(SUM($S$3:AA$3)*$J553+SUM($S$4:AA$4)*$K553+SUM($S$5:AA$5)*$L553+SUM($S$6:AA$6)*$M553+SUM($S$7:AA$7)*$N553-SUM($O553:$Q553)&gt;0,SUM($S$3:AA$3)*$J553+SUM($S$4:AA$4)*$K553+SUM($S$5:AA$5)*$L553+SUM($S$6:AA$6)*$M553+SUM($S$7:AA$7)*$N553-SUM($O553:$Q553),0)</f>
        <v>0</v>
      </c>
      <c r="Y553" s="4">
        <f t="shared" si="1894"/>
        <v>0</v>
      </c>
      <c r="Z553" s="72">
        <f>IF(SUM($S$3:AC$3)*$J553+SUM($S$4:AC$4)*$K553+SUM($S$5:AC$5)*$L553+SUM($S$6:AC$6)*$M553+SUM($S$7:AC$7)*$N553-SUM($O553:$Q553)&gt;0,SUM($S$3:AC$3)*$J553+SUM($S$4:AC$4)*$K553+SUM($S$5:AC$5)*$L553+SUM($S$6:AC$6)*$M553+SUM($S$7:AC$7)*$N553-SUM($O553:$Q553),0)</f>
        <v>0</v>
      </c>
      <c r="AA553" s="4">
        <f t="shared" si="1895"/>
        <v>0</v>
      </c>
      <c r="AB553" s="72">
        <f>IF(SUM($S$3:AE$3)*$J553+SUM($S$4:AE$4)*$K553+SUM($S$5:AE$5)*$L553+SUM($S$6:AE$6)*$M553+SUM($S$7:AE$7)*$N553-SUM($O553:$Q553)&gt;0,SUM($S$3:AE$3)*$J553+SUM($S$4:AE$4)*$K553+SUM($S$5:AE$5)*$L553+SUM($S$6:AE$6)*$M553+SUM($S$7:AE$7)*$N553-SUM($O553:$Q553),0)</f>
        <v>0</v>
      </c>
      <c r="AC553" s="4">
        <f t="shared" si="1896"/>
        <v>0</v>
      </c>
      <c r="AD553" s="72">
        <f>IF(SUM($S$3:AG$3)*$J553+SUM($S$4:AG$4)*$K553+SUM($S$5:AG$5)*$L553+SUM($S$6:AG$6)*$M553+SUM($S$7:AG$7)*$N553-SUM($O553:$Q553)&gt;0,SUM($S$3:AG$3)*$J553+SUM($S$4:AG$4)*$K553+SUM($S$5:AG$5)*$L553+SUM($S$6:AG$6)*$M553+SUM($S$7:AG$7)*$N553-SUM($O553:$Q553),0)</f>
        <v>0</v>
      </c>
      <c r="AE553" s="4">
        <f t="shared" si="1897"/>
        <v>0</v>
      </c>
      <c r="AF553" s="72">
        <f>IF(SUM($S$3:AI$3)*$J553+SUM($S$4:AI$4)*$K553+SUM($S$5:AI$5)*$L553+SUM($S$6:AI$6)*$M553+SUM($S$7:AI$7)*$N553-SUM($O553:$Q553)&gt;0,SUM($S$3:AI$3)*$J553+SUM($S$4:AI$4)*$K553+SUM($S$5:AI$5)*$L553+SUM($S$6:AI$6)*$M553+SUM($S$7:AI$7)*$N553-SUM($O553:$Q553),0)</f>
        <v>0.39999999999999991</v>
      </c>
      <c r="AG553" s="4">
        <f t="shared" si="1898"/>
        <v>0.39999999999999991</v>
      </c>
      <c r="AH553" s="72">
        <f>IF(SUM($S$3:AK$3)*$J553+SUM($S$4:AK$4)*$K553+SUM($S$5:AK$5)*$L553+SUM($S$6:AK$6)*$M553+SUM($S$7:AK$7)*$N553-SUM($O553:$Q553)&gt;0,SUM($S$3:AK$3)*$J553+SUM($S$4:AK$4)*$K553+SUM($S$5:AK$5)*$L553+SUM($S$6:AK$6)*$M553+SUM($S$7:AK$7)*$N553-SUM($O553:$Q553),0)</f>
        <v>0.83999999999999986</v>
      </c>
      <c r="AI553" s="4">
        <f t="shared" si="1899"/>
        <v>0.43999999999999995</v>
      </c>
      <c r="AJ553" s="72">
        <f>IF(SUM($S$3:AM$3)*$J553+SUM($S$4:AQ$4)*$K553+SUM($S$5:AM$5)*$L553+SUM($S$6:AM$6)*$M553+SUM($S$7:AM$7)*$N553-SUM($O553:$Q553)&gt;0,SUM($S$3:AM$3)*$J553+SUM($S$4:AQ$4)*$K553+SUM($S$5:AM$5)*$L553+SUM($S$6:AM$6)*$M553+SUM($S$7:AM$7)*$N553-SUM($O553:$Q553),0)</f>
        <v>0.83999999999999986</v>
      </c>
      <c r="AK553" s="4">
        <f t="shared" si="1900"/>
        <v>0</v>
      </c>
      <c r="AL553" s="72">
        <f>IF(SUM($S$3:AO$3)*$J553+SUM($S$4:AS$4)*$K553+SUM($S$5:AO$5)*$L553+SUM($S$6:AO$6)*$M553+SUM($S$7:AO$7)*$N553-SUM($O553:$Q553)&gt;0,SUM($S$3:AO$3)*$J553+SUM($S$4:AS$4)*$K553+SUM($S$5:AO$5)*$L553+SUM($S$6:AO$6)*$M553+SUM($S$7:AO$7)*$N553-SUM($O553:$Q553),0)</f>
        <v>0.83999999999999986</v>
      </c>
      <c r="AM553" s="4">
        <f t="shared" si="1901"/>
        <v>0</v>
      </c>
      <c r="AN553" s="72">
        <f>IF(SUM($S$3:AQ$3)*$J553+SUM($S$4:AU$4)*$K553+SUM($S$5:AQ$5)*$L553+SUM($S$6:AQ$6)*$M553+SUM($S$7:AQ$7)*$N553-SUM($O553:$Q553)&gt;0,SUM($S$3:AQ$3)*$J553+SUM($S$4:AU$4)*$K553+SUM($S$5:AQ$5)*$L553+SUM($S$6:AQ$6)*$M553+SUM($S$7:AQ$7)*$N553-SUM($O553:$Q553),0)</f>
        <v>1.2399999999999998</v>
      </c>
      <c r="AO553" s="4">
        <f t="shared" si="1902"/>
        <v>0.39999999999999991</v>
      </c>
      <c r="AP553" s="72">
        <f>IF(SUM($S$3:AS$3)*$J553+SUM($S$4:AW$4)*$K553+SUM($S$5:AS$5)*$L553+SUM($S$6:AS$6)*$M553+SUM($S$7:AS$7)*$N553-SUM($O553:$Q553)&gt;0,SUM($S$3:AS$3)*$J553+SUM($S$4:AW$4)*$K553+SUM($S$5:AS$5)*$L553+SUM($S$6:AS$6)*$M553+SUM($S$7:AS$7)*$N553-SUM($O553:$Q553),0)</f>
        <v>2.04</v>
      </c>
      <c r="AQ553" s="4">
        <f t="shared" si="1903"/>
        <v>0.80000000000000027</v>
      </c>
      <c r="AR553" s="72">
        <f>IF(SUM($S$3:AU$3)*$J553+SUM($S$4:AP$4)*$K553+SUM($S$5:AU$5)*$L553+SUM($S$6:AU$6)*$M553+SUM($S$7:AU$7)*$N553-SUM($O553:$Q553)&gt;0,SUM($S$3:AU$3)*$J553+SUM($S$4:AP$4)*$K553+SUM($S$5:AU$5)*$L553+SUM($S$6:AU$6)*$M553+SUM($S$7:AU$7)*$N553-SUM($O553:$Q553),0)</f>
        <v>3.48</v>
      </c>
      <c r="AS553" s="4">
        <f t="shared" si="1904"/>
        <v>1.44</v>
      </c>
      <c r="AT553" s="72">
        <f>IF(SUM($S$3:AW$3)*$J553+SUM($S$4:AW$4)*$K553+SUM($S$5:AW$5)*$L553+SUM($S$6:AW$6)*$M553+SUM($S$7:AW$7)*$N553-SUM($O553:$Q553)&gt;0,SUM($S$3:AW$3)*$J553+SUM($S$4:AW$4)*$K553+SUM($S$5:AW$5)*$L553+SUM($S$6:AW$6)*$M553+SUM($S$7:AW$7)*$N553-SUM($O553:$Q553),0)</f>
        <v>4.92</v>
      </c>
      <c r="AU553" s="4">
        <f t="shared" si="1905"/>
        <v>1.44</v>
      </c>
      <c r="AV553" s="72">
        <f>IF(SUM($S$3:AY$3)*$J553+SUM($S$4:AY$4)*$K553+SUM($S$5:AY$5)*$L553+SUM($S$6:AY$6)*$M553+SUM($S$7:AY$7)*$N553-SUM($O553:$Q553)&gt;0,SUM($S$3:AY$3)*$J553+SUM($S$4:AY$4)*$K553+SUM($S$5:AY$5)*$L553+SUM($S$6:AY$6)*$M553+SUM($S$7:AY$7)*$N553-SUM($O553:$Q553),0)</f>
        <v>6.3599999999999994</v>
      </c>
      <c r="AW553" s="4">
        <f t="shared" si="1906"/>
        <v>1.4399999999999995</v>
      </c>
      <c r="AX553" s="72">
        <f>IF(SUM($S$3:BA$3)*$J553+SUM($S$4:BA$4)*$K553+SUM($S$5:BA$5)*$L553+SUM($S$6:BA$6)*$M553+SUM($S$7:BA$7)*$N553-SUM($O553:$Q553)&gt;0,SUM($S$3:BA$3)*$J553+SUM($S$4:BA$4)*$K553+SUM($S$5:BA$5)*$L553+SUM($S$6:BA$6)*$M553+SUM($S$7:BA$7)*$N553-SUM($O553:$Q553),0)</f>
        <v>7.7999999999999989</v>
      </c>
      <c r="AY553" s="7">
        <f t="shared" si="1907"/>
        <v>1.4399999999999995</v>
      </c>
      <c r="AZ553" s="401">
        <f>IF(SUM($S$3:BC$3)*$J553+SUM($S$4:BC$4)*$K553+SUM($S$5:BC$5)*$L553+SUM($S$6:BC$6)*$M553+SUM($S$7:BC$7)*$N553-SUM($O553:$Q553)&gt;0,SUM($S$3:BC$3)*$J553+SUM($S$4:BC$4)*$K553+SUM($S$5:BC$5)*$L553+SUM($S$6:BC$6)*$M553+SUM($S$7:BC$7)*$N553-SUM($O553:$Q553),0)</f>
        <v>9.24</v>
      </c>
      <c r="BA553" s="87">
        <f t="shared" si="1825"/>
        <v>1.4400000000000013</v>
      </c>
      <c r="BB553" s="402">
        <f>IF(SUM($S$3:BD$3)*$J553+SUM($S$4:BD$4)*$K553+SUM($S$5:BD$5)*$L553+SUM($S$6:BD$6)*$M553+SUM($S$7:BD$7)*$N553-SUM($O553:$Q553)&gt;0,SUM($S$3:BD$3)*$J553+SUM($S$4:BD$4)*$K553+SUM($S$5:BD$5)*$L553+SUM($S$6:BD$6)*$M553+SUM($S$7:BD$7)*$N553-SUM($O553:$Q553),0)</f>
        <v>10.327999999999999</v>
      </c>
      <c r="BC553" s="87">
        <f t="shared" si="1826"/>
        <v>1.0879999999999992</v>
      </c>
      <c r="BD553" s="393"/>
      <c r="BE553" s="14"/>
      <c r="BF553" s="75"/>
      <c r="BG553" s="91">
        <f t="shared" si="1938"/>
        <v>0</v>
      </c>
      <c r="BH553" s="91">
        <f t="shared" si="1939"/>
        <v>0</v>
      </c>
      <c r="BI553" s="91">
        <f t="shared" si="1940"/>
        <v>0</v>
      </c>
      <c r="BJ553" s="91">
        <f t="shared" si="1941"/>
        <v>145.19999999999996</v>
      </c>
      <c r="BK553" s="91">
        <f t="shared" si="1942"/>
        <v>159.71999999999997</v>
      </c>
      <c r="BL553" s="91">
        <f t="shared" si="1943"/>
        <v>0</v>
      </c>
      <c r="BM553" s="91">
        <f t="shared" si="1944"/>
        <v>0</v>
      </c>
      <c r="BN553" s="91">
        <f t="shared" si="1945"/>
        <v>145.19999999999996</v>
      </c>
      <c r="BO553" s="91">
        <f t="shared" si="1946"/>
        <v>290.40000000000009</v>
      </c>
      <c r="BP553" s="91">
        <f t="shared" si="1947"/>
        <v>522.72</v>
      </c>
      <c r="BQ553" s="250">
        <f t="shared" si="1948"/>
        <v>522.72</v>
      </c>
      <c r="BR553" s="157">
        <f t="shared" si="1949"/>
        <v>522.7199999999998</v>
      </c>
      <c r="BS553" s="91">
        <f t="shared" si="1950"/>
        <v>522.7199999999998</v>
      </c>
      <c r="BT553" s="91">
        <f t="shared" si="1951"/>
        <v>522.72000000000048</v>
      </c>
      <c r="BU553" s="91">
        <f t="shared" si="1952"/>
        <v>394.94399999999973</v>
      </c>
      <c r="BV553" s="23"/>
      <c r="BW553" s="24"/>
      <c r="BX553" s="164" t="s">
        <v>645</v>
      </c>
    </row>
    <row r="554" spans="1:76" ht="15" customHeight="1" x14ac:dyDescent="0.25">
      <c r="A554" s="11" t="s">
        <v>465</v>
      </c>
      <c r="B554" s="12" t="s">
        <v>466</v>
      </c>
      <c r="C554" s="268" t="s">
        <v>105</v>
      </c>
      <c r="D554" s="283">
        <v>1</v>
      </c>
      <c r="E554" s="336">
        <v>1500</v>
      </c>
      <c r="F554" s="355" t="s">
        <v>617</v>
      </c>
      <c r="G554" s="369">
        <v>1</v>
      </c>
      <c r="H554" s="370">
        <v>1650</v>
      </c>
      <c r="I554" s="383" t="s">
        <v>617</v>
      </c>
      <c r="J554" s="30">
        <v>0.06</v>
      </c>
      <c r="K554" s="117"/>
      <c r="L554" s="34"/>
      <c r="M554" s="29"/>
      <c r="N554" s="29"/>
      <c r="O554" s="4">
        <v>0</v>
      </c>
      <c r="P554" s="10">
        <v>0</v>
      </c>
      <c r="Q554" s="295">
        <v>10.199999999999999</v>
      </c>
      <c r="R554" s="72">
        <f>IF(SUM($S$3:U$3)*$J554+SUM($S$4:U$4)*$K554+SUM($S$5:U$5)*$L554+SUM($S$6:U$6)*$M554+SUM($S$7:U$7)*$N554-SUM($O554:$Q554)&gt;0,SUM($S$3:U$3)*$J554+SUM($S$4:U$4)*$K554+SUM($S$5:U$5)*$L554+SUM($S$6:U$6)*$M554+SUM($S$7:U$7)*$N554-SUM($O554:$Q554),0)</f>
        <v>0</v>
      </c>
      <c r="S554" s="73">
        <f t="shared" si="1891"/>
        <v>0</v>
      </c>
      <c r="T554" s="72">
        <f>IF(SUM($S$3:W$3)*$J554+SUM($S$4:W$4)*$K554+SUM($S$5:W$5)*$L554+SUM($S$6:W$6)*$M554+SUM($S$7:W$7)*$N554-SUM($O554:$Q554)&gt;0,SUM($S$3:W$3)*$J554+SUM($S$4:W$4)*$K554+SUM($S$5:W$5)*$L554+SUM($S$6:W$6)*$M554+SUM($S$7:W$7)*$N554-SUM($O554:$Q554),0)</f>
        <v>0</v>
      </c>
      <c r="U554" s="4">
        <f t="shared" si="1892"/>
        <v>0</v>
      </c>
      <c r="V554" s="72">
        <f>IF(SUM($S$3:Y$3)*$J554+SUM($S$4:Y$4)*$K554+SUM($S$5:Y$5)*$L554+SUM($S$6:Y$6)*$M554+SUM($S$7:Y$7)*$N554-SUM($O554:$Q554)&gt;0,SUM($S$3:Y$3)*$J554+SUM($S$4:Y$4)*$K554+SUM($S$5:Y$5)*$L554+SUM($S$6:Y$6)*$M554+SUM($S$7:Y$7)*$N554-SUM($O554:$Q554),0)</f>
        <v>0</v>
      </c>
      <c r="W554" s="4">
        <f t="shared" si="1893"/>
        <v>0</v>
      </c>
      <c r="X554" s="72">
        <f>IF(SUM($S$3:AA$3)*$J554+SUM($S$4:AA$4)*$K554+SUM($S$5:AA$5)*$L554+SUM($S$6:AA$6)*$M554+SUM($S$7:AA$7)*$N554-SUM($O554:$Q554)&gt;0,SUM($S$3:AA$3)*$J554+SUM($S$4:AA$4)*$K554+SUM($S$5:AA$5)*$L554+SUM($S$6:AA$6)*$M554+SUM($S$7:AA$7)*$N554-SUM($O554:$Q554),0)</f>
        <v>0</v>
      </c>
      <c r="Y554" s="4">
        <f t="shared" si="1894"/>
        <v>0</v>
      </c>
      <c r="Z554" s="72">
        <f>IF(SUM($S$3:AC$3)*$J554+SUM($S$4:AC$4)*$K554+SUM($S$5:AC$5)*$L554+SUM($S$6:AC$6)*$M554+SUM($S$7:AC$7)*$N554-SUM($O554:$Q554)&gt;0,SUM($S$3:AC$3)*$J554+SUM($S$4:AC$4)*$K554+SUM($S$5:AC$5)*$L554+SUM($S$6:AC$6)*$M554+SUM($S$7:AC$7)*$N554-SUM($O554:$Q554),0)</f>
        <v>0</v>
      </c>
      <c r="AA554" s="4">
        <f t="shared" si="1895"/>
        <v>0</v>
      </c>
      <c r="AB554" s="72">
        <f>IF(SUM($S$3:AE$3)*$J554+SUM($S$4:AE$4)*$K554+SUM($S$5:AE$5)*$L554+SUM($S$6:AE$6)*$M554+SUM($S$7:AE$7)*$N554-SUM($O554:$Q554)&gt;0,SUM($S$3:AE$3)*$J554+SUM($S$4:AE$4)*$K554+SUM($S$5:AE$5)*$L554+SUM($S$6:AE$6)*$M554+SUM($S$7:AE$7)*$N554-SUM($O554:$Q554),0)</f>
        <v>0</v>
      </c>
      <c r="AC554" s="4">
        <f t="shared" si="1896"/>
        <v>0</v>
      </c>
      <c r="AD554" s="72">
        <f>IF(SUM($S$3:AG$3)*$J554+SUM($S$4:AG$4)*$K554+SUM($S$5:AG$5)*$L554+SUM($S$6:AG$6)*$M554+SUM($S$7:AG$7)*$N554-SUM($O554:$Q554)&gt;0,SUM($S$3:AG$3)*$J554+SUM($S$4:AG$4)*$K554+SUM($S$5:AG$5)*$L554+SUM($S$6:AG$6)*$M554+SUM($S$7:AG$7)*$N554-SUM($O554:$Q554),0)</f>
        <v>0</v>
      </c>
      <c r="AE554" s="4">
        <f t="shared" si="1897"/>
        <v>0</v>
      </c>
      <c r="AF554" s="72">
        <f>IF(SUM($S$3:AI$3)*$J554+SUM($S$4:AI$4)*$K554+SUM($S$5:AI$5)*$L554+SUM($S$6:AI$6)*$M554+SUM($S$7:AI$7)*$N554-SUM($O554:$Q554)&gt;0,SUM($S$3:AI$3)*$J554+SUM($S$4:AI$4)*$K554+SUM($S$5:AI$5)*$L554+SUM($S$6:AI$6)*$M554+SUM($S$7:AI$7)*$N554-SUM($O554:$Q554),0)</f>
        <v>0</v>
      </c>
      <c r="AG554" s="4">
        <f t="shared" si="1898"/>
        <v>0</v>
      </c>
      <c r="AH554" s="72">
        <f>IF(SUM($S$3:AK$3)*$J554+SUM($S$4:AK$4)*$K554+SUM($S$5:AK$5)*$L554+SUM($S$6:AK$6)*$M554+SUM($S$7:AK$7)*$N554-SUM($O554:$Q554)&gt;0,SUM($S$3:AK$3)*$J554+SUM($S$4:AK$4)*$K554+SUM($S$5:AK$5)*$L554+SUM($S$6:AK$6)*$M554+SUM($S$7:AK$7)*$N554-SUM($O554:$Q554),0)</f>
        <v>0</v>
      </c>
      <c r="AI554" s="4">
        <f t="shared" si="1899"/>
        <v>0</v>
      </c>
      <c r="AJ554" s="72">
        <f>IF(SUM($S$3:AM$3)*$J554+SUM($S$4:AQ$4)*$K554+SUM($S$5:AM$5)*$L554+SUM($S$6:AM$6)*$M554+SUM($S$7:AM$7)*$N554-SUM($O554:$Q554)&gt;0,SUM($S$3:AM$3)*$J554+SUM($S$4:AQ$4)*$K554+SUM($S$5:AM$5)*$L554+SUM($S$6:AM$6)*$M554+SUM($S$7:AM$7)*$N554-SUM($O554:$Q554),0)</f>
        <v>0</v>
      </c>
      <c r="AK554" s="4">
        <f t="shared" si="1900"/>
        <v>0</v>
      </c>
      <c r="AL554" s="72">
        <f>IF(SUM($S$3:AO$3)*$J554+SUM($S$4:AS$4)*$K554+SUM($S$5:AO$5)*$L554+SUM($S$6:AO$6)*$M554+SUM($S$7:AO$7)*$N554-SUM($O554:$Q554)&gt;0,SUM($S$3:AO$3)*$J554+SUM($S$4:AS$4)*$K554+SUM($S$5:AO$5)*$L554+SUM($S$6:AO$6)*$M554+SUM($S$7:AO$7)*$N554-SUM($O554:$Q554),0)</f>
        <v>0</v>
      </c>
      <c r="AM554" s="4">
        <f t="shared" si="1901"/>
        <v>0</v>
      </c>
      <c r="AN554" s="72">
        <f>IF(SUM($S$3:AQ$3)*$J554+SUM($S$4:AU$4)*$K554+SUM($S$5:AQ$5)*$L554+SUM($S$6:AQ$6)*$M554+SUM($S$7:AQ$7)*$N554-SUM($O554:$Q554)&gt;0,SUM($S$3:AQ$3)*$J554+SUM($S$4:AU$4)*$K554+SUM($S$5:AQ$5)*$L554+SUM($S$6:AQ$6)*$M554+SUM($S$7:AQ$7)*$N554-SUM($O554:$Q554),0)</f>
        <v>0</v>
      </c>
      <c r="AO554" s="4">
        <f t="shared" si="1902"/>
        <v>0</v>
      </c>
      <c r="AP554" s="72">
        <f>IF(SUM($S$3:AS$3)*$J554+SUM($S$4:AW$4)*$K554+SUM($S$5:AS$5)*$L554+SUM($S$6:AS$6)*$M554+SUM($S$7:AS$7)*$N554-SUM($O554:$Q554)&gt;0,SUM($S$3:AS$3)*$J554+SUM($S$4:AW$4)*$K554+SUM($S$5:AS$5)*$L554+SUM($S$6:AS$6)*$M554+SUM($S$7:AS$7)*$N554-SUM($O554:$Q554),0)</f>
        <v>0</v>
      </c>
      <c r="AQ554" s="4">
        <f t="shared" si="1903"/>
        <v>0</v>
      </c>
      <c r="AR554" s="72">
        <f>IF(SUM($S$3:AU$3)*$J554+SUM($S$4:AP$4)*$K554+SUM($S$5:AU$5)*$L554+SUM($S$6:AU$6)*$M554+SUM($S$7:AU$7)*$N554-SUM($O554:$Q554)&gt;0,SUM($S$3:AU$3)*$J554+SUM($S$4:AP$4)*$K554+SUM($S$5:AU$5)*$L554+SUM($S$6:AU$6)*$M554+SUM($S$7:AU$7)*$N554-SUM($O554:$Q554),0)</f>
        <v>0</v>
      </c>
      <c r="AS554" s="4">
        <f t="shared" si="1904"/>
        <v>0</v>
      </c>
      <c r="AT554" s="72">
        <f>IF(SUM($S$3:AW$3)*$J554+SUM($S$4:AW$4)*$K554+SUM($S$5:AW$5)*$L554+SUM($S$6:AW$6)*$M554+SUM($S$7:AW$7)*$N554-SUM($O554:$Q554)&gt;0,SUM($S$3:AW$3)*$J554+SUM($S$4:AW$4)*$K554+SUM($S$5:AW$5)*$L554+SUM($S$6:AW$6)*$M554+SUM($S$7:AW$7)*$N554-SUM($O554:$Q554),0)</f>
        <v>0</v>
      </c>
      <c r="AU554" s="4">
        <f t="shared" si="1905"/>
        <v>0</v>
      </c>
      <c r="AV554" s="72">
        <f>IF(SUM($S$3:AY$3)*$J554+SUM($S$4:AY$4)*$K554+SUM($S$5:AY$5)*$L554+SUM($S$6:AY$6)*$M554+SUM($S$7:AY$7)*$N554-SUM($O554:$Q554)&gt;0,SUM($S$3:AY$3)*$J554+SUM($S$4:AY$4)*$K554+SUM($S$5:AY$5)*$L554+SUM($S$6:AY$6)*$M554+SUM($S$7:AY$7)*$N554-SUM($O554:$Q554),0)</f>
        <v>0</v>
      </c>
      <c r="AW554" s="4">
        <f t="shared" si="1906"/>
        <v>0</v>
      </c>
      <c r="AX554" s="72">
        <f>IF(SUM($S$3:BA$3)*$J554+SUM($S$4:BA$4)*$K554+SUM($S$5:BA$5)*$L554+SUM($S$6:BA$6)*$M554+SUM($S$7:BA$7)*$N554-SUM($O554:$Q554)&gt;0,SUM($S$3:BA$3)*$J554+SUM($S$4:BA$4)*$K554+SUM($S$5:BA$5)*$L554+SUM($S$6:BA$6)*$M554+SUM($S$7:BA$7)*$N554-SUM($O554:$Q554),0)</f>
        <v>0</v>
      </c>
      <c r="AY554" s="7">
        <f t="shared" si="1907"/>
        <v>0</v>
      </c>
      <c r="AZ554" s="401">
        <f>IF(SUM($S$3:BC$3)*$J554+SUM($S$4:BC$4)*$K554+SUM($S$5:BC$5)*$L554+SUM($S$6:BC$6)*$M554+SUM($S$7:BC$7)*$N554-SUM($O554:$Q554)&gt;0,SUM($S$3:BC$3)*$J554+SUM($S$4:BC$4)*$K554+SUM($S$5:BC$5)*$L554+SUM($S$6:BC$6)*$M554+SUM($S$7:BC$7)*$N554-SUM($O554:$Q554),0)</f>
        <v>0</v>
      </c>
      <c r="BA554" s="87">
        <f t="shared" si="1825"/>
        <v>0</v>
      </c>
      <c r="BB554" s="402">
        <f>IF(SUM($S$3:BD$3)*$J554+SUM($S$4:BD$4)*$K554+SUM($S$5:BD$5)*$L554+SUM($S$6:BD$6)*$M554+SUM($S$7:BD$7)*$N554-SUM($O554:$Q554)&gt;0,SUM($S$3:BD$3)*$J554+SUM($S$4:BD$4)*$K554+SUM($S$5:BD$5)*$L554+SUM($S$6:BD$6)*$M554+SUM($S$7:BD$7)*$N554-SUM($O554:$Q554),0)</f>
        <v>0</v>
      </c>
      <c r="BC554" s="87">
        <f t="shared" si="1826"/>
        <v>0</v>
      </c>
      <c r="BD554" s="393"/>
      <c r="BE554" s="14"/>
      <c r="BF554" s="75"/>
      <c r="BG554" s="23">
        <f>AA554*$H554</f>
        <v>0</v>
      </c>
      <c r="BH554" s="23">
        <f>AC554*$H554</f>
        <v>0</v>
      </c>
      <c r="BI554" s="23">
        <f>AE554*$H554</f>
        <v>0</v>
      </c>
      <c r="BJ554" s="23">
        <f>AG554*$H554</f>
        <v>0</v>
      </c>
      <c r="BK554" s="23">
        <f>AI554*$H554</f>
        <v>0</v>
      </c>
      <c r="BL554" s="23">
        <f>AK554*$H554</f>
        <v>0</v>
      </c>
      <c r="BM554" s="23">
        <f>AM554*$H554</f>
        <v>0</v>
      </c>
      <c r="BN554" s="23">
        <f>AO554*$H554</f>
        <v>0</v>
      </c>
      <c r="BO554" s="23">
        <f>AQ554*$H554</f>
        <v>0</v>
      </c>
      <c r="BP554" s="23">
        <f>AS554*$H554</f>
        <v>0</v>
      </c>
      <c r="BQ554" s="407">
        <f>AU554*$H554</f>
        <v>0</v>
      </c>
      <c r="BR554" s="22">
        <f>AW554*$H554</f>
        <v>0</v>
      </c>
      <c r="BS554" s="23">
        <f>AY554*$H554</f>
        <v>0</v>
      </c>
      <c r="BT554" s="23">
        <f>BA554*$H554</f>
        <v>0</v>
      </c>
      <c r="BU554" s="23">
        <f>BC554*$H554</f>
        <v>0</v>
      </c>
      <c r="BV554" s="23"/>
      <c r="BW554" s="24"/>
      <c r="BX554" s="164" t="s">
        <v>645</v>
      </c>
    </row>
    <row r="555" spans="1:76" ht="15" customHeight="1" x14ac:dyDescent="0.25">
      <c r="A555" s="94" t="s">
        <v>346</v>
      </c>
      <c r="B555" s="12" t="s">
        <v>474</v>
      </c>
      <c r="C555" s="268" t="s">
        <v>10</v>
      </c>
      <c r="D555" s="283">
        <v>1</v>
      </c>
      <c r="E555" s="336">
        <v>230</v>
      </c>
      <c r="F555" s="355" t="s">
        <v>624</v>
      </c>
      <c r="G555" s="369">
        <v>1</v>
      </c>
      <c r="H555" s="370">
        <v>253</v>
      </c>
      <c r="I555" s="383" t="s">
        <v>624</v>
      </c>
      <c r="J555" s="30">
        <v>1.2E-2</v>
      </c>
      <c r="K555" s="117"/>
      <c r="L555" s="33">
        <v>1.2E-2</v>
      </c>
      <c r="M555" s="29"/>
      <c r="N555" s="29"/>
      <c r="O555" s="4">
        <v>0</v>
      </c>
      <c r="P555" s="10">
        <v>0</v>
      </c>
      <c r="Q555" s="295">
        <v>4.452</v>
      </c>
      <c r="R555" s="72">
        <f>IF(SUM($S$3:U$3)*$J555+SUM($S$4:U$4)*$K555+SUM($S$5:U$5)*$L555+SUM($S$6:U$6)*$M555+SUM($S$7:U$7)*$N555-SUM($O555:$Q555)&gt;0,SUM($S$3:U$3)*$J555+SUM($S$4:U$4)*$K555+SUM($S$5:U$5)*$L555+SUM($S$6:U$6)*$M555+SUM($S$7:U$7)*$N555-SUM($O555:$Q555),0)</f>
        <v>0</v>
      </c>
      <c r="S555" s="73">
        <f t="shared" si="1891"/>
        <v>0</v>
      </c>
      <c r="T555" s="72">
        <f>IF(SUM($S$3:W$3)*$J555+SUM($S$4:W$4)*$K555+SUM($S$5:W$5)*$L555+SUM($S$6:W$6)*$M555+SUM($S$7:W$7)*$N555-SUM($O555:$Q555)&gt;0,SUM($S$3:W$3)*$J555+SUM($S$4:W$4)*$K555+SUM($S$5:W$5)*$L555+SUM($S$6:W$6)*$M555+SUM($S$7:W$7)*$N555-SUM($O555:$Q555),0)</f>
        <v>0</v>
      </c>
      <c r="U555" s="4">
        <f t="shared" si="1892"/>
        <v>0</v>
      </c>
      <c r="V555" s="72">
        <f>IF(SUM($S$3:Y$3)*$J555+SUM($S$4:Y$4)*$K555+SUM($S$5:Y$5)*$L555+SUM($S$6:Y$6)*$M555+SUM($S$7:Y$7)*$N555-SUM($O555:$Q555)&gt;0,SUM($S$3:Y$3)*$J555+SUM($S$4:Y$4)*$K555+SUM($S$5:Y$5)*$L555+SUM($S$6:Y$6)*$M555+SUM($S$7:Y$7)*$N555-SUM($O555:$Q555),0)</f>
        <v>0</v>
      </c>
      <c r="W555" s="4">
        <f t="shared" si="1893"/>
        <v>0</v>
      </c>
      <c r="X555" s="72">
        <f>IF(SUM($S$3:AA$3)*$J555+SUM($S$4:AA$4)*$K555+SUM($S$5:AA$5)*$L555+SUM($S$6:AA$6)*$M555+SUM($S$7:AA$7)*$N555-SUM($O555:$Q555)&gt;0,SUM($S$3:AA$3)*$J555+SUM($S$4:AA$4)*$K555+SUM($S$5:AA$5)*$L555+SUM($S$6:AA$6)*$M555+SUM($S$7:AA$7)*$N555-SUM($O555:$Q555),0)</f>
        <v>0</v>
      </c>
      <c r="Y555" s="4">
        <f t="shared" si="1894"/>
        <v>0</v>
      </c>
      <c r="Z555" s="72">
        <f>IF(SUM($S$3:AC$3)*$J555+SUM($S$4:AC$4)*$K555+SUM($S$5:AC$5)*$L555+SUM($S$6:AC$6)*$M555+SUM($S$7:AC$7)*$N555-SUM($O555:$Q555)&gt;0,SUM($S$3:AC$3)*$J555+SUM($S$4:AC$4)*$K555+SUM($S$5:AC$5)*$L555+SUM($S$6:AC$6)*$M555+SUM($S$7:AC$7)*$N555-SUM($O555:$Q555),0)</f>
        <v>0</v>
      </c>
      <c r="AA555" s="4">
        <f t="shared" si="1895"/>
        <v>0</v>
      </c>
      <c r="AB555" s="72">
        <f>IF(SUM($S$3:AE$3)*$J555+SUM($S$4:AE$4)*$K555+SUM($S$5:AE$5)*$L555+SUM($S$6:AE$6)*$M555+SUM($S$7:AE$7)*$N555-SUM($O555:$Q555)&gt;0,SUM($S$3:AE$3)*$J555+SUM($S$4:AE$4)*$K555+SUM($S$5:AE$5)*$L555+SUM($S$6:AE$6)*$M555+SUM($S$7:AE$7)*$N555-SUM($O555:$Q555),0)</f>
        <v>0</v>
      </c>
      <c r="AC555" s="4">
        <f t="shared" si="1896"/>
        <v>0</v>
      </c>
      <c r="AD555" s="72">
        <f>IF(SUM($S$3:AG$3)*$J555+SUM($S$4:AG$4)*$K555+SUM($S$5:AG$5)*$L555+SUM($S$6:AG$6)*$M555+SUM($S$7:AG$7)*$N555-SUM($O555:$Q555)&gt;0,SUM($S$3:AG$3)*$J555+SUM($S$4:AG$4)*$K555+SUM($S$5:AG$5)*$L555+SUM($S$6:AG$6)*$M555+SUM($S$7:AG$7)*$N555-SUM($O555:$Q555),0)</f>
        <v>0</v>
      </c>
      <c r="AE555" s="4">
        <f t="shared" si="1897"/>
        <v>0</v>
      </c>
      <c r="AF555" s="72">
        <f>IF(SUM($S$3:AI$3)*$J555+SUM($S$4:AI$4)*$K555+SUM($S$5:AI$5)*$L555+SUM($S$6:AI$6)*$M555+SUM($S$7:AI$7)*$N555-SUM($O555:$Q555)&gt;0,SUM($S$3:AI$3)*$J555+SUM($S$4:AI$4)*$K555+SUM($S$5:AI$5)*$L555+SUM($S$6:AI$6)*$M555+SUM($S$7:AI$7)*$N555-SUM($O555:$Q555),0)</f>
        <v>0.59999999999999964</v>
      </c>
      <c r="AG555" s="4">
        <f t="shared" si="1898"/>
        <v>0.59999999999999964</v>
      </c>
      <c r="AH555" s="72">
        <f>IF(SUM($S$3:AK$3)*$J555+SUM($S$4:AK$4)*$K555+SUM($S$5:AK$5)*$L555+SUM($S$6:AK$6)*$M555+SUM($S$7:AK$7)*$N555-SUM($O555:$Q555)&gt;0,SUM($S$3:AK$3)*$J555+SUM($S$4:AK$4)*$K555+SUM($S$5:AK$5)*$L555+SUM($S$6:AK$6)*$M555+SUM($S$7:AK$7)*$N555-SUM($O555:$Q555),0)</f>
        <v>1.2599999999999998</v>
      </c>
      <c r="AI555" s="4">
        <f t="shared" si="1899"/>
        <v>0.66000000000000014</v>
      </c>
      <c r="AJ555" s="72">
        <f>IF(SUM($S$3:AM$3)*$J555+SUM($S$4:AQ$4)*$K555+SUM($S$5:AM$5)*$L555+SUM($S$6:AM$6)*$M555+SUM($S$7:AM$7)*$N555-SUM($O555:$Q555)&gt;0,SUM($S$3:AM$3)*$J555+SUM($S$4:AQ$4)*$K555+SUM($S$5:AM$5)*$L555+SUM($S$6:AM$6)*$M555+SUM($S$7:AM$7)*$N555-SUM($O555:$Q555),0)</f>
        <v>1.2599999999999998</v>
      </c>
      <c r="AK555" s="4">
        <f t="shared" si="1900"/>
        <v>0</v>
      </c>
      <c r="AL555" s="72">
        <f>IF(SUM($S$3:AO$3)*$J555+SUM($S$4:AS$4)*$K555+SUM($S$5:AO$5)*$L555+SUM($S$6:AO$6)*$M555+SUM($S$7:AO$7)*$N555-SUM($O555:$Q555)&gt;0,SUM($S$3:AO$3)*$J555+SUM($S$4:AS$4)*$K555+SUM($S$5:AO$5)*$L555+SUM($S$6:AO$6)*$M555+SUM($S$7:AO$7)*$N555-SUM($O555:$Q555),0)</f>
        <v>1.2599999999999998</v>
      </c>
      <c r="AM555" s="4">
        <f t="shared" si="1901"/>
        <v>0</v>
      </c>
      <c r="AN555" s="72">
        <f>IF(SUM($S$3:AQ$3)*$J555+SUM($S$4:AU$4)*$K555+SUM($S$5:AQ$5)*$L555+SUM($S$6:AQ$6)*$M555+SUM($S$7:AQ$7)*$N555-SUM($O555:$Q555)&gt;0,SUM($S$3:AQ$3)*$J555+SUM($S$4:AU$4)*$K555+SUM($S$5:AQ$5)*$L555+SUM($S$6:AQ$6)*$M555+SUM($S$7:AQ$7)*$N555-SUM($O555:$Q555),0)</f>
        <v>1.8600000000000003</v>
      </c>
      <c r="AO555" s="4">
        <f t="shared" si="1902"/>
        <v>0.60000000000000053</v>
      </c>
      <c r="AP555" s="72">
        <f>IF(SUM($S$3:AS$3)*$J555+SUM($S$4:AW$4)*$K555+SUM($S$5:AS$5)*$L555+SUM($S$6:AS$6)*$M555+SUM($S$7:AS$7)*$N555-SUM($O555:$Q555)&gt;0,SUM($S$3:AS$3)*$J555+SUM($S$4:AW$4)*$K555+SUM($S$5:AS$5)*$L555+SUM($S$6:AS$6)*$M555+SUM($S$7:AS$7)*$N555-SUM($O555:$Q555),0)</f>
        <v>3.0600000000000005</v>
      </c>
      <c r="AQ555" s="4">
        <f t="shared" si="1903"/>
        <v>1.2000000000000002</v>
      </c>
      <c r="AR555" s="72">
        <f>IF(SUM($S$3:AU$3)*$J555+SUM($S$4:AP$4)*$K555+SUM($S$5:AU$5)*$L555+SUM($S$6:AU$6)*$M555+SUM($S$7:AU$7)*$N555-SUM($O555:$Q555)&gt;0,SUM($S$3:AU$3)*$J555+SUM($S$4:AP$4)*$K555+SUM($S$5:AU$5)*$L555+SUM($S$6:AU$6)*$M555+SUM($S$7:AU$7)*$N555-SUM($O555:$Q555),0)</f>
        <v>5.2200000000000006</v>
      </c>
      <c r="AS555" s="4">
        <f t="shared" si="1904"/>
        <v>2.16</v>
      </c>
      <c r="AT555" s="72">
        <f>IF(SUM($S$3:AW$3)*$J555+SUM($S$4:AW$4)*$K555+SUM($S$5:AW$5)*$L555+SUM($S$6:AW$6)*$M555+SUM($S$7:AW$7)*$N555-SUM($O555:$Q555)&gt;0,SUM($S$3:AW$3)*$J555+SUM($S$4:AW$4)*$K555+SUM($S$5:AW$5)*$L555+SUM($S$6:AW$6)*$M555+SUM($S$7:AW$7)*$N555-SUM($O555:$Q555),0)</f>
        <v>7.3800000000000008</v>
      </c>
      <c r="AU555" s="4">
        <f t="shared" si="1905"/>
        <v>2.16</v>
      </c>
      <c r="AV555" s="72">
        <f>IF(SUM($S$3:AY$3)*$J555+SUM($S$4:AY$4)*$K555+SUM($S$5:AY$5)*$L555+SUM($S$6:AY$6)*$M555+SUM($S$7:AY$7)*$N555-SUM($O555:$Q555)&gt;0,SUM($S$3:AY$3)*$J555+SUM($S$4:AY$4)*$K555+SUM($S$5:AY$5)*$L555+SUM($S$6:AY$6)*$M555+SUM($S$7:AY$7)*$N555-SUM($O555:$Q555),0)</f>
        <v>9.5400000000000009</v>
      </c>
      <c r="AW555" s="4">
        <f t="shared" si="1906"/>
        <v>2.16</v>
      </c>
      <c r="AX555" s="72">
        <f>IF(SUM($S$3:BA$3)*$J555+SUM($S$4:BA$4)*$K555+SUM($S$5:BA$5)*$L555+SUM($S$6:BA$6)*$M555+SUM($S$7:BA$7)*$N555-SUM($O555:$Q555)&gt;0,SUM($S$3:BA$3)*$J555+SUM($S$4:BA$4)*$K555+SUM($S$5:BA$5)*$L555+SUM($S$6:BA$6)*$M555+SUM($S$7:BA$7)*$N555-SUM($O555:$Q555),0)</f>
        <v>11.700000000000001</v>
      </c>
      <c r="AY555" s="7">
        <f t="shared" si="1907"/>
        <v>2.16</v>
      </c>
      <c r="AZ555" s="401">
        <f>IF(SUM($S$3:BC$3)*$J555+SUM($S$4:BC$4)*$K555+SUM($S$5:BC$5)*$L555+SUM($S$6:BC$6)*$M555+SUM($S$7:BC$7)*$N555-SUM($O555:$Q555)&gt;0,SUM($S$3:BC$3)*$J555+SUM($S$4:BC$4)*$K555+SUM($S$5:BC$5)*$L555+SUM($S$6:BC$6)*$M555+SUM($S$7:BC$7)*$N555-SUM($O555:$Q555),0)</f>
        <v>13.860000000000001</v>
      </c>
      <c r="BA555" s="87">
        <f t="shared" si="1825"/>
        <v>2.16</v>
      </c>
      <c r="BB555" s="402">
        <f>IF(SUM($S$3:BD$3)*$J555+SUM($S$4:BD$4)*$K555+SUM($S$5:BD$5)*$L555+SUM($S$6:BD$6)*$M555+SUM($S$7:BD$7)*$N555-SUM($O555:$Q555)&gt;0,SUM($S$3:BD$3)*$J555+SUM($S$4:BD$4)*$K555+SUM($S$5:BD$5)*$L555+SUM($S$6:BD$6)*$M555+SUM($S$7:BD$7)*$N555-SUM($O555:$Q555),0)</f>
        <v>15.491999999999999</v>
      </c>
      <c r="BC555" s="87">
        <f t="shared" si="1826"/>
        <v>1.6319999999999979</v>
      </c>
      <c r="BD555" s="393"/>
      <c r="BE555" s="14"/>
      <c r="BF555" s="75"/>
      <c r="BG555" s="91">
        <f t="shared" ref="BG555:BG556" si="1953">AA555*$H555</f>
        <v>0</v>
      </c>
      <c r="BH555" s="91">
        <f t="shared" ref="BH555:BH556" si="1954">AC555*$H555</f>
        <v>0</v>
      </c>
      <c r="BI555" s="91">
        <f t="shared" ref="BI555:BI556" si="1955">AE555*$H555</f>
        <v>0</v>
      </c>
      <c r="BJ555" s="91">
        <f t="shared" ref="BJ555:BJ556" si="1956">AG555*$H555</f>
        <v>151.7999999999999</v>
      </c>
      <c r="BK555" s="91">
        <f t="shared" ref="BK555:BK556" si="1957">AI555*$H555</f>
        <v>166.98000000000005</v>
      </c>
      <c r="BL555" s="91">
        <f t="shared" ref="BL555:BL556" si="1958">AK555*$H555</f>
        <v>0</v>
      </c>
      <c r="BM555" s="91">
        <f t="shared" ref="BM555:BM556" si="1959">AM555*$H555</f>
        <v>0</v>
      </c>
      <c r="BN555" s="91">
        <f t="shared" ref="BN555:BN556" si="1960">AO555*$H555</f>
        <v>151.80000000000013</v>
      </c>
      <c r="BO555" s="91">
        <f t="shared" ref="BO555:BO556" si="1961">AQ555*$H555</f>
        <v>303.60000000000002</v>
      </c>
      <c r="BP555" s="91">
        <f t="shared" ref="BP555:BP556" si="1962">AS555*$H555</f>
        <v>546.48</v>
      </c>
      <c r="BQ555" s="250">
        <f t="shared" ref="BQ555:BQ556" si="1963">AU555*$H555</f>
        <v>546.48</v>
      </c>
      <c r="BR555" s="157">
        <f t="shared" ref="BR555:BR556" si="1964">AW555*$H555</f>
        <v>546.48</v>
      </c>
      <c r="BS555" s="91">
        <f t="shared" ref="BS555:BS556" si="1965">AY555*$H555</f>
        <v>546.48</v>
      </c>
      <c r="BT555" s="91">
        <f t="shared" ref="BT555:BT556" si="1966">BA555*$H555</f>
        <v>546.48</v>
      </c>
      <c r="BU555" s="91">
        <f t="shared" ref="BU555:BU556" si="1967">BC555*$H555</f>
        <v>412.89599999999945</v>
      </c>
      <c r="BV555" s="23"/>
      <c r="BW555" s="24"/>
      <c r="BX555" s="164" t="s">
        <v>645</v>
      </c>
    </row>
    <row r="556" spans="1:76" ht="15" customHeight="1" x14ac:dyDescent="0.25">
      <c r="A556" s="94" t="s">
        <v>347</v>
      </c>
      <c r="B556" s="12" t="s">
        <v>475</v>
      </c>
      <c r="C556" s="268" t="s">
        <v>105</v>
      </c>
      <c r="D556" s="283">
        <v>1</v>
      </c>
      <c r="E556" s="336">
        <v>2567</v>
      </c>
      <c r="F556" s="355" t="s">
        <v>624</v>
      </c>
      <c r="G556" s="369">
        <v>1</v>
      </c>
      <c r="H556" s="370">
        <v>2823.7</v>
      </c>
      <c r="I556" s="383" t="s">
        <v>624</v>
      </c>
      <c r="J556" s="30">
        <v>0.02</v>
      </c>
      <c r="K556" s="117"/>
      <c r="L556" s="33">
        <v>0.02</v>
      </c>
      <c r="M556" s="29"/>
      <c r="N556" s="29"/>
      <c r="O556" s="4">
        <v>0</v>
      </c>
      <c r="P556" s="10">
        <v>0</v>
      </c>
      <c r="Q556" s="295">
        <v>7.42</v>
      </c>
      <c r="R556" s="72">
        <f>IF(SUM($S$3:U$3)*$J556+SUM($S$4:U$4)*$K556+SUM($S$5:U$5)*$L556+SUM($S$6:U$6)*$M556+SUM($S$7:U$7)*$N556-SUM($O556:$Q556)&gt;0,SUM($S$3:U$3)*$J556+SUM($S$4:U$4)*$K556+SUM($S$5:U$5)*$L556+SUM($S$6:U$6)*$M556+SUM($S$7:U$7)*$N556-SUM($O556:$Q556),0)</f>
        <v>0</v>
      </c>
      <c r="S556" s="73">
        <f t="shared" si="1891"/>
        <v>0</v>
      </c>
      <c r="T556" s="72">
        <f>IF(SUM($S$3:W$3)*$J556+SUM($S$4:W$4)*$K556+SUM($S$5:W$5)*$L556+SUM($S$6:W$6)*$M556+SUM($S$7:W$7)*$N556-SUM($O556:$Q556)&gt;0,SUM($S$3:W$3)*$J556+SUM($S$4:W$4)*$K556+SUM($S$5:W$5)*$L556+SUM($S$6:W$6)*$M556+SUM($S$7:W$7)*$N556-SUM($O556:$Q556),0)</f>
        <v>0</v>
      </c>
      <c r="U556" s="4">
        <f t="shared" si="1892"/>
        <v>0</v>
      </c>
      <c r="V556" s="72">
        <f>IF(SUM($S$3:Y$3)*$J556+SUM($S$4:Y$4)*$K556+SUM($S$5:Y$5)*$L556+SUM($S$6:Y$6)*$M556+SUM($S$7:Y$7)*$N556-SUM($O556:$Q556)&gt;0,SUM($S$3:Y$3)*$J556+SUM($S$4:Y$4)*$K556+SUM($S$5:Y$5)*$L556+SUM($S$6:Y$6)*$M556+SUM($S$7:Y$7)*$N556-SUM($O556:$Q556),0)</f>
        <v>0</v>
      </c>
      <c r="W556" s="4">
        <f t="shared" si="1893"/>
        <v>0</v>
      </c>
      <c r="X556" s="72">
        <f>IF(SUM($S$3:AA$3)*$J556+SUM($S$4:AA$4)*$K556+SUM($S$5:AA$5)*$L556+SUM($S$6:AA$6)*$M556+SUM($S$7:AA$7)*$N556-SUM($O556:$Q556)&gt;0,SUM($S$3:AA$3)*$J556+SUM($S$4:AA$4)*$K556+SUM($S$5:AA$5)*$L556+SUM($S$6:AA$6)*$M556+SUM($S$7:AA$7)*$N556-SUM($O556:$Q556),0)</f>
        <v>0</v>
      </c>
      <c r="Y556" s="4">
        <f t="shared" si="1894"/>
        <v>0</v>
      </c>
      <c r="Z556" s="72">
        <f>IF(SUM($S$3:AC$3)*$J556+SUM($S$4:AC$4)*$K556+SUM($S$5:AC$5)*$L556+SUM($S$6:AC$6)*$M556+SUM($S$7:AC$7)*$N556-SUM($O556:$Q556)&gt;0,SUM($S$3:AC$3)*$J556+SUM($S$4:AC$4)*$K556+SUM($S$5:AC$5)*$L556+SUM($S$6:AC$6)*$M556+SUM($S$7:AC$7)*$N556-SUM($O556:$Q556),0)</f>
        <v>0</v>
      </c>
      <c r="AA556" s="4">
        <f t="shared" si="1895"/>
        <v>0</v>
      </c>
      <c r="AB556" s="72">
        <f>IF(SUM($S$3:AE$3)*$J556+SUM($S$4:AE$4)*$K556+SUM($S$5:AE$5)*$L556+SUM($S$6:AE$6)*$M556+SUM($S$7:AE$7)*$N556-SUM($O556:$Q556)&gt;0,SUM($S$3:AE$3)*$J556+SUM($S$4:AE$4)*$K556+SUM($S$5:AE$5)*$L556+SUM($S$6:AE$6)*$M556+SUM($S$7:AE$7)*$N556-SUM($O556:$Q556),0)</f>
        <v>0</v>
      </c>
      <c r="AC556" s="4">
        <f t="shared" si="1896"/>
        <v>0</v>
      </c>
      <c r="AD556" s="72">
        <f>IF(SUM($S$3:AG$3)*$J556+SUM($S$4:AG$4)*$K556+SUM($S$5:AG$5)*$L556+SUM($S$6:AG$6)*$M556+SUM($S$7:AG$7)*$N556-SUM($O556:$Q556)&gt;0,SUM($S$3:AG$3)*$J556+SUM($S$4:AG$4)*$K556+SUM($S$5:AG$5)*$L556+SUM($S$6:AG$6)*$M556+SUM($S$7:AG$7)*$N556-SUM($O556:$Q556),0)</f>
        <v>0</v>
      </c>
      <c r="AE556" s="4">
        <f t="shared" si="1897"/>
        <v>0</v>
      </c>
      <c r="AF556" s="72">
        <f>IF(SUM($S$3:AI$3)*$J556+SUM($S$4:AI$4)*$K556+SUM($S$5:AI$5)*$L556+SUM($S$6:AI$6)*$M556+SUM($S$7:AI$7)*$N556-SUM($O556:$Q556)&gt;0,SUM($S$3:AI$3)*$J556+SUM($S$4:AI$4)*$K556+SUM($S$5:AI$5)*$L556+SUM($S$6:AI$6)*$M556+SUM($S$7:AI$7)*$N556-SUM($O556:$Q556),0)</f>
        <v>1</v>
      </c>
      <c r="AG556" s="4">
        <f t="shared" si="1898"/>
        <v>1</v>
      </c>
      <c r="AH556" s="72">
        <f>IF(SUM($S$3:AK$3)*$J556+SUM($S$4:AK$4)*$K556+SUM($S$5:AK$5)*$L556+SUM($S$6:AK$6)*$M556+SUM($S$7:AK$7)*$N556-SUM($O556:$Q556)&gt;0,SUM($S$3:AK$3)*$J556+SUM($S$4:AK$4)*$K556+SUM($S$5:AK$5)*$L556+SUM($S$6:AK$6)*$M556+SUM($S$7:AK$7)*$N556-SUM($O556:$Q556),0)</f>
        <v>2.0999999999999996</v>
      </c>
      <c r="AI556" s="4">
        <f t="shared" si="1899"/>
        <v>1.0999999999999996</v>
      </c>
      <c r="AJ556" s="72">
        <f>IF(SUM($S$3:AM$3)*$J556+SUM($S$4:AQ$4)*$K556+SUM($S$5:AM$5)*$L556+SUM($S$6:AM$6)*$M556+SUM($S$7:AM$7)*$N556-SUM($O556:$Q556)&gt;0,SUM($S$3:AM$3)*$J556+SUM($S$4:AQ$4)*$K556+SUM($S$5:AM$5)*$L556+SUM($S$6:AM$6)*$M556+SUM($S$7:AM$7)*$N556-SUM($O556:$Q556),0)</f>
        <v>2.0999999999999996</v>
      </c>
      <c r="AK556" s="4">
        <f t="shared" si="1900"/>
        <v>0</v>
      </c>
      <c r="AL556" s="72">
        <f>IF(SUM($S$3:AO$3)*$J556+SUM($S$4:AS$4)*$K556+SUM($S$5:AO$5)*$L556+SUM($S$6:AO$6)*$M556+SUM($S$7:AO$7)*$N556-SUM($O556:$Q556)&gt;0,SUM($S$3:AO$3)*$J556+SUM($S$4:AS$4)*$K556+SUM($S$5:AO$5)*$L556+SUM($S$6:AO$6)*$M556+SUM($S$7:AO$7)*$N556-SUM($O556:$Q556),0)</f>
        <v>2.0999999999999996</v>
      </c>
      <c r="AM556" s="4">
        <f t="shared" si="1901"/>
        <v>0</v>
      </c>
      <c r="AN556" s="72">
        <f>IF(SUM($S$3:AQ$3)*$J556+SUM($S$4:AU$4)*$K556+SUM($S$5:AQ$5)*$L556+SUM($S$6:AQ$6)*$M556+SUM($S$7:AQ$7)*$N556-SUM($O556:$Q556)&gt;0,SUM($S$3:AQ$3)*$J556+SUM($S$4:AU$4)*$K556+SUM($S$5:AQ$5)*$L556+SUM($S$6:AQ$6)*$M556+SUM($S$7:AQ$7)*$N556-SUM($O556:$Q556),0)</f>
        <v>3.0999999999999996</v>
      </c>
      <c r="AO556" s="4">
        <f t="shared" si="1902"/>
        <v>1</v>
      </c>
      <c r="AP556" s="72">
        <f>IF(SUM($S$3:AS$3)*$J556+SUM($S$4:AW$4)*$K556+SUM($S$5:AS$5)*$L556+SUM($S$6:AS$6)*$M556+SUM($S$7:AS$7)*$N556-SUM($O556:$Q556)&gt;0,SUM($S$3:AS$3)*$J556+SUM($S$4:AW$4)*$K556+SUM($S$5:AS$5)*$L556+SUM($S$6:AS$6)*$M556+SUM($S$7:AS$7)*$N556-SUM($O556:$Q556),0)</f>
        <v>5.1000000000000014</v>
      </c>
      <c r="AQ556" s="4">
        <f t="shared" si="1903"/>
        <v>2.0000000000000018</v>
      </c>
      <c r="AR556" s="72">
        <f>IF(SUM($S$3:AU$3)*$J556+SUM($S$4:AP$4)*$K556+SUM($S$5:AU$5)*$L556+SUM($S$6:AU$6)*$M556+SUM($S$7:AU$7)*$N556-SUM($O556:$Q556)&gt;0,SUM($S$3:AU$3)*$J556+SUM($S$4:AP$4)*$K556+SUM($S$5:AU$5)*$L556+SUM($S$6:AU$6)*$M556+SUM($S$7:AU$7)*$N556-SUM($O556:$Q556),0)</f>
        <v>8.7000000000000011</v>
      </c>
      <c r="AS556" s="4">
        <f t="shared" si="1904"/>
        <v>3.5999999999999996</v>
      </c>
      <c r="AT556" s="72">
        <f>IF(SUM($S$3:AW$3)*$J556+SUM($S$4:AW$4)*$K556+SUM($S$5:AW$5)*$L556+SUM($S$6:AW$6)*$M556+SUM($S$7:AW$7)*$N556-SUM($O556:$Q556)&gt;0,SUM($S$3:AW$3)*$J556+SUM($S$4:AW$4)*$K556+SUM($S$5:AW$5)*$L556+SUM($S$6:AW$6)*$M556+SUM($S$7:AW$7)*$N556-SUM($O556:$Q556),0)</f>
        <v>12.299999999999999</v>
      </c>
      <c r="AU556" s="4">
        <f t="shared" si="1905"/>
        <v>3.5999999999999979</v>
      </c>
      <c r="AV556" s="72">
        <f>IF(SUM($S$3:AY$3)*$J556+SUM($S$4:AY$4)*$K556+SUM($S$5:AY$5)*$L556+SUM($S$6:AY$6)*$M556+SUM($S$7:AY$7)*$N556-SUM($O556:$Q556)&gt;0,SUM($S$3:AY$3)*$J556+SUM($S$4:AY$4)*$K556+SUM($S$5:AY$5)*$L556+SUM($S$6:AY$6)*$M556+SUM($S$7:AY$7)*$N556-SUM($O556:$Q556),0)</f>
        <v>15.9</v>
      </c>
      <c r="AW556" s="4">
        <f t="shared" si="1906"/>
        <v>3.6000000000000014</v>
      </c>
      <c r="AX556" s="72">
        <f>IF(SUM($S$3:BA$3)*$J556+SUM($S$4:BA$4)*$K556+SUM($S$5:BA$5)*$L556+SUM($S$6:BA$6)*$M556+SUM($S$7:BA$7)*$N556-SUM($O556:$Q556)&gt;0,SUM($S$3:BA$3)*$J556+SUM($S$4:BA$4)*$K556+SUM($S$5:BA$5)*$L556+SUM($S$6:BA$6)*$M556+SUM($S$7:BA$7)*$N556-SUM($O556:$Q556),0)</f>
        <v>19.5</v>
      </c>
      <c r="AY556" s="7">
        <f t="shared" si="1907"/>
        <v>3.5999999999999996</v>
      </c>
      <c r="AZ556" s="401">
        <f>IF(SUM($S$3:BC$3)*$J556+SUM($S$4:BC$4)*$K556+SUM($S$5:BC$5)*$L556+SUM($S$6:BC$6)*$M556+SUM($S$7:BC$7)*$N556-SUM($O556:$Q556)&gt;0,SUM($S$3:BC$3)*$J556+SUM($S$4:BC$4)*$K556+SUM($S$5:BC$5)*$L556+SUM($S$6:BC$6)*$M556+SUM($S$7:BC$7)*$N556-SUM($O556:$Q556),0)</f>
        <v>23.1</v>
      </c>
      <c r="BA556" s="87">
        <f t="shared" si="1825"/>
        <v>3.6000000000000014</v>
      </c>
      <c r="BB556" s="402">
        <f>IF(SUM($S$3:BD$3)*$J556+SUM($S$4:BD$4)*$K556+SUM($S$5:BD$5)*$L556+SUM($S$6:BD$6)*$M556+SUM($S$7:BD$7)*$N556-SUM($O556:$Q556)&gt;0,SUM($S$3:BD$3)*$J556+SUM($S$4:BD$4)*$K556+SUM($S$5:BD$5)*$L556+SUM($S$6:BD$6)*$M556+SUM($S$7:BD$7)*$N556-SUM($O556:$Q556),0)</f>
        <v>25.82</v>
      </c>
      <c r="BC556" s="87">
        <f t="shared" si="1826"/>
        <v>2.7199999999999989</v>
      </c>
      <c r="BD556" s="393"/>
      <c r="BE556" s="14"/>
      <c r="BF556" s="75"/>
      <c r="BG556" s="91">
        <f t="shared" si="1953"/>
        <v>0</v>
      </c>
      <c r="BH556" s="91">
        <f t="shared" si="1954"/>
        <v>0</v>
      </c>
      <c r="BI556" s="91">
        <f t="shared" si="1955"/>
        <v>0</v>
      </c>
      <c r="BJ556" s="91">
        <f t="shared" si="1956"/>
        <v>2823.7</v>
      </c>
      <c r="BK556" s="91">
        <f t="shared" si="1957"/>
        <v>3106.0699999999988</v>
      </c>
      <c r="BL556" s="91">
        <f t="shared" si="1958"/>
        <v>0</v>
      </c>
      <c r="BM556" s="91">
        <f t="shared" si="1959"/>
        <v>0</v>
      </c>
      <c r="BN556" s="91">
        <f t="shared" si="1960"/>
        <v>2823.7</v>
      </c>
      <c r="BO556" s="91">
        <f t="shared" si="1961"/>
        <v>5647.4000000000051</v>
      </c>
      <c r="BP556" s="91">
        <f t="shared" si="1962"/>
        <v>10165.319999999998</v>
      </c>
      <c r="BQ556" s="250">
        <f t="shared" si="1963"/>
        <v>10165.319999999992</v>
      </c>
      <c r="BR556" s="157">
        <f t="shared" si="1964"/>
        <v>10165.320000000003</v>
      </c>
      <c r="BS556" s="91">
        <f t="shared" si="1965"/>
        <v>10165.319999999998</v>
      </c>
      <c r="BT556" s="91">
        <f t="shared" si="1966"/>
        <v>10165.320000000003</v>
      </c>
      <c r="BU556" s="91">
        <f t="shared" si="1967"/>
        <v>7680.4639999999963</v>
      </c>
      <c r="BV556" s="23"/>
      <c r="BW556" s="24"/>
      <c r="BX556" s="164" t="s">
        <v>645</v>
      </c>
    </row>
    <row r="557" spans="1:76" ht="15" customHeight="1" x14ac:dyDescent="0.25">
      <c r="A557" s="94" t="s">
        <v>348</v>
      </c>
      <c r="B557" s="12" t="s">
        <v>476</v>
      </c>
      <c r="C557" s="268" t="s">
        <v>105</v>
      </c>
      <c r="D557" s="283">
        <v>2</v>
      </c>
      <c r="E557" s="336">
        <v>1400</v>
      </c>
      <c r="F557" s="355" t="s">
        <v>626</v>
      </c>
      <c r="G557" s="369">
        <v>2</v>
      </c>
      <c r="H557" s="370">
        <v>1540</v>
      </c>
      <c r="I557" s="383" t="s">
        <v>626</v>
      </c>
      <c r="J557" s="30">
        <v>0.2</v>
      </c>
      <c r="K557" s="117"/>
      <c r="L557" s="33">
        <v>0.2</v>
      </c>
      <c r="M557" s="29"/>
      <c r="N557" s="29"/>
      <c r="O557" s="4">
        <v>0</v>
      </c>
      <c r="P557" s="10">
        <v>0</v>
      </c>
      <c r="Q557" s="295">
        <v>74.2</v>
      </c>
      <c r="R557" s="72">
        <f>IF(SUM($S$3:U$3)*$J557+SUM($S$4:U$4)*$K557+SUM($S$5:U$5)*$L557+SUM($S$6:U$6)*$M557+SUM($S$7:U$7)*$N557-SUM($O557:$Q557)&gt;0,SUM($S$3:U$3)*$J557+SUM($S$4:U$4)*$K557+SUM($S$5:U$5)*$L557+SUM($S$6:U$6)*$M557+SUM($S$7:U$7)*$N557-SUM($O557:$Q557),0)</f>
        <v>0</v>
      </c>
      <c r="S557" s="73">
        <f t="shared" si="1891"/>
        <v>0</v>
      </c>
      <c r="T557" s="72">
        <f>IF(SUM($S$3:W$3)*$J557+SUM($S$4:W$4)*$K557+SUM($S$5:W$5)*$L557+SUM($S$6:W$6)*$M557+SUM($S$7:W$7)*$N557-SUM($O557:$Q557)&gt;0,SUM($S$3:W$3)*$J557+SUM($S$4:W$4)*$K557+SUM($S$5:W$5)*$L557+SUM($S$6:W$6)*$M557+SUM($S$7:W$7)*$N557-SUM($O557:$Q557),0)</f>
        <v>0</v>
      </c>
      <c r="U557" s="4">
        <f t="shared" si="1892"/>
        <v>0</v>
      </c>
      <c r="V557" s="72">
        <f>IF(SUM($S$3:Y$3)*$J557+SUM($S$4:Y$4)*$K557+SUM($S$5:Y$5)*$L557+SUM($S$6:Y$6)*$M557+SUM($S$7:Y$7)*$N557-SUM($O557:$Q557)&gt;0,SUM($S$3:Y$3)*$J557+SUM($S$4:Y$4)*$K557+SUM($S$5:Y$5)*$L557+SUM($S$6:Y$6)*$M557+SUM($S$7:Y$7)*$N557-SUM($O557:$Q557),0)</f>
        <v>0</v>
      </c>
      <c r="W557" s="4">
        <f t="shared" si="1893"/>
        <v>0</v>
      </c>
      <c r="X557" s="72">
        <f>IF(SUM($S$3:AA$3)*$J557+SUM($S$4:AA$4)*$K557+SUM($S$5:AA$5)*$L557+SUM($S$6:AA$6)*$M557+SUM($S$7:AA$7)*$N557-SUM($O557:$Q557)&gt;0,SUM($S$3:AA$3)*$J557+SUM($S$4:AA$4)*$K557+SUM($S$5:AA$5)*$L557+SUM($S$6:AA$6)*$M557+SUM($S$7:AA$7)*$N557-SUM($O557:$Q557),0)</f>
        <v>0</v>
      </c>
      <c r="Y557" s="4">
        <f t="shared" si="1894"/>
        <v>0</v>
      </c>
      <c r="Z557" s="72">
        <f>IF(SUM($S$3:AC$3)*$J557+SUM($S$4:AC$4)*$K557+SUM($S$5:AC$5)*$L557+SUM($S$6:AC$6)*$M557+SUM($S$7:AC$7)*$N557-SUM($O557:$Q557)&gt;0,SUM($S$3:AC$3)*$J557+SUM($S$4:AC$4)*$K557+SUM($S$5:AC$5)*$L557+SUM($S$6:AC$6)*$M557+SUM($S$7:AC$7)*$N557-SUM($O557:$Q557),0)</f>
        <v>0</v>
      </c>
      <c r="AA557" s="4">
        <f t="shared" si="1895"/>
        <v>0</v>
      </c>
      <c r="AB557" s="72">
        <f>IF(SUM($S$3:AE$3)*$J557+SUM($S$4:AE$4)*$K557+SUM($S$5:AE$5)*$L557+SUM($S$6:AE$6)*$M557+SUM($S$7:AE$7)*$N557-SUM($O557:$Q557)&gt;0,SUM($S$3:AE$3)*$J557+SUM($S$4:AE$4)*$K557+SUM($S$5:AE$5)*$L557+SUM($S$6:AE$6)*$M557+SUM($S$7:AE$7)*$N557-SUM($O557:$Q557),0)</f>
        <v>0</v>
      </c>
      <c r="AC557" s="4">
        <f t="shared" si="1896"/>
        <v>0</v>
      </c>
      <c r="AD557" s="72">
        <f>IF(SUM($S$3:AG$3)*$J557+SUM($S$4:AG$4)*$K557+SUM($S$5:AG$5)*$L557+SUM($S$6:AG$6)*$M557+SUM($S$7:AG$7)*$N557-SUM($O557:$Q557)&gt;0,SUM($S$3:AG$3)*$J557+SUM($S$4:AG$4)*$K557+SUM($S$5:AG$5)*$L557+SUM($S$6:AG$6)*$M557+SUM($S$7:AG$7)*$N557-SUM($O557:$Q557),0)</f>
        <v>0</v>
      </c>
      <c r="AE557" s="4">
        <f t="shared" si="1897"/>
        <v>0</v>
      </c>
      <c r="AF557" s="72">
        <f>IF(SUM($S$3:AI$3)*$J557+SUM($S$4:AI$4)*$K557+SUM($S$5:AI$5)*$L557+SUM($S$6:AI$6)*$M557+SUM($S$7:AI$7)*$N557-SUM($O557:$Q557)&gt;0,SUM($S$3:AI$3)*$J557+SUM($S$4:AI$4)*$K557+SUM($S$5:AI$5)*$L557+SUM($S$6:AI$6)*$M557+SUM($S$7:AI$7)*$N557-SUM($O557:$Q557),0)</f>
        <v>10</v>
      </c>
      <c r="AG557" s="4">
        <f t="shared" si="1898"/>
        <v>10</v>
      </c>
      <c r="AH557" s="72">
        <f>IF(SUM($S$3:AK$3)*$J557+SUM($S$4:AK$4)*$K557+SUM($S$5:AK$5)*$L557+SUM($S$6:AK$6)*$M557+SUM($S$7:AK$7)*$N557-SUM($O557:$Q557)&gt;0,SUM($S$3:AK$3)*$J557+SUM($S$4:AK$4)*$K557+SUM($S$5:AK$5)*$L557+SUM($S$6:AK$6)*$M557+SUM($S$7:AK$7)*$N557-SUM($O557:$Q557),0)</f>
        <v>21</v>
      </c>
      <c r="AI557" s="4">
        <f t="shared" si="1899"/>
        <v>11</v>
      </c>
      <c r="AJ557" s="72">
        <f>IF(SUM($S$3:AM$3)*$J557+SUM($S$4:AQ$4)*$K557+SUM($S$5:AM$5)*$L557+SUM($S$6:AM$6)*$M557+SUM($S$7:AM$7)*$N557-SUM($O557:$Q557)&gt;0,SUM($S$3:AM$3)*$J557+SUM($S$4:AQ$4)*$K557+SUM($S$5:AM$5)*$L557+SUM($S$6:AM$6)*$M557+SUM($S$7:AM$7)*$N557-SUM($O557:$Q557),0)</f>
        <v>21</v>
      </c>
      <c r="AK557" s="4">
        <f t="shared" si="1900"/>
        <v>0</v>
      </c>
      <c r="AL557" s="72">
        <f>IF(SUM($S$3:AO$3)*$J557+SUM($S$4:AS$4)*$K557+SUM($S$5:AO$5)*$L557+SUM($S$6:AO$6)*$M557+SUM($S$7:AO$7)*$N557-SUM($O557:$Q557)&gt;0,SUM($S$3:AO$3)*$J557+SUM($S$4:AS$4)*$K557+SUM($S$5:AO$5)*$L557+SUM($S$6:AO$6)*$M557+SUM($S$7:AO$7)*$N557-SUM($O557:$Q557),0)</f>
        <v>21</v>
      </c>
      <c r="AM557" s="4">
        <f t="shared" si="1901"/>
        <v>0</v>
      </c>
      <c r="AN557" s="72">
        <f>IF(SUM($S$3:AQ$3)*$J557+SUM($S$4:AU$4)*$K557+SUM($S$5:AQ$5)*$L557+SUM($S$6:AQ$6)*$M557+SUM($S$7:AQ$7)*$N557-SUM($O557:$Q557)&gt;0,SUM($S$3:AQ$3)*$J557+SUM($S$4:AU$4)*$K557+SUM($S$5:AQ$5)*$L557+SUM($S$6:AQ$6)*$M557+SUM($S$7:AQ$7)*$N557-SUM($O557:$Q557),0)</f>
        <v>31</v>
      </c>
      <c r="AO557" s="4">
        <f t="shared" si="1902"/>
        <v>10</v>
      </c>
      <c r="AP557" s="72">
        <f>IF(SUM($S$3:AS$3)*$J557+SUM($S$4:AW$4)*$K557+SUM($S$5:AS$5)*$L557+SUM($S$6:AS$6)*$M557+SUM($S$7:AS$7)*$N557-SUM($O557:$Q557)&gt;0,SUM($S$3:AS$3)*$J557+SUM($S$4:AW$4)*$K557+SUM($S$5:AS$5)*$L557+SUM($S$6:AS$6)*$M557+SUM($S$7:AS$7)*$N557-SUM($O557:$Q557),0)</f>
        <v>51</v>
      </c>
      <c r="AQ557" s="4">
        <f t="shared" si="1903"/>
        <v>20</v>
      </c>
      <c r="AR557" s="72">
        <f>IF(SUM($S$3:AU$3)*$J557+SUM($S$4:AP$4)*$K557+SUM($S$5:AU$5)*$L557+SUM($S$6:AU$6)*$M557+SUM($S$7:AU$7)*$N557-SUM($O557:$Q557)&gt;0,SUM($S$3:AU$3)*$J557+SUM($S$4:AP$4)*$K557+SUM($S$5:AU$5)*$L557+SUM($S$6:AU$6)*$M557+SUM($S$7:AU$7)*$N557-SUM($O557:$Q557),0)</f>
        <v>86.999999999999986</v>
      </c>
      <c r="AS557" s="4">
        <f t="shared" si="1904"/>
        <v>35.999999999999986</v>
      </c>
      <c r="AT557" s="72">
        <f>IF(SUM($S$3:AW$3)*$J557+SUM($S$4:AW$4)*$K557+SUM($S$5:AW$5)*$L557+SUM($S$6:AW$6)*$M557+SUM($S$7:AW$7)*$N557-SUM($O557:$Q557)&gt;0,SUM($S$3:AW$3)*$J557+SUM($S$4:AW$4)*$K557+SUM($S$5:AW$5)*$L557+SUM($S$6:AW$6)*$M557+SUM($S$7:AW$7)*$N557-SUM($O557:$Q557),0)</f>
        <v>123.00000000000001</v>
      </c>
      <c r="AU557" s="4">
        <f t="shared" si="1905"/>
        <v>36.000000000000028</v>
      </c>
      <c r="AV557" s="72">
        <f>IF(SUM($S$3:AY$3)*$J557+SUM($S$4:AY$4)*$K557+SUM($S$5:AY$5)*$L557+SUM($S$6:AY$6)*$M557+SUM($S$7:AY$7)*$N557-SUM($O557:$Q557)&gt;0,SUM($S$3:AY$3)*$J557+SUM($S$4:AY$4)*$K557+SUM($S$5:AY$5)*$L557+SUM($S$6:AY$6)*$M557+SUM($S$7:AY$7)*$N557-SUM($O557:$Q557),0)</f>
        <v>159</v>
      </c>
      <c r="AW557" s="4">
        <f t="shared" si="1906"/>
        <v>35.999999999999986</v>
      </c>
      <c r="AX557" s="72">
        <f>IF(SUM($S$3:BA$3)*$J557+SUM($S$4:BA$4)*$K557+SUM($S$5:BA$5)*$L557+SUM($S$6:BA$6)*$M557+SUM($S$7:BA$7)*$N557-SUM($O557:$Q557)&gt;0,SUM($S$3:BA$3)*$J557+SUM($S$4:BA$4)*$K557+SUM($S$5:BA$5)*$L557+SUM($S$6:BA$6)*$M557+SUM($S$7:BA$7)*$N557-SUM($O557:$Q557),0)</f>
        <v>195.00000000000006</v>
      </c>
      <c r="AY557" s="7">
        <f t="shared" si="1907"/>
        <v>36.000000000000057</v>
      </c>
      <c r="AZ557" s="401">
        <f>IF(SUM($S$3:BC$3)*$J557+SUM($S$4:BC$4)*$K557+SUM($S$5:BC$5)*$L557+SUM($S$6:BC$6)*$M557+SUM($S$7:BC$7)*$N557-SUM($O557:$Q557)&gt;0,SUM($S$3:BC$3)*$J557+SUM($S$4:BC$4)*$K557+SUM($S$5:BC$5)*$L557+SUM($S$6:BC$6)*$M557+SUM($S$7:BC$7)*$N557-SUM($O557:$Q557),0)</f>
        <v>231</v>
      </c>
      <c r="BA557" s="87">
        <f t="shared" si="1825"/>
        <v>35.999999999999943</v>
      </c>
      <c r="BB557" s="402">
        <f>IF(SUM($S$3:BD$3)*$J557+SUM($S$4:BD$4)*$K557+SUM($S$5:BD$5)*$L557+SUM($S$6:BD$6)*$M557+SUM($S$7:BD$7)*$N557-SUM($O557:$Q557)&gt;0,SUM($S$3:BD$3)*$J557+SUM($S$4:BD$4)*$K557+SUM($S$5:BD$5)*$L557+SUM($S$6:BD$6)*$M557+SUM($S$7:BD$7)*$N557-SUM($O557:$Q557),0)</f>
        <v>258.20000000000005</v>
      </c>
      <c r="BC557" s="87">
        <f t="shared" si="1826"/>
        <v>27.200000000000045</v>
      </c>
      <c r="BD557" s="393"/>
      <c r="BE557" s="14"/>
      <c r="BF557" s="75"/>
      <c r="BG557" s="23"/>
      <c r="BH557" s="23"/>
      <c r="BI557" s="23"/>
      <c r="BJ557" s="23"/>
      <c r="BK557" s="23"/>
      <c r="BL557" s="23"/>
      <c r="BM557" s="23"/>
      <c r="BN557" s="23"/>
      <c r="BO557" s="23">
        <f>IF($G557=2,AS557*$H557*$I$2,AS557*$H557)</f>
        <v>316007.99999999988</v>
      </c>
      <c r="BP557" s="23">
        <f>IF($G557=2,AU557*$H557*$I$2,AU557*$H557)</f>
        <v>316008.00000000023</v>
      </c>
      <c r="BQ557" s="407">
        <f>IF($G557=2,AW557*$H557*$I$2,AW557*$H557)</f>
        <v>316007.99999999988</v>
      </c>
      <c r="BR557" s="22">
        <f>IF($G557=2,AY557*$H557*$I$2,AY557*$H557)</f>
        <v>316008.00000000052</v>
      </c>
      <c r="BS557" s="91">
        <f t="shared" ref="BS557" si="1968">IF($G557=2,$H557*BA557*$I$2,$H557*BA557)</f>
        <v>316007.99999999953</v>
      </c>
      <c r="BT557" s="91">
        <f t="shared" ref="BT557" si="1969">IF($G557=2,$H557*BC557*$I$2,$H557*BC557)</f>
        <v>238761.60000000041</v>
      </c>
      <c r="BU557" s="23"/>
      <c r="BV557" s="23"/>
      <c r="BW557" s="24"/>
      <c r="BX557" s="164" t="s">
        <v>749</v>
      </c>
    </row>
    <row r="558" spans="1:76" ht="15" customHeight="1" x14ac:dyDescent="0.25">
      <c r="A558" s="94" t="s">
        <v>349</v>
      </c>
      <c r="B558" s="12" t="s">
        <v>477</v>
      </c>
      <c r="C558" s="268" t="s">
        <v>105</v>
      </c>
      <c r="D558" s="283">
        <v>1</v>
      </c>
      <c r="E558" s="336">
        <v>87</v>
      </c>
      <c r="F558" s="355" t="s">
        <v>623</v>
      </c>
      <c r="G558" s="369">
        <v>1</v>
      </c>
      <c r="H558" s="370">
        <v>95.7</v>
      </c>
      <c r="I558" s="383" t="s">
        <v>623</v>
      </c>
      <c r="J558" s="30">
        <v>117.958</v>
      </c>
      <c r="K558" s="119">
        <v>39.520000000000003</v>
      </c>
      <c r="L558" s="33">
        <v>167.798</v>
      </c>
      <c r="M558" s="26">
        <v>39.520000000000003</v>
      </c>
      <c r="N558" s="29"/>
      <c r="O558" s="4">
        <v>0</v>
      </c>
      <c r="P558" s="10">
        <v>0</v>
      </c>
      <c r="Q558" s="295">
        <v>75239.618000000002</v>
      </c>
      <c r="R558" s="72">
        <f>IF(SUM($S$3:U$3)*$J558+SUM($S$4:U$4)*$K558+SUM($S$5:U$5)*$L558+SUM($S$6:U$6)*$M558+SUM($S$7:U$7)*$N558-SUM($O558:$Q558)&gt;0,SUM($S$3:U$3)*$J558+SUM($S$4:U$4)*$K558+SUM($S$5:U$5)*$L558+SUM($S$6:U$6)*$M558+SUM($S$7:U$7)*$N558-SUM($O558:$Q558),0)</f>
        <v>0</v>
      </c>
      <c r="S558" s="73">
        <f t="shared" si="1891"/>
        <v>0</v>
      </c>
      <c r="T558" s="72">
        <f>IF(SUM($S$3:W$3)*$J558+SUM($S$4:W$4)*$K558+SUM($S$5:W$5)*$L558+SUM($S$6:W$6)*$M558+SUM($S$7:W$7)*$N558-SUM($O558:$Q558)&gt;0,SUM($S$3:W$3)*$J558+SUM($S$4:W$4)*$K558+SUM($S$5:W$5)*$L558+SUM($S$6:W$6)*$M558+SUM($S$7:W$7)*$N558-SUM($O558:$Q558),0)</f>
        <v>0</v>
      </c>
      <c r="U558" s="4">
        <f t="shared" si="1892"/>
        <v>0</v>
      </c>
      <c r="V558" s="72">
        <f>IF(SUM($S$3:Y$3)*$J558+SUM($S$4:Y$4)*$K558+SUM($S$5:Y$5)*$L558+SUM($S$6:Y$6)*$M558+SUM($S$7:Y$7)*$N558-SUM($O558:$Q558)&gt;0,SUM($S$3:Y$3)*$J558+SUM($S$4:Y$4)*$K558+SUM($S$5:Y$5)*$L558+SUM($S$6:Y$6)*$M558+SUM($S$7:Y$7)*$N558-SUM($O558:$Q558),0)</f>
        <v>0</v>
      </c>
      <c r="W558" s="4">
        <f t="shared" si="1893"/>
        <v>0</v>
      </c>
      <c r="X558" s="72">
        <f>IF(SUM($S$3:AA$3)*$J558+SUM($S$4:AA$4)*$K558+SUM($S$5:AA$5)*$L558+SUM($S$6:AA$6)*$M558+SUM($S$7:AA$7)*$N558-SUM($O558:$Q558)&gt;0,SUM($S$3:AA$3)*$J558+SUM($S$4:AA$4)*$K558+SUM($S$5:AA$5)*$L558+SUM($S$6:AA$6)*$M558+SUM($S$7:AA$7)*$N558-SUM($O558:$Q558),0)</f>
        <v>0</v>
      </c>
      <c r="Y558" s="4">
        <f t="shared" si="1894"/>
        <v>0</v>
      </c>
      <c r="Z558" s="72">
        <f>IF(SUM($S$3:AC$3)*$J558+SUM($S$4:AC$4)*$K558+SUM($S$5:AC$5)*$L558+SUM($S$6:AC$6)*$M558+SUM($S$7:AC$7)*$N558-SUM($O558:$Q558)&gt;0,SUM($S$3:AC$3)*$J558+SUM($S$4:AC$4)*$K558+SUM($S$5:AC$5)*$L558+SUM($S$6:AC$6)*$M558+SUM($S$7:AC$7)*$N558-SUM($O558:$Q558),0)</f>
        <v>0</v>
      </c>
      <c r="AA558" s="4">
        <f t="shared" si="1895"/>
        <v>0</v>
      </c>
      <c r="AB558" s="72">
        <f>IF(SUM($S$3:AE$3)*$J558+SUM($S$4:AE$4)*$K558+SUM($S$5:AE$5)*$L558+SUM($S$6:AE$6)*$M558+SUM($S$7:AE$7)*$N558-SUM($O558:$Q558)&gt;0,SUM($S$3:AE$3)*$J558+SUM($S$4:AE$4)*$K558+SUM($S$5:AE$5)*$L558+SUM($S$6:AE$6)*$M558+SUM($S$7:AE$7)*$N558-SUM($O558:$Q558),0)</f>
        <v>0</v>
      </c>
      <c r="AC558" s="4">
        <f t="shared" si="1896"/>
        <v>0</v>
      </c>
      <c r="AD558" s="72">
        <f>IF(SUM($S$3:AG$3)*$J558+SUM($S$4:AG$4)*$K558+SUM($S$5:AG$5)*$L558+SUM($S$6:AG$6)*$M558+SUM($S$7:AG$7)*$N558-SUM($O558:$Q558)&gt;0,SUM($S$3:AG$3)*$J558+SUM($S$4:AG$4)*$K558+SUM($S$5:AG$5)*$L558+SUM($S$6:AG$6)*$M558+SUM($S$7:AG$7)*$N558-SUM($O558:$Q558),0)</f>
        <v>0</v>
      </c>
      <c r="AE558" s="4">
        <f t="shared" si="1897"/>
        <v>0</v>
      </c>
      <c r="AF558" s="72">
        <f>IF(SUM($S$3:AI$3)*$J558+SUM($S$4:AI$4)*$K558+SUM($S$5:AI$5)*$L558+SUM($S$6:AI$6)*$M558+SUM($S$7:AI$7)*$N558-SUM($O558:$Q558)&gt;0,SUM($S$3:AI$3)*$J558+SUM($S$4:AI$4)*$K558+SUM($S$5:AI$5)*$L558+SUM($S$6:AI$6)*$M558+SUM($S$7:AI$7)*$N558-SUM($O558:$Q558),0)</f>
        <v>11551.5</v>
      </c>
      <c r="AG558" s="4">
        <f t="shared" si="1898"/>
        <v>11551.5</v>
      </c>
      <c r="AH558" s="72">
        <f>IF(SUM($S$3:AK$3)*$J558+SUM($S$4:AK$4)*$K558+SUM($S$5:AK$5)*$L558+SUM($S$6:AK$6)*$M558+SUM($S$7:AK$7)*$N558-SUM($O558:$Q558)&gt;0,SUM($S$3:AK$3)*$J558+SUM($S$4:AK$4)*$K558+SUM($S$5:AK$5)*$L558+SUM($S$6:AK$6)*$M558+SUM($S$7:AK$7)*$N558-SUM($O558:$Q558),0)</f>
        <v>23428.23000000001</v>
      </c>
      <c r="AI558" s="4">
        <f t="shared" si="1899"/>
        <v>11876.73000000001</v>
      </c>
      <c r="AJ558" s="72">
        <f>IF(SUM($S$3:AM$3)*$J558+SUM($S$4:AQ$4)*$K558+SUM($S$5:AM$5)*$L558+SUM($S$6:AM$6)*$M558+SUM($S$7:AM$7)*$N558-SUM($O558:$Q558)&gt;0,SUM($S$3:AM$3)*$J558+SUM($S$4:AQ$4)*$K558+SUM($S$5:AM$5)*$L558+SUM($S$6:AM$6)*$M558+SUM($S$7:AM$7)*$N558-SUM($O558:$Q558),0)</f>
        <v>27380.23000000001</v>
      </c>
      <c r="AK558" s="4">
        <f t="shared" si="1900"/>
        <v>3952</v>
      </c>
      <c r="AL558" s="72">
        <f>IF(SUM($S$3:AO$3)*$J558+SUM($S$4:AS$4)*$K558+SUM($S$5:AO$5)*$L558+SUM($S$6:AO$6)*$M558+SUM($S$7:AO$7)*$N558-SUM($O558:$Q558)&gt;0,SUM($S$3:AO$3)*$J558+SUM($S$4:AS$4)*$K558+SUM($S$5:AO$5)*$L558+SUM($S$6:AO$6)*$M558+SUM($S$7:AO$7)*$N558-SUM($O558:$Q558),0)</f>
        <v>33308.229999999996</v>
      </c>
      <c r="AM558" s="4">
        <f t="shared" si="1901"/>
        <v>5927.9999999999854</v>
      </c>
      <c r="AN558" s="72">
        <f>IF(SUM($S$3:AQ$3)*$J558+SUM($S$4:AU$4)*$K558+SUM($S$5:AQ$5)*$L558+SUM($S$6:AQ$6)*$M558+SUM($S$7:AQ$7)*$N558-SUM($O558:$Q558)&gt;0,SUM($S$3:AQ$3)*$J558+SUM($S$4:AU$4)*$K558+SUM($S$5:AQ$5)*$L558+SUM($S$6:AQ$6)*$M558+SUM($S$7:AQ$7)*$N558-SUM($O558:$Q558),0)</f>
        <v>49009.33</v>
      </c>
      <c r="AO558" s="4">
        <f t="shared" si="1902"/>
        <v>15701.100000000006</v>
      </c>
      <c r="AP558" s="72">
        <f>IF(SUM($S$3:AS$3)*$J558+SUM($S$4:AW$4)*$K558+SUM($S$5:AS$5)*$L558+SUM($S$6:AS$6)*$M558+SUM($S$7:AS$7)*$N558-SUM($O558:$Q558)&gt;0,SUM($S$3:AS$3)*$J558+SUM($S$4:AW$4)*$K558+SUM($S$5:AS$5)*$L558+SUM($S$6:AS$6)*$M558+SUM($S$7:AS$7)*$N558-SUM($O558:$Q558),0)</f>
        <v>73100.330000000031</v>
      </c>
      <c r="AQ558" s="4">
        <f t="shared" si="1903"/>
        <v>24091.000000000029</v>
      </c>
      <c r="AR558" s="72">
        <f>IF(SUM($S$3:AU$3)*$J558+SUM($S$4:AP$4)*$K558+SUM($S$5:AU$5)*$L558+SUM($S$6:AU$6)*$M558+SUM($S$7:AU$7)*$N558-SUM($O558:$Q558)&gt;0,SUM($S$3:AU$3)*$J558+SUM($S$4:AP$4)*$K558+SUM($S$5:AU$5)*$L558+SUM($S$6:AU$6)*$M558+SUM($S$7:AU$7)*$N558-SUM($O558:$Q558),0)</f>
        <v>82951.17</v>
      </c>
      <c r="AS558" s="4">
        <f t="shared" si="1904"/>
        <v>9850.8399999999674</v>
      </c>
      <c r="AT558" s="72">
        <f>IF(SUM($S$3:AW$3)*$J558+SUM($S$4:AW$4)*$K558+SUM($S$5:AW$5)*$L558+SUM($S$6:AW$6)*$M558+SUM($S$7:AW$7)*$N558-SUM($O558:$Q558)&gt;0,SUM($S$3:AW$3)*$J558+SUM($S$4:AW$4)*$K558+SUM($S$5:AW$5)*$L558+SUM($S$6:AW$6)*$M558+SUM($S$7:AW$7)*$N558-SUM($O558:$Q558),0)</f>
        <v>136274.01</v>
      </c>
      <c r="AU558" s="4">
        <f t="shared" si="1905"/>
        <v>53322.840000000011</v>
      </c>
      <c r="AV558" s="72">
        <f>IF(SUM($S$3:AY$3)*$J558+SUM($S$4:AY$4)*$K558+SUM($S$5:AY$5)*$L558+SUM($S$6:AY$6)*$M558+SUM($S$7:AY$7)*$N558-SUM($O558:$Q558)&gt;0,SUM($S$3:AY$3)*$J558+SUM($S$4:AY$4)*$K558+SUM($S$5:AY$5)*$L558+SUM($S$6:AY$6)*$M558+SUM($S$7:AY$7)*$N558-SUM($O558:$Q558),0)</f>
        <v>173788.85000000003</v>
      </c>
      <c r="AW558" s="4">
        <f t="shared" si="1906"/>
        <v>37514.840000000026</v>
      </c>
      <c r="AX558" s="72">
        <f>IF(SUM($S$3:BA$3)*$J558+SUM($S$4:BA$4)*$K558+SUM($S$5:BA$5)*$L558+SUM($S$6:BA$6)*$M558+SUM($S$7:BA$7)*$N558-SUM($O558:$Q558)&gt;0,SUM($S$3:BA$3)*$J558+SUM($S$4:BA$4)*$K558+SUM($S$5:BA$5)*$L558+SUM($S$6:BA$6)*$M558+SUM($S$7:BA$7)*$N558-SUM($O558:$Q558),0)</f>
        <v>211303.69</v>
      </c>
      <c r="AY558" s="7">
        <f t="shared" si="1907"/>
        <v>37514.839999999967</v>
      </c>
      <c r="AZ558" s="401">
        <f>IF(SUM($S$3:BC$3)*$J558+SUM($S$4:BC$4)*$K558+SUM($S$5:BC$5)*$L558+SUM($S$6:BC$6)*$M558+SUM($S$7:BC$7)*$N558-SUM($O558:$Q558)&gt;0,SUM($S$3:BC$3)*$J558+SUM($S$4:BC$4)*$K558+SUM($S$5:BC$5)*$L558+SUM($S$6:BC$6)*$M558+SUM($S$7:BC$7)*$N558-SUM($O558:$Q558),0)</f>
        <v>247435.32999999996</v>
      </c>
      <c r="BA558" s="87">
        <f t="shared" si="1825"/>
        <v>36131.639999999956</v>
      </c>
      <c r="BB558" s="402">
        <f>IF(SUM($S$3:BD$3)*$J558+SUM($S$4:BD$4)*$K558+SUM($S$5:BD$5)*$L558+SUM($S$6:BD$6)*$M558+SUM($S$7:BD$7)*$N558-SUM($O558:$Q558)&gt;0,SUM($S$3:BD$3)*$J558+SUM($S$4:BD$4)*$K558+SUM($S$5:BD$5)*$L558+SUM($S$6:BD$6)*$M558+SUM($S$7:BD$7)*$N558-SUM($O558:$Q558),0)</f>
        <v>276065.29800000001</v>
      </c>
      <c r="BC558" s="87">
        <f t="shared" si="1826"/>
        <v>28629.968000000052</v>
      </c>
      <c r="BD558" s="393"/>
      <c r="BE558" s="14"/>
      <c r="BF558" s="75"/>
      <c r="BG558" s="23">
        <f>AA558*$H558</f>
        <v>0</v>
      </c>
      <c r="BH558" s="23">
        <f>AC558*$H558</f>
        <v>0</v>
      </c>
      <c r="BI558" s="23">
        <f>AE558*$H558</f>
        <v>0</v>
      </c>
      <c r="BJ558" s="23">
        <f>AG558*$H558</f>
        <v>1105478.55</v>
      </c>
      <c r="BK558" s="23">
        <f>AI558*$H558</f>
        <v>1136603.0610000012</v>
      </c>
      <c r="BL558" s="23">
        <f>AK558*$H558</f>
        <v>378206.4</v>
      </c>
      <c r="BM558" s="23">
        <f>AM558*$H558</f>
        <v>567309.59999999858</v>
      </c>
      <c r="BN558" s="23">
        <f>AO558*$H558</f>
        <v>1502595.2700000007</v>
      </c>
      <c r="BO558" s="23">
        <f>AQ558*$H558</f>
        <v>2305508.700000003</v>
      </c>
      <c r="BP558" s="23">
        <f>AS558*$H558</f>
        <v>942725.38799999689</v>
      </c>
      <c r="BQ558" s="407">
        <f>AU558*$H558</f>
        <v>5102995.7880000016</v>
      </c>
      <c r="BR558" s="22">
        <f>AW558*$H558</f>
        <v>3590170.1880000024</v>
      </c>
      <c r="BS558" s="23">
        <f>AY558*$H558</f>
        <v>3590170.1879999968</v>
      </c>
      <c r="BT558" s="23">
        <f t="shared" ref="BT558:BT561" si="1970">BA558*$H558</f>
        <v>3457797.9479999957</v>
      </c>
      <c r="BU558" s="23">
        <f t="shared" ref="BU558:BU560" si="1971">BC558*$H558</f>
        <v>2739887.937600005</v>
      </c>
      <c r="BV558" s="23"/>
      <c r="BW558" s="24"/>
      <c r="BX558" s="164" t="s">
        <v>645</v>
      </c>
    </row>
    <row r="559" spans="1:76" ht="15" customHeight="1" x14ac:dyDescent="0.25">
      <c r="A559" s="94" t="s">
        <v>350</v>
      </c>
      <c r="B559" s="12" t="s">
        <v>478</v>
      </c>
      <c r="C559" s="268" t="s">
        <v>192</v>
      </c>
      <c r="D559" s="283">
        <v>1</v>
      </c>
      <c r="E559" s="336">
        <v>57</v>
      </c>
      <c r="F559" s="355" t="s">
        <v>618</v>
      </c>
      <c r="G559" s="369">
        <v>1</v>
      </c>
      <c r="H559" s="370">
        <v>62.7</v>
      </c>
      <c r="I559" s="383" t="s">
        <v>618</v>
      </c>
      <c r="J559" s="30">
        <v>4.9909999999999997</v>
      </c>
      <c r="K559" s="116">
        <v>0.108</v>
      </c>
      <c r="L559" s="33">
        <v>6.4909999999999997</v>
      </c>
      <c r="M559" s="27">
        <v>0.108</v>
      </c>
      <c r="N559" s="29"/>
      <c r="O559" s="4">
        <v>0</v>
      </c>
      <c r="P559" s="10">
        <v>0</v>
      </c>
      <c r="Q559" s="295">
        <v>2211.8049999999998</v>
      </c>
      <c r="R559" s="72">
        <f>IF(SUM($S$3:U$3)*$J559+SUM($S$4:U$4)*$K559+SUM($S$5:U$5)*$L559+SUM($S$6:U$6)*$M559+SUM($S$7:U$7)*$N559-SUM($O559:$Q559)&gt;0,SUM($S$3:U$3)*$J559+SUM($S$4:U$4)*$K559+SUM($S$5:U$5)*$L559+SUM($S$6:U$6)*$M559+SUM($S$7:U$7)*$N559-SUM($O559:$Q559),0)</f>
        <v>0</v>
      </c>
      <c r="S559" s="73">
        <f t="shared" si="1891"/>
        <v>0</v>
      </c>
      <c r="T559" s="72">
        <f>IF(SUM($S$3:W$3)*$J559+SUM($S$4:W$4)*$K559+SUM($S$5:W$5)*$L559+SUM($S$6:W$6)*$M559+SUM($S$7:W$7)*$N559-SUM($O559:$Q559)&gt;0,SUM($S$3:W$3)*$J559+SUM($S$4:W$4)*$K559+SUM($S$5:W$5)*$L559+SUM($S$6:W$6)*$M559+SUM($S$7:W$7)*$N559-SUM($O559:$Q559),0)</f>
        <v>0</v>
      </c>
      <c r="U559" s="4">
        <f t="shared" si="1892"/>
        <v>0</v>
      </c>
      <c r="V559" s="72">
        <f>IF(SUM($S$3:Y$3)*$J559+SUM($S$4:Y$4)*$K559+SUM($S$5:Y$5)*$L559+SUM($S$6:Y$6)*$M559+SUM($S$7:Y$7)*$N559-SUM($O559:$Q559)&gt;0,SUM($S$3:Y$3)*$J559+SUM($S$4:Y$4)*$K559+SUM($S$5:Y$5)*$L559+SUM($S$6:Y$6)*$M559+SUM($S$7:Y$7)*$N559-SUM($O559:$Q559),0)</f>
        <v>0</v>
      </c>
      <c r="W559" s="4">
        <f t="shared" si="1893"/>
        <v>0</v>
      </c>
      <c r="X559" s="72">
        <f>IF(SUM($S$3:AA$3)*$J559+SUM($S$4:AA$4)*$K559+SUM($S$5:AA$5)*$L559+SUM($S$6:AA$6)*$M559+SUM($S$7:AA$7)*$N559-SUM($O559:$Q559)&gt;0,SUM($S$3:AA$3)*$J559+SUM($S$4:AA$4)*$K559+SUM($S$5:AA$5)*$L559+SUM($S$6:AA$6)*$M559+SUM($S$7:AA$7)*$N559-SUM($O559:$Q559),0)</f>
        <v>0</v>
      </c>
      <c r="Y559" s="4">
        <f t="shared" si="1894"/>
        <v>0</v>
      </c>
      <c r="Z559" s="72">
        <f>IF(SUM($S$3:AC$3)*$J559+SUM($S$4:AC$4)*$K559+SUM($S$5:AC$5)*$L559+SUM($S$6:AC$6)*$M559+SUM($S$7:AC$7)*$N559-SUM($O559:$Q559)&gt;0,SUM($S$3:AC$3)*$J559+SUM($S$4:AC$4)*$K559+SUM($S$5:AC$5)*$L559+SUM($S$6:AC$6)*$M559+SUM($S$7:AC$7)*$N559-SUM($O559:$Q559),0)</f>
        <v>0</v>
      </c>
      <c r="AA559" s="4">
        <f t="shared" si="1895"/>
        <v>0</v>
      </c>
      <c r="AB559" s="72">
        <f>IF(SUM($S$3:AE$3)*$J559+SUM($S$4:AE$4)*$K559+SUM($S$5:AE$5)*$L559+SUM($S$6:AE$6)*$M559+SUM($S$7:AE$7)*$N559-SUM($O559:$Q559)&gt;0,SUM($S$3:AE$3)*$J559+SUM($S$4:AE$4)*$K559+SUM($S$5:AE$5)*$L559+SUM($S$6:AE$6)*$M559+SUM($S$7:AE$7)*$N559-SUM($O559:$Q559),0)</f>
        <v>0</v>
      </c>
      <c r="AC559" s="4">
        <f t="shared" si="1896"/>
        <v>0</v>
      </c>
      <c r="AD559" s="72">
        <f>IF(SUM($S$3:AG$3)*$J559+SUM($S$4:AG$4)*$K559+SUM($S$5:AG$5)*$L559+SUM($S$6:AG$6)*$M559+SUM($S$7:AG$7)*$N559-SUM($O559:$Q559)&gt;0,SUM($S$3:AG$3)*$J559+SUM($S$4:AG$4)*$K559+SUM($S$5:AG$5)*$L559+SUM($S$6:AG$6)*$M559+SUM($S$7:AG$7)*$N559-SUM($O559:$Q559),0)</f>
        <v>0</v>
      </c>
      <c r="AE559" s="4">
        <f t="shared" si="1897"/>
        <v>0</v>
      </c>
      <c r="AF559" s="72">
        <f>IF(SUM($S$3:AI$3)*$J559+SUM($S$4:AI$4)*$K559+SUM($S$5:AI$5)*$L559+SUM($S$6:AI$6)*$M559+SUM($S$7:AI$7)*$N559-SUM($O559:$Q559)&gt;0,SUM($S$3:AI$3)*$J559+SUM($S$4:AI$4)*$K559+SUM($S$5:AI$5)*$L559+SUM($S$6:AI$6)*$M559+SUM($S$7:AI$7)*$N559-SUM($O559:$Q559),0)</f>
        <v>333.19000000000005</v>
      </c>
      <c r="AG559" s="4">
        <f t="shared" si="1898"/>
        <v>333.19000000000005</v>
      </c>
      <c r="AH559" s="72">
        <f>IF(SUM($S$3:AK$3)*$J559+SUM($S$4:AK$4)*$K559+SUM($S$5:AK$5)*$L559+SUM($S$6:AK$6)*$M559+SUM($S$7:AK$7)*$N559-SUM($O559:$Q559)&gt;0,SUM($S$3:AK$3)*$J559+SUM($S$4:AK$4)*$K559+SUM($S$5:AK$5)*$L559+SUM($S$6:AK$6)*$M559+SUM($S$7:AK$7)*$N559-SUM($O559:$Q559),0)</f>
        <v>697.43100000000004</v>
      </c>
      <c r="AI559" s="4">
        <f t="shared" si="1899"/>
        <v>364.24099999999999</v>
      </c>
      <c r="AJ559" s="72">
        <f>IF(SUM($S$3:AM$3)*$J559+SUM($S$4:AQ$4)*$K559+SUM($S$5:AM$5)*$L559+SUM($S$6:AM$6)*$M559+SUM($S$7:AM$7)*$N559-SUM($O559:$Q559)&gt;0,SUM($S$3:AM$3)*$J559+SUM($S$4:AQ$4)*$K559+SUM($S$5:AM$5)*$L559+SUM($S$6:AM$6)*$M559+SUM($S$7:AM$7)*$N559-SUM($O559:$Q559),0)</f>
        <v>708.23099999999977</v>
      </c>
      <c r="AK559" s="4">
        <f t="shared" si="1900"/>
        <v>10.799999999999727</v>
      </c>
      <c r="AL559" s="72">
        <f>IF(SUM($S$3:AO$3)*$J559+SUM($S$4:AS$4)*$K559+SUM($S$5:AO$5)*$L559+SUM($S$6:AO$6)*$M559+SUM($S$7:AO$7)*$N559-SUM($O559:$Q559)&gt;0,SUM($S$3:AO$3)*$J559+SUM($S$4:AS$4)*$K559+SUM($S$5:AO$5)*$L559+SUM($S$6:AO$6)*$M559+SUM($S$7:AO$7)*$N559-SUM($O559:$Q559),0)</f>
        <v>724.43100000000004</v>
      </c>
      <c r="AM559" s="4">
        <f t="shared" si="1901"/>
        <v>16.200000000000273</v>
      </c>
      <c r="AN559" s="72">
        <f>IF(SUM($S$3:AQ$3)*$J559+SUM($S$4:AU$4)*$K559+SUM($S$5:AQ$5)*$L559+SUM($S$6:AQ$6)*$M559+SUM($S$7:AQ$7)*$N559-SUM($O559:$Q559)&gt;0,SUM($S$3:AQ$3)*$J559+SUM($S$4:AU$4)*$K559+SUM($S$5:AQ$5)*$L559+SUM($S$6:AQ$6)*$M559+SUM($S$7:AQ$7)*$N559-SUM($O559:$Q559),0)</f>
        <v>1068.9609999999998</v>
      </c>
      <c r="AO559" s="4">
        <f t="shared" si="1902"/>
        <v>344.52999999999975</v>
      </c>
      <c r="AP559" s="72">
        <f>IF(SUM($S$3:AS$3)*$J559+SUM($S$4:AW$4)*$K559+SUM($S$5:AS$5)*$L559+SUM($S$6:AS$6)*$M559+SUM($S$7:AS$7)*$N559-SUM($O559:$Q559)&gt;0,SUM($S$3:AS$3)*$J559+SUM($S$4:AW$4)*$K559+SUM($S$5:AS$5)*$L559+SUM($S$6:AS$6)*$M559+SUM($S$7:AS$7)*$N559-SUM($O559:$Q559),0)</f>
        <v>1738.0409999999997</v>
      </c>
      <c r="AQ559" s="4">
        <f t="shared" si="1903"/>
        <v>669.07999999999993</v>
      </c>
      <c r="AR559" s="72">
        <f>IF(SUM($S$3:AU$3)*$J559+SUM($S$4:AP$4)*$K559+SUM($S$5:AU$5)*$L559+SUM($S$6:AU$6)*$M559+SUM($S$7:AU$7)*$N559-SUM($O559:$Q559)&gt;0,SUM($S$3:AU$3)*$J559+SUM($S$4:AP$4)*$K559+SUM($S$5:AU$5)*$L559+SUM($S$6:AU$6)*$M559+SUM($S$7:AU$7)*$N559-SUM($O559:$Q559),0)</f>
        <v>2850.8009999999999</v>
      </c>
      <c r="AS559" s="4">
        <f t="shared" si="1904"/>
        <v>1112.7600000000002</v>
      </c>
      <c r="AT559" s="72">
        <f>IF(SUM($S$3:AW$3)*$J559+SUM($S$4:AW$4)*$K559+SUM($S$5:AW$5)*$L559+SUM($S$6:AW$6)*$M559+SUM($S$7:AW$7)*$N559-SUM($O559:$Q559)&gt;0,SUM($S$3:AW$3)*$J559+SUM($S$4:AW$4)*$K559+SUM($S$5:AW$5)*$L559+SUM($S$6:AW$6)*$M559+SUM($S$7:AW$7)*$N559-SUM($O559:$Q559),0)</f>
        <v>4082.3610000000003</v>
      </c>
      <c r="AU559" s="4">
        <f t="shared" si="1905"/>
        <v>1231.5600000000004</v>
      </c>
      <c r="AV559" s="72">
        <f>IF(SUM($S$3:AY$3)*$J559+SUM($S$4:AY$4)*$K559+SUM($S$5:AY$5)*$L559+SUM($S$6:AY$6)*$M559+SUM($S$7:AY$7)*$N559-SUM($O559:$Q559)&gt;0,SUM($S$3:AY$3)*$J559+SUM($S$4:AY$4)*$K559+SUM($S$5:AY$5)*$L559+SUM($S$6:AY$6)*$M559+SUM($S$7:AY$7)*$N559-SUM($O559:$Q559),0)</f>
        <v>5270.7209999999995</v>
      </c>
      <c r="AW559" s="4">
        <f t="shared" si="1906"/>
        <v>1188.3599999999992</v>
      </c>
      <c r="AX559" s="72">
        <f>IF(SUM($S$3:BA$3)*$J559+SUM($S$4:BA$4)*$K559+SUM($S$5:BA$5)*$L559+SUM($S$6:BA$6)*$M559+SUM($S$7:BA$7)*$N559-SUM($O559:$Q559)&gt;0,SUM($S$3:BA$3)*$J559+SUM($S$4:BA$4)*$K559+SUM($S$5:BA$5)*$L559+SUM($S$6:BA$6)*$M559+SUM($S$7:BA$7)*$N559-SUM($O559:$Q559),0)</f>
        <v>6459.0810000000001</v>
      </c>
      <c r="AY559" s="7">
        <f t="shared" si="1907"/>
        <v>1188.3600000000006</v>
      </c>
      <c r="AZ559" s="401">
        <f>IF(SUM($S$3:BC$3)*$J559+SUM($S$4:BC$4)*$K559+SUM($S$5:BC$5)*$L559+SUM($S$6:BC$6)*$M559+SUM($S$7:BC$7)*$N559-SUM($O559:$Q559)&gt;0,SUM($S$3:BC$3)*$J559+SUM($S$4:BC$4)*$K559+SUM($S$5:BC$5)*$L559+SUM($S$6:BC$6)*$M559+SUM($S$7:BC$7)*$N559-SUM($O559:$Q559),0)</f>
        <v>7643.6610000000001</v>
      </c>
      <c r="BA559" s="87">
        <f t="shared" si="1825"/>
        <v>1184.58</v>
      </c>
      <c r="BB559" s="402">
        <f>IF(SUM($S$3:BD$3)*$J559+SUM($S$4:BD$4)*$K559+SUM($S$5:BD$5)*$L559+SUM($S$6:BD$6)*$M559+SUM($S$7:BD$7)*$N559-SUM($O559:$Q559)&gt;0,SUM($S$3:BD$3)*$J559+SUM($S$4:BD$4)*$K559+SUM($S$5:BD$5)*$L559+SUM($S$6:BD$6)*$M559+SUM($S$7:BD$7)*$N559-SUM($O559:$Q559),0)</f>
        <v>8542.3130000000001</v>
      </c>
      <c r="BC559" s="87">
        <f t="shared" si="1826"/>
        <v>898.65200000000004</v>
      </c>
      <c r="BD559" s="393"/>
      <c r="BE559" s="14"/>
      <c r="BF559" s="75"/>
      <c r="BG559" s="23">
        <f>AA559*$H559</f>
        <v>0</v>
      </c>
      <c r="BH559" s="23">
        <f>AC559*$H559</f>
        <v>0</v>
      </c>
      <c r="BI559" s="23">
        <f>AE559*$H559</f>
        <v>0</v>
      </c>
      <c r="BJ559" s="23">
        <f>AG559*$H559</f>
        <v>20891.013000000003</v>
      </c>
      <c r="BK559" s="23">
        <f>AI559*$H559</f>
        <v>22837.9107</v>
      </c>
      <c r="BL559" s="23">
        <f>AK559*$H559</f>
        <v>677.15999999998292</v>
      </c>
      <c r="BM559" s="23">
        <f>AM559*$H559</f>
        <v>1015.7400000000172</v>
      </c>
      <c r="BN559" s="23">
        <f>AO559*$H559</f>
        <v>21602.030999999984</v>
      </c>
      <c r="BO559" s="23">
        <f>AQ559*$H559</f>
        <v>41951.315999999999</v>
      </c>
      <c r="BP559" s="23">
        <f>AS559*$H559</f>
        <v>69770.052000000011</v>
      </c>
      <c r="BQ559" s="407">
        <f>AU559*$H559</f>
        <v>77218.812000000034</v>
      </c>
      <c r="BR559" s="22">
        <f>AW559*$H559</f>
        <v>74510.171999999948</v>
      </c>
      <c r="BS559" s="23">
        <f>AY559*$H559</f>
        <v>74510.172000000035</v>
      </c>
      <c r="BT559" s="23">
        <f t="shared" si="1970"/>
        <v>74273.165999999997</v>
      </c>
      <c r="BU559" s="23">
        <f t="shared" si="1971"/>
        <v>56345.480400000008</v>
      </c>
      <c r="BV559" s="23"/>
      <c r="BW559" s="24"/>
      <c r="BX559" s="164" t="s">
        <v>645</v>
      </c>
    </row>
    <row r="560" spans="1:76" ht="15" customHeight="1" x14ac:dyDescent="0.25">
      <c r="A560" s="94" t="s">
        <v>351</v>
      </c>
      <c r="B560" s="12" t="s">
        <v>479</v>
      </c>
      <c r="C560" s="268" t="s">
        <v>105</v>
      </c>
      <c r="D560" s="283">
        <v>1</v>
      </c>
      <c r="E560" s="336">
        <v>310</v>
      </c>
      <c r="F560" s="355" t="s">
        <v>623</v>
      </c>
      <c r="G560" s="369">
        <v>1</v>
      </c>
      <c r="H560" s="370">
        <v>341</v>
      </c>
      <c r="I560" s="383" t="s">
        <v>623</v>
      </c>
      <c r="J560" s="30">
        <v>0.31</v>
      </c>
      <c r="K560" s="116">
        <v>9.4400000000000005E-3</v>
      </c>
      <c r="L560" s="33">
        <v>0.31674999999999998</v>
      </c>
      <c r="M560" s="27">
        <v>9.4400000000000005E-3</v>
      </c>
      <c r="N560" s="29"/>
      <c r="O560" s="4">
        <v>0</v>
      </c>
      <c r="P560" s="10">
        <v>0</v>
      </c>
      <c r="Q560" s="295">
        <v>121.49267</v>
      </c>
      <c r="R560" s="72">
        <f>IF(SUM($S$3:U$3)*$J560+SUM($S$4:U$4)*$K560+SUM($S$5:U$5)*$L560+SUM($S$6:U$6)*$M560+SUM($S$7:U$7)*$N560-SUM($O560:$Q560)&gt;0,SUM($S$3:U$3)*$J560+SUM($S$4:U$4)*$K560+SUM($S$5:U$5)*$L560+SUM($S$6:U$6)*$M560+SUM($S$7:U$7)*$N560-SUM($O560:$Q560),0)</f>
        <v>0</v>
      </c>
      <c r="S560" s="73">
        <f t="shared" si="1891"/>
        <v>0</v>
      </c>
      <c r="T560" s="72">
        <f>IF(SUM($S$3:W$3)*$J560+SUM($S$4:W$4)*$K560+SUM($S$5:W$5)*$L560+SUM($S$6:W$6)*$M560+SUM($S$7:W$7)*$N560-SUM($O560:$Q560)&gt;0,SUM($S$3:W$3)*$J560+SUM($S$4:W$4)*$K560+SUM($S$5:W$5)*$L560+SUM($S$6:W$6)*$M560+SUM($S$7:W$7)*$N560-SUM($O560:$Q560),0)</f>
        <v>0</v>
      </c>
      <c r="U560" s="4">
        <f t="shared" si="1892"/>
        <v>0</v>
      </c>
      <c r="V560" s="72">
        <f>IF(SUM($S$3:Y$3)*$J560+SUM($S$4:Y$4)*$K560+SUM($S$5:Y$5)*$L560+SUM($S$6:Y$6)*$M560+SUM($S$7:Y$7)*$N560-SUM($O560:$Q560)&gt;0,SUM($S$3:Y$3)*$J560+SUM($S$4:Y$4)*$K560+SUM($S$5:Y$5)*$L560+SUM($S$6:Y$6)*$M560+SUM($S$7:Y$7)*$N560-SUM($O560:$Q560),0)</f>
        <v>0</v>
      </c>
      <c r="W560" s="4">
        <f t="shared" si="1893"/>
        <v>0</v>
      </c>
      <c r="X560" s="72">
        <f>IF(SUM($S$3:AA$3)*$J560+SUM($S$4:AA$4)*$K560+SUM($S$5:AA$5)*$L560+SUM($S$6:AA$6)*$M560+SUM($S$7:AA$7)*$N560-SUM($O560:$Q560)&gt;0,SUM($S$3:AA$3)*$J560+SUM($S$4:AA$4)*$K560+SUM($S$5:AA$5)*$L560+SUM($S$6:AA$6)*$M560+SUM($S$7:AA$7)*$N560-SUM($O560:$Q560),0)</f>
        <v>0</v>
      </c>
      <c r="Y560" s="4">
        <f t="shared" si="1894"/>
        <v>0</v>
      </c>
      <c r="Z560" s="72">
        <f>IF(SUM($S$3:AC$3)*$J560+SUM($S$4:AC$4)*$K560+SUM($S$5:AC$5)*$L560+SUM($S$6:AC$6)*$M560+SUM($S$7:AC$7)*$N560-SUM($O560:$Q560)&gt;0,SUM($S$3:AC$3)*$J560+SUM($S$4:AC$4)*$K560+SUM($S$5:AC$5)*$L560+SUM($S$6:AC$6)*$M560+SUM($S$7:AC$7)*$N560-SUM($O560:$Q560),0)</f>
        <v>0</v>
      </c>
      <c r="AA560" s="4">
        <f t="shared" si="1895"/>
        <v>0</v>
      </c>
      <c r="AB560" s="72">
        <f>IF(SUM($S$3:AE$3)*$J560+SUM($S$4:AE$4)*$K560+SUM($S$5:AE$5)*$L560+SUM($S$6:AE$6)*$M560+SUM($S$7:AE$7)*$N560-SUM($O560:$Q560)&gt;0,SUM($S$3:AE$3)*$J560+SUM($S$4:AE$4)*$K560+SUM($S$5:AE$5)*$L560+SUM($S$6:AE$6)*$M560+SUM($S$7:AE$7)*$N560-SUM($O560:$Q560),0)</f>
        <v>0</v>
      </c>
      <c r="AC560" s="4">
        <f t="shared" si="1896"/>
        <v>0</v>
      </c>
      <c r="AD560" s="72">
        <f>IF(SUM($S$3:AG$3)*$J560+SUM($S$4:AG$4)*$K560+SUM($S$5:AG$5)*$L560+SUM($S$6:AG$6)*$M560+SUM($S$7:AG$7)*$N560-SUM($O560:$Q560)&gt;0,SUM($S$3:AG$3)*$J560+SUM($S$4:AG$4)*$K560+SUM($S$5:AG$5)*$L560+SUM($S$6:AG$6)*$M560+SUM($S$7:AG$7)*$N560-SUM($O560:$Q560),0)</f>
        <v>0</v>
      </c>
      <c r="AE560" s="4">
        <f t="shared" si="1897"/>
        <v>0</v>
      </c>
      <c r="AF560" s="72">
        <f>IF(SUM($S$3:AI$3)*$J560+SUM($S$4:AI$4)*$K560+SUM($S$5:AI$5)*$L560+SUM($S$6:AI$6)*$M560+SUM($S$7:AI$7)*$N560-SUM($O560:$Q560)&gt;0,SUM($S$3:AI$3)*$J560+SUM($S$4:AI$4)*$K560+SUM($S$5:AI$5)*$L560+SUM($S$6:AI$6)*$M560+SUM($S$7:AI$7)*$N560-SUM($O560:$Q560),0)</f>
        <v>16.592700000000008</v>
      </c>
      <c r="AG560" s="4">
        <f t="shared" si="1898"/>
        <v>16.592700000000008</v>
      </c>
      <c r="AH560" s="72">
        <f>IF(SUM($S$3:AK$3)*$J560+SUM($S$4:AK$4)*$K560+SUM($S$5:AK$5)*$L560+SUM($S$6:AK$6)*$M560+SUM($S$7:AK$7)*$N560-SUM($O560:$Q560)&gt;0,SUM($S$3:AK$3)*$J560+SUM($S$4:AK$4)*$K560+SUM($S$5:AK$5)*$L560+SUM($S$6:AK$6)*$M560+SUM($S$7:AK$7)*$N560-SUM($O560:$Q560),0)</f>
        <v>34.646430000000009</v>
      </c>
      <c r="AI560" s="4">
        <f t="shared" si="1899"/>
        <v>18.053730000000002</v>
      </c>
      <c r="AJ560" s="72">
        <f>IF(SUM($S$3:AM$3)*$J560+SUM($S$4:AQ$4)*$K560+SUM($S$5:AM$5)*$L560+SUM($S$6:AM$6)*$M560+SUM($S$7:AM$7)*$N560-SUM($O560:$Q560)&gt;0,SUM($S$3:AM$3)*$J560+SUM($S$4:AQ$4)*$K560+SUM($S$5:AM$5)*$L560+SUM($S$6:AM$6)*$M560+SUM($S$7:AM$7)*$N560-SUM($O560:$Q560),0)</f>
        <v>35.590429999999998</v>
      </c>
      <c r="AK560" s="4">
        <f t="shared" si="1900"/>
        <v>0.9439999999999884</v>
      </c>
      <c r="AL560" s="72">
        <f>IF(SUM($S$3:AO$3)*$J560+SUM($S$4:AS$4)*$K560+SUM($S$5:AO$5)*$L560+SUM($S$6:AO$6)*$M560+SUM($S$7:AO$7)*$N560-SUM($O560:$Q560)&gt;0,SUM($S$3:AO$3)*$J560+SUM($S$4:AS$4)*$K560+SUM($S$5:AO$5)*$L560+SUM($S$6:AO$6)*$M560+SUM($S$7:AO$7)*$N560-SUM($O560:$Q560),0)</f>
        <v>37.006429999999995</v>
      </c>
      <c r="AM560" s="4">
        <f t="shared" si="1901"/>
        <v>1.4159999999999968</v>
      </c>
      <c r="AN560" s="72">
        <f>IF(SUM($S$3:AQ$3)*$J560+SUM($S$4:AU$4)*$K560+SUM($S$5:AQ$5)*$L560+SUM($S$6:AQ$6)*$M560+SUM($S$7:AQ$7)*$N560-SUM($O560:$Q560)&gt;0,SUM($S$3:AQ$3)*$J560+SUM($S$4:AU$4)*$K560+SUM($S$5:AQ$5)*$L560+SUM($S$6:AQ$6)*$M560+SUM($S$7:AQ$7)*$N560-SUM($O560:$Q560),0)</f>
        <v>54.590329999999994</v>
      </c>
      <c r="AO560" s="4">
        <f t="shared" si="1902"/>
        <v>17.5839</v>
      </c>
      <c r="AP560" s="72">
        <f>IF(SUM($S$3:AS$3)*$J560+SUM($S$4:AW$4)*$K560+SUM($S$5:AS$5)*$L560+SUM($S$6:AS$6)*$M560+SUM($S$7:AS$7)*$N560-SUM($O560:$Q560)&gt;0,SUM($S$3:AS$3)*$J560+SUM($S$4:AW$4)*$K560+SUM($S$5:AS$5)*$L560+SUM($S$6:AS$6)*$M560+SUM($S$7:AS$7)*$N560-SUM($O560:$Q560),0)</f>
        <v>88.011729999999972</v>
      </c>
      <c r="AQ560" s="4">
        <f t="shared" si="1903"/>
        <v>33.421399999999977</v>
      </c>
      <c r="AR560" s="72">
        <f>IF(SUM($S$3:AU$3)*$J560+SUM($S$4:AP$4)*$K560+SUM($S$5:AU$5)*$L560+SUM($S$6:AU$6)*$M560+SUM($S$7:AU$7)*$N560-SUM($O560:$Q560)&gt;0,SUM($S$3:AU$3)*$J560+SUM($S$4:AP$4)*$K560+SUM($S$5:AU$5)*$L560+SUM($S$6:AU$6)*$M560+SUM($S$7:AU$7)*$N560-SUM($O560:$Q560),0)</f>
        <v>140.16512999999995</v>
      </c>
      <c r="AS560" s="4">
        <f t="shared" si="1904"/>
        <v>52.153399999999976</v>
      </c>
      <c r="AT560" s="72">
        <f>IF(SUM($S$3:AW$3)*$J560+SUM($S$4:AW$4)*$K560+SUM($S$5:AW$5)*$L560+SUM($S$6:AW$6)*$M560+SUM($S$7:AW$7)*$N560-SUM($O560:$Q560)&gt;0,SUM($S$3:AW$3)*$J560+SUM($S$4:AW$4)*$K560+SUM($S$5:AW$5)*$L560+SUM($S$6:AW$6)*$M560+SUM($S$7:AW$7)*$N560-SUM($O560:$Q560),0)</f>
        <v>202.70252999999994</v>
      </c>
      <c r="AU560" s="4">
        <f t="shared" si="1905"/>
        <v>62.537399999999991</v>
      </c>
      <c r="AV560" s="72">
        <f>IF(SUM($S$3:AY$3)*$J560+SUM($S$4:AY$4)*$K560+SUM($S$5:AY$5)*$L560+SUM($S$6:AY$6)*$M560+SUM($S$7:AY$7)*$N560-SUM($O560:$Q560)&gt;0,SUM($S$3:AY$3)*$J560+SUM($S$4:AY$4)*$K560+SUM($S$5:AY$5)*$L560+SUM($S$6:AY$6)*$M560+SUM($S$7:AY$7)*$N560-SUM($O560:$Q560),0)</f>
        <v>261.46393</v>
      </c>
      <c r="AW560" s="4">
        <f t="shared" si="1906"/>
        <v>58.761400000000066</v>
      </c>
      <c r="AX560" s="72">
        <f>IF(SUM($S$3:BA$3)*$J560+SUM($S$4:BA$4)*$K560+SUM($S$5:BA$5)*$L560+SUM($S$6:BA$6)*$M560+SUM($S$7:BA$7)*$N560-SUM($O560:$Q560)&gt;0,SUM($S$3:BA$3)*$J560+SUM($S$4:BA$4)*$K560+SUM($S$5:BA$5)*$L560+SUM($S$6:BA$6)*$M560+SUM($S$7:BA$7)*$N560-SUM($O560:$Q560),0)</f>
        <v>320.22532999999999</v>
      </c>
      <c r="AY560" s="7">
        <f t="shared" si="1907"/>
        <v>58.761399999999981</v>
      </c>
      <c r="AZ560" s="401">
        <f>IF(SUM($S$3:BC$3)*$J560+SUM($S$4:BC$4)*$K560+SUM($S$5:BC$5)*$L560+SUM($S$6:BC$6)*$M560+SUM($S$7:BC$7)*$N560-SUM($O560:$Q560)&gt;0,SUM($S$3:BC$3)*$J560+SUM($S$4:BC$4)*$K560+SUM($S$5:BC$5)*$L560+SUM($S$6:BC$6)*$M560+SUM($S$7:BC$7)*$N560-SUM($O560:$Q560),0)</f>
        <v>378.65632999999991</v>
      </c>
      <c r="BA560" s="87">
        <f t="shared" si="1825"/>
        <v>58.430999999999926</v>
      </c>
      <c r="BB560" s="402">
        <f>IF(SUM($S$3:BD$3)*$J560+SUM($S$4:BD$4)*$K560+SUM($S$5:BD$5)*$L560+SUM($S$6:BD$6)*$M560+SUM($S$7:BD$7)*$N560-SUM($O560:$Q560)&gt;0,SUM($S$3:BD$3)*$J560+SUM($S$4:BD$4)*$K560+SUM($S$5:BD$5)*$L560+SUM($S$6:BD$6)*$M560+SUM($S$7:BD$7)*$N560-SUM($O560:$Q560),0)</f>
        <v>423.12201000000005</v>
      </c>
      <c r="BC560" s="87">
        <f t="shared" si="1826"/>
        <v>44.465680000000134</v>
      </c>
      <c r="BD560" s="393"/>
      <c r="BE560" s="14"/>
      <c r="BF560" s="75"/>
      <c r="BG560" s="23">
        <f>AA560*$H560</f>
        <v>0</v>
      </c>
      <c r="BH560" s="23">
        <f>AC560*$H560</f>
        <v>0</v>
      </c>
      <c r="BI560" s="23">
        <f>AE560*$H560</f>
        <v>0</v>
      </c>
      <c r="BJ560" s="23">
        <f>AG560*$H560</f>
        <v>5658.1107000000029</v>
      </c>
      <c r="BK560" s="23">
        <f>AI560*$H560</f>
        <v>6156.321930000001</v>
      </c>
      <c r="BL560" s="23">
        <f>AK560*$H560</f>
        <v>321.90399999999602</v>
      </c>
      <c r="BM560" s="23">
        <f>AM560*$H560</f>
        <v>482.85599999999891</v>
      </c>
      <c r="BN560" s="23">
        <f>AO560*$H560</f>
        <v>5996.1099000000004</v>
      </c>
      <c r="BO560" s="23">
        <f>AQ560*$H560</f>
        <v>11396.697399999992</v>
      </c>
      <c r="BP560" s="23">
        <f>AS560*$H560</f>
        <v>17784.309399999991</v>
      </c>
      <c r="BQ560" s="407">
        <f>AU560*$H560</f>
        <v>21325.253399999998</v>
      </c>
      <c r="BR560" s="22">
        <f>AW560*$H560</f>
        <v>20037.637400000021</v>
      </c>
      <c r="BS560" s="23">
        <f>AY560*$H560</f>
        <v>20037.637399999992</v>
      </c>
      <c r="BT560" s="23">
        <f t="shared" si="1970"/>
        <v>19924.970999999976</v>
      </c>
      <c r="BU560" s="23">
        <f t="shared" si="1971"/>
        <v>15162.796880000045</v>
      </c>
      <c r="BV560" s="23"/>
      <c r="BW560" s="24"/>
      <c r="BX560" s="164" t="s">
        <v>645</v>
      </c>
    </row>
    <row r="561" spans="1:76" ht="15" customHeight="1" x14ac:dyDescent="0.25">
      <c r="A561" s="94" t="s">
        <v>352</v>
      </c>
      <c r="B561" s="15"/>
      <c r="C561" s="268" t="s">
        <v>105</v>
      </c>
      <c r="D561" s="283">
        <v>1</v>
      </c>
      <c r="E561" s="336">
        <v>390</v>
      </c>
      <c r="F561" s="355" t="s">
        <v>627</v>
      </c>
      <c r="G561" s="369">
        <v>1</v>
      </c>
      <c r="H561" s="370">
        <v>429</v>
      </c>
      <c r="I561" s="383" t="s">
        <v>627</v>
      </c>
      <c r="J561" s="30">
        <v>0.20799999999999999</v>
      </c>
      <c r="K561" s="117"/>
      <c r="L561" s="33">
        <v>0.20799999999999999</v>
      </c>
      <c r="M561" s="29"/>
      <c r="N561" s="29"/>
      <c r="O561" s="4">
        <v>0</v>
      </c>
      <c r="P561" s="10">
        <v>0</v>
      </c>
      <c r="Q561" s="295">
        <v>77.168000000000006</v>
      </c>
      <c r="R561" s="72">
        <f>IF(SUM($S$3:U$3)*$J561+SUM($S$4:U$4)*$K561+SUM($S$5:U$5)*$L561+SUM($S$6:U$6)*$M561+SUM($S$7:U$7)*$N561-SUM($O561:$Q561)&gt;0,SUM($S$3:U$3)*$J561+SUM($S$4:U$4)*$K561+SUM($S$5:U$5)*$L561+SUM($S$6:U$6)*$M561+SUM($S$7:U$7)*$N561-SUM($O561:$Q561),0)</f>
        <v>0</v>
      </c>
      <c r="S561" s="73">
        <f t="shared" si="1891"/>
        <v>0</v>
      </c>
      <c r="T561" s="72">
        <f>IF(SUM($S$3:W$3)*$J561+SUM($S$4:W$4)*$K561+SUM($S$5:W$5)*$L561+SUM($S$6:W$6)*$M561+SUM($S$7:W$7)*$N561-SUM($O561:$Q561)&gt;0,SUM($S$3:W$3)*$J561+SUM($S$4:W$4)*$K561+SUM($S$5:W$5)*$L561+SUM($S$6:W$6)*$M561+SUM($S$7:W$7)*$N561-SUM($O561:$Q561),0)</f>
        <v>0</v>
      </c>
      <c r="U561" s="4">
        <f t="shared" si="1892"/>
        <v>0</v>
      </c>
      <c r="V561" s="72">
        <f>IF(SUM($S$3:Y$3)*$J561+SUM($S$4:Y$4)*$K561+SUM($S$5:Y$5)*$L561+SUM($S$6:Y$6)*$M561+SUM($S$7:Y$7)*$N561-SUM($O561:$Q561)&gt;0,SUM($S$3:Y$3)*$J561+SUM($S$4:Y$4)*$K561+SUM($S$5:Y$5)*$L561+SUM($S$6:Y$6)*$M561+SUM($S$7:Y$7)*$N561-SUM($O561:$Q561),0)</f>
        <v>0</v>
      </c>
      <c r="W561" s="4">
        <f t="shared" si="1893"/>
        <v>0</v>
      </c>
      <c r="X561" s="72">
        <f>IF(SUM($S$3:AA$3)*$J561+SUM($S$4:AA$4)*$K561+SUM($S$5:AA$5)*$L561+SUM($S$6:AA$6)*$M561+SUM($S$7:AA$7)*$N561-SUM($O561:$Q561)&gt;0,SUM($S$3:AA$3)*$J561+SUM($S$4:AA$4)*$K561+SUM($S$5:AA$5)*$L561+SUM($S$6:AA$6)*$M561+SUM($S$7:AA$7)*$N561-SUM($O561:$Q561),0)</f>
        <v>0</v>
      </c>
      <c r="Y561" s="4">
        <f t="shared" si="1894"/>
        <v>0</v>
      </c>
      <c r="Z561" s="72">
        <f>IF(SUM($S$3:AC$3)*$J561+SUM($S$4:AC$4)*$K561+SUM($S$5:AC$5)*$L561+SUM($S$6:AC$6)*$M561+SUM($S$7:AC$7)*$N561-SUM($O561:$Q561)&gt;0,SUM($S$3:AC$3)*$J561+SUM($S$4:AC$4)*$K561+SUM($S$5:AC$5)*$L561+SUM($S$6:AC$6)*$M561+SUM($S$7:AC$7)*$N561-SUM($O561:$Q561),0)</f>
        <v>0</v>
      </c>
      <c r="AA561" s="4">
        <f t="shared" si="1895"/>
        <v>0</v>
      </c>
      <c r="AB561" s="72">
        <f>IF(SUM($S$3:AE$3)*$J561+SUM($S$4:AE$4)*$K561+SUM($S$5:AE$5)*$L561+SUM($S$6:AE$6)*$M561+SUM($S$7:AE$7)*$N561-SUM($O561:$Q561)&gt;0,SUM($S$3:AE$3)*$J561+SUM($S$4:AE$4)*$K561+SUM($S$5:AE$5)*$L561+SUM($S$6:AE$6)*$M561+SUM($S$7:AE$7)*$N561-SUM($O561:$Q561),0)</f>
        <v>0</v>
      </c>
      <c r="AC561" s="4">
        <f t="shared" si="1896"/>
        <v>0</v>
      </c>
      <c r="AD561" s="72">
        <f>IF(SUM($S$3:AG$3)*$J561+SUM($S$4:AG$4)*$K561+SUM($S$5:AG$5)*$L561+SUM($S$6:AG$6)*$M561+SUM($S$7:AG$7)*$N561-SUM($O561:$Q561)&gt;0,SUM($S$3:AG$3)*$J561+SUM($S$4:AG$4)*$K561+SUM($S$5:AG$5)*$L561+SUM($S$6:AG$6)*$M561+SUM($S$7:AG$7)*$N561-SUM($O561:$Q561),0)</f>
        <v>0</v>
      </c>
      <c r="AE561" s="4">
        <f t="shared" si="1897"/>
        <v>0</v>
      </c>
      <c r="AF561" s="72">
        <f>IF(SUM($S$3:AI$3)*$J561+SUM($S$4:AI$4)*$K561+SUM($S$5:AI$5)*$L561+SUM($S$6:AI$6)*$M561+SUM($S$7:AI$7)*$N561-SUM($O561:$Q561)&gt;0,SUM($S$3:AI$3)*$J561+SUM($S$4:AI$4)*$K561+SUM($S$5:AI$5)*$L561+SUM($S$6:AI$6)*$M561+SUM($S$7:AI$7)*$N561-SUM($O561:$Q561),0)</f>
        <v>10.399999999999991</v>
      </c>
      <c r="AG561" s="4">
        <f t="shared" si="1898"/>
        <v>10.399999999999991</v>
      </c>
      <c r="AH561" s="72">
        <f>IF(SUM($S$3:AK$3)*$J561+SUM($S$4:AK$4)*$K561+SUM($S$5:AK$5)*$L561+SUM($S$6:AK$6)*$M561+SUM($S$7:AK$7)*$N561-SUM($O561:$Q561)&gt;0,SUM($S$3:AK$3)*$J561+SUM($S$4:AK$4)*$K561+SUM($S$5:AK$5)*$L561+SUM($S$6:AK$6)*$M561+SUM($S$7:AK$7)*$N561-SUM($O561:$Q561),0)</f>
        <v>21.839999999999989</v>
      </c>
      <c r="AI561" s="4">
        <f t="shared" si="1899"/>
        <v>11.439999999999998</v>
      </c>
      <c r="AJ561" s="72">
        <f>IF(SUM($S$3:AM$3)*$J561+SUM($S$4:AQ$4)*$K561+SUM($S$5:AM$5)*$L561+SUM($S$6:AM$6)*$M561+SUM($S$7:AM$7)*$N561-SUM($O561:$Q561)&gt;0,SUM($S$3:AM$3)*$J561+SUM($S$4:AQ$4)*$K561+SUM($S$5:AM$5)*$L561+SUM($S$6:AM$6)*$M561+SUM($S$7:AM$7)*$N561-SUM($O561:$Q561),0)</f>
        <v>21.839999999999989</v>
      </c>
      <c r="AK561" s="4">
        <f t="shared" si="1900"/>
        <v>0</v>
      </c>
      <c r="AL561" s="72">
        <f>IF(SUM($S$3:AO$3)*$J561+SUM($S$4:AS$4)*$K561+SUM($S$5:AO$5)*$L561+SUM($S$6:AO$6)*$M561+SUM($S$7:AO$7)*$N561-SUM($O561:$Q561)&gt;0,SUM($S$3:AO$3)*$J561+SUM($S$4:AS$4)*$K561+SUM($S$5:AO$5)*$L561+SUM($S$6:AO$6)*$M561+SUM($S$7:AO$7)*$N561-SUM($O561:$Q561),0)</f>
        <v>21.839999999999989</v>
      </c>
      <c r="AM561" s="4">
        <f t="shared" si="1901"/>
        <v>0</v>
      </c>
      <c r="AN561" s="72">
        <f>IF(SUM($S$3:AQ$3)*$J561+SUM($S$4:AU$4)*$K561+SUM($S$5:AQ$5)*$L561+SUM($S$6:AQ$6)*$M561+SUM($S$7:AQ$7)*$N561-SUM($O561:$Q561)&gt;0,SUM($S$3:AQ$3)*$J561+SUM($S$4:AU$4)*$K561+SUM($S$5:AQ$5)*$L561+SUM($S$6:AQ$6)*$M561+SUM($S$7:AQ$7)*$N561-SUM($O561:$Q561),0)</f>
        <v>32.239999999999995</v>
      </c>
      <c r="AO561" s="4">
        <f t="shared" si="1902"/>
        <v>10.400000000000006</v>
      </c>
      <c r="AP561" s="72">
        <f>IF(SUM($S$3:AS$3)*$J561+SUM($S$4:AW$4)*$K561+SUM($S$5:AS$5)*$L561+SUM($S$6:AS$6)*$M561+SUM($S$7:AS$7)*$N561-SUM($O561:$Q561)&gt;0,SUM($S$3:AS$3)*$J561+SUM($S$4:AW$4)*$K561+SUM($S$5:AS$5)*$L561+SUM($S$6:AS$6)*$M561+SUM($S$7:AS$7)*$N561-SUM($O561:$Q561),0)</f>
        <v>53.039999999999992</v>
      </c>
      <c r="AQ561" s="4">
        <f t="shared" si="1903"/>
        <v>20.799999999999997</v>
      </c>
      <c r="AR561" s="72">
        <f>IF(SUM($S$3:AU$3)*$J561+SUM($S$4:AP$4)*$K561+SUM($S$5:AU$5)*$L561+SUM($S$6:AU$6)*$M561+SUM($S$7:AU$7)*$N561-SUM($O561:$Q561)&gt;0,SUM($S$3:AU$3)*$J561+SUM($S$4:AP$4)*$K561+SUM($S$5:AU$5)*$L561+SUM($S$6:AU$6)*$M561+SUM($S$7:AU$7)*$N561-SUM($O561:$Q561),0)</f>
        <v>90.479999999999961</v>
      </c>
      <c r="AS561" s="4">
        <f t="shared" si="1904"/>
        <v>37.439999999999969</v>
      </c>
      <c r="AT561" s="72">
        <f>IF(SUM($S$3:AW$3)*$J561+SUM($S$4:AW$4)*$K561+SUM($S$5:AW$5)*$L561+SUM($S$6:AW$6)*$M561+SUM($S$7:AW$7)*$N561-SUM($O561:$Q561)&gt;0,SUM($S$3:AW$3)*$J561+SUM($S$4:AW$4)*$K561+SUM($S$5:AW$5)*$L561+SUM($S$6:AW$6)*$M561+SUM($S$7:AW$7)*$N561-SUM($O561:$Q561),0)</f>
        <v>127.91999999999996</v>
      </c>
      <c r="AU561" s="4">
        <f t="shared" si="1905"/>
        <v>37.44</v>
      </c>
      <c r="AV561" s="72">
        <f>IF(SUM($S$3:AY$3)*$J561+SUM($S$4:AY$4)*$K561+SUM($S$5:AY$5)*$L561+SUM($S$6:AY$6)*$M561+SUM($S$7:AY$7)*$N561-SUM($O561:$Q561)&gt;0,SUM($S$3:AY$3)*$J561+SUM($S$4:AY$4)*$K561+SUM($S$5:AY$5)*$L561+SUM($S$6:AY$6)*$M561+SUM($S$7:AY$7)*$N561-SUM($O561:$Q561),0)</f>
        <v>165.35999999999996</v>
      </c>
      <c r="AW561" s="4">
        <f t="shared" si="1906"/>
        <v>37.44</v>
      </c>
      <c r="AX561" s="72">
        <f>IF(SUM($S$3:BA$3)*$J561+SUM($S$4:BA$4)*$K561+SUM($S$5:BA$5)*$L561+SUM($S$6:BA$6)*$M561+SUM($S$7:BA$7)*$N561-SUM($O561:$Q561)&gt;0,SUM($S$3:BA$3)*$J561+SUM($S$4:BA$4)*$K561+SUM($S$5:BA$5)*$L561+SUM($S$6:BA$6)*$M561+SUM($S$7:BA$7)*$N561-SUM($O561:$Q561),0)</f>
        <v>202.79999999999995</v>
      </c>
      <c r="AY561" s="7">
        <f t="shared" si="1907"/>
        <v>37.44</v>
      </c>
      <c r="AZ561" s="401">
        <f>IF(SUM($S$3:BC$3)*$J561+SUM($S$4:BC$4)*$K561+SUM($S$5:BC$5)*$L561+SUM($S$6:BC$6)*$M561+SUM($S$7:BC$7)*$N561-SUM($O561:$Q561)&gt;0,SUM($S$3:BC$3)*$J561+SUM($S$4:BC$4)*$K561+SUM($S$5:BC$5)*$L561+SUM($S$6:BC$6)*$M561+SUM($S$7:BC$7)*$N561-SUM($O561:$Q561),0)</f>
        <v>240.24</v>
      </c>
      <c r="BA561" s="87">
        <f t="shared" si="1825"/>
        <v>37.440000000000055</v>
      </c>
      <c r="BB561" s="402">
        <f>IF(SUM($S$3:BD$3)*$J561+SUM($S$4:BD$4)*$K561+SUM($S$5:BD$5)*$L561+SUM($S$6:BD$6)*$M561+SUM($S$7:BD$7)*$N561-SUM($O561:$Q561)&gt;0,SUM($S$3:BD$3)*$J561+SUM($S$4:BD$4)*$K561+SUM($S$5:BD$5)*$L561+SUM($S$6:BD$6)*$M561+SUM($S$7:BD$7)*$N561-SUM($O561:$Q561),0)</f>
        <v>268.52800000000002</v>
      </c>
      <c r="BC561" s="87">
        <f t="shared" si="1826"/>
        <v>28.288000000000011</v>
      </c>
      <c r="BD561" s="393"/>
      <c r="BE561" s="14"/>
      <c r="BF561" s="75"/>
      <c r="BG561" s="91">
        <f>AA561*$H561</f>
        <v>0</v>
      </c>
      <c r="BH561" s="91">
        <f>AC561*$H561</f>
        <v>0</v>
      </c>
      <c r="BI561" s="91">
        <f>AE561*$H561</f>
        <v>0</v>
      </c>
      <c r="BJ561" s="91">
        <f>AG561*$H561</f>
        <v>4461.5999999999967</v>
      </c>
      <c r="BK561" s="91">
        <f>AI561*$H561</f>
        <v>4907.7599999999993</v>
      </c>
      <c r="BL561" s="91">
        <f>AK561*$H561</f>
        <v>0</v>
      </c>
      <c r="BM561" s="91">
        <f>AM561*$H561</f>
        <v>0</v>
      </c>
      <c r="BN561" s="91">
        <f>AO561*$H561</f>
        <v>4461.6000000000022</v>
      </c>
      <c r="BO561" s="91">
        <f>AQ561*$H561</f>
        <v>8923.1999999999989</v>
      </c>
      <c r="BP561" s="91">
        <f>AS561*$H561</f>
        <v>16061.759999999987</v>
      </c>
      <c r="BQ561" s="250">
        <f>AU561*$H561</f>
        <v>16061.759999999998</v>
      </c>
      <c r="BR561" s="157">
        <f>AW561*$H561</f>
        <v>16061.759999999998</v>
      </c>
      <c r="BS561" s="91">
        <f>AY561*$H561</f>
        <v>16061.759999999998</v>
      </c>
      <c r="BT561" s="91">
        <f t="shared" si="1970"/>
        <v>16061.760000000024</v>
      </c>
      <c r="BU561" s="91">
        <f>BC561*$H561</f>
        <v>12135.552000000005</v>
      </c>
      <c r="BV561" s="23"/>
      <c r="BW561" s="24"/>
      <c r="BX561" s="164" t="s">
        <v>645</v>
      </c>
    </row>
    <row r="562" spans="1:76" ht="15" customHeight="1" x14ac:dyDescent="0.25">
      <c r="A562" s="94" t="s">
        <v>353</v>
      </c>
      <c r="B562" s="12" t="s">
        <v>480</v>
      </c>
      <c r="C562" s="268" t="s">
        <v>105</v>
      </c>
      <c r="D562" s="283">
        <v>1</v>
      </c>
      <c r="E562" s="336">
        <v>470</v>
      </c>
      <c r="F562" s="355" t="s">
        <v>617</v>
      </c>
      <c r="G562" s="369">
        <v>1</v>
      </c>
      <c r="H562" s="370">
        <v>517</v>
      </c>
      <c r="I562" s="383" t="s">
        <v>617</v>
      </c>
      <c r="J562" s="30">
        <v>6.2E-2</v>
      </c>
      <c r="K562" s="117"/>
      <c r="L562" s="33">
        <v>0.06</v>
      </c>
      <c r="M562" s="29"/>
      <c r="N562" s="29"/>
      <c r="O562" s="4">
        <v>0</v>
      </c>
      <c r="P562" s="10">
        <v>0</v>
      </c>
      <c r="Q562" s="295">
        <v>22.599999999999998</v>
      </c>
      <c r="R562" s="72">
        <f>IF(SUM($S$3:U$3)*$J562+SUM($S$4:U$4)*$K562+SUM($S$5:U$5)*$L562+SUM($S$6:U$6)*$M562+SUM($S$7:U$7)*$N562-SUM($O562:$Q562)&gt;0,SUM($S$3:U$3)*$J562+SUM($S$4:U$4)*$K562+SUM($S$5:U$5)*$L562+SUM($S$6:U$6)*$M562+SUM($S$7:U$7)*$N562-SUM($O562:$Q562),0)</f>
        <v>0</v>
      </c>
      <c r="S562" s="73">
        <f t="shared" si="1891"/>
        <v>0</v>
      </c>
      <c r="T562" s="72">
        <f>IF(SUM($S$3:W$3)*$J562+SUM($S$4:W$4)*$K562+SUM($S$5:W$5)*$L562+SUM($S$6:W$6)*$M562+SUM($S$7:W$7)*$N562-SUM($O562:$Q562)&gt;0,SUM($S$3:W$3)*$J562+SUM($S$4:W$4)*$K562+SUM($S$5:W$5)*$L562+SUM($S$6:W$6)*$M562+SUM($S$7:W$7)*$N562-SUM($O562:$Q562),0)</f>
        <v>0</v>
      </c>
      <c r="U562" s="4">
        <f t="shared" si="1892"/>
        <v>0</v>
      </c>
      <c r="V562" s="72">
        <f>IF(SUM($S$3:Y$3)*$J562+SUM($S$4:Y$4)*$K562+SUM($S$5:Y$5)*$L562+SUM($S$6:Y$6)*$M562+SUM($S$7:Y$7)*$N562-SUM($O562:$Q562)&gt;0,SUM($S$3:Y$3)*$J562+SUM($S$4:Y$4)*$K562+SUM($S$5:Y$5)*$L562+SUM($S$6:Y$6)*$M562+SUM($S$7:Y$7)*$N562-SUM($O562:$Q562),0)</f>
        <v>0</v>
      </c>
      <c r="W562" s="4">
        <f t="shared" si="1893"/>
        <v>0</v>
      </c>
      <c r="X562" s="72">
        <f>IF(SUM($S$3:AA$3)*$J562+SUM($S$4:AA$4)*$K562+SUM($S$5:AA$5)*$L562+SUM($S$6:AA$6)*$M562+SUM($S$7:AA$7)*$N562-SUM($O562:$Q562)&gt;0,SUM($S$3:AA$3)*$J562+SUM($S$4:AA$4)*$K562+SUM($S$5:AA$5)*$L562+SUM($S$6:AA$6)*$M562+SUM($S$7:AA$7)*$N562-SUM($O562:$Q562),0)</f>
        <v>0</v>
      </c>
      <c r="Y562" s="4">
        <f t="shared" si="1894"/>
        <v>0</v>
      </c>
      <c r="Z562" s="72">
        <f>IF(SUM($S$3:AC$3)*$J562+SUM($S$4:AC$4)*$K562+SUM($S$5:AC$5)*$L562+SUM($S$6:AC$6)*$M562+SUM($S$7:AC$7)*$N562-SUM($O562:$Q562)&gt;0,SUM($S$3:AC$3)*$J562+SUM($S$4:AC$4)*$K562+SUM($S$5:AC$5)*$L562+SUM($S$6:AC$6)*$M562+SUM($S$7:AC$7)*$N562-SUM($O562:$Q562),0)</f>
        <v>0</v>
      </c>
      <c r="AA562" s="4">
        <f t="shared" si="1895"/>
        <v>0</v>
      </c>
      <c r="AB562" s="72">
        <f>IF(SUM($S$3:AE$3)*$J562+SUM($S$4:AE$4)*$K562+SUM($S$5:AE$5)*$L562+SUM($S$6:AE$6)*$M562+SUM($S$7:AE$7)*$N562-SUM($O562:$Q562)&gt;0,SUM($S$3:AE$3)*$J562+SUM($S$4:AE$4)*$K562+SUM($S$5:AE$5)*$L562+SUM($S$6:AE$6)*$M562+SUM($S$7:AE$7)*$N562-SUM($O562:$Q562),0)</f>
        <v>0</v>
      </c>
      <c r="AC562" s="4">
        <f t="shared" si="1896"/>
        <v>0</v>
      </c>
      <c r="AD562" s="72">
        <f>IF(SUM($S$3:AG$3)*$J562+SUM($S$4:AG$4)*$K562+SUM($S$5:AG$5)*$L562+SUM($S$6:AG$6)*$M562+SUM($S$7:AG$7)*$N562-SUM($O562:$Q562)&gt;0,SUM($S$3:AG$3)*$J562+SUM($S$4:AG$4)*$K562+SUM($S$5:AG$5)*$L562+SUM($S$6:AG$6)*$M562+SUM($S$7:AG$7)*$N562-SUM($O562:$Q562),0)</f>
        <v>0</v>
      </c>
      <c r="AE562" s="4">
        <f t="shared" si="1897"/>
        <v>0</v>
      </c>
      <c r="AF562" s="72">
        <f>IF(SUM($S$3:AI$3)*$J562+SUM($S$4:AI$4)*$K562+SUM($S$5:AI$5)*$L562+SUM($S$6:AI$6)*$M562+SUM($S$7:AI$7)*$N562-SUM($O562:$Q562)&gt;0,SUM($S$3:AI$3)*$J562+SUM($S$4:AI$4)*$K562+SUM($S$5:AI$5)*$L562+SUM($S$6:AI$6)*$M562+SUM($S$7:AI$7)*$N562-SUM($O562:$Q562),0)</f>
        <v>3</v>
      </c>
      <c r="AG562" s="4">
        <f t="shared" si="1898"/>
        <v>3</v>
      </c>
      <c r="AH562" s="72">
        <f>IF(SUM($S$3:AK$3)*$J562+SUM($S$4:AK$4)*$K562+SUM($S$5:AK$5)*$L562+SUM($S$6:AK$6)*$M562+SUM($S$7:AK$7)*$N562-SUM($O562:$Q562)&gt;0,SUM($S$3:AK$3)*$J562+SUM($S$4:AK$4)*$K562+SUM($S$5:AK$5)*$L562+SUM($S$6:AK$6)*$M562+SUM($S$7:AK$7)*$N562-SUM($O562:$Q562),0)</f>
        <v>6.3000000000000007</v>
      </c>
      <c r="AI562" s="4">
        <f t="shared" si="1899"/>
        <v>3.3000000000000007</v>
      </c>
      <c r="AJ562" s="72">
        <f>IF(SUM($S$3:AM$3)*$J562+SUM($S$4:AQ$4)*$K562+SUM($S$5:AM$5)*$L562+SUM($S$6:AM$6)*$M562+SUM($S$7:AM$7)*$N562-SUM($O562:$Q562)&gt;0,SUM($S$3:AM$3)*$J562+SUM($S$4:AQ$4)*$K562+SUM($S$5:AM$5)*$L562+SUM($S$6:AM$6)*$M562+SUM($S$7:AM$7)*$N562-SUM($O562:$Q562),0)</f>
        <v>6.3000000000000007</v>
      </c>
      <c r="AK562" s="4">
        <f t="shared" si="1900"/>
        <v>0</v>
      </c>
      <c r="AL562" s="72">
        <f>IF(SUM($S$3:AO$3)*$J562+SUM($S$4:AS$4)*$K562+SUM($S$5:AO$5)*$L562+SUM($S$6:AO$6)*$M562+SUM($S$7:AO$7)*$N562-SUM($O562:$Q562)&gt;0,SUM($S$3:AO$3)*$J562+SUM($S$4:AS$4)*$K562+SUM($S$5:AO$5)*$L562+SUM($S$6:AO$6)*$M562+SUM($S$7:AO$7)*$N562-SUM($O562:$Q562),0)</f>
        <v>6.3000000000000007</v>
      </c>
      <c r="AM562" s="4">
        <f t="shared" si="1901"/>
        <v>0</v>
      </c>
      <c r="AN562" s="72">
        <f>IF(SUM($S$3:AQ$3)*$J562+SUM($S$4:AU$4)*$K562+SUM($S$5:AQ$5)*$L562+SUM($S$6:AQ$6)*$M562+SUM($S$7:AQ$7)*$N562-SUM($O562:$Q562)&gt;0,SUM($S$3:AQ$3)*$J562+SUM($S$4:AU$4)*$K562+SUM($S$5:AQ$5)*$L562+SUM($S$6:AQ$6)*$M562+SUM($S$7:AQ$7)*$N562-SUM($O562:$Q562),0)</f>
        <v>9.3000000000000007</v>
      </c>
      <c r="AO562" s="4">
        <f t="shared" si="1902"/>
        <v>3</v>
      </c>
      <c r="AP562" s="72">
        <f>IF(SUM($S$3:AS$3)*$J562+SUM($S$4:AW$4)*$K562+SUM($S$5:AS$5)*$L562+SUM($S$6:AS$6)*$M562+SUM($S$7:AS$7)*$N562-SUM($O562:$Q562)&gt;0,SUM($S$3:AS$3)*$J562+SUM($S$4:AW$4)*$K562+SUM($S$5:AS$5)*$L562+SUM($S$6:AS$6)*$M562+SUM($S$7:AS$7)*$N562-SUM($O562:$Q562),0)</f>
        <v>15.3</v>
      </c>
      <c r="AQ562" s="4">
        <f t="shared" si="1903"/>
        <v>6</v>
      </c>
      <c r="AR562" s="72">
        <f>IF(SUM($S$3:AU$3)*$J562+SUM($S$4:AP$4)*$K562+SUM($S$5:AU$5)*$L562+SUM($S$6:AU$6)*$M562+SUM($S$7:AU$7)*$N562-SUM($O562:$Q562)&gt;0,SUM($S$3:AU$3)*$J562+SUM($S$4:AP$4)*$K562+SUM($S$5:AU$5)*$L562+SUM($S$6:AU$6)*$M562+SUM($S$7:AU$7)*$N562-SUM($O562:$Q562),0)</f>
        <v>26.099999999999998</v>
      </c>
      <c r="AS562" s="4">
        <f t="shared" si="1904"/>
        <v>10.799999999999997</v>
      </c>
      <c r="AT562" s="72">
        <f>IF(SUM($S$3:AW$3)*$J562+SUM($S$4:AW$4)*$K562+SUM($S$5:AW$5)*$L562+SUM($S$6:AW$6)*$M562+SUM($S$7:AW$7)*$N562-SUM($O562:$Q562)&gt;0,SUM($S$3:AW$3)*$J562+SUM($S$4:AW$4)*$K562+SUM($S$5:AW$5)*$L562+SUM($S$6:AW$6)*$M562+SUM($S$7:AW$7)*$N562-SUM($O562:$Q562),0)</f>
        <v>36.900000000000006</v>
      </c>
      <c r="AU562" s="4">
        <f t="shared" si="1905"/>
        <v>10.800000000000008</v>
      </c>
      <c r="AV562" s="72">
        <f>IF(SUM($S$3:AY$3)*$J562+SUM($S$4:AY$4)*$K562+SUM($S$5:AY$5)*$L562+SUM($S$6:AY$6)*$M562+SUM($S$7:AY$7)*$N562-SUM($O562:$Q562)&gt;0,SUM($S$3:AY$3)*$J562+SUM($S$4:AY$4)*$K562+SUM($S$5:AY$5)*$L562+SUM($S$6:AY$6)*$M562+SUM($S$7:AY$7)*$N562-SUM($O562:$Q562),0)</f>
        <v>47.7</v>
      </c>
      <c r="AW562" s="4">
        <f t="shared" si="1906"/>
        <v>10.799999999999997</v>
      </c>
      <c r="AX562" s="72">
        <f>IF(SUM($S$3:BA$3)*$J562+SUM($S$4:BA$4)*$K562+SUM($S$5:BA$5)*$L562+SUM($S$6:BA$6)*$M562+SUM($S$7:BA$7)*$N562-SUM($O562:$Q562)&gt;0,SUM($S$3:BA$3)*$J562+SUM($S$4:BA$4)*$K562+SUM($S$5:BA$5)*$L562+SUM($S$6:BA$6)*$M562+SUM($S$7:BA$7)*$N562-SUM($O562:$Q562),0)</f>
        <v>58.5</v>
      </c>
      <c r="AY562" s="7">
        <f t="shared" si="1907"/>
        <v>10.799999999999997</v>
      </c>
      <c r="AZ562" s="401">
        <f>IF(SUM($S$3:BC$3)*$J562+SUM($S$4:BC$4)*$K562+SUM($S$5:BC$5)*$L562+SUM($S$6:BC$6)*$M562+SUM($S$7:BC$7)*$N562-SUM($O562:$Q562)&gt;0,SUM($S$3:BC$3)*$J562+SUM($S$4:BC$4)*$K562+SUM($S$5:BC$5)*$L562+SUM($S$6:BC$6)*$M562+SUM($S$7:BC$7)*$N562-SUM($O562:$Q562),0)</f>
        <v>69.300000000000011</v>
      </c>
      <c r="BA562" s="87">
        <f t="shared" si="1825"/>
        <v>10.800000000000011</v>
      </c>
      <c r="BB562" s="402">
        <f>IF(SUM($S$3:BD$3)*$J562+SUM($S$4:BD$4)*$K562+SUM($S$5:BD$5)*$L562+SUM($S$6:BD$6)*$M562+SUM($S$7:BD$7)*$N562-SUM($O562:$Q562)&gt;0,SUM($S$3:BD$3)*$J562+SUM($S$4:BD$4)*$K562+SUM($S$5:BD$5)*$L562+SUM($S$6:BD$6)*$M562+SUM($S$7:BD$7)*$N562-SUM($O562:$Q562),0)</f>
        <v>77.460000000000008</v>
      </c>
      <c r="BC562" s="87">
        <f t="shared" si="1826"/>
        <v>8.1599999999999966</v>
      </c>
      <c r="BD562" s="393"/>
      <c r="BE562" s="14"/>
      <c r="BF562" s="75"/>
      <c r="BG562" s="23">
        <f>AA562*$H562</f>
        <v>0</v>
      </c>
      <c r="BH562" s="23">
        <f>AC562*$H562</f>
        <v>0</v>
      </c>
      <c r="BI562" s="23">
        <f>AE562*$H562</f>
        <v>0</v>
      </c>
      <c r="BJ562" s="23">
        <f>AG562*$H562</f>
        <v>1551</v>
      </c>
      <c r="BK562" s="23">
        <f>AI562*$H562</f>
        <v>1706.1000000000004</v>
      </c>
      <c r="BL562" s="23">
        <f>AK562*$H562</f>
        <v>0</v>
      </c>
      <c r="BM562" s="23">
        <f>AM562*$H562</f>
        <v>0</v>
      </c>
      <c r="BN562" s="23">
        <f>AO562*$H562</f>
        <v>1551</v>
      </c>
      <c r="BO562" s="23">
        <f>AQ562*$H562</f>
        <v>3102</v>
      </c>
      <c r="BP562" s="23">
        <f>AS562*$H562</f>
        <v>5583.5999999999985</v>
      </c>
      <c r="BQ562" s="407">
        <f>AU562*$H562</f>
        <v>5583.600000000004</v>
      </c>
      <c r="BR562" s="22">
        <f>AW562*$H562</f>
        <v>5583.5999999999985</v>
      </c>
      <c r="BS562" s="23">
        <f>AY562*$H562</f>
        <v>5583.5999999999985</v>
      </c>
      <c r="BT562" s="23">
        <f>BA562*$H562</f>
        <v>5583.6000000000058</v>
      </c>
      <c r="BU562" s="23">
        <f>BC562*$H562</f>
        <v>4218.7199999999984</v>
      </c>
      <c r="BV562" s="23"/>
      <c r="BW562" s="24"/>
      <c r="BX562" s="164" t="s">
        <v>645</v>
      </c>
    </row>
    <row r="563" spans="1:76" ht="15" customHeight="1" x14ac:dyDescent="0.25">
      <c r="A563" s="94" t="s">
        <v>354</v>
      </c>
      <c r="B563" s="15"/>
      <c r="C563" s="268" t="s">
        <v>10</v>
      </c>
      <c r="D563" s="283">
        <v>1</v>
      </c>
      <c r="E563" s="336">
        <v>1725.36</v>
      </c>
      <c r="F563" s="355" t="s">
        <v>628</v>
      </c>
      <c r="G563" s="369">
        <v>1</v>
      </c>
      <c r="H563" s="370">
        <v>1897.9</v>
      </c>
      <c r="I563" s="383" t="s">
        <v>628</v>
      </c>
      <c r="J563" s="28"/>
      <c r="K563" s="117"/>
      <c r="L563" s="33">
        <v>0.02</v>
      </c>
      <c r="M563" s="29"/>
      <c r="N563" s="29"/>
      <c r="O563" s="4">
        <v>0</v>
      </c>
      <c r="P563" s="10">
        <v>0</v>
      </c>
      <c r="Q563" s="295">
        <v>4.0200000000000005</v>
      </c>
      <c r="R563" s="72">
        <f>IF(SUM($S$3:U$3)*$J563+SUM($S$4:U$4)*$K563+SUM($S$5:U$5)*$L563+SUM($S$6:U$6)*$M563+SUM($S$7:U$7)*$N563-SUM($O563:$Q563)&gt;0,SUM($S$3:U$3)*$J563+SUM($S$4:U$4)*$K563+SUM($S$5:U$5)*$L563+SUM($S$6:U$6)*$M563+SUM($S$7:U$7)*$N563-SUM($O563:$Q563),0)</f>
        <v>0</v>
      </c>
      <c r="S563" s="73">
        <f t="shared" si="1891"/>
        <v>0</v>
      </c>
      <c r="T563" s="72">
        <f>IF(SUM($S$3:W$3)*$J563+SUM($S$4:W$4)*$K563+SUM($S$5:W$5)*$L563+SUM($S$6:W$6)*$M563+SUM($S$7:W$7)*$N563-SUM($O563:$Q563)&gt;0,SUM($S$3:W$3)*$J563+SUM($S$4:W$4)*$K563+SUM($S$5:W$5)*$L563+SUM($S$6:W$6)*$M563+SUM($S$7:W$7)*$N563-SUM($O563:$Q563),0)</f>
        <v>0</v>
      </c>
      <c r="U563" s="4">
        <f t="shared" si="1892"/>
        <v>0</v>
      </c>
      <c r="V563" s="72">
        <f>IF(SUM($S$3:Y$3)*$J563+SUM($S$4:Y$4)*$K563+SUM($S$5:Y$5)*$L563+SUM($S$6:Y$6)*$M563+SUM($S$7:Y$7)*$N563-SUM($O563:$Q563)&gt;0,SUM($S$3:Y$3)*$J563+SUM($S$4:Y$4)*$K563+SUM($S$5:Y$5)*$L563+SUM($S$6:Y$6)*$M563+SUM($S$7:Y$7)*$N563-SUM($O563:$Q563),0)</f>
        <v>0</v>
      </c>
      <c r="W563" s="4">
        <f t="shared" si="1893"/>
        <v>0</v>
      </c>
      <c r="X563" s="72">
        <f>IF(SUM($S$3:AA$3)*$J563+SUM($S$4:AA$4)*$K563+SUM($S$5:AA$5)*$L563+SUM($S$6:AA$6)*$M563+SUM($S$7:AA$7)*$N563-SUM($O563:$Q563)&gt;0,SUM($S$3:AA$3)*$J563+SUM($S$4:AA$4)*$K563+SUM($S$5:AA$5)*$L563+SUM($S$6:AA$6)*$M563+SUM($S$7:AA$7)*$N563-SUM($O563:$Q563),0)</f>
        <v>0</v>
      </c>
      <c r="Y563" s="4">
        <f t="shared" si="1894"/>
        <v>0</v>
      </c>
      <c r="Z563" s="72">
        <f>IF(SUM($S$3:AC$3)*$J563+SUM($S$4:AC$4)*$K563+SUM($S$5:AC$5)*$L563+SUM($S$6:AC$6)*$M563+SUM($S$7:AC$7)*$N563-SUM($O563:$Q563)&gt;0,SUM($S$3:AC$3)*$J563+SUM($S$4:AC$4)*$K563+SUM($S$5:AC$5)*$L563+SUM($S$6:AC$6)*$M563+SUM($S$7:AC$7)*$N563-SUM($O563:$Q563),0)</f>
        <v>0</v>
      </c>
      <c r="AA563" s="4">
        <f t="shared" si="1895"/>
        <v>0</v>
      </c>
      <c r="AB563" s="72">
        <f>IF(SUM($S$3:AE$3)*$J563+SUM($S$4:AE$4)*$K563+SUM($S$5:AE$5)*$L563+SUM($S$6:AE$6)*$M563+SUM($S$7:AE$7)*$N563-SUM($O563:$Q563)&gt;0,SUM($S$3:AE$3)*$J563+SUM($S$4:AE$4)*$K563+SUM($S$5:AE$5)*$L563+SUM($S$6:AE$6)*$M563+SUM($S$7:AE$7)*$N563-SUM($O563:$Q563),0)</f>
        <v>0</v>
      </c>
      <c r="AC563" s="4">
        <f t="shared" si="1896"/>
        <v>0</v>
      </c>
      <c r="AD563" s="72">
        <f>IF(SUM($S$3:AG$3)*$J563+SUM($S$4:AG$4)*$K563+SUM($S$5:AG$5)*$L563+SUM($S$6:AG$6)*$M563+SUM($S$7:AG$7)*$N563-SUM($O563:$Q563)&gt;0,SUM($S$3:AG$3)*$J563+SUM($S$4:AG$4)*$K563+SUM($S$5:AG$5)*$L563+SUM($S$6:AG$6)*$M563+SUM($S$7:AG$7)*$N563-SUM($O563:$Q563),0)</f>
        <v>0</v>
      </c>
      <c r="AE563" s="4">
        <f t="shared" si="1897"/>
        <v>0</v>
      </c>
      <c r="AF563" s="72">
        <f>IF(SUM($S$3:AI$3)*$J563+SUM($S$4:AI$4)*$K563+SUM($S$5:AI$5)*$L563+SUM($S$6:AI$6)*$M563+SUM($S$7:AI$7)*$N563-SUM($O563:$Q563)&gt;0,SUM($S$3:AI$3)*$J563+SUM($S$4:AI$4)*$K563+SUM($S$5:AI$5)*$L563+SUM($S$6:AI$6)*$M563+SUM($S$7:AI$7)*$N563-SUM($O563:$Q563),0)</f>
        <v>1</v>
      </c>
      <c r="AG563" s="4">
        <f t="shared" si="1898"/>
        <v>1</v>
      </c>
      <c r="AH563" s="72">
        <f>IF(SUM($S$3:AK$3)*$J563+SUM($S$4:AK$4)*$K563+SUM($S$5:AK$5)*$L563+SUM($S$6:AK$6)*$M563+SUM($S$7:AK$7)*$N563-SUM($O563:$Q563)&gt;0,SUM($S$3:AK$3)*$J563+SUM($S$4:AK$4)*$K563+SUM($S$5:AK$5)*$L563+SUM($S$6:AK$6)*$M563+SUM($S$7:AK$7)*$N563-SUM($O563:$Q563),0)</f>
        <v>2.0999999999999996</v>
      </c>
      <c r="AI563" s="4">
        <f t="shared" si="1899"/>
        <v>1.0999999999999996</v>
      </c>
      <c r="AJ563" s="72">
        <f>IF(SUM($S$3:AM$3)*$J563+SUM($S$4:AQ$4)*$K563+SUM($S$5:AM$5)*$L563+SUM($S$6:AM$6)*$M563+SUM($S$7:AM$7)*$N563-SUM($O563:$Q563)&gt;0,SUM($S$3:AM$3)*$J563+SUM($S$4:AQ$4)*$K563+SUM($S$5:AM$5)*$L563+SUM($S$6:AM$6)*$M563+SUM($S$7:AM$7)*$N563-SUM($O563:$Q563),0)</f>
        <v>2.0999999999999996</v>
      </c>
      <c r="AK563" s="4">
        <f t="shared" si="1900"/>
        <v>0</v>
      </c>
      <c r="AL563" s="72">
        <f>IF(SUM($S$3:AO$3)*$J563+SUM($S$4:AS$4)*$K563+SUM($S$5:AO$5)*$L563+SUM($S$6:AO$6)*$M563+SUM($S$7:AO$7)*$N563-SUM($O563:$Q563)&gt;0,SUM($S$3:AO$3)*$J563+SUM($S$4:AS$4)*$K563+SUM($S$5:AO$5)*$L563+SUM($S$6:AO$6)*$M563+SUM($S$7:AO$7)*$N563-SUM($O563:$Q563),0)</f>
        <v>2.0999999999999996</v>
      </c>
      <c r="AM563" s="4">
        <f t="shared" si="1901"/>
        <v>0</v>
      </c>
      <c r="AN563" s="72">
        <f>IF(SUM($S$3:AQ$3)*$J563+SUM($S$4:AU$4)*$K563+SUM($S$5:AQ$5)*$L563+SUM($S$6:AQ$6)*$M563+SUM($S$7:AQ$7)*$N563-SUM($O563:$Q563)&gt;0,SUM($S$3:AQ$3)*$J563+SUM($S$4:AU$4)*$K563+SUM($S$5:AQ$5)*$L563+SUM($S$6:AQ$6)*$M563+SUM($S$7:AQ$7)*$N563-SUM($O563:$Q563),0)</f>
        <v>3.0999999999999996</v>
      </c>
      <c r="AO563" s="4">
        <f t="shared" si="1902"/>
        <v>1</v>
      </c>
      <c r="AP563" s="72">
        <f>IF(SUM($S$3:AS$3)*$J563+SUM($S$4:AW$4)*$K563+SUM($S$5:AS$5)*$L563+SUM($S$6:AS$6)*$M563+SUM($S$7:AS$7)*$N563-SUM($O563:$Q563)&gt;0,SUM($S$3:AS$3)*$J563+SUM($S$4:AW$4)*$K563+SUM($S$5:AS$5)*$L563+SUM($S$6:AS$6)*$M563+SUM($S$7:AS$7)*$N563-SUM($O563:$Q563),0)</f>
        <v>5.1000000000000005</v>
      </c>
      <c r="AQ563" s="4">
        <f t="shared" si="1903"/>
        <v>2.0000000000000009</v>
      </c>
      <c r="AR563" s="72">
        <f>IF(SUM($S$3:AU$3)*$J563+SUM($S$4:AP$4)*$K563+SUM($S$5:AU$5)*$L563+SUM($S$6:AU$6)*$M563+SUM($S$7:AU$7)*$N563-SUM($O563:$Q563)&gt;0,SUM($S$3:AU$3)*$J563+SUM($S$4:AP$4)*$K563+SUM($S$5:AU$5)*$L563+SUM($S$6:AU$6)*$M563+SUM($S$7:AU$7)*$N563-SUM($O563:$Q563),0)</f>
        <v>8.6999999999999993</v>
      </c>
      <c r="AS563" s="4">
        <f t="shared" si="1904"/>
        <v>3.5999999999999988</v>
      </c>
      <c r="AT563" s="72">
        <f>IF(SUM($S$3:AW$3)*$J563+SUM($S$4:AW$4)*$K563+SUM($S$5:AW$5)*$L563+SUM($S$6:AW$6)*$M563+SUM($S$7:AW$7)*$N563-SUM($O563:$Q563)&gt;0,SUM($S$3:AW$3)*$J563+SUM($S$4:AW$4)*$K563+SUM($S$5:AW$5)*$L563+SUM($S$6:AW$6)*$M563+SUM($S$7:AW$7)*$N563-SUM($O563:$Q563),0)</f>
        <v>12.3</v>
      </c>
      <c r="AU563" s="4">
        <f t="shared" si="1905"/>
        <v>3.6000000000000014</v>
      </c>
      <c r="AV563" s="72">
        <f>IF(SUM($S$3:AY$3)*$J563+SUM($S$4:AY$4)*$K563+SUM($S$5:AY$5)*$L563+SUM($S$6:AY$6)*$M563+SUM($S$7:AY$7)*$N563-SUM($O563:$Q563)&gt;0,SUM($S$3:AY$3)*$J563+SUM($S$4:AY$4)*$K563+SUM($S$5:AY$5)*$L563+SUM($S$6:AY$6)*$M563+SUM($S$7:AY$7)*$N563-SUM($O563:$Q563),0)</f>
        <v>15.900000000000002</v>
      </c>
      <c r="AW563" s="4">
        <f t="shared" si="1906"/>
        <v>3.6000000000000014</v>
      </c>
      <c r="AX563" s="72">
        <f>IF(SUM($S$3:BA$3)*$J563+SUM($S$4:BA$4)*$K563+SUM($S$5:BA$5)*$L563+SUM($S$6:BA$6)*$M563+SUM($S$7:BA$7)*$N563-SUM($O563:$Q563)&gt;0,SUM($S$3:BA$3)*$J563+SUM($S$4:BA$4)*$K563+SUM($S$5:BA$5)*$L563+SUM($S$6:BA$6)*$M563+SUM($S$7:BA$7)*$N563-SUM($O563:$Q563),0)</f>
        <v>19.5</v>
      </c>
      <c r="AY563" s="7">
        <f t="shared" si="1907"/>
        <v>3.5999999999999979</v>
      </c>
      <c r="AZ563" s="401">
        <f>IF(SUM($S$3:BC$3)*$J563+SUM($S$4:BC$4)*$K563+SUM($S$5:BC$5)*$L563+SUM($S$6:BC$6)*$M563+SUM($S$7:BC$7)*$N563-SUM($O563:$Q563)&gt;0,SUM($S$3:BC$3)*$J563+SUM($S$4:BC$4)*$K563+SUM($S$5:BC$5)*$L563+SUM($S$6:BC$6)*$M563+SUM($S$7:BC$7)*$N563-SUM($O563:$Q563),0)</f>
        <v>23.1</v>
      </c>
      <c r="BA563" s="87">
        <f t="shared" si="1825"/>
        <v>3.6000000000000014</v>
      </c>
      <c r="BB563" s="402">
        <f>IF(SUM($S$3:BD$3)*$J563+SUM($S$4:BD$4)*$K563+SUM($S$5:BD$5)*$L563+SUM($S$6:BD$6)*$M563+SUM($S$7:BD$7)*$N563-SUM($O563:$Q563)&gt;0,SUM($S$3:BD$3)*$J563+SUM($S$4:BD$4)*$K563+SUM($S$5:BD$5)*$L563+SUM($S$6:BD$6)*$M563+SUM($S$7:BD$7)*$N563-SUM($O563:$Q563),0)</f>
        <v>25.82</v>
      </c>
      <c r="BC563" s="87">
        <f t="shared" si="1826"/>
        <v>2.7199999999999989</v>
      </c>
      <c r="BD563" s="393"/>
      <c r="BE563" s="14"/>
      <c r="BF563" s="75"/>
      <c r="BG563" s="91">
        <f t="shared" ref="BG563:BG570" si="1972">AA563*$H563</f>
        <v>0</v>
      </c>
      <c r="BH563" s="91">
        <f t="shared" ref="BH563:BH570" si="1973">AC563*$H563</f>
        <v>0</v>
      </c>
      <c r="BI563" s="91">
        <f t="shared" ref="BI563:BI570" si="1974">AE563*$H563</f>
        <v>0</v>
      </c>
      <c r="BJ563" s="91">
        <f t="shared" ref="BJ563:BJ570" si="1975">AG563*$H563</f>
        <v>1897.9</v>
      </c>
      <c r="BK563" s="91">
        <f t="shared" ref="BK563:BK570" si="1976">AI563*$H563</f>
        <v>2087.6899999999996</v>
      </c>
      <c r="BL563" s="91">
        <f t="shared" ref="BL563:BL570" si="1977">AK563*$H563</f>
        <v>0</v>
      </c>
      <c r="BM563" s="91">
        <f t="shared" ref="BM563:BM570" si="1978">AM563*$H563</f>
        <v>0</v>
      </c>
      <c r="BN563" s="91">
        <f t="shared" ref="BN563:BN570" si="1979">AO563*$H563</f>
        <v>1897.9</v>
      </c>
      <c r="BO563" s="91">
        <f t="shared" ref="BO563:BO570" si="1980">AQ563*$H563</f>
        <v>3795.800000000002</v>
      </c>
      <c r="BP563" s="91">
        <f t="shared" ref="BP563:BP570" si="1981">AS563*$H563</f>
        <v>6832.4399999999978</v>
      </c>
      <c r="BQ563" s="250">
        <f t="shared" ref="BQ563:BQ570" si="1982">AU563*$H563</f>
        <v>6832.4400000000032</v>
      </c>
      <c r="BR563" s="157">
        <f t="shared" ref="BR563:BR570" si="1983">AW563*$H563</f>
        <v>6832.4400000000032</v>
      </c>
      <c r="BS563" s="91">
        <f t="shared" ref="BS563:BS570" si="1984">AY563*$H563</f>
        <v>6832.439999999996</v>
      </c>
      <c r="BT563" s="91">
        <f t="shared" ref="BT563:BT570" si="1985">BA563*$H563</f>
        <v>6832.4400000000032</v>
      </c>
      <c r="BU563" s="91">
        <f t="shared" ref="BU563:BU570" si="1986">BC563*$H563</f>
        <v>5162.2879999999977</v>
      </c>
      <c r="BV563" s="23"/>
      <c r="BW563" s="24"/>
      <c r="BX563" s="164" t="s">
        <v>645</v>
      </c>
    </row>
    <row r="564" spans="1:76" ht="15" customHeight="1" x14ac:dyDescent="0.25">
      <c r="A564" s="94" t="s">
        <v>355</v>
      </c>
      <c r="B564" s="15"/>
      <c r="C564" s="268" t="s">
        <v>10</v>
      </c>
      <c r="D564" s="283">
        <v>1</v>
      </c>
      <c r="E564" s="336">
        <v>2546.9599999999996</v>
      </c>
      <c r="F564" s="355" t="s">
        <v>628</v>
      </c>
      <c r="G564" s="369">
        <v>1</v>
      </c>
      <c r="H564" s="370">
        <v>2801.66</v>
      </c>
      <c r="I564" s="383" t="s">
        <v>628</v>
      </c>
      <c r="J564" s="28"/>
      <c r="K564" s="117"/>
      <c r="L564" s="33">
        <v>0.02</v>
      </c>
      <c r="M564" s="29"/>
      <c r="N564" s="29"/>
      <c r="O564" s="4">
        <v>0</v>
      </c>
      <c r="P564" s="10">
        <v>0</v>
      </c>
      <c r="Q564" s="295">
        <v>4.0200000000000005</v>
      </c>
      <c r="R564" s="72">
        <f>IF(SUM($S$3:U$3)*$J564+SUM($S$4:U$4)*$K564+SUM($S$5:U$5)*$L564+SUM($S$6:U$6)*$M564+SUM($S$7:U$7)*$N564-SUM($O564:$Q564)&gt;0,SUM($S$3:U$3)*$J564+SUM($S$4:U$4)*$K564+SUM($S$5:U$5)*$L564+SUM($S$6:U$6)*$M564+SUM($S$7:U$7)*$N564-SUM($O564:$Q564),0)</f>
        <v>0</v>
      </c>
      <c r="S564" s="73">
        <f t="shared" si="1891"/>
        <v>0</v>
      </c>
      <c r="T564" s="72">
        <f>IF(SUM($S$3:W$3)*$J564+SUM($S$4:W$4)*$K564+SUM($S$5:W$5)*$L564+SUM($S$6:W$6)*$M564+SUM($S$7:W$7)*$N564-SUM($O564:$Q564)&gt;0,SUM($S$3:W$3)*$J564+SUM($S$4:W$4)*$K564+SUM($S$5:W$5)*$L564+SUM($S$6:W$6)*$M564+SUM($S$7:W$7)*$N564-SUM($O564:$Q564),0)</f>
        <v>0</v>
      </c>
      <c r="U564" s="4">
        <f t="shared" si="1892"/>
        <v>0</v>
      </c>
      <c r="V564" s="72">
        <f>IF(SUM($S$3:Y$3)*$J564+SUM($S$4:Y$4)*$K564+SUM($S$5:Y$5)*$L564+SUM($S$6:Y$6)*$M564+SUM($S$7:Y$7)*$N564-SUM($O564:$Q564)&gt;0,SUM($S$3:Y$3)*$J564+SUM($S$4:Y$4)*$K564+SUM($S$5:Y$5)*$L564+SUM($S$6:Y$6)*$M564+SUM($S$7:Y$7)*$N564-SUM($O564:$Q564),0)</f>
        <v>0</v>
      </c>
      <c r="W564" s="4">
        <f t="shared" si="1893"/>
        <v>0</v>
      </c>
      <c r="X564" s="72">
        <f>IF(SUM($S$3:AA$3)*$J564+SUM($S$4:AA$4)*$K564+SUM($S$5:AA$5)*$L564+SUM($S$6:AA$6)*$M564+SUM($S$7:AA$7)*$N564-SUM($O564:$Q564)&gt;0,SUM($S$3:AA$3)*$J564+SUM($S$4:AA$4)*$K564+SUM($S$5:AA$5)*$L564+SUM($S$6:AA$6)*$M564+SUM($S$7:AA$7)*$N564-SUM($O564:$Q564),0)</f>
        <v>0</v>
      </c>
      <c r="Y564" s="4">
        <f t="shared" si="1894"/>
        <v>0</v>
      </c>
      <c r="Z564" s="72">
        <f>IF(SUM($S$3:AC$3)*$J564+SUM($S$4:AC$4)*$K564+SUM($S$5:AC$5)*$L564+SUM($S$6:AC$6)*$M564+SUM($S$7:AC$7)*$N564-SUM($O564:$Q564)&gt;0,SUM($S$3:AC$3)*$J564+SUM($S$4:AC$4)*$K564+SUM($S$5:AC$5)*$L564+SUM($S$6:AC$6)*$M564+SUM($S$7:AC$7)*$N564-SUM($O564:$Q564),0)</f>
        <v>0</v>
      </c>
      <c r="AA564" s="4">
        <f t="shared" si="1895"/>
        <v>0</v>
      </c>
      <c r="AB564" s="72">
        <f>IF(SUM($S$3:AE$3)*$J564+SUM($S$4:AE$4)*$K564+SUM($S$5:AE$5)*$L564+SUM($S$6:AE$6)*$M564+SUM($S$7:AE$7)*$N564-SUM($O564:$Q564)&gt;0,SUM($S$3:AE$3)*$J564+SUM($S$4:AE$4)*$K564+SUM($S$5:AE$5)*$L564+SUM($S$6:AE$6)*$M564+SUM($S$7:AE$7)*$N564-SUM($O564:$Q564),0)</f>
        <v>0</v>
      </c>
      <c r="AC564" s="4">
        <f t="shared" si="1896"/>
        <v>0</v>
      </c>
      <c r="AD564" s="72">
        <f>IF(SUM($S$3:AG$3)*$J564+SUM($S$4:AG$4)*$K564+SUM($S$5:AG$5)*$L564+SUM($S$6:AG$6)*$M564+SUM($S$7:AG$7)*$N564-SUM($O564:$Q564)&gt;0,SUM($S$3:AG$3)*$J564+SUM($S$4:AG$4)*$K564+SUM($S$5:AG$5)*$L564+SUM($S$6:AG$6)*$M564+SUM($S$7:AG$7)*$N564-SUM($O564:$Q564),0)</f>
        <v>0</v>
      </c>
      <c r="AE564" s="4">
        <f t="shared" si="1897"/>
        <v>0</v>
      </c>
      <c r="AF564" s="72">
        <f>IF(SUM($S$3:AI$3)*$J564+SUM($S$4:AI$4)*$K564+SUM($S$5:AI$5)*$L564+SUM($S$6:AI$6)*$M564+SUM($S$7:AI$7)*$N564-SUM($O564:$Q564)&gt;0,SUM($S$3:AI$3)*$J564+SUM($S$4:AI$4)*$K564+SUM($S$5:AI$5)*$L564+SUM($S$6:AI$6)*$M564+SUM($S$7:AI$7)*$N564-SUM($O564:$Q564),0)</f>
        <v>1</v>
      </c>
      <c r="AG564" s="4">
        <f t="shared" si="1898"/>
        <v>1</v>
      </c>
      <c r="AH564" s="72">
        <f>IF(SUM($S$3:AK$3)*$J564+SUM($S$4:AK$4)*$K564+SUM($S$5:AK$5)*$L564+SUM($S$6:AK$6)*$M564+SUM($S$7:AK$7)*$N564-SUM($O564:$Q564)&gt;0,SUM($S$3:AK$3)*$J564+SUM($S$4:AK$4)*$K564+SUM($S$5:AK$5)*$L564+SUM($S$6:AK$6)*$M564+SUM($S$7:AK$7)*$N564-SUM($O564:$Q564),0)</f>
        <v>2.0999999999999996</v>
      </c>
      <c r="AI564" s="4">
        <f t="shared" si="1899"/>
        <v>1.0999999999999996</v>
      </c>
      <c r="AJ564" s="72">
        <f>IF(SUM($S$3:AM$3)*$J564+SUM($S$4:AQ$4)*$K564+SUM($S$5:AM$5)*$L564+SUM($S$6:AM$6)*$M564+SUM($S$7:AM$7)*$N564-SUM($O564:$Q564)&gt;0,SUM($S$3:AM$3)*$J564+SUM($S$4:AQ$4)*$K564+SUM($S$5:AM$5)*$L564+SUM($S$6:AM$6)*$M564+SUM($S$7:AM$7)*$N564-SUM($O564:$Q564),0)</f>
        <v>2.0999999999999996</v>
      </c>
      <c r="AK564" s="4">
        <f t="shared" si="1900"/>
        <v>0</v>
      </c>
      <c r="AL564" s="72">
        <f>IF(SUM($S$3:AO$3)*$J564+SUM($S$4:AS$4)*$K564+SUM($S$5:AO$5)*$L564+SUM($S$6:AO$6)*$M564+SUM($S$7:AO$7)*$N564-SUM($O564:$Q564)&gt;0,SUM($S$3:AO$3)*$J564+SUM($S$4:AS$4)*$K564+SUM($S$5:AO$5)*$L564+SUM($S$6:AO$6)*$M564+SUM($S$7:AO$7)*$N564-SUM($O564:$Q564),0)</f>
        <v>2.0999999999999996</v>
      </c>
      <c r="AM564" s="4">
        <f t="shared" si="1901"/>
        <v>0</v>
      </c>
      <c r="AN564" s="72">
        <f>IF(SUM($S$3:AQ$3)*$J564+SUM($S$4:AU$4)*$K564+SUM($S$5:AQ$5)*$L564+SUM($S$6:AQ$6)*$M564+SUM($S$7:AQ$7)*$N564-SUM($O564:$Q564)&gt;0,SUM($S$3:AQ$3)*$J564+SUM($S$4:AU$4)*$K564+SUM($S$5:AQ$5)*$L564+SUM($S$6:AQ$6)*$M564+SUM($S$7:AQ$7)*$N564-SUM($O564:$Q564),0)</f>
        <v>3.0999999999999996</v>
      </c>
      <c r="AO564" s="4">
        <f t="shared" si="1902"/>
        <v>1</v>
      </c>
      <c r="AP564" s="72">
        <f>IF(SUM($S$3:AS$3)*$J564+SUM($S$4:AW$4)*$K564+SUM($S$5:AS$5)*$L564+SUM($S$6:AS$6)*$M564+SUM($S$7:AS$7)*$N564-SUM($O564:$Q564)&gt;0,SUM($S$3:AS$3)*$J564+SUM($S$4:AW$4)*$K564+SUM($S$5:AS$5)*$L564+SUM($S$6:AS$6)*$M564+SUM($S$7:AS$7)*$N564-SUM($O564:$Q564),0)</f>
        <v>5.1000000000000005</v>
      </c>
      <c r="AQ564" s="4">
        <f t="shared" si="1903"/>
        <v>2.0000000000000009</v>
      </c>
      <c r="AR564" s="72">
        <f>IF(SUM($S$3:AU$3)*$J564+SUM($S$4:AP$4)*$K564+SUM($S$5:AU$5)*$L564+SUM($S$6:AU$6)*$M564+SUM($S$7:AU$7)*$N564-SUM($O564:$Q564)&gt;0,SUM($S$3:AU$3)*$J564+SUM($S$4:AP$4)*$K564+SUM($S$5:AU$5)*$L564+SUM($S$6:AU$6)*$M564+SUM($S$7:AU$7)*$N564-SUM($O564:$Q564),0)</f>
        <v>8.6999999999999993</v>
      </c>
      <c r="AS564" s="4">
        <f t="shared" si="1904"/>
        <v>3.5999999999999988</v>
      </c>
      <c r="AT564" s="72">
        <f>IF(SUM($S$3:AW$3)*$J564+SUM($S$4:AW$4)*$K564+SUM($S$5:AW$5)*$L564+SUM($S$6:AW$6)*$M564+SUM($S$7:AW$7)*$N564-SUM($O564:$Q564)&gt;0,SUM($S$3:AW$3)*$J564+SUM($S$4:AW$4)*$K564+SUM($S$5:AW$5)*$L564+SUM($S$6:AW$6)*$M564+SUM($S$7:AW$7)*$N564-SUM($O564:$Q564),0)</f>
        <v>12.3</v>
      </c>
      <c r="AU564" s="4">
        <f t="shared" si="1905"/>
        <v>3.6000000000000014</v>
      </c>
      <c r="AV564" s="72">
        <f>IF(SUM($S$3:AY$3)*$J564+SUM($S$4:AY$4)*$K564+SUM($S$5:AY$5)*$L564+SUM($S$6:AY$6)*$M564+SUM($S$7:AY$7)*$N564-SUM($O564:$Q564)&gt;0,SUM($S$3:AY$3)*$J564+SUM($S$4:AY$4)*$K564+SUM($S$5:AY$5)*$L564+SUM($S$6:AY$6)*$M564+SUM($S$7:AY$7)*$N564-SUM($O564:$Q564),0)</f>
        <v>15.900000000000002</v>
      </c>
      <c r="AW564" s="4">
        <f t="shared" si="1906"/>
        <v>3.6000000000000014</v>
      </c>
      <c r="AX564" s="72">
        <f>IF(SUM($S$3:BA$3)*$J564+SUM($S$4:BA$4)*$K564+SUM($S$5:BA$5)*$L564+SUM($S$6:BA$6)*$M564+SUM($S$7:BA$7)*$N564-SUM($O564:$Q564)&gt;0,SUM($S$3:BA$3)*$J564+SUM($S$4:BA$4)*$K564+SUM($S$5:BA$5)*$L564+SUM($S$6:BA$6)*$M564+SUM($S$7:BA$7)*$N564-SUM($O564:$Q564),0)</f>
        <v>19.5</v>
      </c>
      <c r="AY564" s="7">
        <f t="shared" si="1907"/>
        <v>3.5999999999999979</v>
      </c>
      <c r="AZ564" s="401">
        <f>IF(SUM($S$3:BC$3)*$J564+SUM($S$4:BC$4)*$K564+SUM($S$5:BC$5)*$L564+SUM($S$6:BC$6)*$M564+SUM($S$7:BC$7)*$N564-SUM($O564:$Q564)&gt;0,SUM($S$3:BC$3)*$J564+SUM($S$4:BC$4)*$K564+SUM($S$5:BC$5)*$L564+SUM($S$6:BC$6)*$M564+SUM($S$7:BC$7)*$N564-SUM($O564:$Q564),0)</f>
        <v>23.1</v>
      </c>
      <c r="BA564" s="87">
        <f t="shared" si="1825"/>
        <v>3.6000000000000014</v>
      </c>
      <c r="BB564" s="402">
        <f>IF(SUM($S$3:BD$3)*$J564+SUM($S$4:BD$4)*$K564+SUM($S$5:BD$5)*$L564+SUM($S$6:BD$6)*$M564+SUM($S$7:BD$7)*$N564-SUM($O564:$Q564)&gt;0,SUM($S$3:BD$3)*$J564+SUM($S$4:BD$4)*$K564+SUM($S$5:BD$5)*$L564+SUM($S$6:BD$6)*$M564+SUM($S$7:BD$7)*$N564-SUM($O564:$Q564),0)</f>
        <v>25.82</v>
      </c>
      <c r="BC564" s="87">
        <f t="shared" si="1826"/>
        <v>2.7199999999999989</v>
      </c>
      <c r="BD564" s="393"/>
      <c r="BE564" s="14"/>
      <c r="BF564" s="75"/>
      <c r="BG564" s="91">
        <f t="shared" si="1972"/>
        <v>0</v>
      </c>
      <c r="BH564" s="91">
        <f t="shared" si="1973"/>
        <v>0</v>
      </c>
      <c r="BI564" s="91">
        <f t="shared" si="1974"/>
        <v>0</v>
      </c>
      <c r="BJ564" s="91">
        <f t="shared" si="1975"/>
        <v>2801.66</v>
      </c>
      <c r="BK564" s="91">
        <f t="shared" si="1976"/>
        <v>3081.8259999999987</v>
      </c>
      <c r="BL564" s="91">
        <f t="shared" si="1977"/>
        <v>0</v>
      </c>
      <c r="BM564" s="91">
        <f t="shared" si="1978"/>
        <v>0</v>
      </c>
      <c r="BN564" s="91">
        <f t="shared" si="1979"/>
        <v>2801.66</v>
      </c>
      <c r="BO564" s="91">
        <f t="shared" si="1980"/>
        <v>5603.3200000000024</v>
      </c>
      <c r="BP564" s="91">
        <f t="shared" si="1981"/>
        <v>10085.975999999995</v>
      </c>
      <c r="BQ564" s="250">
        <f t="shared" si="1982"/>
        <v>10085.976000000004</v>
      </c>
      <c r="BR564" s="157">
        <f t="shared" si="1983"/>
        <v>10085.976000000004</v>
      </c>
      <c r="BS564" s="91">
        <f t="shared" si="1984"/>
        <v>10085.975999999993</v>
      </c>
      <c r="BT564" s="91">
        <f t="shared" si="1985"/>
        <v>10085.976000000004</v>
      </c>
      <c r="BU564" s="91">
        <f t="shared" si="1986"/>
        <v>7620.5151999999962</v>
      </c>
      <c r="BV564" s="23"/>
      <c r="BW564" s="24"/>
      <c r="BX564" s="164" t="s">
        <v>645</v>
      </c>
    </row>
    <row r="565" spans="1:76" ht="15" customHeight="1" x14ac:dyDescent="0.25">
      <c r="A565" s="94" t="s">
        <v>356</v>
      </c>
      <c r="B565" s="15"/>
      <c r="C565" s="268" t="s">
        <v>10</v>
      </c>
      <c r="D565" s="283">
        <v>1</v>
      </c>
      <c r="E565" s="336">
        <v>3481.5299999999997</v>
      </c>
      <c r="F565" s="355" t="s">
        <v>628</v>
      </c>
      <c r="G565" s="369">
        <v>1</v>
      </c>
      <c r="H565" s="370">
        <v>3829.68</v>
      </c>
      <c r="I565" s="383" t="s">
        <v>628</v>
      </c>
      <c r="J565" s="28"/>
      <c r="K565" s="117"/>
      <c r="L565" s="33">
        <v>1.6E-2</v>
      </c>
      <c r="M565" s="29"/>
      <c r="N565" s="29"/>
      <c r="O565" s="4">
        <v>0</v>
      </c>
      <c r="P565" s="10">
        <v>0</v>
      </c>
      <c r="Q565" s="295">
        <v>3.2160000000000002</v>
      </c>
      <c r="R565" s="72">
        <f>IF(SUM($S$3:U$3)*$J565+SUM($S$4:U$4)*$K565+SUM($S$5:U$5)*$L565+SUM($S$6:U$6)*$M565+SUM($S$7:U$7)*$N565-SUM($O565:$Q565)&gt;0,SUM($S$3:U$3)*$J565+SUM($S$4:U$4)*$K565+SUM($S$5:U$5)*$L565+SUM($S$6:U$6)*$M565+SUM($S$7:U$7)*$N565-SUM($O565:$Q565),0)</f>
        <v>0</v>
      </c>
      <c r="S565" s="73">
        <f t="shared" si="1891"/>
        <v>0</v>
      </c>
      <c r="T565" s="72">
        <f>IF(SUM($S$3:W$3)*$J565+SUM($S$4:W$4)*$K565+SUM($S$5:W$5)*$L565+SUM($S$6:W$6)*$M565+SUM($S$7:W$7)*$N565-SUM($O565:$Q565)&gt;0,SUM($S$3:W$3)*$J565+SUM($S$4:W$4)*$K565+SUM($S$5:W$5)*$L565+SUM($S$6:W$6)*$M565+SUM($S$7:W$7)*$N565-SUM($O565:$Q565),0)</f>
        <v>0</v>
      </c>
      <c r="U565" s="4">
        <f t="shared" si="1892"/>
        <v>0</v>
      </c>
      <c r="V565" s="72">
        <f>IF(SUM($S$3:Y$3)*$J565+SUM($S$4:Y$4)*$K565+SUM($S$5:Y$5)*$L565+SUM($S$6:Y$6)*$M565+SUM($S$7:Y$7)*$N565-SUM($O565:$Q565)&gt;0,SUM($S$3:Y$3)*$J565+SUM($S$4:Y$4)*$K565+SUM($S$5:Y$5)*$L565+SUM($S$6:Y$6)*$M565+SUM($S$7:Y$7)*$N565-SUM($O565:$Q565),0)</f>
        <v>0</v>
      </c>
      <c r="W565" s="4">
        <f t="shared" si="1893"/>
        <v>0</v>
      </c>
      <c r="X565" s="72">
        <f>IF(SUM($S$3:AA$3)*$J565+SUM($S$4:AA$4)*$K565+SUM($S$5:AA$5)*$L565+SUM($S$6:AA$6)*$M565+SUM($S$7:AA$7)*$N565-SUM($O565:$Q565)&gt;0,SUM($S$3:AA$3)*$J565+SUM($S$4:AA$4)*$K565+SUM($S$5:AA$5)*$L565+SUM($S$6:AA$6)*$M565+SUM($S$7:AA$7)*$N565-SUM($O565:$Q565),0)</f>
        <v>0</v>
      </c>
      <c r="Y565" s="4">
        <f t="shared" si="1894"/>
        <v>0</v>
      </c>
      <c r="Z565" s="72">
        <f>IF(SUM($S$3:AC$3)*$J565+SUM($S$4:AC$4)*$K565+SUM($S$5:AC$5)*$L565+SUM($S$6:AC$6)*$M565+SUM($S$7:AC$7)*$N565-SUM($O565:$Q565)&gt;0,SUM($S$3:AC$3)*$J565+SUM($S$4:AC$4)*$K565+SUM($S$5:AC$5)*$L565+SUM($S$6:AC$6)*$M565+SUM($S$7:AC$7)*$N565-SUM($O565:$Q565),0)</f>
        <v>0</v>
      </c>
      <c r="AA565" s="4">
        <f t="shared" si="1895"/>
        <v>0</v>
      </c>
      <c r="AB565" s="72">
        <f>IF(SUM($S$3:AE$3)*$J565+SUM($S$4:AE$4)*$K565+SUM($S$5:AE$5)*$L565+SUM($S$6:AE$6)*$M565+SUM($S$7:AE$7)*$N565-SUM($O565:$Q565)&gt;0,SUM($S$3:AE$3)*$J565+SUM($S$4:AE$4)*$K565+SUM($S$5:AE$5)*$L565+SUM($S$6:AE$6)*$M565+SUM($S$7:AE$7)*$N565-SUM($O565:$Q565),0)</f>
        <v>0</v>
      </c>
      <c r="AC565" s="4">
        <f t="shared" si="1896"/>
        <v>0</v>
      </c>
      <c r="AD565" s="72">
        <f>IF(SUM($S$3:AG$3)*$J565+SUM($S$4:AG$4)*$K565+SUM($S$5:AG$5)*$L565+SUM($S$6:AG$6)*$M565+SUM($S$7:AG$7)*$N565-SUM($O565:$Q565)&gt;0,SUM($S$3:AG$3)*$J565+SUM($S$4:AG$4)*$K565+SUM($S$5:AG$5)*$L565+SUM($S$6:AG$6)*$M565+SUM($S$7:AG$7)*$N565-SUM($O565:$Q565),0)</f>
        <v>0</v>
      </c>
      <c r="AE565" s="4">
        <f t="shared" si="1897"/>
        <v>0</v>
      </c>
      <c r="AF565" s="72">
        <f>IF(SUM($S$3:AI$3)*$J565+SUM($S$4:AI$4)*$K565+SUM($S$5:AI$5)*$L565+SUM($S$6:AI$6)*$M565+SUM($S$7:AI$7)*$N565-SUM($O565:$Q565)&gt;0,SUM($S$3:AI$3)*$J565+SUM($S$4:AI$4)*$K565+SUM($S$5:AI$5)*$L565+SUM($S$6:AI$6)*$M565+SUM($S$7:AI$7)*$N565-SUM($O565:$Q565),0)</f>
        <v>0.79999999999999982</v>
      </c>
      <c r="AG565" s="4">
        <f t="shared" si="1898"/>
        <v>0.79999999999999982</v>
      </c>
      <c r="AH565" s="72">
        <f>IF(SUM($S$3:AK$3)*$J565+SUM($S$4:AK$4)*$K565+SUM($S$5:AK$5)*$L565+SUM($S$6:AK$6)*$M565+SUM($S$7:AK$7)*$N565-SUM($O565:$Q565)&gt;0,SUM($S$3:AK$3)*$J565+SUM($S$4:AK$4)*$K565+SUM($S$5:AK$5)*$L565+SUM($S$6:AK$6)*$M565+SUM($S$7:AK$7)*$N565-SUM($O565:$Q565),0)</f>
        <v>1.6799999999999997</v>
      </c>
      <c r="AI565" s="4">
        <f t="shared" si="1899"/>
        <v>0.87999999999999989</v>
      </c>
      <c r="AJ565" s="72">
        <f>IF(SUM($S$3:AM$3)*$J565+SUM($S$4:AQ$4)*$K565+SUM($S$5:AM$5)*$L565+SUM($S$6:AM$6)*$M565+SUM($S$7:AM$7)*$N565-SUM($O565:$Q565)&gt;0,SUM($S$3:AM$3)*$J565+SUM($S$4:AQ$4)*$K565+SUM($S$5:AM$5)*$L565+SUM($S$6:AM$6)*$M565+SUM($S$7:AM$7)*$N565-SUM($O565:$Q565),0)</f>
        <v>1.6799999999999997</v>
      </c>
      <c r="AK565" s="4">
        <f t="shared" si="1900"/>
        <v>0</v>
      </c>
      <c r="AL565" s="72">
        <f>IF(SUM($S$3:AO$3)*$J565+SUM($S$4:AS$4)*$K565+SUM($S$5:AO$5)*$L565+SUM($S$6:AO$6)*$M565+SUM($S$7:AO$7)*$N565-SUM($O565:$Q565)&gt;0,SUM($S$3:AO$3)*$J565+SUM($S$4:AS$4)*$K565+SUM($S$5:AO$5)*$L565+SUM($S$6:AO$6)*$M565+SUM($S$7:AO$7)*$N565-SUM($O565:$Q565),0)</f>
        <v>1.6799999999999997</v>
      </c>
      <c r="AM565" s="4">
        <f t="shared" si="1901"/>
        <v>0</v>
      </c>
      <c r="AN565" s="72">
        <f>IF(SUM($S$3:AQ$3)*$J565+SUM($S$4:AU$4)*$K565+SUM($S$5:AQ$5)*$L565+SUM($S$6:AQ$6)*$M565+SUM($S$7:AQ$7)*$N565-SUM($O565:$Q565)&gt;0,SUM($S$3:AQ$3)*$J565+SUM($S$4:AU$4)*$K565+SUM($S$5:AQ$5)*$L565+SUM($S$6:AQ$6)*$M565+SUM($S$7:AQ$7)*$N565-SUM($O565:$Q565),0)</f>
        <v>2.4799999999999995</v>
      </c>
      <c r="AO565" s="4">
        <f t="shared" si="1902"/>
        <v>0.79999999999999982</v>
      </c>
      <c r="AP565" s="72">
        <f>IF(SUM($S$3:AS$3)*$J565+SUM($S$4:AW$4)*$K565+SUM($S$5:AS$5)*$L565+SUM($S$6:AS$6)*$M565+SUM($S$7:AS$7)*$N565-SUM($O565:$Q565)&gt;0,SUM($S$3:AS$3)*$J565+SUM($S$4:AW$4)*$K565+SUM($S$5:AS$5)*$L565+SUM($S$6:AS$6)*$M565+SUM($S$7:AS$7)*$N565-SUM($O565:$Q565),0)</f>
        <v>4.08</v>
      </c>
      <c r="AQ565" s="4">
        <f t="shared" si="1903"/>
        <v>1.6000000000000005</v>
      </c>
      <c r="AR565" s="72">
        <f>IF(SUM($S$3:AU$3)*$J565+SUM($S$4:AP$4)*$K565+SUM($S$5:AU$5)*$L565+SUM($S$6:AU$6)*$M565+SUM($S$7:AU$7)*$N565-SUM($O565:$Q565)&gt;0,SUM($S$3:AU$3)*$J565+SUM($S$4:AP$4)*$K565+SUM($S$5:AU$5)*$L565+SUM($S$6:AU$6)*$M565+SUM($S$7:AU$7)*$N565-SUM($O565:$Q565),0)</f>
        <v>6.96</v>
      </c>
      <c r="AS565" s="4">
        <f t="shared" si="1904"/>
        <v>2.88</v>
      </c>
      <c r="AT565" s="72">
        <f>IF(SUM($S$3:AW$3)*$J565+SUM($S$4:AW$4)*$K565+SUM($S$5:AW$5)*$L565+SUM($S$6:AW$6)*$M565+SUM($S$7:AW$7)*$N565-SUM($O565:$Q565)&gt;0,SUM($S$3:AW$3)*$J565+SUM($S$4:AW$4)*$K565+SUM($S$5:AW$5)*$L565+SUM($S$6:AW$6)*$M565+SUM($S$7:AW$7)*$N565-SUM($O565:$Q565),0)</f>
        <v>9.84</v>
      </c>
      <c r="AU565" s="4">
        <f t="shared" si="1905"/>
        <v>2.88</v>
      </c>
      <c r="AV565" s="72">
        <f>IF(SUM($S$3:AY$3)*$J565+SUM($S$4:AY$4)*$K565+SUM($S$5:AY$5)*$L565+SUM($S$6:AY$6)*$M565+SUM($S$7:AY$7)*$N565-SUM($O565:$Q565)&gt;0,SUM($S$3:AY$3)*$J565+SUM($S$4:AY$4)*$K565+SUM($S$5:AY$5)*$L565+SUM($S$6:AY$6)*$M565+SUM($S$7:AY$7)*$N565-SUM($O565:$Q565),0)</f>
        <v>12.719999999999999</v>
      </c>
      <c r="AW565" s="4">
        <f t="shared" si="1906"/>
        <v>2.879999999999999</v>
      </c>
      <c r="AX565" s="72">
        <f>IF(SUM($S$3:BA$3)*$J565+SUM($S$4:BA$4)*$K565+SUM($S$5:BA$5)*$L565+SUM($S$6:BA$6)*$M565+SUM($S$7:BA$7)*$N565-SUM($O565:$Q565)&gt;0,SUM($S$3:BA$3)*$J565+SUM($S$4:BA$4)*$K565+SUM($S$5:BA$5)*$L565+SUM($S$6:BA$6)*$M565+SUM($S$7:BA$7)*$N565-SUM($O565:$Q565),0)</f>
        <v>15.599999999999998</v>
      </c>
      <c r="AY565" s="7">
        <f t="shared" si="1907"/>
        <v>2.879999999999999</v>
      </c>
      <c r="AZ565" s="401">
        <f>IF(SUM($S$3:BC$3)*$J565+SUM($S$4:BC$4)*$K565+SUM($S$5:BC$5)*$L565+SUM($S$6:BC$6)*$M565+SUM($S$7:BC$7)*$N565-SUM($O565:$Q565)&gt;0,SUM($S$3:BC$3)*$J565+SUM($S$4:BC$4)*$K565+SUM($S$5:BC$5)*$L565+SUM($S$6:BC$6)*$M565+SUM($S$7:BC$7)*$N565-SUM($O565:$Q565),0)</f>
        <v>18.48</v>
      </c>
      <c r="BA565" s="87">
        <f t="shared" si="1825"/>
        <v>2.8800000000000026</v>
      </c>
      <c r="BB565" s="402">
        <f>IF(SUM($S$3:BD$3)*$J565+SUM($S$4:BD$4)*$K565+SUM($S$5:BD$5)*$L565+SUM($S$6:BD$6)*$M565+SUM($S$7:BD$7)*$N565-SUM($O565:$Q565)&gt;0,SUM($S$3:BD$3)*$J565+SUM($S$4:BD$4)*$K565+SUM($S$5:BD$5)*$L565+SUM($S$6:BD$6)*$M565+SUM($S$7:BD$7)*$N565-SUM($O565:$Q565),0)</f>
        <v>20.655999999999999</v>
      </c>
      <c r="BC565" s="87">
        <f t="shared" si="1826"/>
        <v>2.1759999999999984</v>
      </c>
      <c r="BD565" s="393"/>
      <c r="BE565" s="14"/>
      <c r="BF565" s="75"/>
      <c r="BG565" s="91">
        <f t="shared" si="1972"/>
        <v>0</v>
      </c>
      <c r="BH565" s="91">
        <f t="shared" si="1973"/>
        <v>0</v>
      </c>
      <c r="BI565" s="91">
        <f t="shared" si="1974"/>
        <v>0</v>
      </c>
      <c r="BJ565" s="91">
        <f t="shared" si="1975"/>
        <v>3063.7439999999992</v>
      </c>
      <c r="BK565" s="91">
        <f t="shared" si="1976"/>
        <v>3370.1183999999994</v>
      </c>
      <c r="BL565" s="91">
        <f t="shared" si="1977"/>
        <v>0</v>
      </c>
      <c r="BM565" s="91">
        <f t="shared" si="1978"/>
        <v>0</v>
      </c>
      <c r="BN565" s="91">
        <f t="shared" si="1979"/>
        <v>3063.7439999999992</v>
      </c>
      <c r="BO565" s="91">
        <f t="shared" si="1980"/>
        <v>6127.4880000000021</v>
      </c>
      <c r="BP565" s="91">
        <f t="shared" si="1981"/>
        <v>11029.4784</v>
      </c>
      <c r="BQ565" s="250">
        <f t="shared" si="1982"/>
        <v>11029.4784</v>
      </c>
      <c r="BR565" s="157">
        <f t="shared" si="1983"/>
        <v>11029.478399999996</v>
      </c>
      <c r="BS565" s="91">
        <f t="shared" si="1984"/>
        <v>11029.478399999996</v>
      </c>
      <c r="BT565" s="91">
        <f t="shared" si="1985"/>
        <v>11029.478400000009</v>
      </c>
      <c r="BU565" s="91">
        <f t="shared" si="1986"/>
        <v>8333.3836799999935</v>
      </c>
      <c r="BV565" s="23"/>
      <c r="BW565" s="24"/>
      <c r="BX565" s="164" t="s">
        <v>645</v>
      </c>
    </row>
    <row r="566" spans="1:76" ht="15" customHeight="1" x14ac:dyDescent="0.25">
      <c r="A566" s="94" t="s">
        <v>357</v>
      </c>
      <c r="B566" s="15"/>
      <c r="C566" s="268" t="s">
        <v>10</v>
      </c>
      <c r="D566" s="283">
        <v>1</v>
      </c>
      <c r="E566" s="336">
        <v>5022.03</v>
      </c>
      <c r="F566" s="355" t="s">
        <v>628</v>
      </c>
      <c r="G566" s="369">
        <v>1</v>
      </c>
      <c r="H566" s="370">
        <v>5524.23</v>
      </c>
      <c r="I566" s="383" t="s">
        <v>628</v>
      </c>
      <c r="J566" s="28"/>
      <c r="K566" s="117"/>
      <c r="L566" s="33">
        <v>1.6E-2</v>
      </c>
      <c r="M566" s="29"/>
      <c r="N566" s="29"/>
      <c r="O566" s="4">
        <v>0</v>
      </c>
      <c r="P566" s="10">
        <v>0</v>
      </c>
      <c r="Q566" s="295">
        <v>3.2160000000000002</v>
      </c>
      <c r="R566" s="72">
        <f>IF(SUM($S$3:U$3)*$J566+SUM($S$4:U$4)*$K566+SUM($S$5:U$5)*$L566+SUM($S$6:U$6)*$M566+SUM($S$7:U$7)*$N566-SUM($O566:$Q566)&gt;0,SUM($S$3:U$3)*$J566+SUM($S$4:U$4)*$K566+SUM($S$5:U$5)*$L566+SUM($S$6:U$6)*$M566+SUM($S$7:U$7)*$N566-SUM($O566:$Q566),0)</f>
        <v>0</v>
      </c>
      <c r="S566" s="73">
        <f t="shared" si="1891"/>
        <v>0</v>
      </c>
      <c r="T566" s="72">
        <f>IF(SUM($S$3:W$3)*$J566+SUM($S$4:W$4)*$K566+SUM($S$5:W$5)*$L566+SUM($S$6:W$6)*$M566+SUM($S$7:W$7)*$N566-SUM($O566:$Q566)&gt;0,SUM($S$3:W$3)*$J566+SUM($S$4:W$4)*$K566+SUM($S$5:W$5)*$L566+SUM($S$6:W$6)*$M566+SUM($S$7:W$7)*$N566-SUM($O566:$Q566),0)</f>
        <v>0</v>
      </c>
      <c r="U566" s="4">
        <f t="shared" si="1892"/>
        <v>0</v>
      </c>
      <c r="V566" s="72">
        <f>IF(SUM($S$3:Y$3)*$J566+SUM($S$4:Y$4)*$K566+SUM($S$5:Y$5)*$L566+SUM($S$6:Y$6)*$M566+SUM($S$7:Y$7)*$N566-SUM($O566:$Q566)&gt;0,SUM($S$3:Y$3)*$J566+SUM($S$4:Y$4)*$K566+SUM($S$5:Y$5)*$L566+SUM($S$6:Y$6)*$M566+SUM($S$7:Y$7)*$N566-SUM($O566:$Q566),0)</f>
        <v>0</v>
      </c>
      <c r="W566" s="4">
        <f t="shared" si="1893"/>
        <v>0</v>
      </c>
      <c r="X566" s="72">
        <f>IF(SUM($S$3:AA$3)*$J566+SUM($S$4:AA$4)*$K566+SUM($S$5:AA$5)*$L566+SUM($S$6:AA$6)*$M566+SUM($S$7:AA$7)*$N566-SUM($O566:$Q566)&gt;0,SUM($S$3:AA$3)*$J566+SUM($S$4:AA$4)*$K566+SUM($S$5:AA$5)*$L566+SUM($S$6:AA$6)*$M566+SUM($S$7:AA$7)*$N566-SUM($O566:$Q566),0)</f>
        <v>0</v>
      </c>
      <c r="Y566" s="4">
        <f t="shared" si="1894"/>
        <v>0</v>
      </c>
      <c r="Z566" s="72">
        <f>IF(SUM($S$3:AC$3)*$J566+SUM($S$4:AC$4)*$K566+SUM($S$5:AC$5)*$L566+SUM($S$6:AC$6)*$M566+SUM($S$7:AC$7)*$N566-SUM($O566:$Q566)&gt;0,SUM($S$3:AC$3)*$J566+SUM($S$4:AC$4)*$K566+SUM($S$5:AC$5)*$L566+SUM($S$6:AC$6)*$M566+SUM($S$7:AC$7)*$N566-SUM($O566:$Q566),0)</f>
        <v>0</v>
      </c>
      <c r="AA566" s="4">
        <f t="shared" si="1895"/>
        <v>0</v>
      </c>
      <c r="AB566" s="72">
        <f>IF(SUM($S$3:AE$3)*$J566+SUM($S$4:AE$4)*$K566+SUM($S$5:AE$5)*$L566+SUM($S$6:AE$6)*$M566+SUM($S$7:AE$7)*$N566-SUM($O566:$Q566)&gt;0,SUM($S$3:AE$3)*$J566+SUM($S$4:AE$4)*$K566+SUM($S$5:AE$5)*$L566+SUM($S$6:AE$6)*$M566+SUM($S$7:AE$7)*$N566-SUM($O566:$Q566),0)</f>
        <v>0</v>
      </c>
      <c r="AC566" s="4">
        <f t="shared" si="1896"/>
        <v>0</v>
      </c>
      <c r="AD566" s="72">
        <f>IF(SUM($S$3:AG$3)*$J566+SUM($S$4:AG$4)*$K566+SUM($S$5:AG$5)*$L566+SUM($S$6:AG$6)*$M566+SUM($S$7:AG$7)*$N566-SUM($O566:$Q566)&gt;0,SUM($S$3:AG$3)*$J566+SUM($S$4:AG$4)*$K566+SUM($S$5:AG$5)*$L566+SUM($S$6:AG$6)*$M566+SUM($S$7:AG$7)*$N566-SUM($O566:$Q566),0)</f>
        <v>0</v>
      </c>
      <c r="AE566" s="4">
        <f t="shared" si="1897"/>
        <v>0</v>
      </c>
      <c r="AF566" s="72">
        <f>IF(SUM($S$3:AI$3)*$J566+SUM($S$4:AI$4)*$K566+SUM($S$5:AI$5)*$L566+SUM($S$6:AI$6)*$M566+SUM($S$7:AI$7)*$N566-SUM($O566:$Q566)&gt;0,SUM($S$3:AI$3)*$J566+SUM($S$4:AI$4)*$K566+SUM($S$5:AI$5)*$L566+SUM($S$6:AI$6)*$M566+SUM($S$7:AI$7)*$N566-SUM($O566:$Q566),0)</f>
        <v>0.79999999999999982</v>
      </c>
      <c r="AG566" s="4">
        <f t="shared" si="1898"/>
        <v>0.79999999999999982</v>
      </c>
      <c r="AH566" s="72">
        <f>IF(SUM($S$3:AK$3)*$J566+SUM($S$4:AK$4)*$K566+SUM($S$5:AK$5)*$L566+SUM($S$6:AK$6)*$M566+SUM($S$7:AK$7)*$N566-SUM($O566:$Q566)&gt;0,SUM($S$3:AK$3)*$J566+SUM($S$4:AK$4)*$K566+SUM($S$5:AK$5)*$L566+SUM($S$6:AK$6)*$M566+SUM($S$7:AK$7)*$N566-SUM($O566:$Q566),0)</f>
        <v>1.6799999999999997</v>
      </c>
      <c r="AI566" s="4">
        <f t="shared" si="1899"/>
        <v>0.87999999999999989</v>
      </c>
      <c r="AJ566" s="72">
        <f>IF(SUM($S$3:AM$3)*$J566+SUM($S$4:AQ$4)*$K566+SUM($S$5:AM$5)*$L566+SUM($S$6:AM$6)*$M566+SUM($S$7:AM$7)*$N566-SUM($O566:$Q566)&gt;0,SUM($S$3:AM$3)*$J566+SUM($S$4:AQ$4)*$K566+SUM($S$5:AM$5)*$L566+SUM($S$6:AM$6)*$M566+SUM($S$7:AM$7)*$N566-SUM($O566:$Q566),0)</f>
        <v>1.6799999999999997</v>
      </c>
      <c r="AK566" s="4">
        <f t="shared" si="1900"/>
        <v>0</v>
      </c>
      <c r="AL566" s="72">
        <f>IF(SUM($S$3:AO$3)*$J566+SUM($S$4:AS$4)*$K566+SUM($S$5:AO$5)*$L566+SUM($S$6:AO$6)*$M566+SUM($S$7:AO$7)*$N566-SUM($O566:$Q566)&gt;0,SUM($S$3:AO$3)*$J566+SUM($S$4:AS$4)*$K566+SUM($S$5:AO$5)*$L566+SUM($S$6:AO$6)*$M566+SUM($S$7:AO$7)*$N566-SUM($O566:$Q566),0)</f>
        <v>1.6799999999999997</v>
      </c>
      <c r="AM566" s="4">
        <f t="shared" si="1901"/>
        <v>0</v>
      </c>
      <c r="AN566" s="72">
        <f>IF(SUM($S$3:AQ$3)*$J566+SUM($S$4:AU$4)*$K566+SUM($S$5:AQ$5)*$L566+SUM($S$6:AQ$6)*$M566+SUM($S$7:AQ$7)*$N566-SUM($O566:$Q566)&gt;0,SUM($S$3:AQ$3)*$J566+SUM($S$4:AU$4)*$K566+SUM($S$5:AQ$5)*$L566+SUM($S$6:AQ$6)*$M566+SUM($S$7:AQ$7)*$N566-SUM($O566:$Q566),0)</f>
        <v>2.4799999999999995</v>
      </c>
      <c r="AO566" s="4">
        <f t="shared" si="1902"/>
        <v>0.79999999999999982</v>
      </c>
      <c r="AP566" s="72">
        <f>IF(SUM($S$3:AS$3)*$J566+SUM($S$4:AW$4)*$K566+SUM($S$5:AS$5)*$L566+SUM($S$6:AS$6)*$M566+SUM($S$7:AS$7)*$N566-SUM($O566:$Q566)&gt;0,SUM($S$3:AS$3)*$J566+SUM($S$4:AW$4)*$K566+SUM($S$5:AS$5)*$L566+SUM($S$6:AS$6)*$M566+SUM($S$7:AS$7)*$N566-SUM($O566:$Q566),0)</f>
        <v>4.08</v>
      </c>
      <c r="AQ566" s="4">
        <f t="shared" si="1903"/>
        <v>1.6000000000000005</v>
      </c>
      <c r="AR566" s="72">
        <f>IF(SUM($S$3:AU$3)*$J566+SUM($S$4:AP$4)*$K566+SUM($S$5:AU$5)*$L566+SUM($S$6:AU$6)*$M566+SUM($S$7:AU$7)*$N566-SUM($O566:$Q566)&gt;0,SUM($S$3:AU$3)*$J566+SUM($S$4:AP$4)*$K566+SUM($S$5:AU$5)*$L566+SUM($S$6:AU$6)*$M566+SUM($S$7:AU$7)*$N566-SUM($O566:$Q566),0)</f>
        <v>6.96</v>
      </c>
      <c r="AS566" s="4">
        <f t="shared" si="1904"/>
        <v>2.88</v>
      </c>
      <c r="AT566" s="72">
        <f>IF(SUM($S$3:AW$3)*$J566+SUM($S$4:AW$4)*$K566+SUM($S$5:AW$5)*$L566+SUM($S$6:AW$6)*$M566+SUM($S$7:AW$7)*$N566-SUM($O566:$Q566)&gt;0,SUM($S$3:AW$3)*$J566+SUM($S$4:AW$4)*$K566+SUM($S$5:AW$5)*$L566+SUM($S$6:AW$6)*$M566+SUM($S$7:AW$7)*$N566-SUM($O566:$Q566),0)</f>
        <v>9.84</v>
      </c>
      <c r="AU566" s="4">
        <f t="shared" si="1905"/>
        <v>2.88</v>
      </c>
      <c r="AV566" s="72">
        <f>IF(SUM($S$3:AY$3)*$J566+SUM($S$4:AY$4)*$K566+SUM($S$5:AY$5)*$L566+SUM($S$6:AY$6)*$M566+SUM($S$7:AY$7)*$N566-SUM($O566:$Q566)&gt;0,SUM($S$3:AY$3)*$J566+SUM($S$4:AY$4)*$K566+SUM($S$5:AY$5)*$L566+SUM($S$6:AY$6)*$M566+SUM($S$7:AY$7)*$N566-SUM($O566:$Q566),0)</f>
        <v>12.719999999999999</v>
      </c>
      <c r="AW566" s="4">
        <f t="shared" si="1906"/>
        <v>2.879999999999999</v>
      </c>
      <c r="AX566" s="72">
        <f>IF(SUM($S$3:BA$3)*$J566+SUM($S$4:BA$4)*$K566+SUM($S$5:BA$5)*$L566+SUM($S$6:BA$6)*$M566+SUM($S$7:BA$7)*$N566-SUM($O566:$Q566)&gt;0,SUM($S$3:BA$3)*$J566+SUM($S$4:BA$4)*$K566+SUM($S$5:BA$5)*$L566+SUM($S$6:BA$6)*$M566+SUM($S$7:BA$7)*$N566-SUM($O566:$Q566),0)</f>
        <v>15.599999999999998</v>
      </c>
      <c r="AY566" s="7">
        <f t="shared" si="1907"/>
        <v>2.879999999999999</v>
      </c>
      <c r="AZ566" s="401">
        <f>IF(SUM($S$3:BC$3)*$J566+SUM($S$4:BC$4)*$K566+SUM($S$5:BC$5)*$L566+SUM($S$6:BC$6)*$M566+SUM($S$7:BC$7)*$N566-SUM($O566:$Q566)&gt;0,SUM($S$3:BC$3)*$J566+SUM($S$4:BC$4)*$K566+SUM($S$5:BC$5)*$L566+SUM($S$6:BC$6)*$M566+SUM($S$7:BC$7)*$N566-SUM($O566:$Q566),0)</f>
        <v>18.48</v>
      </c>
      <c r="BA566" s="87">
        <f t="shared" si="1825"/>
        <v>2.8800000000000026</v>
      </c>
      <c r="BB566" s="402">
        <f>IF(SUM($S$3:BD$3)*$J566+SUM($S$4:BD$4)*$K566+SUM($S$5:BD$5)*$L566+SUM($S$6:BD$6)*$M566+SUM($S$7:BD$7)*$N566-SUM($O566:$Q566)&gt;0,SUM($S$3:BD$3)*$J566+SUM($S$4:BD$4)*$K566+SUM($S$5:BD$5)*$L566+SUM($S$6:BD$6)*$M566+SUM($S$7:BD$7)*$N566-SUM($O566:$Q566),0)</f>
        <v>20.655999999999999</v>
      </c>
      <c r="BC566" s="87">
        <f t="shared" si="1826"/>
        <v>2.1759999999999984</v>
      </c>
      <c r="BD566" s="393"/>
      <c r="BE566" s="14"/>
      <c r="BF566" s="75"/>
      <c r="BG566" s="91">
        <f t="shared" si="1972"/>
        <v>0</v>
      </c>
      <c r="BH566" s="91">
        <f t="shared" si="1973"/>
        <v>0</v>
      </c>
      <c r="BI566" s="91">
        <f t="shared" si="1974"/>
        <v>0</v>
      </c>
      <c r="BJ566" s="91">
        <f t="shared" si="1975"/>
        <v>4419.3839999999991</v>
      </c>
      <c r="BK566" s="91">
        <f t="shared" si="1976"/>
        <v>4861.3223999999991</v>
      </c>
      <c r="BL566" s="91">
        <f t="shared" si="1977"/>
        <v>0</v>
      </c>
      <c r="BM566" s="91">
        <f t="shared" si="1978"/>
        <v>0</v>
      </c>
      <c r="BN566" s="91">
        <f t="shared" si="1979"/>
        <v>4419.3839999999991</v>
      </c>
      <c r="BO566" s="91">
        <f t="shared" si="1980"/>
        <v>8838.7680000000018</v>
      </c>
      <c r="BP566" s="91">
        <f t="shared" si="1981"/>
        <v>15909.782399999998</v>
      </c>
      <c r="BQ566" s="250">
        <f t="shared" si="1982"/>
        <v>15909.782399999998</v>
      </c>
      <c r="BR566" s="157">
        <f t="shared" si="1983"/>
        <v>15909.782399999993</v>
      </c>
      <c r="BS566" s="91">
        <f t="shared" si="1984"/>
        <v>15909.782399999993</v>
      </c>
      <c r="BT566" s="91">
        <f t="shared" si="1985"/>
        <v>15909.782400000013</v>
      </c>
      <c r="BU566" s="91">
        <f t="shared" si="1986"/>
        <v>12020.72447999999</v>
      </c>
      <c r="BV566" s="23"/>
      <c r="BW566" s="24"/>
      <c r="BX566" s="164" t="s">
        <v>645</v>
      </c>
    </row>
    <row r="567" spans="1:76" ht="15" customHeight="1" x14ac:dyDescent="0.25">
      <c r="A567" s="94" t="s">
        <v>358</v>
      </c>
      <c r="B567" s="15"/>
      <c r="C567" s="268" t="s">
        <v>10</v>
      </c>
      <c r="D567" s="283">
        <v>1</v>
      </c>
      <c r="E567" s="336">
        <v>10879.010999999999</v>
      </c>
      <c r="F567" s="355" t="s">
        <v>628</v>
      </c>
      <c r="G567" s="369">
        <v>1</v>
      </c>
      <c r="H567" s="370">
        <v>11966.91</v>
      </c>
      <c r="I567" s="383" t="s">
        <v>628</v>
      </c>
      <c r="J567" s="28"/>
      <c r="K567" s="117"/>
      <c r="L567" s="33">
        <v>0.02</v>
      </c>
      <c r="M567" s="29"/>
      <c r="N567" s="29"/>
      <c r="O567" s="4">
        <v>0</v>
      </c>
      <c r="P567" s="10">
        <v>0</v>
      </c>
      <c r="Q567" s="295">
        <v>4.0200000000000005</v>
      </c>
      <c r="R567" s="72">
        <f>IF(SUM($S$3:U$3)*$J567+SUM($S$4:U$4)*$K567+SUM($S$5:U$5)*$L567+SUM($S$6:U$6)*$M567+SUM($S$7:U$7)*$N567-SUM($O567:$Q567)&gt;0,SUM($S$3:U$3)*$J567+SUM($S$4:U$4)*$K567+SUM($S$5:U$5)*$L567+SUM($S$6:U$6)*$M567+SUM($S$7:U$7)*$N567-SUM($O567:$Q567),0)</f>
        <v>0</v>
      </c>
      <c r="S567" s="73">
        <f t="shared" si="1891"/>
        <v>0</v>
      </c>
      <c r="T567" s="72">
        <f>IF(SUM($S$3:W$3)*$J567+SUM($S$4:W$4)*$K567+SUM($S$5:W$5)*$L567+SUM($S$6:W$6)*$M567+SUM($S$7:W$7)*$N567-SUM($O567:$Q567)&gt;0,SUM($S$3:W$3)*$J567+SUM($S$4:W$4)*$K567+SUM($S$5:W$5)*$L567+SUM($S$6:W$6)*$M567+SUM($S$7:W$7)*$N567-SUM($O567:$Q567),0)</f>
        <v>0</v>
      </c>
      <c r="U567" s="4">
        <f t="shared" si="1892"/>
        <v>0</v>
      </c>
      <c r="V567" s="72">
        <f>IF(SUM($S$3:Y$3)*$J567+SUM($S$4:Y$4)*$K567+SUM($S$5:Y$5)*$L567+SUM($S$6:Y$6)*$M567+SUM($S$7:Y$7)*$N567-SUM($O567:$Q567)&gt;0,SUM($S$3:Y$3)*$J567+SUM($S$4:Y$4)*$K567+SUM($S$5:Y$5)*$L567+SUM($S$6:Y$6)*$M567+SUM($S$7:Y$7)*$N567-SUM($O567:$Q567),0)</f>
        <v>0</v>
      </c>
      <c r="W567" s="4">
        <f t="shared" si="1893"/>
        <v>0</v>
      </c>
      <c r="X567" s="72">
        <f>IF(SUM($S$3:AA$3)*$J567+SUM($S$4:AA$4)*$K567+SUM($S$5:AA$5)*$L567+SUM($S$6:AA$6)*$M567+SUM($S$7:AA$7)*$N567-SUM($O567:$Q567)&gt;0,SUM($S$3:AA$3)*$J567+SUM($S$4:AA$4)*$K567+SUM($S$5:AA$5)*$L567+SUM($S$6:AA$6)*$M567+SUM($S$7:AA$7)*$N567-SUM($O567:$Q567),0)</f>
        <v>0</v>
      </c>
      <c r="Y567" s="4">
        <f t="shared" si="1894"/>
        <v>0</v>
      </c>
      <c r="Z567" s="72">
        <f>IF(SUM($S$3:AC$3)*$J567+SUM($S$4:AC$4)*$K567+SUM($S$5:AC$5)*$L567+SUM($S$6:AC$6)*$M567+SUM($S$7:AC$7)*$N567-SUM($O567:$Q567)&gt;0,SUM($S$3:AC$3)*$J567+SUM($S$4:AC$4)*$K567+SUM($S$5:AC$5)*$L567+SUM($S$6:AC$6)*$M567+SUM($S$7:AC$7)*$N567-SUM($O567:$Q567),0)</f>
        <v>0</v>
      </c>
      <c r="AA567" s="4">
        <f t="shared" si="1895"/>
        <v>0</v>
      </c>
      <c r="AB567" s="72">
        <f>IF(SUM($S$3:AE$3)*$J567+SUM($S$4:AE$4)*$K567+SUM($S$5:AE$5)*$L567+SUM($S$6:AE$6)*$M567+SUM($S$7:AE$7)*$N567-SUM($O567:$Q567)&gt;0,SUM($S$3:AE$3)*$J567+SUM($S$4:AE$4)*$K567+SUM($S$5:AE$5)*$L567+SUM($S$6:AE$6)*$M567+SUM($S$7:AE$7)*$N567-SUM($O567:$Q567),0)</f>
        <v>0</v>
      </c>
      <c r="AC567" s="4">
        <f t="shared" si="1896"/>
        <v>0</v>
      </c>
      <c r="AD567" s="72">
        <f>IF(SUM($S$3:AG$3)*$J567+SUM($S$4:AG$4)*$K567+SUM($S$5:AG$5)*$L567+SUM($S$6:AG$6)*$M567+SUM($S$7:AG$7)*$N567-SUM($O567:$Q567)&gt;0,SUM($S$3:AG$3)*$J567+SUM($S$4:AG$4)*$K567+SUM($S$5:AG$5)*$L567+SUM($S$6:AG$6)*$M567+SUM($S$7:AG$7)*$N567-SUM($O567:$Q567),0)</f>
        <v>0</v>
      </c>
      <c r="AE567" s="4">
        <f t="shared" si="1897"/>
        <v>0</v>
      </c>
      <c r="AF567" s="72">
        <f>IF(SUM($S$3:AI$3)*$J567+SUM($S$4:AI$4)*$K567+SUM($S$5:AI$5)*$L567+SUM($S$6:AI$6)*$M567+SUM($S$7:AI$7)*$N567-SUM($O567:$Q567)&gt;0,SUM($S$3:AI$3)*$J567+SUM($S$4:AI$4)*$K567+SUM($S$5:AI$5)*$L567+SUM($S$6:AI$6)*$M567+SUM($S$7:AI$7)*$N567-SUM($O567:$Q567),0)</f>
        <v>1</v>
      </c>
      <c r="AG567" s="4">
        <f t="shared" si="1898"/>
        <v>1</v>
      </c>
      <c r="AH567" s="72">
        <f>IF(SUM($S$3:AK$3)*$J567+SUM($S$4:AK$4)*$K567+SUM($S$5:AK$5)*$L567+SUM($S$6:AK$6)*$M567+SUM($S$7:AK$7)*$N567-SUM($O567:$Q567)&gt;0,SUM($S$3:AK$3)*$J567+SUM($S$4:AK$4)*$K567+SUM($S$5:AK$5)*$L567+SUM($S$6:AK$6)*$M567+SUM($S$7:AK$7)*$N567-SUM($O567:$Q567),0)</f>
        <v>2.0999999999999996</v>
      </c>
      <c r="AI567" s="4">
        <f t="shared" si="1899"/>
        <v>1.0999999999999996</v>
      </c>
      <c r="AJ567" s="72">
        <f>IF(SUM($S$3:AM$3)*$J567+SUM($S$4:AQ$4)*$K567+SUM($S$5:AM$5)*$L567+SUM($S$6:AM$6)*$M567+SUM($S$7:AM$7)*$N567-SUM($O567:$Q567)&gt;0,SUM($S$3:AM$3)*$J567+SUM($S$4:AQ$4)*$K567+SUM($S$5:AM$5)*$L567+SUM($S$6:AM$6)*$M567+SUM($S$7:AM$7)*$N567-SUM($O567:$Q567),0)</f>
        <v>2.0999999999999996</v>
      </c>
      <c r="AK567" s="4">
        <f t="shared" si="1900"/>
        <v>0</v>
      </c>
      <c r="AL567" s="72">
        <f>IF(SUM($S$3:AO$3)*$J567+SUM($S$4:AS$4)*$K567+SUM($S$5:AO$5)*$L567+SUM($S$6:AO$6)*$M567+SUM($S$7:AO$7)*$N567-SUM($O567:$Q567)&gt;0,SUM($S$3:AO$3)*$J567+SUM($S$4:AS$4)*$K567+SUM($S$5:AO$5)*$L567+SUM($S$6:AO$6)*$M567+SUM($S$7:AO$7)*$N567-SUM($O567:$Q567),0)</f>
        <v>2.0999999999999996</v>
      </c>
      <c r="AM567" s="4">
        <f t="shared" si="1901"/>
        <v>0</v>
      </c>
      <c r="AN567" s="72">
        <f>IF(SUM($S$3:AQ$3)*$J567+SUM($S$4:AU$4)*$K567+SUM($S$5:AQ$5)*$L567+SUM($S$6:AQ$6)*$M567+SUM($S$7:AQ$7)*$N567-SUM($O567:$Q567)&gt;0,SUM($S$3:AQ$3)*$J567+SUM($S$4:AU$4)*$K567+SUM($S$5:AQ$5)*$L567+SUM($S$6:AQ$6)*$M567+SUM($S$7:AQ$7)*$N567-SUM($O567:$Q567),0)</f>
        <v>3.0999999999999996</v>
      </c>
      <c r="AO567" s="4">
        <f t="shared" si="1902"/>
        <v>1</v>
      </c>
      <c r="AP567" s="72">
        <f>IF(SUM($S$3:AS$3)*$J567+SUM($S$4:AW$4)*$K567+SUM($S$5:AS$5)*$L567+SUM($S$6:AS$6)*$M567+SUM($S$7:AS$7)*$N567-SUM($O567:$Q567)&gt;0,SUM($S$3:AS$3)*$J567+SUM($S$4:AW$4)*$K567+SUM($S$5:AS$5)*$L567+SUM($S$6:AS$6)*$M567+SUM($S$7:AS$7)*$N567-SUM($O567:$Q567),0)</f>
        <v>5.1000000000000005</v>
      </c>
      <c r="AQ567" s="4">
        <f t="shared" si="1903"/>
        <v>2.0000000000000009</v>
      </c>
      <c r="AR567" s="72">
        <f>IF(SUM($S$3:AU$3)*$J567+SUM($S$4:AP$4)*$K567+SUM($S$5:AU$5)*$L567+SUM($S$6:AU$6)*$M567+SUM($S$7:AU$7)*$N567-SUM($O567:$Q567)&gt;0,SUM($S$3:AU$3)*$J567+SUM($S$4:AP$4)*$K567+SUM($S$5:AU$5)*$L567+SUM($S$6:AU$6)*$M567+SUM($S$7:AU$7)*$N567-SUM($O567:$Q567),0)</f>
        <v>8.6999999999999993</v>
      </c>
      <c r="AS567" s="4">
        <f t="shared" si="1904"/>
        <v>3.5999999999999988</v>
      </c>
      <c r="AT567" s="72">
        <f>IF(SUM($S$3:AW$3)*$J567+SUM($S$4:AW$4)*$K567+SUM($S$5:AW$5)*$L567+SUM($S$6:AW$6)*$M567+SUM($S$7:AW$7)*$N567-SUM($O567:$Q567)&gt;0,SUM($S$3:AW$3)*$J567+SUM($S$4:AW$4)*$K567+SUM($S$5:AW$5)*$L567+SUM($S$6:AW$6)*$M567+SUM($S$7:AW$7)*$N567-SUM($O567:$Q567),0)</f>
        <v>12.3</v>
      </c>
      <c r="AU567" s="4">
        <f t="shared" si="1905"/>
        <v>3.6000000000000014</v>
      </c>
      <c r="AV567" s="72">
        <f>IF(SUM($S$3:AY$3)*$J567+SUM($S$4:AY$4)*$K567+SUM($S$5:AY$5)*$L567+SUM($S$6:AY$6)*$M567+SUM($S$7:AY$7)*$N567-SUM($O567:$Q567)&gt;0,SUM($S$3:AY$3)*$J567+SUM($S$4:AY$4)*$K567+SUM($S$5:AY$5)*$L567+SUM($S$6:AY$6)*$M567+SUM($S$7:AY$7)*$N567-SUM($O567:$Q567),0)</f>
        <v>15.900000000000002</v>
      </c>
      <c r="AW567" s="4">
        <f t="shared" si="1906"/>
        <v>3.6000000000000014</v>
      </c>
      <c r="AX567" s="72">
        <f>IF(SUM($S$3:BA$3)*$J567+SUM($S$4:BA$4)*$K567+SUM($S$5:BA$5)*$L567+SUM($S$6:BA$6)*$M567+SUM($S$7:BA$7)*$N567-SUM($O567:$Q567)&gt;0,SUM($S$3:BA$3)*$J567+SUM($S$4:BA$4)*$K567+SUM($S$5:BA$5)*$L567+SUM($S$6:BA$6)*$M567+SUM($S$7:BA$7)*$N567-SUM($O567:$Q567),0)</f>
        <v>19.5</v>
      </c>
      <c r="AY567" s="7">
        <f t="shared" si="1907"/>
        <v>3.5999999999999979</v>
      </c>
      <c r="AZ567" s="401">
        <f>IF(SUM($S$3:BC$3)*$J567+SUM($S$4:BC$4)*$K567+SUM($S$5:BC$5)*$L567+SUM($S$6:BC$6)*$M567+SUM($S$7:BC$7)*$N567-SUM($O567:$Q567)&gt;0,SUM($S$3:BC$3)*$J567+SUM($S$4:BC$4)*$K567+SUM($S$5:BC$5)*$L567+SUM($S$6:BC$6)*$M567+SUM($S$7:BC$7)*$N567-SUM($O567:$Q567),0)</f>
        <v>23.1</v>
      </c>
      <c r="BA567" s="87">
        <f t="shared" si="1825"/>
        <v>3.6000000000000014</v>
      </c>
      <c r="BB567" s="402">
        <f>IF(SUM($S$3:BD$3)*$J567+SUM($S$4:BD$4)*$K567+SUM($S$5:BD$5)*$L567+SUM($S$6:BD$6)*$M567+SUM($S$7:BD$7)*$N567-SUM($O567:$Q567)&gt;0,SUM($S$3:BD$3)*$J567+SUM($S$4:BD$4)*$K567+SUM($S$5:BD$5)*$L567+SUM($S$6:BD$6)*$M567+SUM($S$7:BD$7)*$N567-SUM($O567:$Q567),0)</f>
        <v>25.82</v>
      </c>
      <c r="BC567" s="87">
        <f t="shared" si="1826"/>
        <v>2.7199999999999989</v>
      </c>
      <c r="BD567" s="393"/>
      <c r="BE567" s="14"/>
      <c r="BF567" s="75"/>
      <c r="BG567" s="91">
        <f t="shared" si="1972"/>
        <v>0</v>
      </c>
      <c r="BH567" s="91">
        <f t="shared" si="1973"/>
        <v>0</v>
      </c>
      <c r="BI567" s="91">
        <f t="shared" si="1974"/>
        <v>0</v>
      </c>
      <c r="BJ567" s="91">
        <f t="shared" si="1975"/>
        <v>11966.91</v>
      </c>
      <c r="BK567" s="91">
        <f t="shared" si="1976"/>
        <v>13163.600999999995</v>
      </c>
      <c r="BL567" s="91">
        <f t="shared" si="1977"/>
        <v>0</v>
      </c>
      <c r="BM567" s="91">
        <f t="shared" si="1978"/>
        <v>0</v>
      </c>
      <c r="BN567" s="91">
        <f t="shared" si="1979"/>
        <v>11966.91</v>
      </c>
      <c r="BO567" s="91">
        <f t="shared" si="1980"/>
        <v>23933.820000000011</v>
      </c>
      <c r="BP567" s="91">
        <f t="shared" si="1981"/>
        <v>43080.875999999982</v>
      </c>
      <c r="BQ567" s="250">
        <f t="shared" si="1982"/>
        <v>43080.876000000018</v>
      </c>
      <c r="BR567" s="157">
        <f t="shared" si="1983"/>
        <v>43080.876000000018</v>
      </c>
      <c r="BS567" s="91">
        <f t="shared" si="1984"/>
        <v>43080.875999999975</v>
      </c>
      <c r="BT567" s="91">
        <f t="shared" si="1985"/>
        <v>43080.876000000018</v>
      </c>
      <c r="BU567" s="91">
        <f t="shared" si="1986"/>
        <v>32549.995199999987</v>
      </c>
      <c r="BV567" s="23"/>
      <c r="BW567" s="24"/>
      <c r="BX567" s="164" t="s">
        <v>645</v>
      </c>
    </row>
    <row r="568" spans="1:76" ht="15" customHeight="1" x14ac:dyDescent="0.25">
      <c r="A568" s="94" t="s">
        <v>359</v>
      </c>
      <c r="B568" s="15"/>
      <c r="C568" s="268" t="s">
        <v>10</v>
      </c>
      <c r="D568" s="283">
        <v>1</v>
      </c>
      <c r="E568" s="336">
        <v>10879.010999999999</v>
      </c>
      <c r="F568" s="355" t="s">
        <v>628</v>
      </c>
      <c r="G568" s="369">
        <v>1</v>
      </c>
      <c r="H568" s="370">
        <v>11966.91</v>
      </c>
      <c r="I568" s="383" t="s">
        <v>628</v>
      </c>
      <c r="J568" s="28"/>
      <c r="K568" s="117"/>
      <c r="L568" s="33">
        <v>0.02</v>
      </c>
      <c r="M568" s="29"/>
      <c r="N568" s="29"/>
      <c r="O568" s="4">
        <v>0</v>
      </c>
      <c r="P568" s="10">
        <v>0</v>
      </c>
      <c r="Q568" s="295">
        <v>4.0200000000000005</v>
      </c>
      <c r="R568" s="72">
        <f>IF(SUM($S$3:U$3)*$J568+SUM($S$4:U$4)*$K568+SUM($S$5:U$5)*$L568+SUM($S$6:U$6)*$M568+SUM($S$7:U$7)*$N568-SUM($O568:$Q568)&gt;0,SUM($S$3:U$3)*$J568+SUM($S$4:U$4)*$K568+SUM($S$5:U$5)*$L568+SUM($S$6:U$6)*$M568+SUM($S$7:U$7)*$N568-SUM($O568:$Q568),0)</f>
        <v>0</v>
      </c>
      <c r="S568" s="73">
        <f t="shared" si="1891"/>
        <v>0</v>
      </c>
      <c r="T568" s="72">
        <f>IF(SUM($S$3:W$3)*$J568+SUM($S$4:W$4)*$K568+SUM($S$5:W$5)*$L568+SUM($S$6:W$6)*$M568+SUM($S$7:W$7)*$N568-SUM($O568:$Q568)&gt;0,SUM($S$3:W$3)*$J568+SUM($S$4:W$4)*$K568+SUM($S$5:W$5)*$L568+SUM($S$6:W$6)*$M568+SUM($S$7:W$7)*$N568-SUM($O568:$Q568),0)</f>
        <v>0</v>
      </c>
      <c r="U568" s="4">
        <f t="shared" si="1892"/>
        <v>0</v>
      </c>
      <c r="V568" s="72">
        <f>IF(SUM($S$3:Y$3)*$J568+SUM($S$4:Y$4)*$K568+SUM($S$5:Y$5)*$L568+SUM($S$6:Y$6)*$M568+SUM($S$7:Y$7)*$N568-SUM($O568:$Q568)&gt;0,SUM($S$3:Y$3)*$J568+SUM($S$4:Y$4)*$K568+SUM($S$5:Y$5)*$L568+SUM($S$6:Y$6)*$M568+SUM($S$7:Y$7)*$N568-SUM($O568:$Q568),0)</f>
        <v>0</v>
      </c>
      <c r="W568" s="4">
        <f t="shared" si="1893"/>
        <v>0</v>
      </c>
      <c r="X568" s="72">
        <f>IF(SUM($S$3:AA$3)*$J568+SUM($S$4:AA$4)*$K568+SUM($S$5:AA$5)*$L568+SUM($S$6:AA$6)*$M568+SUM($S$7:AA$7)*$N568-SUM($O568:$Q568)&gt;0,SUM($S$3:AA$3)*$J568+SUM($S$4:AA$4)*$K568+SUM($S$5:AA$5)*$L568+SUM($S$6:AA$6)*$M568+SUM($S$7:AA$7)*$N568-SUM($O568:$Q568),0)</f>
        <v>0</v>
      </c>
      <c r="Y568" s="4">
        <f t="shared" si="1894"/>
        <v>0</v>
      </c>
      <c r="Z568" s="72">
        <f>IF(SUM($S$3:AC$3)*$J568+SUM($S$4:AC$4)*$K568+SUM($S$5:AC$5)*$L568+SUM($S$6:AC$6)*$M568+SUM($S$7:AC$7)*$N568-SUM($O568:$Q568)&gt;0,SUM($S$3:AC$3)*$J568+SUM($S$4:AC$4)*$K568+SUM($S$5:AC$5)*$L568+SUM($S$6:AC$6)*$M568+SUM($S$7:AC$7)*$N568-SUM($O568:$Q568),0)</f>
        <v>0</v>
      </c>
      <c r="AA568" s="4">
        <f t="shared" si="1895"/>
        <v>0</v>
      </c>
      <c r="AB568" s="72">
        <f>IF(SUM($S$3:AE$3)*$J568+SUM($S$4:AE$4)*$K568+SUM($S$5:AE$5)*$L568+SUM($S$6:AE$6)*$M568+SUM($S$7:AE$7)*$N568-SUM($O568:$Q568)&gt;0,SUM($S$3:AE$3)*$J568+SUM($S$4:AE$4)*$K568+SUM($S$5:AE$5)*$L568+SUM($S$6:AE$6)*$M568+SUM($S$7:AE$7)*$N568-SUM($O568:$Q568),0)</f>
        <v>0</v>
      </c>
      <c r="AC568" s="4">
        <f t="shared" si="1896"/>
        <v>0</v>
      </c>
      <c r="AD568" s="72">
        <f>IF(SUM($S$3:AG$3)*$J568+SUM($S$4:AG$4)*$K568+SUM($S$5:AG$5)*$L568+SUM($S$6:AG$6)*$M568+SUM($S$7:AG$7)*$N568-SUM($O568:$Q568)&gt;0,SUM($S$3:AG$3)*$J568+SUM($S$4:AG$4)*$K568+SUM($S$5:AG$5)*$L568+SUM($S$6:AG$6)*$M568+SUM($S$7:AG$7)*$N568-SUM($O568:$Q568),0)</f>
        <v>0</v>
      </c>
      <c r="AE568" s="4">
        <f t="shared" si="1897"/>
        <v>0</v>
      </c>
      <c r="AF568" s="72">
        <f>IF(SUM($S$3:AI$3)*$J568+SUM($S$4:AI$4)*$K568+SUM($S$5:AI$5)*$L568+SUM($S$6:AI$6)*$M568+SUM($S$7:AI$7)*$N568-SUM($O568:$Q568)&gt;0,SUM($S$3:AI$3)*$J568+SUM($S$4:AI$4)*$K568+SUM($S$5:AI$5)*$L568+SUM($S$6:AI$6)*$M568+SUM($S$7:AI$7)*$N568-SUM($O568:$Q568),0)</f>
        <v>1</v>
      </c>
      <c r="AG568" s="4">
        <f t="shared" si="1898"/>
        <v>1</v>
      </c>
      <c r="AH568" s="72">
        <f>IF(SUM($S$3:AK$3)*$J568+SUM($S$4:AK$4)*$K568+SUM($S$5:AK$5)*$L568+SUM($S$6:AK$6)*$M568+SUM($S$7:AK$7)*$N568-SUM($O568:$Q568)&gt;0,SUM($S$3:AK$3)*$J568+SUM($S$4:AK$4)*$K568+SUM($S$5:AK$5)*$L568+SUM($S$6:AK$6)*$M568+SUM($S$7:AK$7)*$N568-SUM($O568:$Q568),0)</f>
        <v>2.0999999999999996</v>
      </c>
      <c r="AI568" s="4">
        <f t="shared" si="1899"/>
        <v>1.0999999999999996</v>
      </c>
      <c r="AJ568" s="72">
        <f>IF(SUM($S$3:AM$3)*$J568+SUM($S$4:AQ$4)*$K568+SUM($S$5:AM$5)*$L568+SUM($S$6:AM$6)*$M568+SUM($S$7:AM$7)*$N568-SUM($O568:$Q568)&gt;0,SUM($S$3:AM$3)*$J568+SUM($S$4:AQ$4)*$K568+SUM($S$5:AM$5)*$L568+SUM($S$6:AM$6)*$M568+SUM($S$7:AM$7)*$N568-SUM($O568:$Q568),0)</f>
        <v>2.0999999999999996</v>
      </c>
      <c r="AK568" s="4">
        <f t="shared" si="1900"/>
        <v>0</v>
      </c>
      <c r="AL568" s="72">
        <f>IF(SUM($S$3:AO$3)*$J568+SUM($S$4:AS$4)*$K568+SUM($S$5:AO$5)*$L568+SUM($S$6:AO$6)*$M568+SUM($S$7:AO$7)*$N568-SUM($O568:$Q568)&gt;0,SUM($S$3:AO$3)*$J568+SUM($S$4:AS$4)*$K568+SUM($S$5:AO$5)*$L568+SUM($S$6:AO$6)*$M568+SUM($S$7:AO$7)*$N568-SUM($O568:$Q568),0)</f>
        <v>2.0999999999999996</v>
      </c>
      <c r="AM568" s="4">
        <f t="shared" si="1901"/>
        <v>0</v>
      </c>
      <c r="AN568" s="72">
        <f>IF(SUM($S$3:AQ$3)*$J568+SUM($S$4:AU$4)*$K568+SUM($S$5:AQ$5)*$L568+SUM($S$6:AQ$6)*$M568+SUM($S$7:AQ$7)*$N568-SUM($O568:$Q568)&gt;0,SUM($S$3:AQ$3)*$J568+SUM($S$4:AU$4)*$K568+SUM($S$5:AQ$5)*$L568+SUM($S$6:AQ$6)*$M568+SUM($S$7:AQ$7)*$N568-SUM($O568:$Q568),0)</f>
        <v>3.0999999999999996</v>
      </c>
      <c r="AO568" s="4">
        <f t="shared" si="1902"/>
        <v>1</v>
      </c>
      <c r="AP568" s="72">
        <f>IF(SUM($S$3:AS$3)*$J568+SUM($S$4:AW$4)*$K568+SUM($S$5:AS$5)*$L568+SUM($S$6:AS$6)*$M568+SUM($S$7:AS$7)*$N568-SUM($O568:$Q568)&gt;0,SUM($S$3:AS$3)*$J568+SUM($S$4:AW$4)*$K568+SUM($S$5:AS$5)*$L568+SUM($S$6:AS$6)*$M568+SUM($S$7:AS$7)*$N568-SUM($O568:$Q568),0)</f>
        <v>5.1000000000000005</v>
      </c>
      <c r="AQ568" s="4">
        <f t="shared" si="1903"/>
        <v>2.0000000000000009</v>
      </c>
      <c r="AR568" s="72">
        <f>IF(SUM($S$3:AU$3)*$J568+SUM($S$4:AP$4)*$K568+SUM($S$5:AU$5)*$L568+SUM($S$6:AU$6)*$M568+SUM($S$7:AU$7)*$N568-SUM($O568:$Q568)&gt;0,SUM($S$3:AU$3)*$J568+SUM($S$4:AP$4)*$K568+SUM($S$5:AU$5)*$L568+SUM($S$6:AU$6)*$M568+SUM($S$7:AU$7)*$N568-SUM($O568:$Q568),0)</f>
        <v>8.6999999999999993</v>
      </c>
      <c r="AS568" s="4">
        <f t="shared" si="1904"/>
        <v>3.5999999999999988</v>
      </c>
      <c r="AT568" s="72">
        <f>IF(SUM($S$3:AW$3)*$J568+SUM($S$4:AW$4)*$K568+SUM($S$5:AW$5)*$L568+SUM($S$6:AW$6)*$M568+SUM($S$7:AW$7)*$N568-SUM($O568:$Q568)&gt;0,SUM($S$3:AW$3)*$J568+SUM($S$4:AW$4)*$K568+SUM($S$5:AW$5)*$L568+SUM($S$6:AW$6)*$M568+SUM($S$7:AW$7)*$N568-SUM($O568:$Q568),0)</f>
        <v>12.3</v>
      </c>
      <c r="AU568" s="4">
        <f t="shared" si="1905"/>
        <v>3.6000000000000014</v>
      </c>
      <c r="AV568" s="72">
        <f>IF(SUM($S$3:AY$3)*$J568+SUM($S$4:AY$4)*$K568+SUM($S$5:AY$5)*$L568+SUM($S$6:AY$6)*$M568+SUM($S$7:AY$7)*$N568-SUM($O568:$Q568)&gt;0,SUM($S$3:AY$3)*$J568+SUM($S$4:AY$4)*$K568+SUM($S$5:AY$5)*$L568+SUM($S$6:AY$6)*$M568+SUM($S$7:AY$7)*$N568-SUM($O568:$Q568),0)</f>
        <v>15.900000000000002</v>
      </c>
      <c r="AW568" s="4">
        <f t="shared" si="1906"/>
        <v>3.6000000000000014</v>
      </c>
      <c r="AX568" s="72">
        <f>IF(SUM($S$3:BA$3)*$J568+SUM($S$4:BA$4)*$K568+SUM($S$5:BA$5)*$L568+SUM($S$6:BA$6)*$M568+SUM($S$7:BA$7)*$N568-SUM($O568:$Q568)&gt;0,SUM($S$3:BA$3)*$J568+SUM($S$4:BA$4)*$K568+SUM($S$5:BA$5)*$L568+SUM($S$6:BA$6)*$M568+SUM($S$7:BA$7)*$N568-SUM($O568:$Q568),0)</f>
        <v>19.5</v>
      </c>
      <c r="AY568" s="7">
        <f t="shared" si="1907"/>
        <v>3.5999999999999979</v>
      </c>
      <c r="AZ568" s="401">
        <f>IF(SUM($S$3:BC$3)*$J568+SUM($S$4:BC$4)*$K568+SUM($S$5:BC$5)*$L568+SUM($S$6:BC$6)*$M568+SUM($S$7:BC$7)*$N568-SUM($O568:$Q568)&gt;0,SUM($S$3:BC$3)*$J568+SUM($S$4:BC$4)*$K568+SUM($S$5:BC$5)*$L568+SUM($S$6:BC$6)*$M568+SUM($S$7:BC$7)*$N568-SUM($O568:$Q568),0)</f>
        <v>23.1</v>
      </c>
      <c r="BA568" s="87">
        <f t="shared" si="1825"/>
        <v>3.6000000000000014</v>
      </c>
      <c r="BB568" s="402">
        <f>IF(SUM($S$3:BD$3)*$J568+SUM($S$4:BD$4)*$K568+SUM($S$5:BD$5)*$L568+SUM($S$6:BD$6)*$M568+SUM($S$7:BD$7)*$N568-SUM($O568:$Q568)&gt;0,SUM($S$3:BD$3)*$J568+SUM($S$4:BD$4)*$K568+SUM($S$5:BD$5)*$L568+SUM($S$6:BD$6)*$M568+SUM($S$7:BD$7)*$N568-SUM($O568:$Q568),0)</f>
        <v>25.82</v>
      </c>
      <c r="BC568" s="87">
        <f t="shared" si="1826"/>
        <v>2.7199999999999989</v>
      </c>
      <c r="BD568" s="393"/>
      <c r="BE568" s="14"/>
      <c r="BF568" s="75"/>
      <c r="BG568" s="91">
        <f t="shared" si="1972"/>
        <v>0</v>
      </c>
      <c r="BH568" s="91">
        <f t="shared" si="1973"/>
        <v>0</v>
      </c>
      <c r="BI568" s="91">
        <f t="shared" si="1974"/>
        <v>0</v>
      </c>
      <c r="BJ568" s="91">
        <f t="shared" si="1975"/>
        <v>11966.91</v>
      </c>
      <c r="BK568" s="91">
        <f t="shared" si="1976"/>
        <v>13163.600999999995</v>
      </c>
      <c r="BL568" s="91">
        <f t="shared" si="1977"/>
        <v>0</v>
      </c>
      <c r="BM568" s="91">
        <f t="shared" si="1978"/>
        <v>0</v>
      </c>
      <c r="BN568" s="91">
        <f t="shared" si="1979"/>
        <v>11966.91</v>
      </c>
      <c r="BO568" s="91">
        <f t="shared" si="1980"/>
        <v>23933.820000000011</v>
      </c>
      <c r="BP568" s="91">
        <f t="shared" si="1981"/>
        <v>43080.875999999982</v>
      </c>
      <c r="BQ568" s="250">
        <f t="shared" si="1982"/>
        <v>43080.876000000018</v>
      </c>
      <c r="BR568" s="157">
        <f t="shared" si="1983"/>
        <v>43080.876000000018</v>
      </c>
      <c r="BS568" s="91">
        <f t="shared" si="1984"/>
        <v>43080.875999999975</v>
      </c>
      <c r="BT568" s="91">
        <f t="shared" si="1985"/>
        <v>43080.876000000018</v>
      </c>
      <c r="BU568" s="91">
        <f t="shared" si="1986"/>
        <v>32549.995199999987</v>
      </c>
      <c r="BV568" s="23"/>
      <c r="BW568" s="24"/>
      <c r="BX568" s="164" t="s">
        <v>645</v>
      </c>
    </row>
    <row r="569" spans="1:76" ht="15" customHeight="1" x14ac:dyDescent="0.25">
      <c r="A569" s="94" t="s">
        <v>360</v>
      </c>
      <c r="B569" s="15"/>
      <c r="C569" s="268" t="s">
        <v>10</v>
      </c>
      <c r="D569" s="283">
        <v>1</v>
      </c>
      <c r="E569" s="336">
        <v>11913.199999999999</v>
      </c>
      <c r="F569" s="355" t="s">
        <v>628</v>
      </c>
      <c r="G569" s="369">
        <v>1</v>
      </c>
      <c r="H569" s="370">
        <v>13104.52</v>
      </c>
      <c r="I569" s="383" t="s">
        <v>628</v>
      </c>
      <c r="J569" s="28"/>
      <c r="K569" s="117"/>
      <c r="L569" s="33">
        <v>1.6E-2</v>
      </c>
      <c r="M569" s="29"/>
      <c r="N569" s="29"/>
      <c r="O569" s="4">
        <v>0</v>
      </c>
      <c r="P569" s="10">
        <v>0</v>
      </c>
      <c r="Q569" s="295">
        <v>3.2160000000000002</v>
      </c>
      <c r="R569" s="72">
        <f>IF(SUM($S$3:U$3)*$J569+SUM($S$4:U$4)*$K569+SUM($S$5:U$5)*$L569+SUM($S$6:U$6)*$M569+SUM($S$7:U$7)*$N569-SUM($O569:$Q569)&gt;0,SUM($S$3:U$3)*$J569+SUM($S$4:U$4)*$K569+SUM($S$5:U$5)*$L569+SUM($S$6:U$6)*$M569+SUM($S$7:U$7)*$N569-SUM($O569:$Q569),0)</f>
        <v>0</v>
      </c>
      <c r="S569" s="73">
        <f t="shared" si="1891"/>
        <v>0</v>
      </c>
      <c r="T569" s="72">
        <f>IF(SUM($S$3:W$3)*$J569+SUM($S$4:W$4)*$K569+SUM($S$5:W$5)*$L569+SUM($S$6:W$6)*$M569+SUM($S$7:W$7)*$N569-SUM($O569:$Q569)&gt;0,SUM($S$3:W$3)*$J569+SUM($S$4:W$4)*$K569+SUM($S$5:W$5)*$L569+SUM($S$6:W$6)*$M569+SUM($S$7:W$7)*$N569-SUM($O569:$Q569),0)</f>
        <v>0</v>
      </c>
      <c r="U569" s="4">
        <f t="shared" si="1892"/>
        <v>0</v>
      </c>
      <c r="V569" s="72">
        <f>IF(SUM($S$3:Y$3)*$J569+SUM($S$4:Y$4)*$K569+SUM($S$5:Y$5)*$L569+SUM($S$6:Y$6)*$M569+SUM($S$7:Y$7)*$N569-SUM($O569:$Q569)&gt;0,SUM($S$3:Y$3)*$J569+SUM($S$4:Y$4)*$K569+SUM($S$5:Y$5)*$L569+SUM($S$6:Y$6)*$M569+SUM($S$7:Y$7)*$N569-SUM($O569:$Q569),0)</f>
        <v>0</v>
      </c>
      <c r="W569" s="4">
        <f t="shared" si="1893"/>
        <v>0</v>
      </c>
      <c r="X569" s="72">
        <f>IF(SUM($S$3:AA$3)*$J569+SUM($S$4:AA$4)*$K569+SUM($S$5:AA$5)*$L569+SUM($S$6:AA$6)*$M569+SUM($S$7:AA$7)*$N569-SUM($O569:$Q569)&gt;0,SUM($S$3:AA$3)*$J569+SUM($S$4:AA$4)*$K569+SUM($S$5:AA$5)*$L569+SUM($S$6:AA$6)*$M569+SUM($S$7:AA$7)*$N569-SUM($O569:$Q569),0)</f>
        <v>0</v>
      </c>
      <c r="Y569" s="4">
        <f t="shared" si="1894"/>
        <v>0</v>
      </c>
      <c r="Z569" s="72">
        <f>IF(SUM($S$3:AC$3)*$J569+SUM($S$4:AC$4)*$K569+SUM($S$5:AC$5)*$L569+SUM($S$6:AC$6)*$M569+SUM($S$7:AC$7)*$N569-SUM($O569:$Q569)&gt;0,SUM($S$3:AC$3)*$J569+SUM($S$4:AC$4)*$K569+SUM($S$5:AC$5)*$L569+SUM($S$6:AC$6)*$M569+SUM($S$7:AC$7)*$N569-SUM($O569:$Q569),0)</f>
        <v>0</v>
      </c>
      <c r="AA569" s="4">
        <f t="shared" si="1895"/>
        <v>0</v>
      </c>
      <c r="AB569" s="72">
        <f>IF(SUM($S$3:AE$3)*$J569+SUM($S$4:AE$4)*$K569+SUM($S$5:AE$5)*$L569+SUM($S$6:AE$6)*$M569+SUM($S$7:AE$7)*$N569-SUM($O569:$Q569)&gt;0,SUM($S$3:AE$3)*$J569+SUM($S$4:AE$4)*$K569+SUM($S$5:AE$5)*$L569+SUM($S$6:AE$6)*$M569+SUM($S$7:AE$7)*$N569-SUM($O569:$Q569),0)</f>
        <v>0</v>
      </c>
      <c r="AC569" s="4">
        <f t="shared" si="1896"/>
        <v>0</v>
      </c>
      <c r="AD569" s="72">
        <f>IF(SUM($S$3:AG$3)*$J569+SUM($S$4:AG$4)*$K569+SUM($S$5:AG$5)*$L569+SUM($S$6:AG$6)*$M569+SUM($S$7:AG$7)*$N569-SUM($O569:$Q569)&gt;0,SUM($S$3:AG$3)*$J569+SUM($S$4:AG$4)*$K569+SUM($S$5:AG$5)*$L569+SUM($S$6:AG$6)*$M569+SUM($S$7:AG$7)*$N569-SUM($O569:$Q569),0)</f>
        <v>0</v>
      </c>
      <c r="AE569" s="4">
        <f t="shared" si="1897"/>
        <v>0</v>
      </c>
      <c r="AF569" s="72">
        <f>IF(SUM($S$3:AI$3)*$J569+SUM($S$4:AI$4)*$K569+SUM($S$5:AI$5)*$L569+SUM($S$6:AI$6)*$M569+SUM($S$7:AI$7)*$N569-SUM($O569:$Q569)&gt;0,SUM($S$3:AI$3)*$J569+SUM($S$4:AI$4)*$K569+SUM($S$5:AI$5)*$L569+SUM($S$6:AI$6)*$M569+SUM($S$7:AI$7)*$N569-SUM($O569:$Q569),0)</f>
        <v>0.79999999999999982</v>
      </c>
      <c r="AG569" s="4">
        <f t="shared" si="1898"/>
        <v>0.79999999999999982</v>
      </c>
      <c r="AH569" s="72">
        <f>IF(SUM($S$3:AK$3)*$J569+SUM($S$4:AK$4)*$K569+SUM($S$5:AK$5)*$L569+SUM($S$6:AK$6)*$M569+SUM($S$7:AK$7)*$N569-SUM($O569:$Q569)&gt;0,SUM($S$3:AK$3)*$J569+SUM($S$4:AK$4)*$K569+SUM($S$5:AK$5)*$L569+SUM($S$6:AK$6)*$M569+SUM($S$7:AK$7)*$N569-SUM($O569:$Q569),0)</f>
        <v>1.6799999999999997</v>
      </c>
      <c r="AI569" s="4">
        <f t="shared" si="1899"/>
        <v>0.87999999999999989</v>
      </c>
      <c r="AJ569" s="72">
        <f>IF(SUM($S$3:AM$3)*$J569+SUM($S$4:AQ$4)*$K569+SUM($S$5:AM$5)*$L569+SUM($S$6:AM$6)*$M569+SUM($S$7:AM$7)*$N569-SUM($O569:$Q569)&gt;0,SUM($S$3:AM$3)*$J569+SUM($S$4:AQ$4)*$K569+SUM($S$5:AM$5)*$L569+SUM($S$6:AM$6)*$M569+SUM($S$7:AM$7)*$N569-SUM($O569:$Q569),0)</f>
        <v>1.6799999999999997</v>
      </c>
      <c r="AK569" s="4">
        <f t="shared" si="1900"/>
        <v>0</v>
      </c>
      <c r="AL569" s="72">
        <f>IF(SUM($S$3:AO$3)*$J569+SUM($S$4:AS$4)*$K569+SUM($S$5:AO$5)*$L569+SUM($S$6:AO$6)*$M569+SUM($S$7:AO$7)*$N569-SUM($O569:$Q569)&gt;0,SUM($S$3:AO$3)*$J569+SUM($S$4:AS$4)*$K569+SUM($S$5:AO$5)*$L569+SUM($S$6:AO$6)*$M569+SUM($S$7:AO$7)*$N569-SUM($O569:$Q569),0)</f>
        <v>1.6799999999999997</v>
      </c>
      <c r="AM569" s="4">
        <f t="shared" si="1901"/>
        <v>0</v>
      </c>
      <c r="AN569" s="72">
        <f>IF(SUM($S$3:AQ$3)*$J569+SUM($S$4:AU$4)*$K569+SUM($S$5:AQ$5)*$L569+SUM($S$6:AQ$6)*$M569+SUM($S$7:AQ$7)*$N569-SUM($O569:$Q569)&gt;0,SUM($S$3:AQ$3)*$J569+SUM($S$4:AU$4)*$K569+SUM($S$5:AQ$5)*$L569+SUM($S$6:AQ$6)*$M569+SUM($S$7:AQ$7)*$N569-SUM($O569:$Q569),0)</f>
        <v>2.4799999999999995</v>
      </c>
      <c r="AO569" s="4">
        <f t="shared" si="1902"/>
        <v>0.79999999999999982</v>
      </c>
      <c r="AP569" s="72">
        <f>IF(SUM($S$3:AS$3)*$J569+SUM($S$4:AW$4)*$K569+SUM($S$5:AS$5)*$L569+SUM($S$6:AS$6)*$M569+SUM($S$7:AS$7)*$N569-SUM($O569:$Q569)&gt;0,SUM($S$3:AS$3)*$J569+SUM($S$4:AW$4)*$K569+SUM($S$5:AS$5)*$L569+SUM($S$6:AS$6)*$M569+SUM($S$7:AS$7)*$N569-SUM($O569:$Q569),0)</f>
        <v>4.08</v>
      </c>
      <c r="AQ569" s="4">
        <f t="shared" si="1903"/>
        <v>1.6000000000000005</v>
      </c>
      <c r="AR569" s="72">
        <f>IF(SUM($S$3:AU$3)*$J569+SUM($S$4:AP$4)*$K569+SUM($S$5:AU$5)*$L569+SUM($S$6:AU$6)*$M569+SUM($S$7:AU$7)*$N569-SUM($O569:$Q569)&gt;0,SUM($S$3:AU$3)*$J569+SUM($S$4:AP$4)*$K569+SUM($S$5:AU$5)*$L569+SUM($S$6:AU$6)*$M569+SUM($S$7:AU$7)*$N569-SUM($O569:$Q569),0)</f>
        <v>6.96</v>
      </c>
      <c r="AS569" s="4">
        <f t="shared" si="1904"/>
        <v>2.88</v>
      </c>
      <c r="AT569" s="72">
        <f>IF(SUM($S$3:AW$3)*$J569+SUM($S$4:AW$4)*$K569+SUM($S$5:AW$5)*$L569+SUM($S$6:AW$6)*$M569+SUM($S$7:AW$7)*$N569-SUM($O569:$Q569)&gt;0,SUM($S$3:AW$3)*$J569+SUM($S$4:AW$4)*$K569+SUM($S$5:AW$5)*$L569+SUM($S$6:AW$6)*$M569+SUM($S$7:AW$7)*$N569-SUM($O569:$Q569),0)</f>
        <v>9.84</v>
      </c>
      <c r="AU569" s="4">
        <f t="shared" si="1905"/>
        <v>2.88</v>
      </c>
      <c r="AV569" s="72">
        <f>IF(SUM($S$3:AY$3)*$J569+SUM($S$4:AY$4)*$K569+SUM($S$5:AY$5)*$L569+SUM($S$6:AY$6)*$M569+SUM($S$7:AY$7)*$N569-SUM($O569:$Q569)&gt;0,SUM($S$3:AY$3)*$J569+SUM($S$4:AY$4)*$K569+SUM($S$5:AY$5)*$L569+SUM($S$6:AY$6)*$M569+SUM($S$7:AY$7)*$N569-SUM($O569:$Q569),0)</f>
        <v>12.719999999999999</v>
      </c>
      <c r="AW569" s="4">
        <f t="shared" si="1906"/>
        <v>2.879999999999999</v>
      </c>
      <c r="AX569" s="72">
        <f>IF(SUM($S$3:BA$3)*$J569+SUM($S$4:BA$4)*$K569+SUM($S$5:BA$5)*$L569+SUM($S$6:BA$6)*$M569+SUM($S$7:BA$7)*$N569-SUM($O569:$Q569)&gt;0,SUM($S$3:BA$3)*$J569+SUM($S$4:BA$4)*$K569+SUM($S$5:BA$5)*$L569+SUM($S$6:BA$6)*$M569+SUM($S$7:BA$7)*$N569-SUM($O569:$Q569),0)</f>
        <v>15.599999999999998</v>
      </c>
      <c r="AY569" s="7">
        <f t="shared" si="1907"/>
        <v>2.879999999999999</v>
      </c>
      <c r="AZ569" s="401">
        <f>IF(SUM($S$3:BC$3)*$J569+SUM($S$4:BC$4)*$K569+SUM($S$5:BC$5)*$L569+SUM($S$6:BC$6)*$M569+SUM($S$7:BC$7)*$N569-SUM($O569:$Q569)&gt;0,SUM($S$3:BC$3)*$J569+SUM($S$4:BC$4)*$K569+SUM($S$5:BC$5)*$L569+SUM($S$6:BC$6)*$M569+SUM($S$7:BC$7)*$N569-SUM($O569:$Q569),0)</f>
        <v>18.48</v>
      </c>
      <c r="BA569" s="87">
        <f t="shared" si="1825"/>
        <v>2.8800000000000026</v>
      </c>
      <c r="BB569" s="402">
        <f>IF(SUM($S$3:BD$3)*$J569+SUM($S$4:BD$4)*$K569+SUM($S$5:BD$5)*$L569+SUM($S$6:BD$6)*$M569+SUM($S$7:BD$7)*$N569-SUM($O569:$Q569)&gt;0,SUM($S$3:BD$3)*$J569+SUM($S$4:BD$4)*$K569+SUM($S$5:BD$5)*$L569+SUM($S$6:BD$6)*$M569+SUM($S$7:BD$7)*$N569-SUM($O569:$Q569),0)</f>
        <v>20.655999999999999</v>
      </c>
      <c r="BC569" s="87">
        <f t="shared" si="1826"/>
        <v>2.1759999999999984</v>
      </c>
      <c r="BD569" s="393"/>
      <c r="BE569" s="14"/>
      <c r="BF569" s="75"/>
      <c r="BG569" s="91">
        <f t="shared" si="1972"/>
        <v>0</v>
      </c>
      <c r="BH569" s="91">
        <f t="shared" si="1973"/>
        <v>0</v>
      </c>
      <c r="BI569" s="91">
        <f t="shared" si="1974"/>
        <v>0</v>
      </c>
      <c r="BJ569" s="91">
        <f t="shared" si="1975"/>
        <v>10483.615999999998</v>
      </c>
      <c r="BK569" s="91">
        <f t="shared" si="1976"/>
        <v>11531.977599999998</v>
      </c>
      <c r="BL569" s="91">
        <f t="shared" si="1977"/>
        <v>0</v>
      </c>
      <c r="BM569" s="91">
        <f t="shared" si="1978"/>
        <v>0</v>
      </c>
      <c r="BN569" s="91">
        <f t="shared" si="1979"/>
        <v>10483.615999999998</v>
      </c>
      <c r="BO569" s="91">
        <f t="shared" si="1980"/>
        <v>20967.232000000007</v>
      </c>
      <c r="BP569" s="91">
        <f t="shared" si="1981"/>
        <v>37741.017599999999</v>
      </c>
      <c r="BQ569" s="250">
        <f t="shared" si="1982"/>
        <v>37741.017599999999</v>
      </c>
      <c r="BR569" s="157">
        <f t="shared" si="1983"/>
        <v>37741.017599999985</v>
      </c>
      <c r="BS569" s="91">
        <f t="shared" si="1984"/>
        <v>37741.017599999985</v>
      </c>
      <c r="BT569" s="91">
        <f t="shared" si="1985"/>
        <v>37741.017600000036</v>
      </c>
      <c r="BU569" s="91">
        <f t="shared" si="1986"/>
        <v>28515.435519999981</v>
      </c>
      <c r="BV569" s="23"/>
      <c r="BW569" s="24"/>
      <c r="BX569" s="164" t="s">
        <v>645</v>
      </c>
    </row>
    <row r="570" spans="1:76" ht="15" customHeight="1" x14ac:dyDescent="0.25">
      <c r="A570" s="94" t="s">
        <v>345</v>
      </c>
      <c r="B570" s="12" t="s">
        <v>474</v>
      </c>
      <c r="C570" s="268" t="s">
        <v>10</v>
      </c>
      <c r="D570" s="283">
        <v>1</v>
      </c>
      <c r="E570" s="336">
        <v>220</v>
      </c>
      <c r="F570" s="355" t="s">
        <v>624</v>
      </c>
      <c r="G570" s="369">
        <v>1</v>
      </c>
      <c r="H570" s="370">
        <v>242</v>
      </c>
      <c r="I570" s="383" t="s">
        <v>624</v>
      </c>
      <c r="J570" s="30">
        <v>8.0000000000000002E-3</v>
      </c>
      <c r="K570" s="117"/>
      <c r="L570" s="33">
        <v>0.3</v>
      </c>
      <c r="M570" s="29"/>
      <c r="N570" s="29"/>
      <c r="O570" s="4">
        <v>0</v>
      </c>
      <c r="P570" s="10">
        <v>0</v>
      </c>
      <c r="Q570" s="295">
        <v>61.66</v>
      </c>
      <c r="R570" s="72">
        <f>IF(SUM($S$3:U$3)*$J570+SUM($S$4:U$4)*$K570+SUM($S$5:U$5)*$L570+SUM($S$6:U$6)*$M570+SUM($S$7:U$7)*$N570-SUM($O570:$Q570)&gt;0,SUM($S$3:U$3)*$J570+SUM($S$4:U$4)*$K570+SUM($S$5:U$5)*$L570+SUM($S$6:U$6)*$M570+SUM($S$7:U$7)*$N570-SUM($O570:$Q570),0)</f>
        <v>0</v>
      </c>
      <c r="S570" s="73">
        <f t="shared" si="1891"/>
        <v>0</v>
      </c>
      <c r="T570" s="72">
        <f>IF(SUM($S$3:W$3)*$J570+SUM($S$4:W$4)*$K570+SUM($S$5:W$5)*$L570+SUM($S$6:W$6)*$M570+SUM($S$7:W$7)*$N570-SUM($O570:$Q570)&gt;0,SUM($S$3:W$3)*$J570+SUM($S$4:W$4)*$K570+SUM($S$5:W$5)*$L570+SUM($S$6:W$6)*$M570+SUM($S$7:W$7)*$N570-SUM($O570:$Q570),0)</f>
        <v>0</v>
      </c>
      <c r="U570" s="4">
        <f t="shared" si="1892"/>
        <v>0</v>
      </c>
      <c r="V570" s="72">
        <f>IF(SUM($S$3:Y$3)*$J570+SUM($S$4:Y$4)*$K570+SUM($S$5:Y$5)*$L570+SUM($S$6:Y$6)*$M570+SUM($S$7:Y$7)*$N570-SUM($O570:$Q570)&gt;0,SUM($S$3:Y$3)*$J570+SUM($S$4:Y$4)*$K570+SUM($S$5:Y$5)*$L570+SUM($S$6:Y$6)*$M570+SUM($S$7:Y$7)*$N570-SUM($O570:$Q570),0)</f>
        <v>0</v>
      </c>
      <c r="W570" s="4">
        <f t="shared" si="1893"/>
        <v>0</v>
      </c>
      <c r="X570" s="72">
        <f>IF(SUM($S$3:AA$3)*$J570+SUM($S$4:AA$4)*$K570+SUM($S$5:AA$5)*$L570+SUM($S$6:AA$6)*$M570+SUM($S$7:AA$7)*$N570-SUM($O570:$Q570)&gt;0,SUM($S$3:AA$3)*$J570+SUM($S$4:AA$4)*$K570+SUM($S$5:AA$5)*$L570+SUM($S$6:AA$6)*$M570+SUM($S$7:AA$7)*$N570-SUM($O570:$Q570),0)</f>
        <v>0</v>
      </c>
      <c r="Y570" s="4">
        <f t="shared" si="1894"/>
        <v>0</v>
      </c>
      <c r="Z570" s="72">
        <f>IF(SUM($S$3:AC$3)*$J570+SUM($S$4:AC$4)*$K570+SUM($S$5:AC$5)*$L570+SUM($S$6:AC$6)*$M570+SUM($S$7:AC$7)*$N570-SUM($O570:$Q570)&gt;0,SUM($S$3:AC$3)*$J570+SUM($S$4:AC$4)*$K570+SUM($S$5:AC$5)*$L570+SUM($S$6:AC$6)*$M570+SUM($S$7:AC$7)*$N570-SUM($O570:$Q570),0)</f>
        <v>0</v>
      </c>
      <c r="AA570" s="4">
        <f t="shared" si="1895"/>
        <v>0</v>
      </c>
      <c r="AB570" s="72">
        <f>IF(SUM($S$3:AE$3)*$J570+SUM($S$4:AE$4)*$K570+SUM($S$5:AE$5)*$L570+SUM($S$6:AE$6)*$M570+SUM($S$7:AE$7)*$N570-SUM($O570:$Q570)&gt;0,SUM($S$3:AE$3)*$J570+SUM($S$4:AE$4)*$K570+SUM($S$5:AE$5)*$L570+SUM($S$6:AE$6)*$M570+SUM($S$7:AE$7)*$N570-SUM($O570:$Q570),0)</f>
        <v>0</v>
      </c>
      <c r="AC570" s="4">
        <f t="shared" si="1896"/>
        <v>0</v>
      </c>
      <c r="AD570" s="72">
        <f>IF(SUM($S$3:AG$3)*$J570+SUM($S$4:AG$4)*$K570+SUM($S$5:AG$5)*$L570+SUM($S$6:AG$6)*$M570+SUM($S$7:AG$7)*$N570-SUM($O570:$Q570)&gt;0,SUM($S$3:AG$3)*$J570+SUM($S$4:AG$4)*$K570+SUM($S$5:AG$5)*$L570+SUM($S$6:AG$6)*$M570+SUM($S$7:AG$7)*$N570-SUM($O570:$Q570),0)</f>
        <v>0</v>
      </c>
      <c r="AE570" s="4">
        <f t="shared" si="1897"/>
        <v>0</v>
      </c>
      <c r="AF570" s="72">
        <f>IF(SUM($S$3:AI$3)*$J570+SUM($S$4:AI$4)*$K570+SUM($S$5:AI$5)*$L570+SUM($S$6:AI$6)*$M570+SUM($S$7:AI$7)*$N570-SUM($O570:$Q570)&gt;0,SUM($S$3:AI$3)*$J570+SUM($S$4:AI$4)*$K570+SUM($S$5:AI$5)*$L570+SUM($S$6:AI$6)*$M570+SUM($S$7:AI$7)*$N570-SUM($O570:$Q570),0)</f>
        <v>15</v>
      </c>
      <c r="AG570" s="4">
        <f t="shared" si="1898"/>
        <v>15</v>
      </c>
      <c r="AH570" s="72">
        <f>IF(SUM($S$3:AK$3)*$J570+SUM($S$4:AK$4)*$K570+SUM($S$5:AK$5)*$L570+SUM($S$6:AK$6)*$M570+SUM($S$7:AK$7)*$N570-SUM($O570:$Q570)&gt;0,SUM($S$3:AK$3)*$J570+SUM($S$4:AK$4)*$K570+SUM($S$5:AK$5)*$L570+SUM($S$6:AK$6)*$M570+SUM($S$7:AK$7)*$N570-SUM($O570:$Q570),0)</f>
        <v>31.5</v>
      </c>
      <c r="AI570" s="4">
        <f t="shared" si="1899"/>
        <v>16.5</v>
      </c>
      <c r="AJ570" s="72">
        <f>IF(SUM($S$3:AM$3)*$J570+SUM($S$4:AQ$4)*$K570+SUM($S$5:AM$5)*$L570+SUM($S$6:AM$6)*$M570+SUM($S$7:AM$7)*$N570-SUM($O570:$Q570)&gt;0,SUM($S$3:AM$3)*$J570+SUM($S$4:AQ$4)*$K570+SUM($S$5:AM$5)*$L570+SUM($S$6:AM$6)*$M570+SUM($S$7:AM$7)*$N570-SUM($O570:$Q570),0)</f>
        <v>31.5</v>
      </c>
      <c r="AK570" s="4">
        <f t="shared" si="1900"/>
        <v>0</v>
      </c>
      <c r="AL570" s="72">
        <f>IF(SUM($S$3:AO$3)*$J570+SUM($S$4:AS$4)*$K570+SUM($S$5:AO$5)*$L570+SUM($S$6:AO$6)*$M570+SUM($S$7:AO$7)*$N570-SUM($O570:$Q570)&gt;0,SUM($S$3:AO$3)*$J570+SUM($S$4:AS$4)*$K570+SUM($S$5:AO$5)*$L570+SUM($S$6:AO$6)*$M570+SUM($S$7:AO$7)*$N570-SUM($O570:$Q570),0)</f>
        <v>31.5</v>
      </c>
      <c r="AM570" s="4">
        <f t="shared" si="1901"/>
        <v>0</v>
      </c>
      <c r="AN570" s="72">
        <f>IF(SUM($S$3:AQ$3)*$J570+SUM($S$4:AU$4)*$K570+SUM($S$5:AQ$5)*$L570+SUM($S$6:AQ$6)*$M570+SUM($S$7:AQ$7)*$N570-SUM($O570:$Q570)&gt;0,SUM($S$3:AQ$3)*$J570+SUM($S$4:AU$4)*$K570+SUM($S$5:AQ$5)*$L570+SUM($S$6:AQ$6)*$M570+SUM($S$7:AQ$7)*$N570-SUM($O570:$Q570),0)</f>
        <v>46.5</v>
      </c>
      <c r="AO570" s="4">
        <f t="shared" si="1902"/>
        <v>15</v>
      </c>
      <c r="AP570" s="72">
        <f>IF(SUM($S$3:AS$3)*$J570+SUM($S$4:AW$4)*$K570+SUM($S$5:AS$5)*$L570+SUM($S$6:AS$6)*$M570+SUM($S$7:AS$7)*$N570-SUM($O570:$Q570)&gt;0,SUM($S$3:AS$3)*$J570+SUM($S$4:AW$4)*$K570+SUM($S$5:AS$5)*$L570+SUM($S$6:AS$6)*$M570+SUM($S$7:AS$7)*$N570-SUM($O570:$Q570),0)</f>
        <v>76.5</v>
      </c>
      <c r="AQ570" s="4">
        <f t="shared" si="1903"/>
        <v>30</v>
      </c>
      <c r="AR570" s="72">
        <f>IF(SUM($S$3:AU$3)*$J570+SUM($S$4:AP$4)*$K570+SUM($S$5:AU$5)*$L570+SUM($S$6:AU$6)*$M570+SUM($S$7:AU$7)*$N570-SUM($O570:$Q570)&gt;0,SUM($S$3:AU$3)*$J570+SUM($S$4:AP$4)*$K570+SUM($S$5:AU$5)*$L570+SUM($S$6:AU$6)*$M570+SUM($S$7:AU$7)*$N570-SUM($O570:$Q570),0)</f>
        <v>130.5</v>
      </c>
      <c r="AS570" s="4">
        <f t="shared" si="1904"/>
        <v>54</v>
      </c>
      <c r="AT570" s="72">
        <f>IF(SUM($S$3:AW$3)*$J570+SUM($S$4:AW$4)*$K570+SUM($S$5:AW$5)*$L570+SUM($S$6:AW$6)*$M570+SUM($S$7:AW$7)*$N570-SUM($O570:$Q570)&gt;0,SUM($S$3:AW$3)*$J570+SUM($S$4:AW$4)*$K570+SUM($S$5:AW$5)*$L570+SUM($S$6:AW$6)*$M570+SUM($S$7:AW$7)*$N570-SUM($O570:$Q570),0)</f>
        <v>184.5</v>
      </c>
      <c r="AU570" s="4">
        <f t="shared" si="1905"/>
        <v>54</v>
      </c>
      <c r="AV570" s="72">
        <f>IF(SUM($S$3:AY$3)*$J570+SUM($S$4:AY$4)*$K570+SUM($S$5:AY$5)*$L570+SUM($S$6:AY$6)*$M570+SUM($S$7:AY$7)*$N570-SUM($O570:$Q570)&gt;0,SUM($S$3:AY$3)*$J570+SUM($S$4:AY$4)*$K570+SUM($S$5:AY$5)*$L570+SUM($S$6:AY$6)*$M570+SUM($S$7:AY$7)*$N570-SUM($O570:$Q570),0)</f>
        <v>238.50000000000003</v>
      </c>
      <c r="AW570" s="4">
        <f t="shared" si="1906"/>
        <v>54.000000000000028</v>
      </c>
      <c r="AX570" s="72">
        <f>IF(SUM($S$3:BA$3)*$J570+SUM($S$4:BA$4)*$K570+SUM($S$5:BA$5)*$L570+SUM($S$6:BA$6)*$M570+SUM($S$7:BA$7)*$N570-SUM($O570:$Q570)&gt;0,SUM($S$3:BA$3)*$J570+SUM($S$4:BA$4)*$K570+SUM($S$5:BA$5)*$L570+SUM($S$6:BA$6)*$M570+SUM($S$7:BA$7)*$N570-SUM($O570:$Q570),0)</f>
        <v>292.5</v>
      </c>
      <c r="AY570" s="7">
        <f t="shared" si="1907"/>
        <v>53.999999999999972</v>
      </c>
      <c r="AZ570" s="401">
        <f>IF(SUM($S$3:BC$3)*$J570+SUM($S$4:BC$4)*$K570+SUM($S$5:BC$5)*$L570+SUM($S$6:BC$6)*$M570+SUM($S$7:BC$7)*$N570-SUM($O570:$Q570)&gt;0,SUM($S$3:BC$3)*$J570+SUM($S$4:BC$4)*$K570+SUM($S$5:BC$5)*$L570+SUM($S$6:BC$6)*$M570+SUM($S$7:BC$7)*$N570-SUM($O570:$Q570),0)</f>
        <v>346.5</v>
      </c>
      <c r="BA570" s="87">
        <f t="shared" si="1825"/>
        <v>54</v>
      </c>
      <c r="BB570" s="402">
        <f>IF(SUM($S$3:BD$3)*$J570+SUM($S$4:BD$4)*$K570+SUM($S$5:BD$5)*$L570+SUM($S$6:BD$6)*$M570+SUM($S$7:BD$7)*$N570-SUM($O570:$Q570)&gt;0,SUM($S$3:BD$3)*$J570+SUM($S$4:BD$4)*$K570+SUM($S$5:BD$5)*$L570+SUM($S$6:BD$6)*$M570+SUM($S$7:BD$7)*$N570-SUM($O570:$Q570),0)</f>
        <v>387.29999999999995</v>
      </c>
      <c r="BC570" s="87">
        <f t="shared" si="1826"/>
        <v>40.799999999999955</v>
      </c>
      <c r="BD570" s="393"/>
      <c r="BE570" s="14"/>
      <c r="BF570" s="75"/>
      <c r="BG570" s="91">
        <f t="shared" si="1972"/>
        <v>0</v>
      </c>
      <c r="BH570" s="91">
        <f t="shared" si="1973"/>
        <v>0</v>
      </c>
      <c r="BI570" s="91">
        <f t="shared" si="1974"/>
        <v>0</v>
      </c>
      <c r="BJ570" s="91">
        <f t="shared" si="1975"/>
        <v>3630</v>
      </c>
      <c r="BK570" s="91">
        <f t="shared" si="1976"/>
        <v>3993</v>
      </c>
      <c r="BL570" s="91">
        <f t="shared" si="1977"/>
        <v>0</v>
      </c>
      <c r="BM570" s="91">
        <f t="shared" si="1978"/>
        <v>0</v>
      </c>
      <c r="BN570" s="91">
        <f t="shared" si="1979"/>
        <v>3630</v>
      </c>
      <c r="BO570" s="91">
        <f t="shared" si="1980"/>
        <v>7260</v>
      </c>
      <c r="BP570" s="91">
        <f t="shared" si="1981"/>
        <v>13068</v>
      </c>
      <c r="BQ570" s="250">
        <f t="shared" si="1982"/>
        <v>13068</v>
      </c>
      <c r="BR570" s="157">
        <f t="shared" si="1983"/>
        <v>13068.000000000007</v>
      </c>
      <c r="BS570" s="91">
        <f t="shared" si="1984"/>
        <v>13067.999999999993</v>
      </c>
      <c r="BT570" s="91">
        <f t="shared" si="1985"/>
        <v>13068</v>
      </c>
      <c r="BU570" s="91">
        <f t="shared" si="1986"/>
        <v>9873.5999999999894</v>
      </c>
      <c r="BV570" s="23"/>
      <c r="BW570" s="24"/>
      <c r="BX570" s="164" t="s">
        <v>645</v>
      </c>
    </row>
    <row r="571" spans="1:76" ht="15" customHeight="1" x14ac:dyDescent="0.25">
      <c r="A571" s="94" t="s">
        <v>362</v>
      </c>
      <c r="B571" s="15"/>
      <c r="C571" s="268" t="s">
        <v>10</v>
      </c>
      <c r="D571" s="283">
        <v>1</v>
      </c>
      <c r="E571" s="336">
        <v>92800</v>
      </c>
      <c r="F571" s="355" t="s">
        <v>621</v>
      </c>
      <c r="G571" s="369">
        <v>1</v>
      </c>
      <c r="H571" s="370">
        <v>102080</v>
      </c>
      <c r="I571" s="383" t="s">
        <v>621</v>
      </c>
      <c r="J571" s="322"/>
      <c r="K571" s="117"/>
      <c r="L571" s="33">
        <v>1.6000000000000001E-3</v>
      </c>
      <c r="M571" s="29"/>
      <c r="N571" s="29"/>
      <c r="O571" s="4">
        <v>0</v>
      </c>
      <c r="P571" s="10">
        <v>0</v>
      </c>
      <c r="Q571" s="295">
        <v>0.3216</v>
      </c>
      <c r="R571" s="72">
        <f>IF(SUM($S$3:U$3)*$J571+SUM($S$4:U$4)*$K571+SUM($S$5:U$5)*$L571+SUM($S$6:U$6)*$M571+SUM($S$7:U$7)*$N571-SUM($O571:$Q571)&gt;0,SUM($S$3:U$3)*$J571+SUM($S$4:U$4)*$K571+SUM($S$5:U$5)*$L571+SUM($S$6:U$6)*$M571+SUM($S$7:U$7)*$N571-SUM($O571:$Q571),0)</f>
        <v>0</v>
      </c>
      <c r="S571" s="73">
        <f t="shared" si="1891"/>
        <v>0</v>
      </c>
      <c r="T571" s="72">
        <f>IF(SUM($S$3:W$3)*$J571+SUM($S$4:W$4)*$K571+SUM($S$5:W$5)*$L571+SUM($S$6:W$6)*$M571+SUM($S$7:W$7)*$N571-SUM($O571:$Q571)&gt;0,SUM($S$3:W$3)*$J571+SUM($S$4:W$4)*$K571+SUM($S$5:W$5)*$L571+SUM($S$6:W$6)*$M571+SUM($S$7:W$7)*$N571-SUM($O571:$Q571),0)</f>
        <v>0</v>
      </c>
      <c r="U571" s="4">
        <f t="shared" si="1892"/>
        <v>0</v>
      </c>
      <c r="V571" s="72">
        <f>IF(SUM($S$3:Y$3)*$J571+SUM($S$4:Y$4)*$K571+SUM($S$5:Y$5)*$L571+SUM($S$6:Y$6)*$M571+SUM($S$7:Y$7)*$N571-SUM($O571:$Q571)&gt;0,SUM($S$3:Y$3)*$J571+SUM($S$4:Y$4)*$K571+SUM($S$5:Y$5)*$L571+SUM($S$6:Y$6)*$M571+SUM($S$7:Y$7)*$N571-SUM($O571:$Q571),0)</f>
        <v>0</v>
      </c>
      <c r="W571" s="4">
        <f t="shared" si="1893"/>
        <v>0</v>
      </c>
      <c r="X571" s="72">
        <f>IF(SUM($S$3:AA$3)*$J571+SUM($S$4:AA$4)*$K571+SUM($S$5:AA$5)*$L571+SUM($S$6:AA$6)*$M571+SUM($S$7:AA$7)*$N571-SUM($O571:$Q571)&gt;0,SUM($S$3:AA$3)*$J571+SUM($S$4:AA$4)*$K571+SUM($S$5:AA$5)*$L571+SUM($S$6:AA$6)*$M571+SUM($S$7:AA$7)*$N571-SUM($O571:$Q571),0)</f>
        <v>0</v>
      </c>
      <c r="Y571" s="4">
        <f t="shared" si="1894"/>
        <v>0</v>
      </c>
      <c r="Z571" s="72">
        <f>IF(SUM($S$3:AC$3)*$J571+SUM($S$4:AC$4)*$K571+SUM($S$5:AC$5)*$L571+SUM($S$6:AC$6)*$M571+SUM($S$7:AC$7)*$N571-SUM($O571:$Q571)&gt;0,SUM($S$3:AC$3)*$J571+SUM($S$4:AC$4)*$K571+SUM($S$5:AC$5)*$L571+SUM($S$6:AC$6)*$M571+SUM($S$7:AC$7)*$N571-SUM($O571:$Q571),0)</f>
        <v>0</v>
      </c>
      <c r="AA571" s="4">
        <f t="shared" si="1895"/>
        <v>0</v>
      </c>
      <c r="AB571" s="72">
        <f>IF(SUM($S$3:AE$3)*$J571+SUM($S$4:AE$4)*$K571+SUM($S$5:AE$5)*$L571+SUM($S$6:AE$6)*$M571+SUM($S$7:AE$7)*$N571-SUM($O571:$Q571)&gt;0,SUM($S$3:AE$3)*$J571+SUM($S$4:AE$4)*$K571+SUM($S$5:AE$5)*$L571+SUM($S$6:AE$6)*$M571+SUM($S$7:AE$7)*$N571-SUM($O571:$Q571),0)</f>
        <v>0</v>
      </c>
      <c r="AC571" s="4">
        <f t="shared" si="1896"/>
        <v>0</v>
      </c>
      <c r="AD571" s="72">
        <f>IF(SUM($S$3:AG$3)*$J571+SUM($S$4:AG$4)*$K571+SUM($S$5:AG$5)*$L571+SUM($S$6:AG$6)*$M571+SUM($S$7:AG$7)*$N571-SUM($O571:$Q571)&gt;0,SUM($S$3:AG$3)*$J571+SUM($S$4:AG$4)*$K571+SUM($S$5:AG$5)*$L571+SUM($S$6:AG$6)*$M571+SUM($S$7:AG$7)*$N571-SUM($O571:$Q571),0)</f>
        <v>0</v>
      </c>
      <c r="AE571" s="4">
        <f t="shared" si="1897"/>
        <v>0</v>
      </c>
      <c r="AF571" s="72">
        <f>IF(SUM($S$3:AI$3)*$J571+SUM($S$4:AI$4)*$K571+SUM($S$5:AI$5)*$L571+SUM($S$6:AI$6)*$M571+SUM($S$7:AI$7)*$N571-SUM($O571:$Q571)&gt;0,SUM($S$3:AI$3)*$J571+SUM($S$4:AI$4)*$K571+SUM($S$5:AI$5)*$L571+SUM($S$6:AI$6)*$M571+SUM($S$7:AI$7)*$N571-SUM($O571:$Q571),0)</f>
        <v>8.0000000000000016E-2</v>
      </c>
      <c r="AG571" s="4">
        <f t="shared" si="1898"/>
        <v>8.0000000000000016E-2</v>
      </c>
      <c r="AH571" s="72">
        <f>IF(SUM($S$3:AK$3)*$J571+SUM($S$4:AK$4)*$K571+SUM($S$5:AK$5)*$L571+SUM($S$6:AK$6)*$M571+SUM($S$7:AK$7)*$N571-SUM($O571:$Q571)&gt;0,SUM($S$3:AK$3)*$J571+SUM($S$4:AK$4)*$K571+SUM($S$5:AK$5)*$L571+SUM($S$6:AK$6)*$M571+SUM($S$7:AK$7)*$N571-SUM($O571:$Q571),0)</f>
        <v>0.16800000000000004</v>
      </c>
      <c r="AI571" s="4">
        <f t="shared" si="1899"/>
        <v>8.8000000000000023E-2</v>
      </c>
      <c r="AJ571" s="72">
        <f>IF(SUM($S$3:AM$3)*$J571+SUM($S$4:AQ$4)*$K571+SUM($S$5:AM$5)*$L571+SUM($S$6:AM$6)*$M571+SUM($S$7:AM$7)*$N571-SUM($O571:$Q571)&gt;0,SUM($S$3:AM$3)*$J571+SUM($S$4:AQ$4)*$K571+SUM($S$5:AM$5)*$L571+SUM($S$6:AM$6)*$M571+SUM($S$7:AM$7)*$N571-SUM($O571:$Q571),0)</f>
        <v>0.16800000000000004</v>
      </c>
      <c r="AK571" s="4">
        <f t="shared" si="1900"/>
        <v>0</v>
      </c>
      <c r="AL571" s="72">
        <f>IF(SUM($S$3:AO$3)*$J571+SUM($S$4:AS$4)*$K571+SUM($S$5:AO$5)*$L571+SUM($S$6:AO$6)*$M571+SUM($S$7:AO$7)*$N571-SUM($O571:$Q571)&gt;0,SUM($S$3:AO$3)*$J571+SUM($S$4:AS$4)*$K571+SUM($S$5:AO$5)*$L571+SUM($S$6:AO$6)*$M571+SUM($S$7:AO$7)*$N571-SUM($O571:$Q571),0)</f>
        <v>0.16800000000000004</v>
      </c>
      <c r="AM571" s="4">
        <f t="shared" si="1901"/>
        <v>0</v>
      </c>
      <c r="AN571" s="72">
        <f>IF(SUM($S$3:AQ$3)*$J571+SUM($S$4:AU$4)*$K571+SUM($S$5:AQ$5)*$L571+SUM($S$6:AQ$6)*$M571+SUM($S$7:AQ$7)*$N571-SUM($O571:$Q571)&gt;0,SUM($S$3:AQ$3)*$J571+SUM($S$4:AU$4)*$K571+SUM($S$5:AQ$5)*$L571+SUM($S$6:AQ$6)*$M571+SUM($S$7:AQ$7)*$N571-SUM($O571:$Q571),0)</f>
        <v>0.248</v>
      </c>
      <c r="AO571" s="4">
        <f t="shared" si="1902"/>
        <v>7.999999999999996E-2</v>
      </c>
      <c r="AP571" s="72">
        <f>IF(SUM($S$3:AS$3)*$J571+SUM($S$4:AW$4)*$K571+SUM($S$5:AS$5)*$L571+SUM($S$6:AS$6)*$M571+SUM($S$7:AS$7)*$N571-SUM($O571:$Q571)&gt;0,SUM($S$3:AS$3)*$J571+SUM($S$4:AW$4)*$K571+SUM($S$5:AS$5)*$L571+SUM($S$6:AS$6)*$M571+SUM($S$7:AS$7)*$N571-SUM($O571:$Q571),0)</f>
        <v>0.40800000000000003</v>
      </c>
      <c r="AQ571" s="4">
        <f t="shared" si="1903"/>
        <v>0.16000000000000003</v>
      </c>
      <c r="AR571" s="72">
        <f>IF(SUM($S$3:AU$3)*$J571+SUM($S$4:AP$4)*$K571+SUM($S$5:AU$5)*$L571+SUM($S$6:AU$6)*$M571+SUM($S$7:AU$7)*$N571-SUM($O571:$Q571)&gt;0,SUM($S$3:AU$3)*$J571+SUM($S$4:AP$4)*$K571+SUM($S$5:AU$5)*$L571+SUM($S$6:AU$6)*$M571+SUM($S$7:AU$7)*$N571-SUM($O571:$Q571),0)</f>
        <v>0.69600000000000006</v>
      </c>
      <c r="AS571" s="4">
        <f t="shared" si="1904"/>
        <v>0.28800000000000003</v>
      </c>
      <c r="AT571" s="72">
        <f>IF(SUM($S$3:AW$3)*$J571+SUM($S$4:AW$4)*$K571+SUM($S$5:AW$5)*$L571+SUM($S$6:AW$6)*$M571+SUM($S$7:AW$7)*$N571-SUM($O571:$Q571)&gt;0,SUM($S$3:AW$3)*$J571+SUM($S$4:AW$4)*$K571+SUM($S$5:AW$5)*$L571+SUM($S$6:AW$6)*$M571+SUM($S$7:AW$7)*$N571-SUM($O571:$Q571),0)</f>
        <v>0.9840000000000001</v>
      </c>
      <c r="AU571" s="4">
        <f t="shared" si="1905"/>
        <v>0.28800000000000003</v>
      </c>
      <c r="AV571" s="72">
        <f>IF(SUM($S$3:AY$3)*$J571+SUM($S$4:AY$4)*$K571+SUM($S$5:AY$5)*$L571+SUM($S$6:AY$6)*$M571+SUM($S$7:AY$7)*$N571-SUM($O571:$Q571)&gt;0,SUM($S$3:AY$3)*$J571+SUM($S$4:AY$4)*$K571+SUM($S$5:AY$5)*$L571+SUM($S$6:AY$6)*$M571+SUM($S$7:AY$7)*$N571-SUM($O571:$Q571),0)</f>
        <v>1.2720000000000002</v>
      </c>
      <c r="AW571" s="4">
        <f t="shared" si="1906"/>
        <v>0.28800000000000014</v>
      </c>
      <c r="AX571" s="72">
        <f>IF(SUM($S$3:BA$3)*$J571+SUM($S$4:BA$4)*$K571+SUM($S$5:BA$5)*$L571+SUM($S$6:BA$6)*$M571+SUM($S$7:BA$7)*$N571-SUM($O571:$Q571)&gt;0,SUM($S$3:BA$3)*$J571+SUM($S$4:BA$4)*$K571+SUM($S$5:BA$5)*$L571+SUM($S$6:BA$6)*$M571+SUM($S$7:BA$7)*$N571-SUM($O571:$Q571),0)</f>
        <v>1.56</v>
      </c>
      <c r="AY571" s="7">
        <f t="shared" si="1907"/>
        <v>0.28799999999999981</v>
      </c>
      <c r="AZ571" s="401">
        <f>IF(SUM($S$3:BC$3)*$J571+SUM($S$4:BC$4)*$K571+SUM($S$5:BC$5)*$L571+SUM($S$6:BC$6)*$M571+SUM($S$7:BC$7)*$N571-SUM($O571:$Q571)&gt;0,SUM($S$3:BC$3)*$J571+SUM($S$4:BC$4)*$K571+SUM($S$5:BC$5)*$L571+SUM($S$6:BC$6)*$M571+SUM($S$7:BC$7)*$N571-SUM($O571:$Q571),0)</f>
        <v>1.8479999999999999</v>
      </c>
      <c r="BA571" s="87">
        <f t="shared" si="1825"/>
        <v>0.28799999999999981</v>
      </c>
      <c r="BB571" s="402">
        <f>IF(SUM($S$3:BD$3)*$J571+SUM($S$4:BD$4)*$K571+SUM($S$5:BD$5)*$L571+SUM($S$6:BD$6)*$M571+SUM($S$7:BD$7)*$N571-SUM($O571:$Q571)&gt;0,SUM($S$3:BD$3)*$J571+SUM($S$4:BD$4)*$K571+SUM($S$5:BD$5)*$L571+SUM($S$6:BD$6)*$M571+SUM($S$7:BD$7)*$N571-SUM($O571:$Q571),0)</f>
        <v>2.0655999999999999</v>
      </c>
      <c r="BC571" s="87">
        <f t="shared" si="1826"/>
        <v>0.21760000000000002</v>
      </c>
      <c r="BD571" s="393"/>
      <c r="BE571" s="14"/>
      <c r="BF571" s="75"/>
      <c r="BG571" s="23">
        <f>AA571*$H571</f>
        <v>0</v>
      </c>
      <c r="BH571" s="23">
        <f>AC571*$H571</f>
        <v>0</v>
      </c>
      <c r="BI571" s="23">
        <f>AE571*$H571</f>
        <v>0</v>
      </c>
      <c r="BJ571" s="23">
        <f>AG571*$H571</f>
        <v>8166.4000000000015</v>
      </c>
      <c r="BK571" s="23">
        <f>AI571*$H571</f>
        <v>8983.0400000000027</v>
      </c>
      <c r="BL571" s="23">
        <f>AK571*$H571</f>
        <v>0</v>
      </c>
      <c r="BM571" s="23">
        <f>AM571*$H571</f>
        <v>0</v>
      </c>
      <c r="BN571" s="23">
        <f>AO571*$H571</f>
        <v>8166.399999999996</v>
      </c>
      <c r="BO571" s="23">
        <f>AQ571*$H571</f>
        <v>16332.800000000003</v>
      </c>
      <c r="BP571" s="23">
        <f>AS571*$H571</f>
        <v>29399.040000000005</v>
      </c>
      <c r="BQ571" s="407">
        <f>AU571*$H571</f>
        <v>29399.040000000005</v>
      </c>
      <c r="BR571" s="22">
        <f>AW571*$H571</f>
        <v>29399.040000000015</v>
      </c>
      <c r="BS571" s="23">
        <f>AY571*$H571</f>
        <v>29399.039999999979</v>
      </c>
      <c r="BT571" s="23">
        <f t="shared" ref="BT571:BT573" si="1987">BA571*$H571</f>
        <v>29399.039999999979</v>
      </c>
      <c r="BU571" s="23">
        <f t="shared" ref="BU571:BU572" si="1988">BC571*$H571</f>
        <v>22212.608</v>
      </c>
      <c r="BV571" s="23"/>
      <c r="BW571" s="24"/>
      <c r="BX571" s="164" t="s">
        <v>645</v>
      </c>
    </row>
    <row r="572" spans="1:76" ht="15" customHeight="1" x14ac:dyDescent="0.25">
      <c r="A572" s="94" t="s">
        <v>363</v>
      </c>
      <c r="B572" s="15"/>
      <c r="C572" s="268" t="s">
        <v>10</v>
      </c>
      <c r="D572" s="283">
        <v>1</v>
      </c>
      <c r="E572" s="336">
        <v>11520</v>
      </c>
      <c r="F572" s="355" t="s">
        <v>621</v>
      </c>
      <c r="G572" s="369">
        <v>1</v>
      </c>
      <c r="H572" s="370">
        <v>12672</v>
      </c>
      <c r="I572" s="383" t="s">
        <v>621</v>
      </c>
      <c r="J572" s="322"/>
      <c r="K572" s="117"/>
      <c r="L572" s="33">
        <v>9.2980000000000007E-2</v>
      </c>
      <c r="M572" s="29"/>
      <c r="N572" s="29"/>
      <c r="O572" s="4">
        <v>0</v>
      </c>
      <c r="P572" s="10">
        <v>0</v>
      </c>
      <c r="Q572" s="295">
        <v>18.688980000000001</v>
      </c>
      <c r="R572" s="72">
        <f>IF(SUM($S$3:U$3)*$J572+SUM($S$4:U$4)*$K572+SUM($S$5:U$5)*$L572+SUM($S$6:U$6)*$M572+SUM($S$7:U$7)*$N572-SUM($O572:$Q572)&gt;0,SUM($S$3:U$3)*$J572+SUM($S$4:U$4)*$K572+SUM($S$5:U$5)*$L572+SUM($S$6:U$6)*$M572+SUM($S$7:U$7)*$N572-SUM($O572:$Q572),0)</f>
        <v>0</v>
      </c>
      <c r="S572" s="73">
        <f t="shared" si="1891"/>
        <v>0</v>
      </c>
      <c r="T572" s="72">
        <f>IF(SUM($S$3:W$3)*$J572+SUM($S$4:W$4)*$K572+SUM($S$5:W$5)*$L572+SUM($S$6:W$6)*$M572+SUM($S$7:W$7)*$N572-SUM($O572:$Q572)&gt;0,SUM($S$3:W$3)*$J572+SUM($S$4:W$4)*$K572+SUM($S$5:W$5)*$L572+SUM($S$6:W$6)*$M572+SUM($S$7:W$7)*$N572-SUM($O572:$Q572),0)</f>
        <v>0</v>
      </c>
      <c r="U572" s="4">
        <f t="shared" si="1892"/>
        <v>0</v>
      </c>
      <c r="V572" s="72">
        <f>IF(SUM($S$3:Y$3)*$J572+SUM($S$4:Y$4)*$K572+SUM($S$5:Y$5)*$L572+SUM($S$6:Y$6)*$M572+SUM($S$7:Y$7)*$N572-SUM($O572:$Q572)&gt;0,SUM($S$3:Y$3)*$J572+SUM($S$4:Y$4)*$K572+SUM($S$5:Y$5)*$L572+SUM($S$6:Y$6)*$M572+SUM($S$7:Y$7)*$N572-SUM($O572:$Q572),0)</f>
        <v>0</v>
      </c>
      <c r="W572" s="4">
        <f t="shared" si="1893"/>
        <v>0</v>
      </c>
      <c r="X572" s="72">
        <f>IF(SUM($S$3:AA$3)*$J572+SUM($S$4:AA$4)*$K572+SUM($S$5:AA$5)*$L572+SUM($S$6:AA$6)*$M572+SUM($S$7:AA$7)*$N572-SUM($O572:$Q572)&gt;0,SUM($S$3:AA$3)*$J572+SUM($S$4:AA$4)*$K572+SUM($S$5:AA$5)*$L572+SUM($S$6:AA$6)*$M572+SUM($S$7:AA$7)*$N572-SUM($O572:$Q572),0)</f>
        <v>0</v>
      </c>
      <c r="Y572" s="4">
        <f t="shared" si="1894"/>
        <v>0</v>
      </c>
      <c r="Z572" s="72">
        <f>IF(SUM($S$3:AC$3)*$J572+SUM($S$4:AC$4)*$K572+SUM($S$5:AC$5)*$L572+SUM($S$6:AC$6)*$M572+SUM($S$7:AC$7)*$N572-SUM($O572:$Q572)&gt;0,SUM($S$3:AC$3)*$J572+SUM($S$4:AC$4)*$K572+SUM($S$5:AC$5)*$L572+SUM($S$6:AC$6)*$M572+SUM($S$7:AC$7)*$N572-SUM($O572:$Q572),0)</f>
        <v>0</v>
      </c>
      <c r="AA572" s="4">
        <f t="shared" si="1895"/>
        <v>0</v>
      </c>
      <c r="AB572" s="72">
        <f>IF(SUM($S$3:AE$3)*$J572+SUM($S$4:AE$4)*$K572+SUM($S$5:AE$5)*$L572+SUM($S$6:AE$6)*$M572+SUM($S$7:AE$7)*$N572-SUM($O572:$Q572)&gt;0,SUM($S$3:AE$3)*$J572+SUM($S$4:AE$4)*$K572+SUM($S$5:AE$5)*$L572+SUM($S$6:AE$6)*$M572+SUM($S$7:AE$7)*$N572-SUM($O572:$Q572),0)</f>
        <v>0</v>
      </c>
      <c r="AC572" s="4">
        <f t="shared" si="1896"/>
        <v>0</v>
      </c>
      <c r="AD572" s="72">
        <f>IF(SUM($S$3:AG$3)*$J572+SUM($S$4:AG$4)*$K572+SUM($S$5:AG$5)*$L572+SUM($S$6:AG$6)*$M572+SUM($S$7:AG$7)*$N572-SUM($O572:$Q572)&gt;0,SUM($S$3:AG$3)*$J572+SUM($S$4:AG$4)*$K572+SUM($S$5:AG$5)*$L572+SUM($S$6:AG$6)*$M572+SUM($S$7:AG$7)*$N572-SUM($O572:$Q572),0)</f>
        <v>0</v>
      </c>
      <c r="AE572" s="4">
        <f t="shared" si="1897"/>
        <v>0</v>
      </c>
      <c r="AF572" s="72">
        <f>IF(SUM($S$3:AI$3)*$J572+SUM($S$4:AI$4)*$K572+SUM($S$5:AI$5)*$L572+SUM($S$6:AI$6)*$M572+SUM($S$7:AI$7)*$N572-SUM($O572:$Q572)&gt;0,SUM($S$3:AI$3)*$J572+SUM($S$4:AI$4)*$K572+SUM($S$5:AI$5)*$L572+SUM($S$6:AI$6)*$M572+SUM($S$7:AI$7)*$N572-SUM($O572:$Q572),0)</f>
        <v>4.6490000000000009</v>
      </c>
      <c r="AG572" s="4">
        <f t="shared" si="1898"/>
        <v>4.6490000000000009</v>
      </c>
      <c r="AH572" s="72">
        <f>IF(SUM($S$3:AK$3)*$J572+SUM($S$4:AK$4)*$K572+SUM($S$5:AK$5)*$L572+SUM($S$6:AK$6)*$M572+SUM($S$7:AK$7)*$N572-SUM($O572:$Q572)&gt;0,SUM($S$3:AK$3)*$J572+SUM($S$4:AK$4)*$K572+SUM($S$5:AK$5)*$L572+SUM($S$6:AK$6)*$M572+SUM($S$7:AK$7)*$N572-SUM($O572:$Q572),0)</f>
        <v>9.7629000000000019</v>
      </c>
      <c r="AI572" s="4">
        <f t="shared" si="1899"/>
        <v>5.113900000000001</v>
      </c>
      <c r="AJ572" s="72">
        <f>IF(SUM($S$3:AM$3)*$J572+SUM($S$4:AQ$4)*$K572+SUM($S$5:AM$5)*$L572+SUM($S$6:AM$6)*$M572+SUM($S$7:AM$7)*$N572-SUM($O572:$Q572)&gt;0,SUM($S$3:AM$3)*$J572+SUM($S$4:AQ$4)*$K572+SUM($S$5:AM$5)*$L572+SUM($S$6:AM$6)*$M572+SUM($S$7:AM$7)*$N572-SUM($O572:$Q572),0)</f>
        <v>9.7629000000000019</v>
      </c>
      <c r="AK572" s="4">
        <f t="shared" si="1900"/>
        <v>0</v>
      </c>
      <c r="AL572" s="72">
        <f>IF(SUM($S$3:AO$3)*$J572+SUM($S$4:AS$4)*$K572+SUM($S$5:AO$5)*$L572+SUM($S$6:AO$6)*$M572+SUM($S$7:AO$7)*$N572-SUM($O572:$Q572)&gt;0,SUM($S$3:AO$3)*$J572+SUM($S$4:AS$4)*$K572+SUM($S$5:AO$5)*$L572+SUM($S$6:AO$6)*$M572+SUM($S$7:AO$7)*$N572-SUM($O572:$Q572),0)</f>
        <v>9.7629000000000019</v>
      </c>
      <c r="AM572" s="4">
        <f t="shared" si="1901"/>
        <v>0</v>
      </c>
      <c r="AN572" s="72">
        <f>IF(SUM($S$3:AQ$3)*$J572+SUM($S$4:AU$4)*$K572+SUM($S$5:AQ$5)*$L572+SUM($S$6:AQ$6)*$M572+SUM($S$7:AQ$7)*$N572-SUM($O572:$Q572)&gt;0,SUM($S$3:AQ$3)*$J572+SUM($S$4:AU$4)*$K572+SUM($S$5:AQ$5)*$L572+SUM($S$6:AQ$6)*$M572+SUM($S$7:AQ$7)*$N572-SUM($O572:$Q572),0)</f>
        <v>14.411900000000003</v>
      </c>
      <c r="AO572" s="4">
        <f t="shared" si="1902"/>
        <v>4.6490000000000009</v>
      </c>
      <c r="AP572" s="72">
        <f>IF(SUM($S$3:AS$3)*$J572+SUM($S$4:AW$4)*$K572+SUM($S$5:AS$5)*$L572+SUM($S$6:AS$6)*$M572+SUM($S$7:AS$7)*$N572-SUM($O572:$Q572)&gt;0,SUM($S$3:AS$3)*$J572+SUM($S$4:AW$4)*$K572+SUM($S$5:AS$5)*$L572+SUM($S$6:AS$6)*$M572+SUM($S$7:AS$7)*$N572-SUM($O572:$Q572),0)</f>
        <v>23.709900000000005</v>
      </c>
      <c r="AQ572" s="4">
        <f t="shared" si="1903"/>
        <v>9.2980000000000018</v>
      </c>
      <c r="AR572" s="72">
        <f>IF(SUM($S$3:AU$3)*$J572+SUM($S$4:AP$4)*$K572+SUM($S$5:AU$5)*$L572+SUM($S$6:AU$6)*$M572+SUM($S$7:AU$7)*$N572-SUM($O572:$Q572)&gt;0,SUM($S$3:AU$3)*$J572+SUM($S$4:AP$4)*$K572+SUM($S$5:AU$5)*$L572+SUM($S$6:AU$6)*$M572+SUM($S$7:AU$7)*$N572-SUM($O572:$Q572),0)</f>
        <v>40.446300000000001</v>
      </c>
      <c r="AS572" s="4">
        <f t="shared" si="1904"/>
        <v>16.736399999999996</v>
      </c>
      <c r="AT572" s="72">
        <f>IF(SUM($S$3:AW$3)*$J572+SUM($S$4:AW$4)*$K572+SUM($S$5:AW$5)*$L572+SUM($S$6:AW$6)*$M572+SUM($S$7:AW$7)*$N572-SUM($O572:$Q572)&gt;0,SUM($S$3:AW$3)*$J572+SUM($S$4:AW$4)*$K572+SUM($S$5:AW$5)*$L572+SUM($S$6:AW$6)*$M572+SUM($S$7:AW$7)*$N572-SUM($O572:$Q572),0)</f>
        <v>57.182700000000011</v>
      </c>
      <c r="AU572" s="4">
        <f t="shared" si="1905"/>
        <v>16.73640000000001</v>
      </c>
      <c r="AV572" s="72">
        <f>IF(SUM($S$3:AY$3)*$J572+SUM($S$4:AY$4)*$K572+SUM($S$5:AY$5)*$L572+SUM($S$6:AY$6)*$M572+SUM($S$7:AY$7)*$N572-SUM($O572:$Q572)&gt;0,SUM($S$3:AY$3)*$J572+SUM($S$4:AY$4)*$K572+SUM($S$5:AY$5)*$L572+SUM($S$6:AY$6)*$M572+SUM($S$7:AY$7)*$N572-SUM($O572:$Q572),0)</f>
        <v>73.9191</v>
      </c>
      <c r="AW572" s="4">
        <f t="shared" si="1906"/>
        <v>16.736399999999989</v>
      </c>
      <c r="AX572" s="72">
        <f>IF(SUM($S$3:BA$3)*$J572+SUM($S$4:BA$4)*$K572+SUM($S$5:BA$5)*$L572+SUM($S$6:BA$6)*$M572+SUM($S$7:BA$7)*$N572-SUM($O572:$Q572)&gt;0,SUM($S$3:BA$3)*$J572+SUM($S$4:BA$4)*$K572+SUM($S$5:BA$5)*$L572+SUM($S$6:BA$6)*$M572+SUM($S$7:BA$7)*$N572-SUM($O572:$Q572),0)</f>
        <v>90.655500000000004</v>
      </c>
      <c r="AY572" s="7">
        <f t="shared" si="1907"/>
        <v>16.736400000000003</v>
      </c>
      <c r="AZ572" s="401">
        <f>IF(SUM($S$3:BC$3)*$J572+SUM($S$4:BC$4)*$K572+SUM($S$5:BC$5)*$L572+SUM($S$6:BC$6)*$M572+SUM($S$7:BC$7)*$N572-SUM($O572:$Q572)&gt;0,SUM($S$3:BC$3)*$J572+SUM($S$4:BC$4)*$K572+SUM($S$5:BC$5)*$L572+SUM($S$6:BC$6)*$M572+SUM($S$7:BC$7)*$N572-SUM($O572:$Q572),0)</f>
        <v>107.39190000000001</v>
      </c>
      <c r="BA572" s="87">
        <f t="shared" si="1825"/>
        <v>16.736400000000003</v>
      </c>
      <c r="BB572" s="402">
        <f>IF(SUM($S$3:BD$3)*$J572+SUM($S$4:BD$4)*$K572+SUM($S$5:BD$5)*$L572+SUM($S$6:BD$6)*$M572+SUM($S$7:BD$7)*$N572-SUM($O572:$Q572)&gt;0,SUM($S$3:BD$3)*$J572+SUM($S$4:BD$4)*$K572+SUM($S$5:BD$5)*$L572+SUM($S$6:BD$6)*$M572+SUM($S$7:BD$7)*$N572-SUM($O572:$Q572),0)</f>
        <v>120.03718000000002</v>
      </c>
      <c r="BC572" s="87">
        <f t="shared" si="1826"/>
        <v>12.645280000000014</v>
      </c>
      <c r="BD572" s="393"/>
      <c r="BE572" s="14"/>
      <c r="BF572" s="75"/>
      <c r="BG572" s="23">
        <f>AA572*$H572</f>
        <v>0</v>
      </c>
      <c r="BH572" s="23">
        <f>AC572*$H572</f>
        <v>0</v>
      </c>
      <c r="BI572" s="23">
        <f>AE572*$H572</f>
        <v>0</v>
      </c>
      <c r="BJ572" s="23">
        <f>AG572*$H572</f>
        <v>58912.128000000012</v>
      </c>
      <c r="BK572" s="23">
        <f>AI572*$H572</f>
        <v>64803.340800000013</v>
      </c>
      <c r="BL572" s="23">
        <f>AK572*$H572</f>
        <v>0</v>
      </c>
      <c r="BM572" s="23">
        <f>AM572*$H572</f>
        <v>0</v>
      </c>
      <c r="BN572" s="23">
        <f>AO572*$H572</f>
        <v>58912.128000000012</v>
      </c>
      <c r="BO572" s="23">
        <f>AQ572*$H572</f>
        <v>117824.25600000002</v>
      </c>
      <c r="BP572" s="23">
        <f>AS572*$H572</f>
        <v>212083.66079999995</v>
      </c>
      <c r="BQ572" s="407">
        <f>AU572*$H572</f>
        <v>212083.66080000013</v>
      </c>
      <c r="BR572" s="22">
        <f>AW572*$H572</f>
        <v>212083.66079999987</v>
      </c>
      <c r="BS572" s="23">
        <f>AY572*$H572</f>
        <v>212083.66080000004</v>
      </c>
      <c r="BT572" s="23">
        <f t="shared" si="1987"/>
        <v>212083.66080000004</v>
      </c>
      <c r="BU572" s="23">
        <f t="shared" si="1988"/>
        <v>160240.98816000018</v>
      </c>
      <c r="BV572" s="23"/>
      <c r="BW572" s="24"/>
      <c r="BX572" s="164" t="s">
        <v>645</v>
      </c>
    </row>
    <row r="573" spans="1:76" ht="15" customHeight="1" x14ac:dyDescent="0.25">
      <c r="A573" s="94" t="s">
        <v>364</v>
      </c>
      <c r="B573" s="15"/>
      <c r="C573" s="268" t="s">
        <v>105</v>
      </c>
      <c r="D573" s="283">
        <v>1</v>
      </c>
      <c r="E573" s="336">
        <v>335</v>
      </c>
      <c r="F573" s="355" t="s">
        <v>618</v>
      </c>
      <c r="G573" s="369">
        <v>1</v>
      </c>
      <c r="H573" s="370">
        <v>368.5</v>
      </c>
      <c r="I573" s="383" t="s">
        <v>618</v>
      </c>
      <c r="J573" s="323">
        <v>0.01</v>
      </c>
      <c r="K573" s="117"/>
      <c r="L573" s="33">
        <v>0.01</v>
      </c>
      <c r="M573" s="29"/>
      <c r="N573" s="29"/>
      <c r="O573" s="4">
        <v>0</v>
      </c>
      <c r="P573" s="10">
        <v>0</v>
      </c>
      <c r="Q573" s="295">
        <v>3.71</v>
      </c>
      <c r="R573" s="72">
        <f>IF(SUM($S$3:U$3)*$J573+SUM($S$4:U$4)*$K573+SUM($S$5:U$5)*$L573+SUM($S$6:U$6)*$M573+SUM($S$7:U$7)*$N573-SUM($O573:$Q573)&gt;0,SUM($S$3:U$3)*$J573+SUM($S$4:U$4)*$K573+SUM($S$5:U$5)*$L573+SUM($S$6:U$6)*$M573+SUM($S$7:U$7)*$N573-SUM($O573:$Q573),0)</f>
        <v>0</v>
      </c>
      <c r="S573" s="73">
        <f t="shared" si="1891"/>
        <v>0</v>
      </c>
      <c r="T573" s="72">
        <f>IF(SUM($S$3:W$3)*$J573+SUM($S$4:W$4)*$K573+SUM($S$5:W$5)*$L573+SUM($S$6:W$6)*$M573+SUM($S$7:W$7)*$N573-SUM($O573:$Q573)&gt;0,SUM($S$3:W$3)*$J573+SUM($S$4:W$4)*$K573+SUM($S$5:W$5)*$L573+SUM($S$6:W$6)*$M573+SUM($S$7:W$7)*$N573-SUM($O573:$Q573),0)</f>
        <v>0</v>
      </c>
      <c r="U573" s="4">
        <f t="shared" si="1892"/>
        <v>0</v>
      </c>
      <c r="V573" s="72">
        <f>IF(SUM($S$3:Y$3)*$J573+SUM($S$4:Y$4)*$K573+SUM($S$5:Y$5)*$L573+SUM($S$6:Y$6)*$M573+SUM($S$7:Y$7)*$N573-SUM($O573:$Q573)&gt;0,SUM($S$3:Y$3)*$J573+SUM($S$4:Y$4)*$K573+SUM($S$5:Y$5)*$L573+SUM($S$6:Y$6)*$M573+SUM($S$7:Y$7)*$N573-SUM($O573:$Q573),0)</f>
        <v>0</v>
      </c>
      <c r="W573" s="4">
        <f t="shared" si="1893"/>
        <v>0</v>
      </c>
      <c r="X573" s="72">
        <f>IF(SUM($S$3:AA$3)*$J573+SUM($S$4:AA$4)*$K573+SUM($S$5:AA$5)*$L573+SUM($S$6:AA$6)*$M573+SUM($S$7:AA$7)*$N573-SUM($O573:$Q573)&gt;0,SUM($S$3:AA$3)*$J573+SUM($S$4:AA$4)*$K573+SUM($S$5:AA$5)*$L573+SUM($S$6:AA$6)*$M573+SUM($S$7:AA$7)*$N573-SUM($O573:$Q573),0)</f>
        <v>0</v>
      </c>
      <c r="Y573" s="4">
        <f t="shared" si="1894"/>
        <v>0</v>
      </c>
      <c r="Z573" s="72">
        <f>IF(SUM($S$3:AC$3)*$J573+SUM($S$4:AC$4)*$K573+SUM($S$5:AC$5)*$L573+SUM($S$6:AC$6)*$M573+SUM($S$7:AC$7)*$N573-SUM($O573:$Q573)&gt;0,SUM($S$3:AC$3)*$J573+SUM($S$4:AC$4)*$K573+SUM($S$5:AC$5)*$L573+SUM($S$6:AC$6)*$M573+SUM($S$7:AC$7)*$N573-SUM($O573:$Q573),0)</f>
        <v>0</v>
      </c>
      <c r="AA573" s="4">
        <f t="shared" si="1895"/>
        <v>0</v>
      </c>
      <c r="AB573" s="72">
        <f>IF(SUM($S$3:AE$3)*$J573+SUM($S$4:AE$4)*$K573+SUM($S$5:AE$5)*$L573+SUM($S$6:AE$6)*$M573+SUM($S$7:AE$7)*$N573-SUM($O573:$Q573)&gt;0,SUM($S$3:AE$3)*$J573+SUM($S$4:AE$4)*$K573+SUM($S$5:AE$5)*$L573+SUM($S$6:AE$6)*$M573+SUM($S$7:AE$7)*$N573-SUM($O573:$Q573),0)</f>
        <v>0</v>
      </c>
      <c r="AC573" s="4">
        <f t="shared" si="1896"/>
        <v>0</v>
      </c>
      <c r="AD573" s="72">
        <f>IF(SUM($S$3:AG$3)*$J573+SUM($S$4:AG$4)*$K573+SUM($S$5:AG$5)*$L573+SUM($S$6:AG$6)*$M573+SUM($S$7:AG$7)*$N573-SUM($O573:$Q573)&gt;0,SUM($S$3:AG$3)*$J573+SUM($S$4:AG$4)*$K573+SUM($S$5:AG$5)*$L573+SUM($S$6:AG$6)*$M573+SUM($S$7:AG$7)*$N573-SUM($O573:$Q573),0)</f>
        <v>0</v>
      </c>
      <c r="AE573" s="4">
        <f t="shared" si="1897"/>
        <v>0</v>
      </c>
      <c r="AF573" s="72">
        <f>IF(SUM($S$3:AI$3)*$J573+SUM($S$4:AI$4)*$K573+SUM($S$5:AI$5)*$L573+SUM($S$6:AI$6)*$M573+SUM($S$7:AI$7)*$N573-SUM($O573:$Q573)&gt;0,SUM($S$3:AI$3)*$J573+SUM($S$4:AI$4)*$K573+SUM($S$5:AI$5)*$L573+SUM($S$6:AI$6)*$M573+SUM($S$7:AI$7)*$N573-SUM($O573:$Q573),0)</f>
        <v>0.5</v>
      </c>
      <c r="AG573" s="4">
        <f t="shared" si="1898"/>
        <v>0.5</v>
      </c>
      <c r="AH573" s="72">
        <f>IF(SUM($S$3:AK$3)*$J573+SUM($S$4:AK$4)*$K573+SUM($S$5:AK$5)*$L573+SUM($S$6:AK$6)*$M573+SUM($S$7:AK$7)*$N573-SUM($O573:$Q573)&gt;0,SUM($S$3:AK$3)*$J573+SUM($S$4:AK$4)*$K573+SUM($S$5:AK$5)*$L573+SUM($S$6:AK$6)*$M573+SUM($S$7:AK$7)*$N573-SUM($O573:$Q573),0)</f>
        <v>1.0499999999999998</v>
      </c>
      <c r="AI573" s="4">
        <f t="shared" si="1899"/>
        <v>0.54999999999999982</v>
      </c>
      <c r="AJ573" s="72">
        <f>IF(SUM($S$3:AM$3)*$J573+SUM($S$4:AQ$4)*$K573+SUM($S$5:AM$5)*$L573+SUM($S$6:AM$6)*$M573+SUM($S$7:AM$7)*$N573-SUM($O573:$Q573)&gt;0,SUM($S$3:AM$3)*$J573+SUM($S$4:AQ$4)*$K573+SUM($S$5:AM$5)*$L573+SUM($S$6:AM$6)*$M573+SUM($S$7:AM$7)*$N573-SUM($O573:$Q573),0)</f>
        <v>1.0499999999999998</v>
      </c>
      <c r="AK573" s="4">
        <f t="shared" si="1900"/>
        <v>0</v>
      </c>
      <c r="AL573" s="72">
        <f>IF(SUM($S$3:AO$3)*$J573+SUM($S$4:AS$4)*$K573+SUM($S$5:AO$5)*$L573+SUM($S$6:AO$6)*$M573+SUM($S$7:AO$7)*$N573-SUM($O573:$Q573)&gt;0,SUM($S$3:AO$3)*$J573+SUM($S$4:AS$4)*$K573+SUM($S$5:AO$5)*$L573+SUM($S$6:AO$6)*$M573+SUM($S$7:AO$7)*$N573-SUM($O573:$Q573),0)</f>
        <v>1.0499999999999998</v>
      </c>
      <c r="AM573" s="4">
        <f t="shared" si="1901"/>
        <v>0</v>
      </c>
      <c r="AN573" s="72">
        <f>IF(SUM($S$3:AQ$3)*$J573+SUM($S$4:AU$4)*$K573+SUM($S$5:AQ$5)*$L573+SUM($S$6:AQ$6)*$M573+SUM($S$7:AQ$7)*$N573-SUM($O573:$Q573)&gt;0,SUM($S$3:AQ$3)*$J573+SUM($S$4:AU$4)*$K573+SUM($S$5:AQ$5)*$L573+SUM($S$6:AQ$6)*$M573+SUM($S$7:AQ$7)*$N573-SUM($O573:$Q573),0)</f>
        <v>1.5499999999999998</v>
      </c>
      <c r="AO573" s="4">
        <f t="shared" si="1902"/>
        <v>0.5</v>
      </c>
      <c r="AP573" s="72">
        <f>IF(SUM($S$3:AS$3)*$J573+SUM($S$4:AW$4)*$K573+SUM($S$5:AS$5)*$L573+SUM($S$6:AS$6)*$M573+SUM($S$7:AS$7)*$N573-SUM($O573:$Q573)&gt;0,SUM($S$3:AS$3)*$J573+SUM($S$4:AW$4)*$K573+SUM($S$5:AS$5)*$L573+SUM($S$6:AS$6)*$M573+SUM($S$7:AS$7)*$N573-SUM($O573:$Q573),0)</f>
        <v>2.5500000000000007</v>
      </c>
      <c r="AQ573" s="4">
        <f t="shared" si="1903"/>
        <v>1.0000000000000009</v>
      </c>
      <c r="AR573" s="72">
        <f>IF(SUM($S$3:AU$3)*$J573+SUM($S$4:AP$4)*$K573+SUM($S$5:AU$5)*$L573+SUM($S$6:AU$6)*$M573+SUM($S$7:AU$7)*$N573-SUM($O573:$Q573)&gt;0,SUM($S$3:AU$3)*$J573+SUM($S$4:AP$4)*$K573+SUM($S$5:AU$5)*$L573+SUM($S$6:AU$6)*$M573+SUM($S$7:AU$7)*$N573-SUM($O573:$Q573),0)</f>
        <v>4.3500000000000005</v>
      </c>
      <c r="AS573" s="4">
        <f t="shared" si="1904"/>
        <v>1.7999999999999998</v>
      </c>
      <c r="AT573" s="72">
        <f>IF(SUM($S$3:AW$3)*$J573+SUM($S$4:AW$4)*$K573+SUM($S$5:AW$5)*$L573+SUM($S$6:AW$6)*$M573+SUM($S$7:AW$7)*$N573-SUM($O573:$Q573)&gt;0,SUM($S$3:AW$3)*$J573+SUM($S$4:AW$4)*$K573+SUM($S$5:AW$5)*$L573+SUM($S$6:AW$6)*$M573+SUM($S$7:AW$7)*$N573-SUM($O573:$Q573),0)</f>
        <v>6.1499999999999995</v>
      </c>
      <c r="AU573" s="4">
        <f t="shared" si="1905"/>
        <v>1.7999999999999989</v>
      </c>
      <c r="AV573" s="72">
        <f>IF(SUM($S$3:AY$3)*$J573+SUM($S$4:AY$4)*$K573+SUM($S$5:AY$5)*$L573+SUM($S$6:AY$6)*$M573+SUM($S$7:AY$7)*$N573-SUM($O573:$Q573)&gt;0,SUM($S$3:AY$3)*$J573+SUM($S$4:AY$4)*$K573+SUM($S$5:AY$5)*$L573+SUM($S$6:AY$6)*$M573+SUM($S$7:AY$7)*$N573-SUM($O573:$Q573),0)</f>
        <v>7.95</v>
      </c>
      <c r="AW573" s="4">
        <f t="shared" si="1906"/>
        <v>1.8000000000000007</v>
      </c>
      <c r="AX573" s="72">
        <f>IF(SUM($S$3:BA$3)*$J573+SUM($S$4:BA$4)*$K573+SUM($S$5:BA$5)*$L573+SUM($S$6:BA$6)*$M573+SUM($S$7:BA$7)*$N573-SUM($O573:$Q573)&gt;0,SUM($S$3:BA$3)*$J573+SUM($S$4:BA$4)*$K573+SUM($S$5:BA$5)*$L573+SUM($S$6:BA$6)*$M573+SUM($S$7:BA$7)*$N573-SUM($O573:$Q573),0)</f>
        <v>9.75</v>
      </c>
      <c r="AY573" s="7">
        <f t="shared" si="1907"/>
        <v>1.7999999999999998</v>
      </c>
      <c r="AZ573" s="401">
        <f>IF(SUM($S$3:BC$3)*$J573+SUM($S$4:BC$4)*$K573+SUM($S$5:BC$5)*$L573+SUM($S$6:BC$6)*$M573+SUM($S$7:BC$7)*$N573-SUM($O573:$Q573)&gt;0,SUM($S$3:BC$3)*$J573+SUM($S$4:BC$4)*$K573+SUM($S$5:BC$5)*$L573+SUM($S$6:BC$6)*$M573+SUM($S$7:BC$7)*$N573-SUM($O573:$Q573),0)</f>
        <v>11.55</v>
      </c>
      <c r="BA573" s="87">
        <f t="shared" si="1825"/>
        <v>1.8000000000000007</v>
      </c>
      <c r="BB573" s="402">
        <f>IF(SUM($S$3:BD$3)*$J573+SUM($S$4:BD$4)*$K573+SUM($S$5:BD$5)*$L573+SUM($S$6:BD$6)*$M573+SUM($S$7:BD$7)*$N573-SUM($O573:$Q573)&gt;0,SUM($S$3:BD$3)*$J573+SUM($S$4:BD$4)*$K573+SUM($S$5:BD$5)*$L573+SUM($S$6:BD$6)*$M573+SUM($S$7:BD$7)*$N573-SUM($O573:$Q573),0)</f>
        <v>12.91</v>
      </c>
      <c r="BC573" s="87">
        <f t="shared" si="1826"/>
        <v>1.3599999999999994</v>
      </c>
      <c r="BD573" s="393"/>
      <c r="BE573" s="14"/>
      <c r="BF573" s="75"/>
      <c r="BG573" s="23">
        <f>AA573*$H573</f>
        <v>0</v>
      </c>
      <c r="BH573" s="23">
        <f>AC573*$H573</f>
        <v>0</v>
      </c>
      <c r="BI573" s="23">
        <f>AE573*$H573</f>
        <v>0</v>
      </c>
      <c r="BJ573" s="23">
        <f>AG573*$H573</f>
        <v>184.25</v>
      </c>
      <c r="BK573" s="23">
        <f>AI573*$H573</f>
        <v>202.67499999999993</v>
      </c>
      <c r="BL573" s="23">
        <f>AK573*$H573</f>
        <v>0</v>
      </c>
      <c r="BM573" s="23">
        <f>AM573*$H573</f>
        <v>0</v>
      </c>
      <c r="BN573" s="23">
        <f>AO573*$H573</f>
        <v>184.25</v>
      </c>
      <c r="BO573" s="23">
        <f>AQ573*$H573</f>
        <v>368.50000000000034</v>
      </c>
      <c r="BP573" s="23">
        <f>AS573*$H573</f>
        <v>663.3</v>
      </c>
      <c r="BQ573" s="407">
        <f>AU573*$H573</f>
        <v>663.29999999999961</v>
      </c>
      <c r="BR573" s="22">
        <f>AW573*$H573</f>
        <v>663.3000000000003</v>
      </c>
      <c r="BS573" s="23">
        <f>AY573*$H573</f>
        <v>663.3</v>
      </c>
      <c r="BT573" s="23">
        <f t="shared" si="1987"/>
        <v>663.3000000000003</v>
      </c>
      <c r="BU573" s="23">
        <f>BC573*$H573</f>
        <v>501.1599999999998</v>
      </c>
      <c r="BV573" s="23"/>
      <c r="BW573" s="24"/>
      <c r="BX573" s="164" t="s">
        <v>645</v>
      </c>
    </row>
    <row r="574" spans="1:76" ht="15" customHeight="1" x14ac:dyDescent="0.25">
      <c r="A574" s="94" t="s">
        <v>366</v>
      </c>
      <c r="B574" s="15"/>
      <c r="C574" s="268" t="s">
        <v>10</v>
      </c>
      <c r="D574" s="283">
        <v>2</v>
      </c>
      <c r="E574" s="336">
        <v>251</v>
      </c>
      <c r="F574" s="355" t="s">
        <v>622</v>
      </c>
      <c r="G574" s="369">
        <v>2</v>
      </c>
      <c r="H574" s="370">
        <v>276.10000000000002</v>
      </c>
      <c r="I574" s="383" t="s">
        <v>622</v>
      </c>
      <c r="J574" s="322"/>
      <c r="K574" s="117"/>
      <c r="L574" s="33">
        <v>0.02</v>
      </c>
      <c r="M574" s="29"/>
      <c r="N574" s="29"/>
      <c r="O574" s="4">
        <v>0</v>
      </c>
      <c r="P574" s="10">
        <v>0</v>
      </c>
      <c r="Q574" s="295">
        <v>4.0200000000000005</v>
      </c>
      <c r="R574" s="72">
        <f>IF(SUM($S$3:U$3)*$J574+SUM($S$4:U$4)*$K574+SUM($S$5:U$5)*$L574+SUM($S$6:U$6)*$M574+SUM($S$7:U$7)*$N574-SUM($O574:$Q574)&gt;0,SUM($S$3:U$3)*$J574+SUM($S$4:U$4)*$K574+SUM($S$5:U$5)*$L574+SUM($S$6:U$6)*$M574+SUM($S$7:U$7)*$N574-SUM($O574:$Q574),0)</f>
        <v>0</v>
      </c>
      <c r="S574" s="73">
        <f t="shared" si="1891"/>
        <v>0</v>
      </c>
      <c r="T574" s="72">
        <f>IF(SUM($S$3:W$3)*$J574+SUM($S$4:W$4)*$K574+SUM($S$5:W$5)*$L574+SUM($S$6:W$6)*$M574+SUM($S$7:W$7)*$N574-SUM($O574:$Q574)&gt;0,SUM($S$3:W$3)*$J574+SUM($S$4:W$4)*$K574+SUM($S$5:W$5)*$L574+SUM($S$6:W$6)*$M574+SUM($S$7:W$7)*$N574-SUM($O574:$Q574),0)</f>
        <v>0</v>
      </c>
      <c r="U574" s="4">
        <f t="shared" si="1892"/>
        <v>0</v>
      </c>
      <c r="V574" s="72">
        <f>IF(SUM($S$3:Y$3)*$J574+SUM($S$4:Y$4)*$K574+SUM($S$5:Y$5)*$L574+SUM($S$6:Y$6)*$M574+SUM($S$7:Y$7)*$N574-SUM($O574:$Q574)&gt;0,SUM($S$3:Y$3)*$J574+SUM($S$4:Y$4)*$K574+SUM($S$5:Y$5)*$L574+SUM($S$6:Y$6)*$M574+SUM($S$7:Y$7)*$N574-SUM($O574:$Q574),0)</f>
        <v>0</v>
      </c>
      <c r="W574" s="4">
        <f t="shared" si="1893"/>
        <v>0</v>
      </c>
      <c r="X574" s="72">
        <f>IF(SUM($S$3:AA$3)*$J574+SUM($S$4:AA$4)*$K574+SUM($S$5:AA$5)*$L574+SUM($S$6:AA$6)*$M574+SUM($S$7:AA$7)*$N574-SUM($O574:$Q574)&gt;0,SUM($S$3:AA$3)*$J574+SUM($S$4:AA$4)*$K574+SUM($S$5:AA$5)*$L574+SUM($S$6:AA$6)*$M574+SUM($S$7:AA$7)*$N574-SUM($O574:$Q574),0)</f>
        <v>0</v>
      </c>
      <c r="Y574" s="4">
        <f t="shared" si="1894"/>
        <v>0</v>
      </c>
      <c r="Z574" s="72">
        <f>IF(SUM($S$3:AC$3)*$J574+SUM($S$4:AC$4)*$K574+SUM($S$5:AC$5)*$L574+SUM($S$6:AC$6)*$M574+SUM($S$7:AC$7)*$N574-SUM($O574:$Q574)&gt;0,SUM($S$3:AC$3)*$J574+SUM($S$4:AC$4)*$K574+SUM($S$5:AC$5)*$L574+SUM($S$6:AC$6)*$M574+SUM($S$7:AC$7)*$N574-SUM($O574:$Q574),0)</f>
        <v>0</v>
      </c>
      <c r="AA574" s="4">
        <f t="shared" si="1895"/>
        <v>0</v>
      </c>
      <c r="AB574" s="72">
        <f>IF(SUM($S$3:AE$3)*$J574+SUM($S$4:AE$4)*$K574+SUM($S$5:AE$5)*$L574+SUM($S$6:AE$6)*$M574+SUM($S$7:AE$7)*$N574-SUM($O574:$Q574)&gt;0,SUM($S$3:AE$3)*$J574+SUM($S$4:AE$4)*$K574+SUM($S$5:AE$5)*$L574+SUM($S$6:AE$6)*$M574+SUM($S$7:AE$7)*$N574-SUM($O574:$Q574),0)</f>
        <v>0</v>
      </c>
      <c r="AC574" s="4">
        <f t="shared" si="1896"/>
        <v>0</v>
      </c>
      <c r="AD574" s="72">
        <f>IF(SUM($S$3:AG$3)*$J574+SUM($S$4:AG$4)*$K574+SUM($S$5:AG$5)*$L574+SUM($S$6:AG$6)*$M574+SUM($S$7:AG$7)*$N574-SUM($O574:$Q574)&gt;0,SUM($S$3:AG$3)*$J574+SUM($S$4:AG$4)*$K574+SUM($S$5:AG$5)*$L574+SUM($S$6:AG$6)*$M574+SUM($S$7:AG$7)*$N574-SUM($O574:$Q574),0)</f>
        <v>0</v>
      </c>
      <c r="AE574" s="4">
        <f t="shared" si="1897"/>
        <v>0</v>
      </c>
      <c r="AF574" s="72">
        <f>IF(SUM($S$3:AI$3)*$J574+SUM($S$4:AI$4)*$K574+SUM($S$5:AI$5)*$L574+SUM($S$6:AI$6)*$M574+SUM($S$7:AI$7)*$N574-SUM($O574:$Q574)&gt;0,SUM($S$3:AI$3)*$J574+SUM($S$4:AI$4)*$K574+SUM($S$5:AI$5)*$L574+SUM($S$6:AI$6)*$M574+SUM($S$7:AI$7)*$N574-SUM($O574:$Q574),0)</f>
        <v>1</v>
      </c>
      <c r="AG574" s="4">
        <f t="shared" si="1898"/>
        <v>1</v>
      </c>
      <c r="AH574" s="72">
        <f>IF(SUM($S$3:AK$3)*$J574+SUM($S$4:AK$4)*$K574+SUM($S$5:AK$5)*$L574+SUM($S$6:AK$6)*$M574+SUM($S$7:AK$7)*$N574-SUM($O574:$Q574)&gt;0,SUM($S$3:AK$3)*$J574+SUM($S$4:AK$4)*$K574+SUM($S$5:AK$5)*$L574+SUM($S$6:AK$6)*$M574+SUM($S$7:AK$7)*$N574-SUM($O574:$Q574),0)</f>
        <v>2.0999999999999996</v>
      </c>
      <c r="AI574" s="4">
        <f t="shared" si="1899"/>
        <v>1.0999999999999996</v>
      </c>
      <c r="AJ574" s="72">
        <f>IF(SUM($S$3:AM$3)*$J574+SUM($S$4:AQ$4)*$K574+SUM($S$5:AM$5)*$L574+SUM($S$6:AM$6)*$M574+SUM($S$7:AM$7)*$N574-SUM($O574:$Q574)&gt;0,SUM($S$3:AM$3)*$J574+SUM($S$4:AQ$4)*$K574+SUM($S$5:AM$5)*$L574+SUM($S$6:AM$6)*$M574+SUM($S$7:AM$7)*$N574-SUM($O574:$Q574),0)</f>
        <v>2.0999999999999996</v>
      </c>
      <c r="AK574" s="4">
        <f t="shared" si="1900"/>
        <v>0</v>
      </c>
      <c r="AL574" s="72">
        <f>IF(SUM($S$3:AO$3)*$J574+SUM($S$4:AS$4)*$K574+SUM($S$5:AO$5)*$L574+SUM($S$6:AO$6)*$M574+SUM($S$7:AO$7)*$N574-SUM($O574:$Q574)&gt;0,SUM($S$3:AO$3)*$J574+SUM($S$4:AS$4)*$K574+SUM($S$5:AO$5)*$L574+SUM($S$6:AO$6)*$M574+SUM($S$7:AO$7)*$N574-SUM($O574:$Q574),0)</f>
        <v>2.0999999999999996</v>
      </c>
      <c r="AM574" s="4">
        <f t="shared" si="1901"/>
        <v>0</v>
      </c>
      <c r="AN574" s="72">
        <f>IF(SUM($S$3:AQ$3)*$J574+SUM($S$4:AU$4)*$K574+SUM($S$5:AQ$5)*$L574+SUM($S$6:AQ$6)*$M574+SUM($S$7:AQ$7)*$N574-SUM($O574:$Q574)&gt;0,SUM($S$3:AQ$3)*$J574+SUM($S$4:AU$4)*$K574+SUM($S$5:AQ$5)*$L574+SUM($S$6:AQ$6)*$M574+SUM($S$7:AQ$7)*$N574-SUM($O574:$Q574),0)</f>
        <v>3.0999999999999996</v>
      </c>
      <c r="AO574" s="4">
        <f t="shared" si="1902"/>
        <v>1</v>
      </c>
      <c r="AP574" s="72">
        <f>IF(SUM($S$3:AS$3)*$J574+SUM($S$4:AW$4)*$K574+SUM($S$5:AS$5)*$L574+SUM($S$6:AS$6)*$M574+SUM($S$7:AS$7)*$N574-SUM($O574:$Q574)&gt;0,SUM($S$3:AS$3)*$J574+SUM($S$4:AW$4)*$K574+SUM($S$5:AS$5)*$L574+SUM($S$6:AS$6)*$M574+SUM($S$7:AS$7)*$N574-SUM($O574:$Q574),0)</f>
        <v>5.1000000000000005</v>
      </c>
      <c r="AQ574" s="4">
        <f t="shared" si="1903"/>
        <v>2.0000000000000009</v>
      </c>
      <c r="AR574" s="72">
        <f>IF(SUM($S$3:AU$3)*$J574+SUM($S$4:AP$4)*$K574+SUM($S$5:AU$5)*$L574+SUM($S$6:AU$6)*$M574+SUM($S$7:AU$7)*$N574-SUM($O574:$Q574)&gt;0,SUM($S$3:AU$3)*$J574+SUM($S$4:AP$4)*$K574+SUM($S$5:AU$5)*$L574+SUM($S$6:AU$6)*$M574+SUM($S$7:AU$7)*$N574-SUM($O574:$Q574),0)</f>
        <v>8.6999999999999993</v>
      </c>
      <c r="AS574" s="4">
        <f t="shared" si="1904"/>
        <v>3.5999999999999988</v>
      </c>
      <c r="AT574" s="72">
        <f>IF(SUM($S$3:AW$3)*$J574+SUM($S$4:AW$4)*$K574+SUM($S$5:AW$5)*$L574+SUM($S$6:AW$6)*$M574+SUM($S$7:AW$7)*$N574-SUM($O574:$Q574)&gt;0,SUM($S$3:AW$3)*$J574+SUM($S$4:AW$4)*$K574+SUM($S$5:AW$5)*$L574+SUM($S$6:AW$6)*$M574+SUM($S$7:AW$7)*$N574-SUM($O574:$Q574),0)</f>
        <v>12.3</v>
      </c>
      <c r="AU574" s="4">
        <f t="shared" si="1905"/>
        <v>3.6000000000000014</v>
      </c>
      <c r="AV574" s="72">
        <f>IF(SUM($S$3:AY$3)*$J574+SUM($S$4:AY$4)*$K574+SUM($S$5:AY$5)*$L574+SUM($S$6:AY$6)*$M574+SUM($S$7:AY$7)*$N574-SUM($O574:$Q574)&gt;0,SUM($S$3:AY$3)*$J574+SUM($S$4:AY$4)*$K574+SUM($S$5:AY$5)*$L574+SUM($S$6:AY$6)*$M574+SUM($S$7:AY$7)*$N574-SUM($O574:$Q574),0)</f>
        <v>15.900000000000002</v>
      </c>
      <c r="AW574" s="4">
        <f t="shared" si="1906"/>
        <v>3.6000000000000014</v>
      </c>
      <c r="AX574" s="72">
        <f>IF(SUM($S$3:BA$3)*$J574+SUM($S$4:BA$4)*$K574+SUM($S$5:BA$5)*$L574+SUM($S$6:BA$6)*$M574+SUM($S$7:BA$7)*$N574-SUM($O574:$Q574)&gt;0,SUM($S$3:BA$3)*$J574+SUM($S$4:BA$4)*$K574+SUM($S$5:BA$5)*$L574+SUM($S$6:BA$6)*$M574+SUM($S$7:BA$7)*$N574-SUM($O574:$Q574),0)</f>
        <v>19.5</v>
      </c>
      <c r="AY574" s="7">
        <f t="shared" si="1907"/>
        <v>3.5999999999999979</v>
      </c>
      <c r="AZ574" s="401">
        <f>IF(SUM($S$3:BC$3)*$J574+SUM($S$4:BC$4)*$K574+SUM($S$5:BC$5)*$L574+SUM($S$6:BC$6)*$M574+SUM($S$7:BC$7)*$N574-SUM($O574:$Q574)&gt;0,SUM($S$3:BC$3)*$J574+SUM($S$4:BC$4)*$K574+SUM($S$5:BC$5)*$L574+SUM($S$6:BC$6)*$M574+SUM($S$7:BC$7)*$N574-SUM($O574:$Q574),0)</f>
        <v>23.1</v>
      </c>
      <c r="BA574" s="87">
        <f t="shared" si="1825"/>
        <v>3.6000000000000014</v>
      </c>
      <c r="BB574" s="402">
        <f>IF(SUM($S$3:BD$3)*$J574+SUM($S$4:BD$4)*$K574+SUM($S$5:BD$5)*$L574+SUM($S$6:BD$6)*$M574+SUM($S$7:BD$7)*$N574-SUM($O574:$Q574)&gt;0,SUM($S$3:BD$3)*$J574+SUM($S$4:BD$4)*$K574+SUM($S$5:BD$5)*$L574+SUM($S$6:BD$6)*$M574+SUM($S$7:BD$7)*$N574-SUM($O574:$Q574),0)</f>
        <v>25.82</v>
      </c>
      <c r="BC574" s="87">
        <f t="shared" si="1826"/>
        <v>2.7199999999999989</v>
      </c>
      <c r="BD574" s="393"/>
      <c r="BE574" s="14"/>
      <c r="BF574" s="75"/>
      <c r="BG574" s="91">
        <f>IF($G574=2,$H574*AC574*$I$2,$H574*AC574)</f>
        <v>0</v>
      </c>
      <c r="BH574" s="91">
        <f>IF($G574=2,$H574*AE574*$I$2,$H574*AE574)</f>
        <v>0</v>
      </c>
      <c r="BI574" s="91">
        <f>IF($G574=2,$H574*AG574*$I$2,$H574*AG574)</f>
        <v>1573.7700000000002</v>
      </c>
      <c r="BJ574" s="91">
        <f>IF($G574=2,$H574*AI574*$I$2,$H574*AI574)</f>
        <v>1731.1469999999997</v>
      </c>
      <c r="BK574" s="91">
        <f>IF($G574=2,$H574*AK574*$I$2,$H574*AK574)</f>
        <v>0</v>
      </c>
      <c r="BL574" s="91">
        <f>IF($G574=2,$H574*AM574*$I$2,$H574*AM574)</f>
        <v>0</v>
      </c>
      <c r="BM574" s="91">
        <f>IF($G574=2,$H574*AO574*$I$2,$H574*AO574)</f>
        <v>1573.7700000000002</v>
      </c>
      <c r="BN574" s="91">
        <f>IF($G574=2,$H574*AQ574*$I$2,$H574*AQ574)</f>
        <v>3147.5400000000018</v>
      </c>
      <c r="BO574" s="91">
        <f>IF($G574=2,$H574*AS574*$I$2,$H574*AS574)</f>
        <v>5665.5719999999983</v>
      </c>
      <c r="BP574" s="91">
        <f>IF($G574=2,$H574*AU574*$I$2,$H574*AU574)</f>
        <v>5665.5720000000028</v>
      </c>
      <c r="BQ574" s="250">
        <f>IF($G574=2,$H574*AW574*$I$2,$H574*AW574)</f>
        <v>5665.5720000000028</v>
      </c>
      <c r="BR574" s="157">
        <f>IF($G574=2,$H574*AY574*$I$2,$H574*AY574)</f>
        <v>5665.5719999999974</v>
      </c>
      <c r="BS574" s="91">
        <f>IF($G574=2,$H574*BA574*$I$2,$H574*BA574)</f>
        <v>5665.5720000000028</v>
      </c>
      <c r="BT574" s="91">
        <f>IF($G574=2,$H574*BC574*$I$2,$H574*BC574)</f>
        <v>4280.6543999999985</v>
      </c>
      <c r="BU574" s="23"/>
      <c r="BV574" s="23"/>
      <c r="BW574" s="24"/>
      <c r="BX574" s="154" t="s">
        <v>607</v>
      </c>
    </row>
    <row r="575" spans="1:76" ht="15" customHeight="1" x14ac:dyDescent="0.25">
      <c r="A575" s="94" t="s">
        <v>367</v>
      </c>
      <c r="B575" s="12" t="s">
        <v>483</v>
      </c>
      <c r="C575" s="268" t="s">
        <v>105</v>
      </c>
      <c r="D575" s="283">
        <v>1</v>
      </c>
      <c r="E575" s="336">
        <v>5600</v>
      </c>
      <c r="F575" s="355" t="s">
        <v>629</v>
      </c>
      <c r="G575" s="369">
        <v>1</v>
      </c>
      <c r="H575" s="370">
        <v>6160</v>
      </c>
      <c r="I575" s="383" t="s">
        <v>629</v>
      </c>
      <c r="J575" s="323">
        <v>0.16</v>
      </c>
      <c r="K575" s="117"/>
      <c r="L575" s="33">
        <v>0.16</v>
      </c>
      <c r="M575" s="29"/>
      <c r="N575" s="29"/>
      <c r="O575" s="4">
        <v>0</v>
      </c>
      <c r="P575" s="10">
        <v>0</v>
      </c>
      <c r="Q575" s="295">
        <v>59.36</v>
      </c>
      <c r="R575" s="72">
        <f>IF(SUM($S$3:U$3)*$J575+SUM($S$4:U$4)*$K575+SUM($S$5:U$5)*$L575+SUM($S$6:U$6)*$M575+SUM($S$7:U$7)*$N575-SUM($O575:$Q575)&gt;0,SUM($S$3:U$3)*$J575+SUM($S$4:U$4)*$K575+SUM($S$5:U$5)*$L575+SUM($S$6:U$6)*$M575+SUM($S$7:U$7)*$N575-SUM($O575:$Q575),0)</f>
        <v>0</v>
      </c>
      <c r="S575" s="73">
        <f t="shared" si="1891"/>
        <v>0</v>
      </c>
      <c r="T575" s="72">
        <f>IF(SUM($S$3:W$3)*$J575+SUM($S$4:W$4)*$K575+SUM($S$5:W$5)*$L575+SUM($S$6:W$6)*$M575+SUM($S$7:W$7)*$N575-SUM($O575:$Q575)&gt;0,SUM($S$3:W$3)*$J575+SUM($S$4:W$4)*$K575+SUM($S$5:W$5)*$L575+SUM($S$6:W$6)*$M575+SUM($S$7:W$7)*$N575-SUM($O575:$Q575),0)</f>
        <v>0</v>
      </c>
      <c r="U575" s="4">
        <f t="shared" si="1892"/>
        <v>0</v>
      </c>
      <c r="V575" s="72">
        <f>IF(SUM($S$3:Y$3)*$J575+SUM($S$4:Y$4)*$K575+SUM($S$5:Y$5)*$L575+SUM($S$6:Y$6)*$M575+SUM($S$7:Y$7)*$N575-SUM($O575:$Q575)&gt;0,SUM($S$3:Y$3)*$J575+SUM($S$4:Y$4)*$K575+SUM($S$5:Y$5)*$L575+SUM($S$6:Y$6)*$M575+SUM($S$7:Y$7)*$N575-SUM($O575:$Q575),0)</f>
        <v>0</v>
      </c>
      <c r="W575" s="4">
        <f t="shared" si="1893"/>
        <v>0</v>
      </c>
      <c r="X575" s="72">
        <f>IF(SUM($S$3:AA$3)*$J575+SUM($S$4:AA$4)*$K575+SUM($S$5:AA$5)*$L575+SUM($S$6:AA$6)*$M575+SUM($S$7:AA$7)*$N575-SUM($O575:$Q575)&gt;0,SUM($S$3:AA$3)*$J575+SUM($S$4:AA$4)*$K575+SUM($S$5:AA$5)*$L575+SUM($S$6:AA$6)*$M575+SUM($S$7:AA$7)*$N575-SUM($O575:$Q575),0)</f>
        <v>0</v>
      </c>
      <c r="Y575" s="4">
        <f t="shared" si="1894"/>
        <v>0</v>
      </c>
      <c r="Z575" s="72">
        <f>IF(SUM($S$3:AC$3)*$J575+SUM($S$4:AC$4)*$K575+SUM($S$5:AC$5)*$L575+SUM($S$6:AC$6)*$M575+SUM($S$7:AC$7)*$N575-SUM($O575:$Q575)&gt;0,SUM($S$3:AC$3)*$J575+SUM($S$4:AC$4)*$K575+SUM($S$5:AC$5)*$L575+SUM($S$6:AC$6)*$M575+SUM($S$7:AC$7)*$N575-SUM($O575:$Q575),0)</f>
        <v>0</v>
      </c>
      <c r="AA575" s="4">
        <f t="shared" si="1895"/>
        <v>0</v>
      </c>
      <c r="AB575" s="72">
        <f>IF(SUM($S$3:AE$3)*$J575+SUM($S$4:AE$4)*$K575+SUM($S$5:AE$5)*$L575+SUM($S$6:AE$6)*$M575+SUM($S$7:AE$7)*$N575-SUM($O575:$Q575)&gt;0,SUM($S$3:AE$3)*$J575+SUM($S$4:AE$4)*$K575+SUM($S$5:AE$5)*$L575+SUM($S$6:AE$6)*$M575+SUM($S$7:AE$7)*$N575-SUM($O575:$Q575),0)</f>
        <v>0</v>
      </c>
      <c r="AC575" s="4">
        <f t="shared" si="1896"/>
        <v>0</v>
      </c>
      <c r="AD575" s="72">
        <f>IF(SUM($S$3:AG$3)*$J575+SUM($S$4:AG$4)*$K575+SUM($S$5:AG$5)*$L575+SUM($S$6:AG$6)*$M575+SUM($S$7:AG$7)*$N575-SUM($O575:$Q575)&gt;0,SUM($S$3:AG$3)*$J575+SUM($S$4:AG$4)*$K575+SUM($S$5:AG$5)*$L575+SUM($S$6:AG$6)*$M575+SUM($S$7:AG$7)*$N575-SUM($O575:$Q575),0)</f>
        <v>0</v>
      </c>
      <c r="AE575" s="4">
        <f t="shared" si="1897"/>
        <v>0</v>
      </c>
      <c r="AF575" s="72">
        <f>IF(SUM($S$3:AI$3)*$J575+SUM($S$4:AI$4)*$K575+SUM($S$5:AI$5)*$L575+SUM($S$6:AI$6)*$M575+SUM($S$7:AI$7)*$N575-SUM($O575:$Q575)&gt;0,SUM($S$3:AI$3)*$J575+SUM($S$4:AI$4)*$K575+SUM($S$5:AI$5)*$L575+SUM($S$6:AI$6)*$M575+SUM($S$7:AI$7)*$N575-SUM($O575:$Q575),0)</f>
        <v>8</v>
      </c>
      <c r="AG575" s="4">
        <f t="shared" si="1898"/>
        <v>8</v>
      </c>
      <c r="AH575" s="72">
        <f>IF(SUM($S$3:AK$3)*$J575+SUM($S$4:AK$4)*$K575+SUM($S$5:AK$5)*$L575+SUM($S$6:AK$6)*$M575+SUM($S$7:AK$7)*$N575-SUM($O575:$Q575)&gt;0,SUM($S$3:AK$3)*$J575+SUM($S$4:AK$4)*$K575+SUM($S$5:AK$5)*$L575+SUM($S$6:AK$6)*$M575+SUM($S$7:AK$7)*$N575-SUM($O575:$Q575),0)</f>
        <v>16.799999999999997</v>
      </c>
      <c r="AI575" s="4">
        <f t="shared" si="1899"/>
        <v>8.7999999999999972</v>
      </c>
      <c r="AJ575" s="72">
        <f>IF(SUM($S$3:AM$3)*$J575+SUM($S$4:AQ$4)*$K575+SUM($S$5:AM$5)*$L575+SUM($S$6:AM$6)*$M575+SUM($S$7:AM$7)*$N575-SUM($O575:$Q575)&gt;0,SUM($S$3:AM$3)*$J575+SUM($S$4:AQ$4)*$K575+SUM($S$5:AM$5)*$L575+SUM($S$6:AM$6)*$M575+SUM($S$7:AM$7)*$N575-SUM($O575:$Q575),0)</f>
        <v>16.799999999999997</v>
      </c>
      <c r="AK575" s="4">
        <f t="shared" si="1900"/>
        <v>0</v>
      </c>
      <c r="AL575" s="72">
        <f>IF(SUM($S$3:AO$3)*$J575+SUM($S$4:AS$4)*$K575+SUM($S$5:AO$5)*$L575+SUM($S$6:AO$6)*$M575+SUM($S$7:AO$7)*$N575-SUM($O575:$Q575)&gt;0,SUM($S$3:AO$3)*$J575+SUM($S$4:AS$4)*$K575+SUM($S$5:AO$5)*$L575+SUM($S$6:AO$6)*$M575+SUM($S$7:AO$7)*$N575-SUM($O575:$Q575),0)</f>
        <v>16.799999999999997</v>
      </c>
      <c r="AM575" s="4">
        <f t="shared" si="1901"/>
        <v>0</v>
      </c>
      <c r="AN575" s="72">
        <f>IF(SUM($S$3:AQ$3)*$J575+SUM($S$4:AU$4)*$K575+SUM($S$5:AQ$5)*$L575+SUM($S$6:AQ$6)*$M575+SUM($S$7:AQ$7)*$N575-SUM($O575:$Q575)&gt;0,SUM($S$3:AQ$3)*$J575+SUM($S$4:AU$4)*$K575+SUM($S$5:AQ$5)*$L575+SUM($S$6:AQ$6)*$M575+SUM($S$7:AQ$7)*$N575-SUM($O575:$Q575),0)</f>
        <v>24.799999999999997</v>
      </c>
      <c r="AO575" s="4">
        <f t="shared" si="1902"/>
        <v>8</v>
      </c>
      <c r="AP575" s="72">
        <f>IF(SUM($S$3:AS$3)*$J575+SUM($S$4:AW$4)*$K575+SUM($S$5:AS$5)*$L575+SUM($S$6:AS$6)*$M575+SUM($S$7:AS$7)*$N575-SUM($O575:$Q575)&gt;0,SUM($S$3:AS$3)*$J575+SUM($S$4:AW$4)*$K575+SUM($S$5:AS$5)*$L575+SUM($S$6:AS$6)*$M575+SUM($S$7:AS$7)*$N575-SUM($O575:$Q575),0)</f>
        <v>40.800000000000011</v>
      </c>
      <c r="AQ575" s="4">
        <f t="shared" si="1903"/>
        <v>16.000000000000014</v>
      </c>
      <c r="AR575" s="72">
        <f>IF(SUM($S$3:AU$3)*$J575+SUM($S$4:AP$4)*$K575+SUM($S$5:AU$5)*$L575+SUM($S$6:AU$6)*$M575+SUM($S$7:AU$7)*$N575-SUM($O575:$Q575)&gt;0,SUM($S$3:AU$3)*$J575+SUM($S$4:AP$4)*$K575+SUM($S$5:AU$5)*$L575+SUM($S$6:AU$6)*$M575+SUM($S$7:AU$7)*$N575-SUM($O575:$Q575),0)</f>
        <v>69.600000000000009</v>
      </c>
      <c r="AS575" s="4">
        <f t="shared" si="1904"/>
        <v>28.799999999999997</v>
      </c>
      <c r="AT575" s="72">
        <f>IF(SUM($S$3:AW$3)*$J575+SUM($S$4:AW$4)*$K575+SUM($S$5:AW$5)*$L575+SUM($S$6:AW$6)*$M575+SUM($S$7:AW$7)*$N575-SUM($O575:$Q575)&gt;0,SUM($S$3:AW$3)*$J575+SUM($S$4:AW$4)*$K575+SUM($S$5:AW$5)*$L575+SUM($S$6:AW$6)*$M575+SUM($S$7:AW$7)*$N575-SUM($O575:$Q575),0)</f>
        <v>98.399999999999991</v>
      </c>
      <c r="AU575" s="4">
        <f t="shared" si="1905"/>
        <v>28.799999999999983</v>
      </c>
      <c r="AV575" s="72">
        <f>IF(SUM($S$3:AY$3)*$J575+SUM($S$4:AY$4)*$K575+SUM($S$5:AY$5)*$L575+SUM($S$6:AY$6)*$M575+SUM($S$7:AY$7)*$N575-SUM($O575:$Q575)&gt;0,SUM($S$3:AY$3)*$J575+SUM($S$4:AY$4)*$K575+SUM($S$5:AY$5)*$L575+SUM($S$6:AY$6)*$M575+SUM($S$7:AY$7)*$N575-SUM($O575:$Q575),0)</f>
        <v>127.2</v>
      </c>
      <c r="AW575" s="4">
        <f t="shared" si="1906"/>
        <v>28.800000000000011</v>
      </c>
      <c r="AX575" s="72">
        <f>IF(SUM($S$3:BA$3)*$J575+SUM($S$4:BA$4)*$K575+SUM($S$5:BA$5)*$L575+SUM($S$6:BA$6)*$M575+SUM($S$7:BA$7)*$N575-SUM($O575:$Q575)&gt;0,SUM($S$3:BA$3)*$J575+SUM($S$4:BA$4)*$K575+SUM($S$5:BA$5)*$L575+SUM($S$6:BA$6)*$M575+SUM($S$7:BA$7)*$N575-SUM($O575:$Q575),0)</f>
        <v>156</v>
      </c>
      <c r="AY575" s="7">
        <f t="shared" si="1907"/>
        <v>28.799999999999997</v>
      </c>
      <c r="AZ575" s="401">
        <f>IF(SUM($S$3:BC$3)*$J575+SUM($S$4:BC$4)*$K575+SUM($S$5:BC$5)*$L575+SUM($S$6:BC$6)*$M575+SUM($S$7:BC$7)*$N575-SUM($O575:$Q575)&gt;0,SUM($S$3:BC$3)*$J575+SUM($S$4:BC$4)*$K575+SUM($S$5:BC$5)*$L575+SUM($S$6:BC$6)*$M575+SUM($S$7:BC$7)*$N575-SUM($O575:$Q575),0)</f>
        <v>184.8</v>
      </c>
      <c r="BA575" s="87">
        <f t="shared" si="1825"/>
        <v>28.800000000000011</v>
      </c>
      <c r="BB575" s="402">
        <f>IF(SUM($S$3:BD$3)*$J575+SUM($S$4:BD$4)*$K575+SUM($S$5:BD$5)*$L575+SUM($S$6:BD$6)*$M575+SUM($S$7:BD$7)*$N575-SUM($O575:$Q575)&gt;0,SUM($S$3:BD$3)*$J575+SUM($S$4:BD$4)*$K575+SUM($S$5:BD$5)*$L575+SUM($S$6:BD$6)*$M575+SUM($S$7:BD$7)*$N575-SUM($O575:$Q575),0)</f>
        <v>206.56</v>
      </c>
      <c r="BC575" s="87">
        <f t="shared" si="1826"/>
        <v>21.759999999999991</v>
      </c>
      <c r="BD575" s="393"/>
      <c r="BE575" s="14"/>
      <c r="BF575" s="75"/>
      <c r="BG575" s="91">
        <f t="shared" ref="BG575:BG576" si="1989">AA575*$H575</f>
        <v>0</v>
      </c>
      <c r="BH575" s="91">
        <f t="shared" ref="BH575:BH576" si="1990">AC575*$H575</f>
        <v>0</v>
      </c>
      <c r="BI575" s="91">
        <f t="shared" ref="BI575:BI576" si="1991">AE575*$H575</f>
        <v>0</v>
      </c>
      <c r="BJ575" s="91">
        <f t="shared" ref="BJ575:BJ576" si="1992">AG575*$H575</f>
        <v>49280</v>
      </c>
      <c r="BK575" s="91">
        <f t="shared" ref="BK575:BK576" si="1993">AI575*$H575</f>
        <v>54207.999999999985</v>
      </c>
      <c r="BL575" s="91">
        <f t="shared" ref="BL575:BL576" si="1994">AK575*$H575</f>
        <v>0</v>
      </c>
      <c r="BM575" s="91">
        <f t="shared" ref="BM575:BM576" si="1995">AM575*$H575</f>
        <v>0</v>
      </c>
      <c r="BN575" s="91">
        <f t="shared" ref="BN575:BN576" si="1996">AO575*$H575</f>
        <v>49280</v>
      </c>
      <c r="BO575" s="91">
        <f t="shared" ref="BO575:BO576" si="1997">AQ575*$H575</f>
        <v>98560.000000000087</v>
      </c>
      <c r="BP575" s="91">
        <f t="shared" ref="BP575:BP576" si="1998">AS575*$H575</f>
        <v>177407.99999999997</v>
      </c>
      <c r="BQ575" s="250">
        <f t="shared" ref="BQ575:BQ576" si="1999">AU575*$H575</f>
        <v>177407.99999999988</v>
      </c>
      <c r="BR575" s="157">
        <f t="shared" ref="BR575:BR576" si="2000">AW575*$H575</f>
        <v>177408.00000000006</v>
      </c>
      <c r="BS575" s="91">
        <f t="shared" ref="BS575:BS576" si="2001">AY575*$H575</f>
        <v>177407.99999999997</v>
      </c>
      <c r="BT575" s="91">
        <f t="shared" ref="BT575:BT576" si="2002">BA575*$H575</f>
        <v>177408.00000000006</v>
      </c>
      <c r="BU575" s="91">
        <f t="shared" ref="BU575:BU576" si="2003">BC575*$H575</f>
        <v>134041.59999999995</v>
      </c>
      <c r="BV575" s="23"/>
      <c r="BW575" s="24"/>
      <c r="BX575" s="164" t="s">
        <v>645</v>
      </c>
    </row>
    <row r="576" spans="1:76" ht="15" customHeight="1" x14ac:dyDescent="0.25">
      <c r="A576" s="94" t="s">
        <v>368</v>
      </c>
      <c r="B576" s="12" t="s">
        <v>484</v>
      </c>
      <c r="C576" s="268" t="s">
        <v>381</v>
      </c>
      <c r="D576" s="283">
        <v>1</v>
      </c>
      <c r="E576" s="336">
        <v>113</v>
      </c>
      <c r="F576" s="355" t="s">
        <v>630</v>
      </c>
      <c r="G576" s="369">
        <v>1</v>
      </c>
      <c r="H576" s="370">
        <v>124.3</v>
      </c>
      <c r="I576" s="383" t="s">
        <v>630</v>
      </c>
      <c r="J576" s="323">
        <v>0.04</v>
      </c>
      <c r="K576" s="117"/>
      <c r="L576" s="33">
        <v>0.04</v>
      </c>
      <c r="M576" s="29"/>
      <c r="N576" s="29"/>
      <c r="O576" s="4">
        <v>0</v>
      </c>
      <c r="P576" s="10">
        <v>0</v>
      </c>
      <c r="Q576" s="295">
        <v>14.84</v>
      </c>
      <c r="R576" s="72">
        <f>IF(SUM($S$3:U$3)*$J576+SUM($S$4:U$4)*$K576+SUM($S$5:U$5)*$L576+SUM($S$6:U$6)*$M576+SUM($S$7:U$7)*$N576-SUM($O576:$Q576)&gt;0,SUM($S$3:U$3)*$J576+SUM($S$4:U$4)*$K576+SUM($S$5:U$5)*$L576+SUM($S$6:U$6)*$M576+SUM($S$7:U$7)*$N576-SUM($O576:$Q576),0)</f>
        <v>0</v>
      </c>
      <c r="S576" s="73">
        <f t="shared" si="1891"/>
        <v>0</v>
      </c>
      <c r="T576" s="72">
        <f>IF(SUM($S$3:W$3)*$J576+SUM($S$4:W$4)*$K576+SUM($S$5:W$5)*$L576+SUM($S$6:W$6)*$M576+SUM($S$7:W$7)*$N576-SUM($O576:$Q576)&gt;0,SUM($S$3:W$3)*$J576+SUM($S$4:W$4)*$K576+SUM($S$5:W$5)*$L576+SUM($S$6:W$6)*$M576+SUM($S$7:W$7)*$N576-SUM($O576:$Q576),0)</f>
        <v>0</v>
      </c>
      <c r="U576" s="4">
        <f t="shared" si="1892"/>
        <v>0</v>
      </c>
      <c r="V576" s="72">
        <f>IF(SUM($S$3:Y$3)*$J576+SUM($S$4:Y$4)*$K576+SUM($S$5:Y$5)*$L576+SUM($S$6:Y$6)*$M576+SUM($S$7:Y$7)*$N576-SUM($O576:$Q576)&gt;0,SUM($S$3:Y$3)*$J576+SUM($S$4:Y$4)*$K576+SUM($S$5:Y$5)*$L576+SUM($S$6:Y$6)*$M576+SUM($S$7:Y$7)*$N576-SUM($O576:$Q576),0)</f>
        <v>0</v>
      </c>
      <c r="W576" s="4">
        <f t="shared" si="1893"/>
        <v>0</v>
      </c>
      <c r="X576" s="72">
        <f>IF(SUM($S$3:AA$3)*$J576+SUM($S$4:AA$4)*$K576+SUM($S$5:AA$5)*$L576+SUM($S$6:AA$6)*$M576+SUM($S$7:AA$7)*$N576-SUM($O576:$Q576)&gt;0,SUM($S$3:AA$3)*$J576+SUM($S$4:AA$4)*$K576+SUM($S$5:AA$5)*$L576+SUM($S$6:AA$6)*$M576+SUM($S$7:AA$7)*$N576-SUM($O576:$Q576),0)</f>
        <v>0</v>
      </c>
      <c r="Y576" s="4">
        <f t="shared" si="1894"/>
        <v>0</v>
      </c>
      <c r="Z576" s="72">
        <f>IF(SUM($S$3:AC$3)*$J576+SUM($S$4:AC$4)*$K576+SUM($S$5:AC$5)*$L576+SUM($S$6:AC$6)*$M576+SUM($S$7:AC$7)*$N576-SUM($O576:$Q576)&gt;0,SUM($S$3:AC$3)*$J576+SUM($S$4:AC$4)*$K576+SUM($S$5:AC$5)*$L576+SUM($S$6:AC$6)*$M576+SUM($S$7:AC$7)*$N576-SUM($O576:$Q576),0)</f>
        <v>0</v>
      </c>
      <c r="AA576" s="4">
        <f t="shared" si="1895"/>
        <v>0</v>
      </c>
      <c r="AB576" s="72">
        <f>IF(SUM($S$3:AE$3)*$J576+SUM($S$4:AE$4)*$K576+SUM($S$5:AE$5)*$L576+SUM($S$6:AE$6)*$M576+SUM($S$7:AE$7)*$N576-SUM($O576:$Q576)&gt;0,SUM($S$3:AE$3)*$J576+SUM($S$4:AE$4)*$K576+SUM($S$5:AE$5)*$L576+SUM($S$6:AE$6)*$M576+SUM($S$7:AE$7)*$N576-SUM($O576:$Q576),0)</f>
        <v>0</v>
      </c>
      <c r="AC576" s="4">
        <f t="shared" si="1896"/>
        <v>0</v>
      </c>
      <c r="AD576" s="72">
        <f>IF(SUM($S$3:AG$3)*$J576+SUM($S$4:AG$4)*$K576+SUM($S$5:AG$5)*$L576+SUM($S$6:AG$6)*$M576+SUM($S$7:AG$7)*$N576-SUM($O576:$Q576)&gt;0,SUM($S$3:AG$3)*$J576+SUM($S$4:AG$4)*$K576+SUM($S$5:AG$5)*$L576+SUM($S$6:AG$6)*$M576+SUM($S$7:AG$7)*$N576-SUM($O576:$Q576),0)</f>
        <v>0</v>
      </c>
      <c r="AE576" s="4">
        <f t="shared" si="1897"/>
        <v>0</v>
      </c>
      <c r="AF576" s="72">
        <f>IF(SUM($S$3:AI$3)*$J576+SUM($S$4:AI$4)*$K576+SUM($S$5:AI$5)*$L576+SUM($S$6:AI$6)*$M576+SUM($S$7:AI$7)*$N576-SUM($O576:$Q576)&gt;0,SUM($S$3:AI$3)*$J576+SUM($S$4:AI$4)*$K576+SUM($S$5:AI$5)*$L576+SUM($S$6:AI$6)*$M576+SUM($S$7:AI$7)*$N576-SUM($O576:$Q576),0)</f>
        <v>2</v>
      </c>
      <c r="AG576" s="4">
        <f t="shared" si="1898"/>
        <v>2</v>
      </c>
      <c r="AH576" s="72">
        <f>IF(SUM($S$3:AK$3)*$J576+SUM($S$4:AK$4)*$K576+SUM($S$5:AK$5)*$L576+SUM($S$6:AK$6)*$M576+SUM($S$7:AK$7)*$N576-SUM($O576:$Q576)&gt;0,SUM($S$3:AK$3)*$J576+SUM($S$4:AK$4)*$K576+SUM($S$5:AK$5)*$L576+SUM($S$6:AK$6)*$M576+SUM($S$7:AK$7)*$N576-SUM($O576:$Q576),0)</f>
        <v>4.1999999999999993</v>
      </c>
      <c r="AI576" s="4">
        <f t="shared" si="1899"/>
        <v>2.1999999999999993</v>
      </c>
      <c r="AJ576" s="72">
        <f>IF(SUM($S$3:AM$3)*$J576+SUM($S$4:AQ$4)*$K576+SUM($S$5:AM$5)*$L576+SUM($S$6:AM$6)*$M576+SUM($S$7:AM$7)*$N576-SUM($O576:$Q576)&gt;0,SUM($S$3:AM$3)*$J576+SUM($S$4:AQ$4)*$K576+SUM($S$5:AM$5)*$L576+SUM($S$6:AM$6)*$M576+SUM($S$7:AM$7)*$N576-SUM($O576:$Q576),0)</f>
        <v>4.1999999999999993</v>
      </c>
      <c r="AK576" s="4">
        <f t="shared" si="1900"/>
        <v>0</v>
      </c>
      <c r="AL576" s="72">
        <f>IF(SUM($S$3:AO$3)*$J576+SUM($S$4:AS$4)*$K576+SUM($S$5:AO$5)*$L576+SUM($S$6:AO$6)*$M576+SUM($S$7:AO$7)*$N576-SUM($O576:$Q576)&gt;0,SUM($S$3:AO$3)*$J576+SUM($S$4:AS$4)*$K576+SUM($S$5:AO$5)*$L576+SUM($S$6:AO$6)*$M576+SUM($S$7:AO$7)*$N576-SUM($O576:$Q576),0)</f>
        <v>4.1999999999999993</v>
      </c>
      <c r="AM576" s="4">
        <f t="shared" si="1901"/>
        <v>0</v>
      </c>
      <c r="AN576" s="72">
        <f>IF(SUM($S$3:AQ$3)*$J576+SUM($S$4:AU$4)*$K576+SUM($S$5:AQ$5)*$L576+SUM($S$6:AQ$6)*$M576+SUM($S$7:AQ$7)*$N576-SUM($O576:$Q576)&gt;0,SUM($S$3:AQ$3)*$J576+SUM($S$4:AU$4)*$K576+SUM($S$5:AQ$5)*$L576+SUM($S$6:AQ$6)*$M576+SUM($S$7:AQ$7)*$N576-SUM($O576:$Q576),0)</f>
        <v>6.1999999999999993</v>
      </c>
      <c r="AO576" s="4">
        <f t="shared" si="1902"/>
        <v>2</v>
      </c>
      <c r="AP576" s="72">
        <f>IF(SUM($S$3:AS$3)*$J576+SUM($S$4:AW$4)*$K576+SUM($S$5:AS$5)*$L576+SUM($S$6:AS$6)*$M576+SUM($S$7:AS$7)*$N576-SUM($O576:$Q576)&gt;0,SUM($S$3:AS$3)*$J576+SUM($S$4:AW$4)*$K576+SUM($S$5:AS$5)*$L576+SUM($S$6:AS$6)*$M576+SUM($S$7:AS$7)*$N576-SUM($O576:$Q576),0)</f>
        <v>10.200000000000003</v>
      </c>
      <c r="AQ576" s="4">
        <f t="shared" si="1903"/>
        <v>4.0000000000000036</v>
      </c>
      <c r="AR576" s="72">
        <f>IF(SUM($S$3:AU$3)*$J576+SUM($S$4:AP$4)*$K576+SUM($S$5:AU$5)*$L576+SUM($S$6:AU$6)*$M576+SUM($S$7:AU$7)*$N576-SUM($O576:$Q576)&gt;0,SUM($S$3:AU$3)*$J576+SUM($S$4:AP$4)*$K576+SUM($S$5:AU$5)*$L576+SUM($S$6:AU$6)*$M576+SUM($S$7:AU$7)*$N576-SUM($O576:$Q576),0)</f>
        <v>17.400000000000002</v>
      </c>
      <c r="AS576" s="4">
        <f t="shared" si="1904"/>
        <v>7.1999999999999993</v>
      </c>
      <c r="AT576" s="72">
        <f>IF(SUM($S$3:AW$3)*$J576+SUM($S$4:AW$4)*$K576+SUM($S$5:AW$5)*$L576+SUM($S$6:AW$6)*$M576+SUM($S$7:AW$7)*$N576-SUM($O576:$Q576)&gt;0,SUM($S$3:AW$3)*$J576+SUM($S$4:AW$4)*$K576+SUM($S$5:AW$5)*$L576+SUM($S$6:AW$6)*$M576+SUM($S$7:AW$7)*$N576-SUM($O576:$Q576),0)</f>
        <v>24.599999999999998</v>
      </c>
      <c r="AU576" s="4">
        <f t="shared" si="1905"/>
        <v>7.1999999999999957</v>
      </c>
      <c r="AV576" s="72">
        <f>IF(SUM($S$3:AY$3)*$J576+SUM($S$4:AY$4)*$K576+SUM($S$5:AY$5)*$L576+SUM($S$6:AY$6)*$M576+SUM($S$7:AY$7)*$N576-SUM($O576:$Q576)&gt;0,SUM($S$3:AY$3)*$J576+SUM($S$4:AY$4)*$K576+SUM($S$5:AY$5)*$L576+SUM($S$6:AY$6)*$M576+SUM($S$7:AY$7)*$N576-SUM($O576:$Q576),0)</f>
        <v>31.8</v>
      </c>
      <c r="AW576" s="4">
        <f t="shared" si="1906"/>
        <v>7.2000000000000028</v>
      </c>
      <c r="AX576" s="72">
        <f>IF(SUM($S$3:BA$3)*$J576+SUM($S$4:BA$4)*$K576+SUM($S$5:BA$5)*$L576+SUM($S$6:BA$6)*$M576+SUM($S$7:BA$7)*$N576-SUM($O576:$Q576)&gt;0,SUM($S$3:BA$3)*$J576+SUM($S$4:BA$4)*$K576+SUM($S$5:BA$5)*$L576+SUM($S$6:BA$6)*$M576+SUM($S$7:BA$7)*$N576-SUM($O576:$Q576),0)</f>
        <v>39</v>
      </c>
      <c r="AY576" s="7">
        <f t="shared" si="1907"/>
        <v>7.1999999999999993</v>
      </c>
      <c r="AZ576" s="401">
        <f>IF(SUM($S$3:BC$3)*$J576+SUM($S$4:BC$4)*$K576+SUM($S$5:BC$5)*$L576+SUM($S$6:BC$6)*$M576+SUM($S$7:BC$7)*$N576-SUM($O576:$Q576)&gt;0,SUM($S$3:BC$3)*$J576+SUM($S$4:BC$4)*$K576+SUM($S$5:BC$5)*$L576+SUM($S$6:BC$6)*$M576+SUM($S$7:BC$7)*$N576-SUM($O576:$Q576),0)</f>
        <v>46.2</v>
      </c>
      <c r="BA576" s="87">
        <f t="shared" si="1825"/>
        <v>7.2000000000000028</v>
      </c>
      <c r="BB576" s="402">
        <f>IF(SUM($S$3:BD$3)*$J576+SUM($S$4:BD$4)*$K576+SUM($S$5:BD$5)*$L576+SUM($S$6:BD$6)*$M576+SUM($S$7:BD$7)*$N576-SUM($O576:$Q576)&gt;0,SUM($S$3:BD$3)*$J576+SUM($S$4:BD$4)*$K576+SUM($S$5:BD$5)*$L576+SUM($S$6:BD$6)*$M576+SUM($S$7:BD$7)*$N576-SUM($O576:$Q576),0)</f>
        <v>51.64</v>
      </c>
      <c r="BC576" s="87">
        <f t="shared" si="1826"/>
        <v>5.4399999999999977</v>
      </c>
      <c r="BD576" s="393"/>
      <c r="BE576" s="14"/>
      <c r="BF576" s="75"/>
      <c r="BG576" s="91">
        <f t="shared" si="1989"/>
        <v>0</v>
      </c>
      <c r="BH576" s="91">
        <f t="shared" si="1990"/>
        <v>0</v>
      </c>
      <c r="BI576" s="91">
        <f t="shared" si="1991"/>
        <v>0</v>
      </c>
      <c r="BJ576" s="91">
        <f t="shared" si="1992"/>
        <v>248.6</v>
      </c>
      <c r="BK576" s="91">
        <f t="shared" si="1993"/>
        <v>273.45999999999992</v>
      </c>
      <c r="BL576" s="91">
        <f t="shared" si="1994"/>
        <v>0</v>
      </c>
      <c r="BM576" s="91">
        <f t="shared" si="1995"/>
        <v>0</v>
      </c>
      <c r="BN576" s="91">
        <f t="shared" si="1996"/>
        <v>248.6</v>
      </c>
      <c r="BO576" s="91">
        <f t="shared" si="1997"/>
        <v>497.20000000000044</v>
      </c>
      <c r="BP576" s="91">
        <f t="shared" si="1998"/>
        <v>894.95999999999992</v>
      </c>
      <c r="BQ576" s="250">
        <f t="shared" si="1999"/>
        <v>894.95999999999947</v>
      </c>
      <c r="BR576" s="157">
        <f t="shared" si="2000"/>
        <v>894.96000000000038</v>
      </c>
      <c r="BS576" s="91">
        <f t="shared" si="2001"/>
        <v>894.95999999999992</v>
      </c>
      <c r="BT576" s="91">
        <f t="shared" si="2002"/>
        <v>894.96000000000038</v>
      </c>
      <c r="BU576" s="91">
        <f t="shared" si="2003"/>
        <v>676.19199999999967</v>
      </c>
      <c r="BV576" s="23"/>
      <c r="BW576" s="24"/>
      <c r="BX576" s="164" t="s">
        <v>645</v>
      </c>
    </row>
    <row r="577" spans="1:76" ht="15" customHeight="1" x14ac:dyDescent="0.25">
      <c r="A577" s="94" t="s">
        <v>369</v>
      </c>
      <c r="B577" s="15"/>
      <c r="C577" s="268" t="s">
        <v>105</v>
      </c>
      <c r="D577" s="283">
        <v>1</v>
      </c>
      <c r="E577" s="336">
        <v>570</v>
      </c>
      <c r="F577" s="355" t="s">
        <v>631</v>
      </c>
      <c r="G577" s="369">
        <v>1</v>
      </c>
      <c r="H577" s="370">
        <v>627</v>
      </c>
      <c r="I577" s="383" t="s">
        <v>631</v>
      </c>
      <c r="J577" s="322"/>
      <c r="K577" s="117"/>
      <c r="L577" s="33">
        <v>4.2000000000000003E-2</v>
      </c>
      <c r="M577" s="29"/>
      <c r="N577" s="29"/>
      <c r="O577" s="4">
        <v>0</v>
      </c>
      <c r="P577" s="10">
        <v>0</v>
      </c>
      <c r="Q577" s="295">
        <v>8.4420000000000002</v>
      </c>
      <c r="R577" s="72">
        <f>IF(SUM($S$3:U$3)*$J577+SUM($S$4:U$4)*$K577+SUM($S$5:U$5)*$L577+SUM($S$6:U$6)*$M577+SUM($S$7:U$7)*$N577-SUM($O577:$Q577)&gt;0,SUM($S$3:U$3)*$J577+SUM($S$4:U$4)*$K577+SUM($S$5:U$5)*$L577+SUM($S$6:U$6)*$M577+SUM($S$7:U$7)*$N577-SUM($O577:$Q577),0)</f>
        <v>0</v>
      </c>
      <c r="S577" s="73">
        <f t="shared" si="1891"/>
        <v>0</v>
      </c>
      <c r="T577" s="72">
        <f>IF(SUM($S$3:W$3)*$J577+SUM($S$4:W$4)*$K577+SUM($S$5:W$5)*$L577+SUM($S$6:W$6)*$M577+SUM($S$7:W$7)*$N577-SUM($O577:$Q577)&gt;0,SUM($S$3:W$3)*$J577+SUM($S$4:W$4)*$K577+SUM($S$5:W$5)*$L577+SUM($S$6:W$6)*$M577+SUM($S$7:W$7)*$N577-SUM($O577:$Q577),0)</f>
        <v>0</v>
      </c>
      <c r="U577" s="4">
        <f t="shared" si="1892"/>
        <v>0</v>
      </c>
      <c r="V577" s="72">
        <f>IF(SUM($S$3:Y$3)*$J577+SUM($S$4:Y$4)*$K577+SUM($S$5:Y$5)*$L577+SUM($S$6:Y$6)*$M577+SUM($S$7:Y$7)*$N577-SUM($O577:$Q577)&gt;0,SUM($S$3:Y$3)*$J577+SUM($S$4:Y$4)*$K577+SUM($S$5:Y$5)*$L577+SUM($S$6:Y$6)*$M577+SUM($S$7:Y$7)*$N577-SUM($O577:$Q577),0)</f>
        <v>0</v>
      </c>
      <c r="W577" s="4">
        <f t="shared" si="1893"/>
        <v>0</v>
      </c>
      <c r="X577" s="72">
        <f>IF(SUM($S$3:AA$3)*$J577+SUM($S$4:AA$4)*$K577+SUM($S$5:AA$5)*$L577+SUM($S$6:AA$6)*$M577+SUM($S$7:AA$7)*$N577-SUM($O577:$Q577)&gt;0,SUM($S$3:AA$3)*$J577+SUM($S$4:AA$4)*$K577+SUM($S$5:AA$5)*$L577+SUM($S$6:AA$6)*$M577+SUM($S$7:AA$7)*$N577-SUM($O577:$Q577),0)</f>
        <v>0</v>
      </c>
      <c r="Y577" s="4">
        <f t="shared" si="1894"/>
        <v>0</v>
      </c>
      <c r="Z577" s="72">
        <f>IF(SUM($S$3:AC$3)*$J577+SUM($S$4:AC$4)*$K577+SUM($S$5:AC$5)*$L577+SUM($S$6:AC$6)*$M577+SUM($S$7:AC$7)*$N577-SUM($O577:$Q577)&gt;0,SUM($S$3:AC$3)*$J577+SUM($S$4:AC$4)*$K577+SUM($S$5:AC$5)*$L577+SUM($S$6:AC$6)*$M577+SUM($S$7:AC$7)*$N577-SUM($O577:$Q577),0)</f>
        <v>0</v>
      </c>
      <c r="AA577" s="4">
        <f t="shared" si="1895"/>
        <v>0</v>
      </c>
      <c r="AB577" s="72">
        <f>IF(SUM($S$3:AE$3)*$J577+SUM($S$4:AE$4)*$K577+SUM($S$5:AE$5)*$L577+SUM($S$6:AE$6)*$M577+SUM($S$7:AE$7)*$N577-SUM($O577:$Q577)&gt;0,SUM($S$3:AE$3)*$J577+SUM($S$4:AE$4)*$K577+SUM($S$5:AE$5)*$L577+SUM($S$6:AE$6)*$M577+SUM($S$7:AE$7)*$N577-SUM($O577:$Q577),0)</f>
        <v>0</v>
      </c>
      <c r="AC577" s="4">
        <f t="shared" si="1896"/>
        <v>0</v>
      </c>
      <c r="AD577" s="72">
        <f>IF(SUM($S$3:AG$3)*$J577+SUM($S$4:AG$4)*$K577+SUM($S$5:AG$5)*$L577+SUM($S$6:AG$6)*$M577+SUM($S$7:AG$7)*$N577-SUM($O577:$Q577)&gt;0,SUM($S$3:AG$3)*$J577+SUM($S$4:AG$4)*$K577+SUM($S$5:AG$5)*$L577+SUM($S$6:AG$6)*$M577+SUM($S$7:AG$7)*$N577-SUM($O577:$Q577),0)</f>
        <v>0</v>
      </c>
      <c r="AE577" s="4">
        <f t="shared" si="1897"/>
        <v>0</v>
      </c>
      <c r="AF577" s="72">
        <f>IF(SUM($S$3:AI$3)*$J577+SUM($S$4:AI$4)*$K577+SUM($S$5:AI$5)*$L577+SUM($S$6:AI$6)*$M577+SUM($S$7:AI$7)*$N577-SUM($O577:$Q577)&gt;0,SUM($S$3:AI$3)*$J577+SUM($S$4:AI$4)*$K577+SUM($S$5:AI$5)*$L577+SUM($S$6:AI$6)*$M577+SUM($S$7:AI$7)*$N577-SUM($O577:$Q577),0)</f>
        <v>2.0999999999999996</v>
      </c>
      <c r="AG577" s="4">
        <f t="shared" si="1898"/>
        <v>2.0999999999999996</v>
      </c>
      <c r="AH577" s="72">
        <f>IF(SUM($S$3:AK$3)*$J577+SUM($S$4:AK$4)*$K577+SUM($S$5:AK$5)*$L577+SUM($S$6:AK$6)*$M577+SUM($S$7:AK$7)*$N577-SUM($O577:$Q577)&gt;0,SUM($S$3:AK$3)*$J577+SUM($S$4:AK$4)*$K577+SUM($S$5:AK$5)*$L577+SUM($S$6:AK$6)*$M577+SUM($S$7:AK$7)*$N577-SUM($O577:$Q577),0)</f>
        <v>4.41</v>
      </c>
      <c r="AI577" s="4">
        <f t="shared" si="1899"/>
        <v>2.3100000000000005</v>
      </c>
      <c r="AJ577" s="72">
        <f>IF(SUM($S$3:AM$3)*$J577+SUM($S$4:AQ$4)*$K577+SUM($S$5:AM$5)*$L577+SUM($S$6:AM$6)*$M577+SUM($S$7:AM$7)*$N577-SUM($O577:$Q577)&gt;0,SUM($S$3:AM$3)*$J577+SUM($S$4:AQ$4)*$K577+SUM($S$5:AM$5)*$L577+SUM($S$6:AM$6)*$M577+SUM($S$7:AM$7)*$N577-SUM($O577:$Q577),0)</f>
        <v>4.41</v>
      </c>
      <c r="AK577" s="4">
        <f t="shared" si="1900"/>
        <v>0</v>
      </c>
      <c r="AL577" s="72">
        <f>IF(SUM($S$3:AO$3)*$J577+SUM($S$4:AS$4)*$K577+SUM($S$5:AO$5)*$L577+SUM($S$6:AO$6)*$M577+SUM($S$7:AO$7)*$N577-SUM($O577:$Q577)&gt;0,SUM($S$3:AO$3)*$J577+SUM($S$4:AS$4)*$K577+SUM($S$5:AO$5)*$L577+SUM($S$6:AO$6)*$M577+SUM($S$7:AO$7)*$N577-SUM($O577:$Q577),0)</f>
        <v>4.41</v>
      </c>
      <c r="AM577" s="4">
        <f t="shared" si="1901"/>
        <v>0</v>
      </c>
      <c r="AN577" s="72">
        <f>IF(SUM($S$3:AQ$3)*$J577+SUM($S$4:AU$4)*$K577+SUM($S$5:AQ$5)*$L577+SUM($S$6:AQ$6)*$M577+SUM($S$7:AQ$7)*$N577-SUM($O577:$Q577)&gt;0,SUM($S$3:AQ$3)*$J577+SUM($S$4:AU$4)*$K577+SUM($S$5:AQ$5)*$L577+SUM($S$6:AQ$6)*$M577+SUM($S$7:AQ$7)*$N577-SUM($O577:$Q577),0)</f>
        <v>6.5100000000000016</v>
      </c>
      <c r="AO577" s="4">
        <f t="shared" si="1902"/>
        <v>2.1000000000000014</v>
      </c>
      <c r="AP577" s="72">
        <f>IF(SUM($S$3:AS$3)*$J577+SUM($S$4:AW$4)*$K577+SUM($S$5:AS$5)*$L577+SUM($S$6:AS$6)*$M577+SUM($S$7:AS$7)*$N577-SUM($O577:$Q577)&gt;0,SUM($S$3:AS$3)*$J577+SUM($S$4:AW$4)*$K577+SUM($S$5:AS$5)*$L577+SUM($S$6:AS$6)*$M577+SUM($S$7:AS$7)*$N577-SUM($O577:$Q577),0)</f>
        <v>10.71</v>
      </c>
      <c r="AQ577" s="4">
        <f t="shared" si="1903"/>
        <v>4.1999999999999993</v>
      </c>
      <c r="AR577" s="72">
        <f>IF(SUM($S$3:AU$3)*$J577+SUM($S$4:AP$4)*$K577+SUM($S$5:AU$5)*$L577+SUM($S$6:AU$6)*$M577+SUM($S$7:AU$7)*$N577-SUM($O577:$Q577)&gt;0,SUM($S$3:AU$3)*$J577+SUM($S$4:AP$4)*$K577+SUM($S$5:AU$5)*$L577+SUM($S$6:AU$6)*$M577+SUM($S$7:AU$7)*$N577-SUM($O577:$Q577),0)</f>
        <v>18.270000000000003</v>
      </c>
      <c r="AS577" s="4">
        <f t="shared" si="1904"/>
        <v>7.5600000000000023</v>
      </c>
      <c r="AT577" s="72">
        <f>IF(SUM($S$3:AW$3)*$J577+SUM($S$4:AW$4)*$K577+SUM($S$5:AW$5)*$L577+SUM($S$6:AW$6)*$M577+SUM($S$7:AW$7)*$N577-SUM($O577:$Q577)&gt;0,SUM($S$3:AW$3)*$J577+SUM($S$4:AW$4)*$K577+SUM($S$5:AW$5)*$L577+SUM($S$6:AW$6)*$M577+SUM($S$7:AW$7)*$N577-SUM($O577:$Q577),0)</f>
        <v>25.830000000000005</v>
      </c>
      <c r="AU577" s="4">
        <f t="shared" si="1905"/>
        <v>7.5600000000000023</v>
      </c>
      <c r="AV577" s="72">
        <f>IF(SUM($S$3:AY$3)*$J577+SUM($S$4:AY$4)*$K577+SUM($S$5:AY$5)*$L577+SUM($S$6:AY$6)*$M577+SUM($S$7:AY$7)*$N577-SUM($O577:$Q577)&gt;0,SUM($S$3:AY$3)*$J577+SUM($S$4:AY$4)*$K577+SUM($S$5:AY$5)*$L577+SUM($S$6:AY$6)*$M577+SUM($S$7:AY$7)*$N577-SUM($O577:$Q577),0)</f>
        <v>33.39</v>
      </c>
      <c r="AW577" s="4">
        <f t="shared" si="1906"/>
        <v>7.5599999999999952</v>
      </c>
      <c r="AX577" s="72">
        <f>IF(SUM($S$3:BA$3)*$J577+SUM($S$4:BA$4)*$K577+SUM($S$5:BA$5)*$L577+SUM($S$6:BA$6)*$M577+SUM($S$7:BA$7)*$N577-SUM($O577:$Q577)&gt;0,SUM($S$3:BA$3)*$J577+SUM($S$4:BA$4)*$K577+SUM($S$5:BA$5)*$L577+SUM($S$6:BA$6)*$M577+SUM($S$7:BA$7)*$N577-SUM($O577:$Q577),0)</f>
        <v>40.950000000000003</v>
      </c>
      <c r="AY577" s="7">
        <f t="shared" si="1907"/>
        <v>7.5600000000000023</v>
      </c>
      <c r="AZ577" s="401">
        <f>IF(SUM($S$3:BC$3)*$J577+SUM($S$4:BC$4)*$K577+SUM($S$5:BC$5)*$L577+SUM($S$6:BC$6)*$M577+SUM($S$7:BC$7)*$N577-SUM($O577:$Q577)&gt;0,SUM($S$3:BC$3)*$J577+SUM($S$4:BC$4)*$K577+SUM($S$5:BC$5)*$L577+SUM($S$6:BC$6)*$M577+SUM($S$7:BC$7)*$N577-SUM($O577:$Q577),0)</f>
        <v>48.510000000000005</v>
      </c>
      <c r="BA577" s="87">
        <f t="shared" si="1825"/>
        <v>7.5600000000000023</v>
      </c>
      <c r="BB577" s="402">
        <f>IF(SUM($S$3:BD$3)*$J577+SUM($S$4:BD$4)*$K577+SUM($S$5:BD$5)*$L577+SUM($S$6:BD$6)*$M577+SUM($S$7:BD$7)*$N577-SUM($O577:$Q577)&gt;0,SUM($S$3:BD$3)*$J577+SUM($S$4:BD$4)*$K577+SUM($S$5:BD$5)*$L577+SUM($S$6:BD$6)*$M577+SUM($S$7:BD$7)*$N577-SUM($O577:$Q577),0)</f>
        <v>54.222000000000001</v>
      </c>
      <c r="BC577" s="87">
        <f t="shared" si="1826"/>
        <v>5.7119999999999962</v>
      </c>
      <c r="BD577" s="393"/>
      <c r="BE577" s="14"/>
      <c r="BF577" s="75"/>
      <c r="BG577" s="23">
        <f>AA577*$H577</f>
        <v>0</v>
      </c>
      <c r="BH577" s="23">
        <f>AC577*$H577</f>
        <v>0</v>
      </c>
      <c r="BI577" s="23">
        <f>AE577*$H577</f>
        <v>0</v>
      </c>
      <c r="BJ577" s="23">
        <f>AG577*$H577</f>
        <v>1316.6999999999998</v>
      </c>
      <c r="BK577" s="23">
        <f>AI577*$H577</f>
        <v>1448.3700000000003</v>
      </c>
      <c r="BL577" s="23">
        <f>AK577*$H577</f>
        <v>0</v>
      </c>
      <c r="BM577" s="23">
        <f>AM577*$H577</f>
        <v>0</v>
      </c>
      <c r="BN577" s="23">
        <f>AO577*$H577</f>
        <v>1316.700000000001</v>
      </c>
      <c r="BO577" s="23">
        <f>AQ577*$H577</f>
        <v>2633.3999999999996</v>
      </c>
      <c r="BP577" s="23">
        <f>AS577*$H577</f>
        <v>4740.1200000000017</v>
      </c>
      <c r="BQ577" s="407">
        <f>AU577*$H577</f>
        <v>4740.1200000000017</v>
      </c>
      <c r="BR577" s="22">
        <f>AW577*$H577</f>
        <v>4740.1199999999972</v>
      </c>
      <c r="BS577" s="23">
        <f>AY577*$H577</f>
        <v>4740.1200000000017</v>
      </c>
      <c r="BT577" s="23">
        <f>BA577*$H577</f>
        <v>4740.1200000000017</v>
      </c>
      <c r="BU577" s="23">
        <f>BC577*$H577</f>
        <v>3581.4239999999977</v>
      </c>
      <c r="BV577" s="23"/>
      <c r="BW577" s="24"/>
      <c r="BX577" s="164" t="s">
        <v>645</v>
      </c>
    </row>
    <row r="578" spans="1:76" ht="15" customHeight="1" x14ac:dyDescent="0.25">
      <c r="A578" s="94" t="s">
        <v>370</v>
      </c>
      <c r="B578" s="15"/>
      <c r="C578" s="268" t="s">
        <v>10</v>
      </c>
      <c r="D578" s="283">
        <v>2</v>
      </c>
      <c r="E578" s="336">
        <v>233.57</v>
      </c>
      <c r="F578" s="355" t="s">
        <v>625</v>
      </c>
      <c r="G578" s="369">
        <v>2</v>
      </c>
      <c r="H578" s="370">
        <v>256.93</v>
      </c>
      <c r="I578" s="383" t="s">
        <v>625</v>
      </c>
      <c r="J578" s="322"/>
      <c r="K578" s="117"/>
      <c r="L578" s="33">
        <v>0.02</v>
      </c>
      <c r="M578" s="29"/>
      <c r="N578" s="29"/>
      <c r="O578" s="4">
        <v>0</v>
      </c>
      <c r="P578" s="10">
        <v>0</v>
      </c>
      <c r="Q578" s="295">
        <v>4.0200000000000005</v>
      </c>
      <c r="R578" s="72">
        <f>IF(SUM($S$3:U$3)*$J578+SUM($S$4:U$4)*$K578+SUM($S$5:U$5)*$L578+SUM($S$6:U$6)*$M578+SUM($S$7:U$7)*$N578-SUM($O578:$Q578)&gt;0,SUM($S$3:U$3)*$J578+SUM($S$4:U$4)*$K578+SUM($S$5:U$5)*$L578+SUM($S$6:U$6)*$M578+SUM($S$7:U$7)*$N578-SUM($O578:$Q578),0)</f>
        <v>0</v>
      </c>
      <c r="S578" s="73">
        <f t="shared" si="1891"/>
        <v>0</v>
      </c>
      <c r="T578" s="72">
        <f>IF(SUM($S$3:W$3)*$J578+SUM($S$4:W$4)*$K578+SUM($S$5:W$5)*$L578+SUM($S$6:W$6)*$M578+SUM($S$7:W$7)*$N578-SUM($O578:$Q578)&gt;0,SUM($S$3:W$3)*$J578+SUM($S$4:W$4)*$K578+SUM($S$5:W$5)*$L578+SUM($S$6:W$6)*$M578+SUM($S$7:W$7)*$N578-SUM($O578:$Q578),0)</f>
        <v>0</v>
      </c>
      <c r="U578" s="4">
        <f t="shared" si="1892"/>
        <v>0</v>
      </c>
      <c r="V578" s="72">
        <f>IF(SUM($S$3:Y$3)*$J578+SUM($S$4:Y$4)*$K578+SUM($S$5:Y$5)*$L578+SUM($S$6:Y$6)*$M578+SUM($S$7:Y$7)*$N578-SUM($O578:$Q578)&gt;0,SUM($S$3:Y$3)*$J578+SUM($S$4:Y$4)*$K578+SUM($S$5:Y$5)*$L578+SUM($S$6:Y$6)*$M578+SUM($S$7:Y$7)*$N578-SUM($O578:$Q578),0)</f>
        <v>0</v>
      </c>
      <c r="W578" s="4">
        <f t="shared" si="1893"/>
        <v>0</v>
      </c>
      <c r="X578" s="72">
        <f>IF(SUM($S$3:AA$3)*$J578+SUM($S$4:AA$4)*$K578+SUM($S$5:AA$5)*$L578+SUM($S$6:AA$6)*$M578+SUM($S$7:AA$7)*$N578-SUM($O578:$Q578)&gt;0,SUM($S$3:AA$3)*$J578+SUM($S$4:AA$4)*$K578+SUM($S$5:AA$5)*$L578+SUM($S$6:AA$6)*$M578+SUM($S$7:AA$7)*$N578-SUM($O578:$Q578),0)</f>
        <v>0</v>
      </c>
      <c r="Y578" s="4">
        <f t="shared" si="1894"/>
        <v>0</v>
      </c>
      <c r="Z578" s="72">
        <f>IF(SUM($S$3:AC$3)*$J578+SUM($S$4:AC$4)*$K578+SUM($S$5:AC$5)*$L578+SUM($S$6:AC$6)*$M578+SUM($S$7:AC$7)*$N578-SUM($O578:$Q578)&gt;0,SUM($S$3:AC$3)*$J578+SUM($S$4:AC$4)*$K578+SUM($S$5:AC$5)*$L578+SUM($S$6:AC$6)*$M578+SUM($S$7:AC$7)*$N578-SUM($O578:$Q578),0)</f>
        <v>0</v>
      </c>
      <c r="AA578" s="4">
        <f t="shared" si="1895"/>
        <v>0</v>
      </c>
      <c r="AB578" s="72">
        <f>IF(SUM($S$3:AE$3)*$J578+SUM($S$4:AE$4)*$K578+SUM($S$5:AE$5)*$L578+SUM($S$6:AE$6)*$M578+SUM($S$7:AE$7)*$N578-SUM($O578:$Q578)&gt;0,SUM($S$3:AE$3)*$J578+SUM($S$4:AE$4)*$K578+SUM($S$5:AE$5)*$L578+SUM($S$6:AE$6)*$M578+SUM($S$7:AE$7)*$N578-SUM($O578:$Q578),0)</f>
        <v>0</v>
      </c>
      <c r="AC578" s="4">
        <f t="shared" si="1896"/>
        <v>0</v>
      </c>
      <c r="AD578" s="72">
        <f>IF(SUM($S$3:AG$3)*$J578+SUM($S$4:AG$4)*$K578+SUM($S$5:AG$5)*$L578+SUM($S$6:AG$6)*$M578+SUM($S$7:AG$7)*$N578-SUM($O578:$Q578)&gt;0,SUM($S$3:AG$3)*$J578+SUM($S$4:AG$4)*$K578+SUM($S$5:AG$5)*$L578+SUM($S$6:AG$6)*$M578+SUM($S$7:AG$7)*$N578-SUM($O578:$Q578),0)</f>
        <v>0</v>
      </c>
      <c r="AE578" s="4">
        <f t="shared" si="1897"/>
        <v>0</v>
      </c>
      <c r="AF578" s="72">
        <f>IF(SUM($S$3:AI$3)*$J578+SUM($S$4:AI$4)*$K578+SUM($S$5:AI$5)*$L578+SUM($S$6:AI$6)*$M578+SUM($S$7:AI$7)*$N578-SUM($O578:$Q578)&gt;0,SUM($S$3:AI$3)*$J578+SUM($S$4:AI$4)*$K578+SUM($S$5:AI$5)*$L578+SUM($S$6:AI$6)*$M578+SUM($S$7:AI$7)*$N578-SUM($O578:$Q578),0)</f>
        <v>1</v>
      </c>
      <c r="AG578" s="4">
        <f t="shared" si="1898"/>
        <v>1</v>
      </c>
      <c r="AH578" s="72">
        <f>IF(SUM($S$3:AK$3)*$J578+SUM($S$4:AK$4)*$K578+SUM($S$5:AK$5)*$L578+SUM($S$6:AK$6)*$M578+SUM($S$7:AK$7)*$N578-SUM($O578:$Q578)&gt;0,SUM($S$3:AK$3)*$J578+SUM($S$4:AK$4)*$K578+SUM($S$5:AK$5)*$L578+SUM($S$6:AK$6)*$M578+SUM($S$7:AK$7)*$N578-SUM($O578:$Q578),0)</f>
        <v>2.0999999999999996</v>
      </c>
      <c r="AI578" s="4">
        <f t="shared" si="1899"/>
        <v>1.0999999999999996</v>
      </c>
      <c r="AJ578" s="72">
        <f>IF(SUM($S$3:AM$3)*$J578+SUM($S$4:AQ$4)*$K578+SUM($S$5:AM$5)*$L578+SUM($S$6:AM$6)*$M578+SUM($S$7:AM$7)*$N578-SUM($O578:$Q578)&gt;0,SUM($S$3:AM$3)*$J578+SUM($S$4:AQ$4)*$K578+SUM($S$5:AM$5)*$L578+SUM($S$6:AM$6)*$M578+SUM($S$7:AM$7)*$N578-SUM($O578:$Q578),0)</f>
        <v>2.0999999999999996</v>
      </c>
      <c r="AK578" s="4">
        <f t="shared" si="1900"/>
        <v>0</v>
      </c>
      <c r="AL578" s="72">
        <f>IF(SUM($S$3:AO$3)*$J578+SUM($S$4:AS$4)*$K578+SUM($S$5:AO$5)*$L578+SUM($S$6:AO$6)*$M578+SUM($S$7:AO$7)*$N578-SUM($O578:$Q578)&gt;0,SUM($S$3:AO$3)*$J578+SUM($S$4:AS$4)*$K578+SUM($S$5:AO$5)*$L578+SUM($S$6:AO$6)*$M578+SUM($S$7:AO$7)*$N578-SUM($O578:$Q578),0)</f>
        <v>2.0999999999999996</v>
      </c>
      <c r="AM578" s="4">
        <f t="shared" si="1901"/>
        <v>0</v>
      </c>
      <c r="AN578" s="72">
        <f>IF(SUM($S$3:AQ$3)*$J578+SUM($S$4:AU$4)*$K578+SUM($S$5:AQ$5)*$L578+SUM($S$6:AQ$6)*$M578+SUM($S$7:AQ$7)*$N578-SUM($O578:$Q578)&gt;0,SUM($S$3:AQ$3)*$J578+SUM($S$4:AU$4)*$K578+SUM($S$5:AQ$5)*$L578+SUM($S$6:AQ$6)*$M578+SUM($S$7:AQ$7)*$N578-SUM($O578:$Q578),0)</f>
        <v>3.0999999999999996</v>
      </c>
      <c r="AO578" s="4">
        <f t="shared" si="1902"/>
        <v>1</v>
      </c>
      <c r="AP578" s="72">
        <f>IF(SUM($S$3:AS$3)*$J578+SUM($S$4:AW$4)*$K578+SUM($S$5:AS$5)*$L578+SUM($S$6:AS$6)*$M578+SUM($S$7:AS$7)*$N578-SUM($O578:$Q578)&gt;0,SUM($S$3:AS$3)*$J578+SUM($S$4:AW$4)*$K578+SUM($S$5:AS$5)*$L578+SUM($S$6:AS$6)*$M578+SUM($S$7:AS$7)*$N578-SUM($O578:$Q578),0)</f>
        <v>5.1000000000000005</v>
      </c>
      <c r="AQ578" s="4">
        <f t="shared" si="1903"/>
        <v>2.0000000000000009</v>
      </c>
      <c r="AR578" s="72">
        <f>IF(SUM($S$3:AU$3)*$J578+SUM($S$4:AP$4)*$K578+SUM($S$5:AU$5)*$L578+SUM($S$6:AU$6)*$M578+SUM($S$7:AU$7)*$N578-SUM($O578:$Q578)&gt;0,SUM($S$3:AU$3)*$J578+SUM($S$4:AP$4)*$K578+SUM($S$5:AU$5)*$L578+SUM($S$6:AU$6)*$M578+SUM($S$7:AU$7)*$N578-SUM($O578:$Q578),0)</f>
        <v>8.6999999999999993</v>
      </c>
      <c r="AS578" s="4">
        <f t="shared" si="1904"/>
        <v>3.5999999999999988</v>
      </c>
      <c r="AT578" s="72">
        <f>IF(SUM($S$3:AW$3)*$J578+SUM($S$4:AW$4)*$K578+SUM($S$5:AW$5)*$L578+SUM($S$6:AW$6)*$M578+SUM($S$7:AW$7)*$N578-SUM($O578:$Q578)&gt;0,SUM($S$3:AW$3)*$J578+SUM($S$4:AW$4)*$K578+SUM($S$5:AW$5)*$L578+SUM($S$6:AW$6)*$M578+SUM($S$7:AW$7)*$N578-SUM($O578:$Q578),0)</f>
        <v>12.3</v>
      </c>
      <c r="AU578" s="4">
        <f t="shared" si="1905"/>
        <v>3.6000000000000014</v>
      </c>
      <c r="AV578" s="72">
        <f>IF(SUM($S$3:AY$3)*$J578+SUM($S$4:AY$4)*$K578+SUM($S$5:AY$5)*$L578+SUM($S$6:AY$6)*$M578+SUM($S$7:AY$7)*$N578-SUM($O578:$Q578)&gt;0,SUM($S$3:AY$3)*$J578+SUM($S$4:AY$4)*$K578+SUM($S$5:AY$5)*$L578+SUM($S$6:AY$6)*$M578+SUM($S$7:AY$7)*$N578-SUM($O578:$Q578),0)</f>
        <v>15.900000000000002</v>
      </c>
      <c r="AW578" s="4">
        <f t="shared" si="1906"/>
        <v>3.6000000000000014</v>
      </c>
      <c r="AX578" s="72">
        <f>IF(SUM($S$3:BA$3)*$J578+SUM($S$4:BA$4)*$K578+SUM($S$5:BA$5)*$L578+SUM($S$6:BA$6)*$M578+SUM($S$7:BA$7)*$N578-SUM($O578:$Q578)&gt;0,SUM($S$3:BA$3)*$J578+SUM($S$4:BA$4)*$K578+SUM($S$5:BA$5)*$L578+SUM($S$6:BA$6)*$M578+SUM($S$7:BA$7)*$N578-SUM($O578:$Q578),0)</f>
        <v>19.5</v>
      </c>
      <c r="AY578" s="7">
        <f t="shared" si="1907"/>
        <v>3.5999999999999979</v>
      </c>
      <c r="AZ578" s="401">
        <f>IF(SUM($S$3:BC$3)*$J578+SUM($S$4:BC$4)*$K578+SUM($S$5:BC$5)*$L578+SUM($S$6:BC$6)*$M578+SUM($S$7:BC$7)*$N578-SUM($O578:$Q578)&gt;0,SUM($S$3:BC$3)*$J578+SUM($S$4:BC$4)*$K578+SUM($S$5:BC$5)*$L578+SUM($S$6:BC$6)*$M578+SUM($S$7:BC$7)*$N578-SUM($O578:$Q578),0)</f>
        <v>23.1</v>
      </c>
      <c r="BA578" s="87">
        <f t="shared" si="1825"/>
        <v>3.6000000000000014</v>
      </c>
      <c r="BB578" s="402">
        <f>IF(SUM($S$3:BD$3)*$J578+SUM($S$4:BD$4)*$K578+SUM($S$5:BD$5)*$L578+SUM($S$6:BD$6)*$M578+SUM($S$7:BD$7)*$N578-SUM($O578:$Q578)&gt;0,SUM($S$3:BD$3)*$J578+SUM($S$4:BD$4)*$K578+SUM($S$5:BD$5)*$L578+SUM($S$6:BD$6)*$M578+SUM($S$7:BD$7)*$N578-SUM($O578:$Q578),0)</f>
        <v>25.82</v>
      </c>
      <c r="BC578" s="87">
        <f t="shared" si="1826"/>
        <v>2.7199999999999989</v>
      </c>
      <c r="BD578" s="393"/>
      <c r="BE578" s="14"/>
      <c r="BF578" s="75"/>
      <c r="BG578" s="23">
        <f>IF($G578=2,AC578*$I$2*$H578,AC578*$H578)</f>
        <v>0</v>
      </c>
      <c r="BH578" s="23">
        <f>IF($G578=2,AE578*$I$2*$H578,AE578*$H578)</f>
        <v>0</v>
      </c>
      <c r="BI578" s="23">
        <f>IF($G578=2,AG578*$I$2*$H578,AG578*$H578)</f>
        <v>1464.501</v>
      </c>
      <c r="BJ578" s="23">
        <f>IF($G578=2,AI578*$I$2*$H578,AI578*$H578)</f>
        <v>1610.9510999999995</v>
      </c>
      <c r="BK578" s="23">
        <f>IF($G578=2,AK578*$I$2*$H578,AK578*$H578)</f>
        <v>0</v>
      </c>
      <c r="BL578" s="23">
        <f>IF($G578=2,AM578*$I$2*$H578,AM578*$H578)</f>
        <v>0</v>
      </c>
      <c r="BM578" s="23">
        <f>IF($G578=2,AO578*$I$2*$H578,AO578*$H578)</f>
        <v>1464.501</v>
      </c>
      <c r="BN578" s="23">
        <f>IF($G578=2,AQ578*$I$2*$H578,AQ578*$H578)</f>
        <v>2929.0020000000013</v>
      </c>
      <c r="BO578" s="23">
        <f>IF($G578=2,AS578*$I$2*$H578,AS578*$H578)</f>
        <v>5272.203599999998</v>
      </c>
      <c r="BP578" s="23">
        <f>IF($G578=2,AU578*$I$2*$H578,AU578*$H578)</f>
        <v>5272.2036000000026</v>
      </c>
      <c r="BQ578" s="407">
        <f>IF($G578=2,AW578*$I$2*$H578,AW578*$H578)</f>
        <v>5272.2036000000026</v>
      </c>
      <c r="BR578" s="22">
        <f>IF($G578=2,AY578*$I$2*$H578,AY578*$H578)</f>
        <v>5272.2035999999971</v>
      </c>
      <c r="BS578" s="23">
        <f>IF($G578=2,BA578*$I$2*$H578,BA578*$H578)</f>
        <v>5272.2036000000026</v>
      </c>
      <c r="BT578" s="23">
        <f>IF($G578=2,BC578*$I$2*$H578,BC578*$H578)</f>
        <v>3983.4427199999986</v>
      </c>
      <c r="BU578" s="23"/>
      <c r="BV578" s="23"/>
      <c r="BW578" s="24"/>
      <c r="BX578" s="164" t="s">
        <v>661</v>
      </c>
    </row>
    <row r="579" spans="1:76" ht="15" customHeight="1" x14ac:dyDescent="0.25">
      <c r="A579" s="94" t="s">
        <v>361</v>
      </c>
      <c r="B579" s="12" t="s">
        <v>481</v>
      </c>
      <c r="C579" s="268" t="s">
        <v>105</v>
      </c>
      <c r="D579" s="283">
        <v>1</v>
      </c>
      <c r="E579" s="336">
        <v>415</v>
      </c>
      <c r="F579" s="355" t="s">
        <v>618</v>
      </c>
      <c r="G579" s="369">
        <v>1</v>
      </c>
      <c r="H579" s="370">
        <v>456.5</v>
      </c>
      <c r="I579" s="383" t="s">
        <v>618</v>
      </c>
      <c r="J579" s="323">
        <v>2</v>
      </c>
      <c r="K579" s="117"/>
      <c r="L579" s="33">
        <v>2</v>
      </c>
      <c r="M579" s="29"/>
      <c r="N579" s="29"/>
      <c r="O579" s="4">
        <v>0</v>
      </c>
      <c r="P579" s="10">
        <v>0</v>
      </c>
      <c r="Q579" s="295">
        <v>742</v>
      </c>
      <c r="R579" s="72">
        <f>IF(SUM($S$3:U$3)*$J579+SUM($S$4:U$4)*$K579+SUM($S$5:U$5)*$L579+SUM($S$6:U$6)*$M579+SUM($S$7:U$7)*$N579-SUM($O579:$Q579)&gt;0,SUM($S$3:U$3)*$J579+SUM($S$4:U$4)*$K579+SUM($S$5:U$5)*$L579+SUM($S$6:U$6)*$M579+SUM($S$7:U$7)*$N579-SUM($O579:$Q579),0)</f>
        <v>0</v>
      </c>
      <c r="S579" s="73">
        <f t="shared" si="1891"/>
        <v>0</v>
      </c>
      <c r="T579" s="72">
        <f>IF(SUM($S$3:W$3)*$J579+SUM($S$4:W$4)*$K579+SUM($S$5:W$5)*$L579+SUM($S$6:W$6)*$M579+SUM($S$7:W$7)*$N579-SUM($O579:$Q579)&gt;0,SUM($S$3:W$3)*$J579+SUM($S$4:W$4)*$K579+SUM($S$5:W$5)*$L579+SUM($S$6:W$6)*$M579+SUM($S$7:W$7)*$N579-SUM($O579:$Q579),0)</f>
        <v>0</v>
      </c>
      <c r="U579" s="4">
        <f t="shared" si="1892"/>
        <v>0</v>
      </c>
      <c r="V579" s="72">
        <f>IF(SUM($S$3:Y$3)*$J579+SUM($S$4:Y$4)*$K579+SUM($S$5:Y$5)*$L579+SUM($S$6:Y$6)*$M579+SUM($S$7:Y$7)*$N579-SUM($O579:$Q579)&gt;0,SUM($S$3:Y$3)*$J579+SUM($S$4:Y$4)*$K579+SUM($S$5:Y$5)*$L579+SUM($S$6:Y$6)*$M579+SUM($S$7:Y$7)*$N579-SUM($O579:$Q579),0)</f>
        <v>0</v>
      </c>
      <c r="W579" s="4">
        <f t="shared" si="1893"/>
        <v>0</v>
      </c>
      <c r="X579" s="72">
        <f>IF(SUM($S$3:AA$3)*$J579+SUM($S$4:AA$4)*$K579+SUM($S$5:AA$5)*$L579+SUM($S$6:AA$6)*$M579+SUM($S$7:AA$7)*$N579-SUM($O579:$Q579)&gt;0,SUM($S$3:AA$3)*$J579+SUM($S$4:AA$4)*$K579+SUM($S$5:AA$5)*$L579+SUM($S$6:AA$6)*$M579+SUM($S$7:AA$7)*$N579-SUM($O579:$Q579),0)</f>
        <v>0</v>
      </c>
      <c r="Y579" s="4">
        <f t="shared" si="1894"/>
        <v>0</v>
      </c>
      <c r="Z579" s="72">
        <f>IF(SUM($S$3:AC$3)*$J579+SUM($S$4:AC$4)*$K579+SUM($S$5:AC$5)*$L579+SUM($S$6:AC$6)*$M579+SUM($S$7:AC$7)*$N579-SUM($O579:$Q579)&gt;0,SUM($S$3:AC$3)*$J579+SUM($S$4:AC$4)*$K579+SUM($S$5:AC$5)*$L579+SUM($S$6:AC$6)*$M579+SUM($S$7:AC$7)*$N579-SUM($O579:$Q579),0)</f>
        <v>0</v>
      </c>
      <c r="AA579" s="4">
        <f t="shared" si="1895"/>
        <v>0</v>
      </c>
      <c r="AB579" s="72">
        <f>IF(SUM($S$3:AE$3)*$J579+SUM($S$4:AE$4)*$K579+SUM($S$5:AE$5)*$L579+SUM($S$6:AE$6)*$M579+SUM($S$7:AE$7)*$N579-SUM($O579:$Q579)&gt;0,SUM($S$3:AE$3)*$J579+SUM($S$4:AE$4)*$K579+SUM($S$5:AE$5)*$L579+SUM($S$6:AE$6)*$M579+SUM($S$7:AE$7)*$N579-SUM($O579:$Q579),0)</f>
        <v>0</v>
      </c>
      <c r="AC579" s="4">
        <f t="shared" si="1896"/>
        <v>0</v>
      </c>
      <c r="AD579" s="72">
        <f>IF(SUM($S$3:AG$3)*$J579+SUM($S$4:AG$4)*$K579+SUM($S$5:AG$5)*$L579+SUM($S$6:AG$6)*$M579+SUM($S$7:AG$7)*$N579-SUM($O579:$Q579)&gt;0,SUM($S$3:AG$3)*$J579+SUM($S$4:AG$4)*$K579+SUM($S$5:AG$5)*$L579+SUM($S$6:AG$6)*$M579+SUM($S$7:AG$7)*$N579-SUM($O579:$Q579),0)</f>
        <v>0</v>
      </c>
      <c r="AE579" s="4">
        <f t="shared" si="1897"/>
        <v>0</v>
      </c>
      <c r="AF579" s="72">
        <f>IF(SUM($S$3:AI$3)*$J579+SUM($S$4:AI$4)*$K579+SUM($S$5:AI$5)*$L579+SUM($S$6:AI$6)*$M579+SUM($S$7:AI$7)*$N579-SUM($O579:$Q579)&gt;0,SUM($S$3:AI$3)*$J579+SUM($S$4:AI$4)*$K579+SUM($S$5:AI$5)*$L579+SUM($S$6:AI$6)*$M579+SUM($S$7:AI$7)*$N579-SUM($O579:$Q579),0)</f>
        <v>100</v>
      </c>
      <c r="AG579" s="4">
        <f t="shared" si="1898"/>
        <v>100</v>
      </c>
      <c r="AH579" s="72">
        <f>IF(SUM($S$3:AK$3)*$J579+SUM($S$4:AK$4)*$K579+SUM($S$5:AK$5)*$L579+SUM($S$6:AK$6)*$M579+SUM($S$7:AK$7)*$N579-SUM($O579:$Q579)&gt;0,SUM($S$3:AK$3)*$J579+SUM($S$4:AK$4)*$K579+SUM($S$5:AK$5)*$L579+SUM($S$6:AK$6)*$M579+SUM($S$7:AK$7)*$N579-SUM($O579:$Q579),0)</f>
        <v>210</v>
      </c>
      <c r="AI579" s="4">
        <f t="shared" si="1899"/>
        <v>110</v>
      </c>
      <c r="AJ579" s="72">
        <f>IF(SUM($S$3:AM$3)*$J579+SUM($S$4:AQ$4)*$K579+SUM($S$5:AM$5)*$L579+SUM($S$6:AM$6)*$M579+SUM($S$7:AM$7)*$N579-SUM($O579:$Q579)&gt;0,SUM($S$3:AM$3)*$J579+SUM($S$4:AQ$4)*$K579+SUM($S$5:AM$5)*$L579+SUM($S$6:AM$6)*$M579+SUM($S$7:AM$7)*$N579-SUM($O579:$Q579),0)</f>
        <v>210</v>
      </c>
      <c r="AK579" s="4">
        <f t="shared" si="1900"/>
        <v>0</v>
      </c>
      <c r="AL579" s="72">
        <f>IF(SUM($S$3:AO$3)*$J579+SUM($S$4:AS$4)*$K579+SUM($S$5:AO$5)*$L579+SUM($S$6:AO$6)*$M579+SUM($S$7:AO$7)*$N579-SUM($O579:$Q579)&gt;0,SUM($S$3:AO$3)*$J579+SUM($S$4:AS$4)*$K579+SUM($S$5:AO$5)*$L579+SUM($S$6:AO$6)*$M579+SUM($S$7:AO$7)*$N579-SUM($O579:$Q579),0)</f>
        <v>210</v>
      </c>
      <c r="AM579" s="4">
        <f t="shared" si="1901"/>
        <v>0</v>
      </c>
      <c r="AN579" s="72">
        <f>IF(SUM($S$3:AQ$3)*$J579+SUM($S$4:AU$4)*$K579+SUM($S$5:AQ$5)*$L579+SUM($S$6:AQ$6)*$M579+SUM($S$7:AQ$7)*$N579-SUM($O579:$Q579)&gt;0,SUM($S$3:AQ$3)*$J579+SUM($S$4:AU$4)*$K579+SUM($S$5:AQ$5)*$L579+SUM($S$6:AQ$6)*$M579+SUM($S$7:AQ$7)*$N579-SUM($O579:$Q579),0)</f>
        <v>310</v>
      </c>
      <c r="AO579" s="4">
        <f t="shared" si="1902"/>
        <v>100</v>
      </c>
      <c r="AP579" s="72">
        <f>IF(SUM($S$3:AS$3)*$J579+SUM($S$4:AW$4)*$K579+SUM($S$5:AS$5)*$L579+SUM($S$6:AS$6)*$M579+SUM($S$7:AS$7)*$N579-SUM($O579:$Q579)&gt;0,SUM($S$3:AS$3)*$J579+SUM($S$4:AW$4)*$K579+SUM($S$5:AS$5)*$L579+SUM($S$6:AS$6)*$M579+SUM($S$7:AS$7)*$N579-SUM($O579:$Q579),0)</f>
        <v>510</v>
      </c>
      <c r="AQ579" s="4">
        <f t="shared" si="1903"/>
        <v>200</v>
      </c>
      <c r="AR579" s="72">
        <f>IF(SUM($S$3:AU$3)*$J579+SUM($S$4:AP$4)*$K579+SUM($S$5:AU$5)*$L579+SUM($S$6:AU$6)*$M579+SUM($S$7:AU$7)*$N579-SUM($O579:$Q579)&gt;0,SUM($S$3:AU$3)*$J579+SUM($S$4:AP$4)*$K579+SUM($S$5:AU$5)*$L579+SUM($S$6:AU$6)*$M579+SUM($S$7:AU$7)*$N579-SUM($O579:$Q579),0)</f>
        <v>870</v>
      </c>
      <c r="AS579" s="4">
        <f t="shared" si="1904"/>
        <v>360</v>
      </c>
      <c r="AT579" s="72">
        <f>IF(SUM($S$3:AW$3)*$J579+SUM($S$4:AW$4)*$K579+SUM($S$5:AW$5)*$L579+SUM($S$6:AW$6)*$M579+SUM($S$7:AW$7)*$N579-SUM($O579:$Q579)&gt;0,SUM($S$3:AW$3)*$J579+SUM($S$4:AW$4)*$K579+SUM($S$5:AW$5)*$L579+SUM($S$6:AW$6)*$M579+SUM($S$7:AW$7)*$N579-SUM($O579:$Q579),0)</f>
        <v>1230</v>
      </c>
      <c r="AU579" s="4">
        <f t="shared" si="1905"/>
        <v>360</v>
      </c>
      <c r="AV579" s="72">
        <f>IF(SUM($S$3:AY$3)*$J579+SUM($S$4:AY$4)*$K579+SUM($S$5:AY$5)*$L579+SUM($S$6:AY$6)*$M579+SUM($S$7:AY$7)*$N579-SUM($O579:$Q579)&gt;0,SUM($S$3:AY$3)*$J579+SUM($S$4:AY$4)*$K579+SUM($S$5:AY$5)*$L579+SUM($S$6:AY$6)*$M579+SUM($S$7:AY$7)*$N579-SUM($O579:$Q579),0)</f>
        <v>1590</v>
      </c>
      <c r="AW579" s="4">
        <f t="shared" si="1906"/>
        <v>360</v>
      </c>
      <c r="AX579" s="72">
        <f>IF(SUM($S$3:BA$3)*$J579+SUM($S$4:BA$4)*$K579+SUM($S$5:BA$5)*$L579+SUM($S$6:BA$6)*$M579+SUM($S$7:BA$7)*$N579-SUM($O579:$Q579)&gt;0,SUM($S$3:BA$3)*$J579+SUM($S$4:BA$4)*$K579+SUM($S$5:BA$5)*$L579+SUM($S$6:BA$6)*$M579+SUM($S$7:BA$7)*$N579-SUM($O579:$Q579),0)</f>
        <v>1950</v>
      </c>
      <c r="AY579" s="7">
        <f t="shared" si="1907"/>
        <v>360</v>
      </c>
      <c r="AZ579" s="401">
        <f>IF(SUM($S$3:BC$3)*$J579+SUM($S$4:BC$4)*$K579+SUM($S$5:BC$5)*$L579+SUM($S$6:BC$6)*$M579+SUM($S$7:BC$7)*$N579-SUM($O579:$Q579)&gt;0,SUM($S$3:BC$3)*$J579+SUM($S$4:BC$4)*$K579+SUM($S$5:BC$5)*$L579+SUM($S$6:BC$6)*$M579+SUM($S$7:BC$7)*$N579-SUM($O579:$Q579),0)</f>
        <v>2310</v>
      </c>
      <c r="BA579" s="87">
        <f t="shared" si="1825"/>
        <v>360</v>
      </c>
      <c r="BB579" s="402">
        <f>IF(SUM($S$3:BD$3)*$J579+SUM($S$4:BD$4)*$K579+SUM($S$5:BD$5)*$L579+SUM($S$6:BD$6)*$M579+SUM($S$7:BD$7)*$N579-SUM($O579:$Q579)&gt;0,SUM($S$3:BD$3)*$J579+SUM($S$4:BD$4)*$K579+SUM($S$5:BD$5)*$L579+SUM($S$6:BD$6)*$M579+SUM($S$7:BD$7)*$N579-SUM($O579:$Q579),0)</f>
        <v>2582</v>
      </c>
      <c r="BC579" s="87">
        <f t="shared" si="1826"/>
        <v>272</v>
      </c>
      <c r="BD579" s="393"/>
      <c r="BE579" s="14"/>
      <c r="BF579" s="75"/>
      <c r="BG579" s="23">
        <f>AA579*$H579</f>
        <v>0</v>
      </c>
      <c r="BH579" s="23">
        <f>AC579*$H579</f>
        <v>0</v>
      </c>
      <c r="BI579" s="23">
        <f>AE579*$H579</f>
        <v>0</v>
      </c>
      <c r="BJ579" s="23">
        <f>AG579*$H579</f>
        <v>45650</v>
      </c>
      <c r="BK579" s="23">
        <f>AI579*$H579</f>
        <v>50215</v>
      </c>
      <c r="BL579" s="23">
        <f>AK579*$H579</f>
        <v>0</v>
      </c>
      <c r="BM579" s="23">
        <f>AM579*$H579</f>
        <v>0</v>
      </c>
      <c r="BN579" s="23">
        <f>AO579*$H579</f>
        <v>45650</v>
      </c>
      <c r="BO579" s="23">
        <f>AQ579*$H579</f>
        <v>91300</v>
      </c>
      <c r="BP579" s="23">
        <f>AS579*$H579</f>
        <v>164340</v>
      </c>
      <c r="BQ579" s="407">
        <f>AU579*$H579</f>
        <v>164340</v>
      </c>
      <c r="BR579" s="22">
        <f>AW579*$H579</f>
        <v>164340</v>
      </c>
      <c r="BS579" s="23">
        <f>AY579*$H579</f>
        <v>164340</v>
      </c>
      <c r="BT579" s="23">
        <f>BA579*$H579</f>
        <v>164340</v>
      </c>
      <c r="BU579" s="23">
        <f>BC579*$H579</f>
        <v>124168</v>
      </c>
      <c r="BV579" s="23"/>
      <c r="BW579" s="24"/>
      <c r="BX579" s="164" t="s">
        <v>645</v>
      </c>
    </row>
    <row r="580" spans="1:76" ht="15" customHeight="1" x14ac:dyDescent="0.25">
      <c r="A580" s="11" t="s">
        <v>487</v>
      </c>
      <c r="B580" s="15"/>
      <c r="C580" s="268" t="s">
        <v>10</v>
      </c>
      <c r="D580" s="283">
        <v>2</v>
      </c>
      <c r="E580" s="336">
        <v>1200</v>
      </c>
      <c r="F580" s="355" t="s">
        <v>625</v>
      </c>
      <c r="G580" s="369">
        <v>2</v>
      </c>
      <c r="H580" s="370">
        <v>1320</v>
      </c>
      <c r="I580" s="383" t="s">
        <v>625</v>
      </c>
      <c r="J580" s="323">
        <v>1E-3</v>
      </c>
      <c r="K580" s="117"/>
      <c r="L580" s="33">
        <v>4.0000000000000001E-3</v>
      </c>
      <c r="M580" s="29"/>
      <c r="N580" s="29"/>
      <c r="O580" s="4">
        <v>0</v>
      </c>
      <c r="P580" s="10">
        <v>0</v>
      </c>
      <c r="Q580" s="295">
        <v>0.97400000000000009</v>
      </c>
      <c r="R580" s="72">
        <f>IF(SUM($S$3:U$3)*$J580+SUM($S$4:U$4)*$K580+SUM($S$5:U$5)*$L580+SUM($S$6:U$6)*$M580+SUM($S$7:U$7)*$N580-SUM($O580:$Q580)&gt;0,SUM($S$3:U$3)*$J580+SUM($S$4:U$4)*$K580+SUM($S$5:U$5)*$L580+SUM($S$6:U$6)*$M580+SUM($S$7:U$7)*$N580-SUM($O580:$Q580),0)</f>
        <v>0</v>
      </c>
      <c r="S580" s="73">
        <f t="shared" si="1891"/>
        <v>0</v>
      </c>
      <c r="T580" s="72">
        <f>IF(SUM($S$3:W$3)*$J580+SUM($S$4:W$4)*$K580+SUM($S$5:W$5)*$L580+SUM($S$6:W$6)*$M580+SUM($S$7:W$7)*$N580-SUM($O580:$Q580)&gt;0,SUM($S$3:W$3)*$J580+SUM($S$4:W$4)*$K580+SUM($S$5:W$5)*$L580+SUM($S$6:W$6)*$M580+SUM($S$7:W$7)*$N580-SUM($O580:$Q580),0)</f>
        <v>0</v>
      </c>
      <c r="U580" s="4">
        <f t="shared" si="1892"/>
        <v>0</v>
      </c>
      <c r="V580" s="72">
        <f>IF(SUM($S$3:Y$3)*$J580+SUM($S$4:Y$4)*$K580+SUM($S$5:Y$5)*$L580+SUM($S$6:Y$6)*$M580+SUM($S$7:Y$7)*$N580-SUM($O580:$Q580)&gt;0,SUM($S$3:Y$3)*$J580+SUM($S$4:Y$4)*$K580+SUM($S$5:Y$5)*$L580+SUM($S$6:Y$6)*$M580+SUM($S$7:Y$7)*$N580-SUM($O580:$Q580),0)</f>
        <v>0</v>
      </c>
      <c r="W580" s="4">
        <f t="shared" si="1893"/>
        <v>0</v>
      </c>
      <c r="X580" s="72">
        <f>IF(SUM($S$3:AA$3)*$J580+SUM($S$4:AA$4)*$K580+SUM($S$5:AA$5)*$L580+SUM($S$6:AA$6)*$M580+SUM($S$7:AA$7)*$N580-SUM($O580:$Q580)&gt;0,SUM($S$3:AA$3)*$J580+SUM($S$4:AA$4)*$K580+SUM($S$5:AA$5)*$L580+SUM($S$6:AA$6)*$M580+SUM($S$7:AA$7)*$N580-SUM($O580:$Q580),0)</f>
        <v>0</v>
      </c>
      <c r="Y580" s="4">
        <f t="shared" si="1894"/>
        <v>0</v>
      </c>
      <c r="Z580" s="72">
        <f>IF(SUM($S$3:AC$3)*$J580+SUM($S$4:AC$4)*$K580+SUM($S$5:AC$5)*$L580+SUM($S$6:AC$6)*$M580+SUM($S$7:AC$7)*$N580-SUM($O580:$Q580)&gt;0,SUM($S$3:AC$3)*$J580+SUM($S$4:AC$4)*$K580+SUM($S$5:AC$5)*$L580+SUM($S$6:AC$6)*$M580+SUM($S$7:AC$7)*$N580-SUM($O580:$Q580),0)</f>
        <v>0</v>
      </c>
      <c r="AA580" s="4">
        <f t="shared" si="1895"/>
        <v>0</v>
      </c>
      <c r="AB580" s="72">
        <f>IF(SUM($S$3:AE$3)*$J580+SUM($S$4:AE$4)*$K580+SUM($S$5:AE$5)*$L580+SUM($S$6:AE$6)*$M580+SUM($S$7:AE$7)*$N580-SUM($O580:$Q580)&gt;0,SUM($S$3:AE$3)*$J580+SUM($S$4:AE$4)*$K580+SUM($S$5:AE$5)*$L580+SUM($S$6:AE$6)*$M580+SUM($S$7:AE$7)*$N580-SUM($O580:$Q580),0)</f>
        <v>0</v>
      </c>
      <c r="AC580" s="4">
        <f t="shared" si="1896"/>
        <v>0</v>
      </c>
      <c r="AD580" s="72">
        <f>IF(SUM($S$3:AG$3)*$J580+SUM($S$4:AG$4)*$K580+SUM($S$5:AG$5)*$L580+SUM($S$6:AG$6)*$M580+SUM($S$7:AG$7)*$N580-SUM($O580:$Q580)&gt;0,SUM($S$3:AG$3)*$J580+SUM($S$4:AG$4)*$K580+SUM($S$5:AG$5)*$L580+SUM($S$6:AG$6)*$M580+SUM($S$7:AG$7)*$N580-SUM($O580:$Q580),0)</f>
        <v>0</v>
      </c>
      <c r="AE580" s="4">
        <f t="shared" si="1897"/>
        <v>0</v>
      </c>
      <c r="AF580" s="72">
        <f>IF(SUM($S$3:AI$3)*$J580+SUM($S$4:AI$4)*$K580+SUM($S$5:AI$5)*$L580+SUM($S$6:AI$6)*$M580+SUM($S$7:AI$7)*$N580-SUM($O580:$Q580)&gt;0,SUM($S$3:AI$3)*$J580+SUM($S$4:AI$4)*$K580+SUM($S$5:AI$5)*$L580+SUM($S$6:AI$6)*$M580+SUM($S$7:AI$7)*$N580-SUM($O580:$Q580),0)</f>
        <v>0.19999999999999984</v>
      </c>
      <c r="AG580" s="4">
        <f t="shared" si="1898"/>
        <v>0.19999999999999984</v>
      </c>
      <c r="AH580" s="72">
        <f>IF(SUM($S$3:AK$3)*$J580+SUM($S$4:AK$4)*$K580+SUM($S$5:AK$5)*$L580+SUM($S$6:AK$6)*$M580+SUM($S$7:AK$7)*$N580-SUM($O580:$Q580)&gt;0,SUM($S$3:AK$3)*$J580+SUM($S$4:AK$4)*$K580+SUM($S$5:AK$5)*$L580+SUM($S$6:AK$6)*$M580+SUM($S$7:AK$7)*$N580-SUM($O580:$Q580),0)</f>
        <v>0.41999999999999982</v>
      </c>
      <c r="AI580" s="4">
        <f t="shared" si="1899"/>
        <v>0.21999999999999997</v>
      </c>
      <c r="AJ580" s="72">
        <f>IF(SUM($S$3:AM$3)*$J580+SUM($S$4:AQ$4)*$K580+SUM($S$5:AM$5)*$L580+SUM($S$6:AM$6)*$M580+SUM($S$7:AM$7)*$N580-SUM($O580:$Q580)&gt;0,SUM($S$3:AM$3)*$J580+SUM($S$4:AQ$4)*$K580+SUM($S$5:AM$5)*$L580+SUM($S$6:AM$6)*$M580+SUM($S$7:AM$7)*$N580-SUM($O580:$Q580),0)</f>
        <v>0.41999999999999982</v>
      </c>
      <c r="AK580" s="4">
        <f t="shared" si="1900"/>
        <v>0</v>
      </c>
      <c r="AL580" s="72">
        <f>IF(SUM($S$3:AO$3)*$J580+SUM($S$4:AS$4)*$K580+SUM($S$5:AO$5)*$L580+SUM($S$6:AO$6)*$M580+SUM($S$7:AO$7)*$N580-SUM($O580:$Q580)&gt;0,SUM($S$3:AO$3)*$J580+SUM($S$4:AS$4)*$K580+SUM($S$5:AO$5)*$L580+SUM($S$6:AO$6)*$M580+SUM($S$7:AO$7)*$N580-SUM($O580:$Q580),0)</f>
        <v>0.41999999999999982</v>
      </c>
      <c r="AM580" s="4">
        <f t="shared" si="1901"/>
        <v>0</v>
      </c>
      <c r="AN580" s="72">
        <f>IF(SUM($S$3:AQ$3)*$J580+SUM($S$4:AU$4)*$K580+SUM($S$5:AQ$5)*$L580+SUM($S$6:AQ$6)*$M580+SUM($S$7:AQ$7)*$N580-SUM($O580:$Q580)&gt;0,SUM($S$3:AQ$3)*$J580+SUM($S$4:AU$4)*$K580+SUM($S$5:AQ$5)*$L580+SUM($S$6:AQ$6)*$M580+SUM($S$7:AQ$7)*$N580-SUM($O580:$Q580),0)</f>
        <v>0.61999999999999977</v>
      </c>
      <c r="AO580" s="4">
        <f t="shared" si="1902"/>
        <v>0.19999999999999996</v>
      </c>
      <c r="AP580" s="72">
        <f>IF(SUM($S$3:AS$3)*$J580+SUM($S$4:AW$4)*$K580+SUM($S$5:AS$5)*$L580+SUM($S$6:AS$6)*$M580+SUM($S$7:AS$7)*$N580-SUM($O580:$Q580)&gt;0,SUM($S$3:AS$3)*$J580+SUM($S$4:AW$4)*$K580+SUM($S$5:AS$5)*$L580+SUM($S$6:AS$6)*$M580+SUM($S$7:AS$7)*$N580-SUM($O580:$Q580),0)</f>
        <v>1.02</v>
      </c>
      <c r="AQ580" s="4">
        <f t="shared" si="1903"/>
        <v>0.40000000000000024</v>
      </c>
      <c r="AR580" s="72">
        <f>IF(SUM($S$3:AU$3)*$J580+SUM($S$4:AP$4)*$K580+SUM($S$5:AU$5)*$L580+SUM($S$6:AU$6)*$M580+SUM($S$7:AU$7)*$N580-SUM($O580:$Q580)&gt;0,SUM($S$3:AU$3)*$J580+SUM($S$4:AP$4)*$K580+SUM($S$5:AU$5)*$L580+SUM($S$6:AU$6)*$M580+SUM($S$7:AU$7)*$N580-SUM($O580:$Q580),0)</f>
        <v>1.7399999999999998</v>
      </c>
      <c r="AS580" s="4">
        <f t="shared" si="1904"/>
        <v>0.71999999999999975</v>
      </c>
      <c r="AT580" s="72">
        <f>IF(SUM($S$3:AW$3)*$J580+SUM($S$4:AW$4)*$K580+SUM($S$5:AW$5)*$L580+SUM($S$6:AW$6)*$M580+SUM($S$7:AW$7)*$N580-SUM($O580:$Q580)&gt;0,SUM($S$3:AW$3)*$J580+SUM($S$4:AW$4)*$K580+SUM($S$5:AW$5)*$L580+SUM($S$6:AW$6)*$M580+SUM($S$7:AW$7)*$N580-SUM($O580:$Q580),0)</f>
        <v>2.46</v>
      </c>
      <c r="AU580" s="4">
        <f t="shared" si="1905"/>
        <v>0.7200000000000002</v>
      </c>
      <c r="AV580" s="72">
        <f>IF(SUM($S$3:AY$3)*$J580+SUM($S$4:AY$4)*$K580+SUM($S$5:AY$5)*$L580+SUM($S$6:AY$6)*$M580+SUM($S$7:AY$7)*$N580-SUM($O580:$Q580)&gt;0,SUM($S$3:AY$3)*$J580+SUM($S$4:AY$4)*$K580+SUM($S$5:AY$5)*$L580+SUM($S$6:AY$6)*$M580+SUM($S$7:AY$7)*$N580-SUM($O580:$Q580),0)</f>
        <v>3.1799999999999997</v>
      </c>
      <c r="AW580" s="4">
        <f t="shared" si="1906"/>
        <v>0.71999999999999975</v>
      </c>
      <c r="AX580" s="72">
        <f>IF(SUM($S$3:BA$3)*$J580+SUM($S$4:BA$4)*$K580+SUM($S$5:BA$5)*$L580+SUM($S$6:BA$6)*$M580+SUM($S$7:BA$7)*$N580-SUM($O580:$Q580)&gt;0,SUM($S$3:BA$3)*$J580+SUM($S$4:BA$4)*$K580+SUM($S$5:BA$5)*$L580+SUM($S$6:BA$6)*$M580+SUM($S$7:BA$7)*$N580-SUM($O580:$Q580),0)</f>
        <v>3.8999999999999995</v>
      </c>
      <c r="AY580" s="7">
        <f t="shared" si="1907"/>
        <v>0.71999999999999975</v>
      </c>
      <c r="AZ580" s="401">
        <f>IF(SUM($S$3:BC$3)*$J580+SUM($S$4:BC$4)*$K580+SUM($S$5:BC$5)*$L580+SUM($S$6:BC$6)*$M580+SUM($S$7:BC$7)*$N580-SUM($O580:$Q580)&gt;0,SUM($S$3:BC$3)*$J580+SUM($S$4:BC$4)*$K580+SUM($S$5:BC$5)*$L580+SUM($S$6:BC$6)*$M580+SUM($S$7:BC$7)*$N580-SUM($O580:$Q580),0)</f>
        <v>4.62</v>
      </c>
      <c r="BA580" s="87">
        <f t="shared" si="1825"/>
        <v>0.72000000000000064</v>
      </c>
      <c r="BB580" s="402">
        <f>IF(SUM($S$3:BD$3)*$J580+SUM($S$4:BD$4)*$K580+SUM($S$5:BD$5)*$L580+SUM($S$6:BD$6)*$M580+SUM($S$7:BD$7)*$N580-SUM($O580:$Q580)&gt;0,SUM($S$3:BD$3)*$J580+SUM($S$4:BD$4)*$K580+SUM($S$5:BD$5)*$L580+SUM($S$6:BD$6)*$M580+SUM($S$7:BD$7)*$N580-SUM($O580:$Q580),0)</f>
        <v>5.1639999999999997</v>
      </c>
      <c r="BC580" s="87">
        <f t="shared" si="1826"/>
        <v>0.54399999999999959</v>
      </c>
      <c r="BD580" s="393"/>
      <c r="BE580" s="14"/>
      <c r="BF580" s="75"/>
      <c r="BG580" s="23">
        <f t="shared" ref="BG580:BG584" si="2004">IF($G580=2,AC580*$I$2*$H580,AC580*$H580)</f>
        <v>0</v>
      </c>
      <c r="BH580" s="23">
        <f t="shared" ref="BH580:BH584" si="2005">IF($G580=2,AE580*$I$2*$H580,AE580*$H580)</f>
        <v>0</v>
      </c>
      <c r="BI580" s="23">
        <f t="shared" ref="BI580:BI584" si="2006">IF($G580=2,AG580*$I$2*$H580,AG580*$H580)</f>
        <v>1504.799999999999</v>
      </c>
      <c r="BJ580" s="23">
        <f t="shared" ref="BJ580:BJ584" si="2007">IF($G580=2,AI580*$I$2*$H580,AI580*$H580)</f>
        <v>1655.2799999999997</v>
      </c>
      <c r="BK580" s="23">
        <f t="shared" ref="BK580:BK584" si="2008">IF($G580=2,AK580*$I$2*$H580,AK580*$H580)</f>
        <v>0</v>
      </c>
      <c r="BL580" s="23">
        <f t="shared" ref="BL580:BL584" si="2009">IF($G580=2,AM580*$I$2*$H580,AM580*$H580)</f>
        <v>0</v>
      </c>
      <c r="BM580" s="23">
        <f t="shared" ref="BM580:BM584" si="2010">IF($G580=2,AO580*$I$2*$H580,AO580*$H580)</f>
        <v>1504.7999999999995</v>
      </c>
      <c r="BN580" s="23">
        <f t="shared" ref="BN580:BN584" si="2011">IF($G580=2,AQ580*$I$2*$H580,AQ580*$H580)</f>
        <v>3009.6000000000022</v>
      </c>
      <c r="BO580" s="23">
        <f t="shared" ref="BO580:BO584" si="2012">IF($G580=2,AS580*$I$2*$H580,AS580*$H580)</f>
        <v>5417.2799999999979</v>
      </c>
      <c r="BP580" s="23">
        <f t="shared" ref="BP580:BP584" si="2013">IF($G580=2,AU580*$I$2*$H580,AU580*$H580)</f>
        <v>5417.2800000000016</v>
      </c>
      <c r="BQ580" s="407">
        <f t="shared" ref="BQ580:BQ584" si="2014">IF($G580=2,AW580*$I$2*$H580,AW580*$H580)</f>
        <v>5417.2799999999979</v>
      </c>
      <c r="BR580" s="22">
        <f t="shared" ref="BR580:BR584" si="2015">IF($G580=2,AY580*$I$2*$H580,AY580*$H580)</f>
        <v>5417.2799999999979</v>
      </c>
      <c r="BS580" s="23">
        <f t="shared" ref="BS580:BS584" si="2016">IF($G580=2,BA580*$I$2*$H580,BA580*$H580)</f>
        <v>5417.2800000000052</v>
      </c>
      <c r="BT580" s="23">
        <f t="shared" ref="BT580:BT584" si="2017">IF($G580=2,BC580*$I$2*$H580,BC580*$H580)</f>
        <v>4093.0559999999969</v>
      </c>
      <c r="BU580" s="23"/>
      <c r="BV580" s="23"/>
      <c r="BW580" s="24"/>
      <c r="BX580" s="164" t="s">
        <v>661</v>
      </c>
    </row>
    <row r="581" spans="1:76" ht="15" customHeight="1" x14ac:dyDescent="0.25">
      <c r="A581" s="94" t="s">
        <v>371</v>
      </c>
      <c r="B581" s="15"/>
      <c r="C581" s="268" t="s">
        <v>10</v>
      </c>
      <c r="D581" s="283">
        <v>2</v>
      </c>
      <c r="E581" s="336">
        <v>383.30000000000007</v>
      </c>
      <c r="F581" s="355" t="s">
        <v>625</v>
      </c>
      <c r="G581" s="369">
        <v>2</v>
      </c>
      <c r="H581" s="370">
        <v>421.63</v>
      </c>
      <c r="I581" s="383" t="s">
        <v>625</v>
      </c>
      <c r="J581" s="323">
        <v>0.02</v>
      </c>
      <c r="K581" s="117"/>
      <c r="L581" s="33">
        <v>0.02</v>
      </c>
      <c r="M581" s="29"/>
      <c r="N581" s="29"/>
      <c r="O581" s="4">
        <v>0</v>
      </c>
      <c r="P581" s="10">
        <v>0</v>
      </c>
      <c r="Q581" s="295">
        <v>7.42</v>
      </c>
      <c r="R581" s="72">
        <f>IF(SUM($S$3:U$3)*$J581+SUM($S$4:U$4)*$K581+SUM($S$5:U$5)*$L581+SUM($S$6:U$6)*$M581+SUM($S$7:U$7)*$N581-SUM($O581:$Q581)&gt;0,SUM($S$3:U$3)*$J581+SUM($S$4:U$4)*$K581+SUM($S$5:U$5)*$L581+SUM($S$6:U$6)*$M581+SUM($S$7:U$7)*$N581-SUM($O581:$Q581),0)</f>
        <v>0</v>
      </c>
      <c r="S581" s="73">
        <f t="shared" si="1891"/>
        <v>0</v>
      </c>
      <c r="T581" s="72">
        <f>IF(SUM($S$3:W$3)*$J581+SUM($S$4:W$4)*$K581+SUM($S$5:W$5)*$L581+SUM($S$6:W$6)*$M581+SUM($S$7:W$7)*$N581-SUM($O581:$Q581)&gt;0,SUM($S$3:W$3)*$J581+SUM($S$4:W$4)*$K581+SUM($S$5:W$5)*$L581+SUM($S$6:W$6)*$M581+SUM($S$7:W$7)*$N581-SUM($O581:$Q581),0)</f>
        <v>0</v>
      </c>
      <c r="U581" s="4">
        <f t="shared" si="1892"/>
        <v>0</v>
      </c>
      <c r="V581" s="72">
        <f>IF(SUM($S$3:Y$3)*$J581+SUM($S$4:Y$4)*$K581+SUM($S$5:Y$5)*$L581+SUM($S$6:Y$6)*$M581+SUM($S$7:Y$7)*$N581-SUM($O581:$Q581)&gt;0,SUM($S$3:Y$3)*$J581+SUM($S$4:Y$4)*$K581+SUM($S$5:Y$5)*$L581+SUM($S$6:Y$6)*$M581+SUM($S$7:Y$7)*$N581-SUM($O581:$Q581),0)</f>
        <v>0</v>
      </c>
      <c r="W581" s="4">
        <f t="shared" si="1893"/>
        <v>0</v>
      </c>
      <c r="X581" s="72">
        <f>IF(SUM($S$3:AA$3)*$J581+SUM($S$4:AA$4)*$K581+SUM($S$5:AA$5)*$L581+SUM($S$6:AA$6)*$M581+SUM($S$7:AA$7)*$N581-SUM($O581:$Q581)&gt;0,SUM($S$3:AA$3)*$J581+SUM($S$4:AA$4)*$K581+SUM($S$5:AA$5)*$L581+SUM($S$6:AA$6)*$M581+SUM($S$7:AA$7)*$N581-SUM($O581:$Q581),0)</f>
        <v>0</v>
      </c>
      <c r="Y581" s="4">
        <f t="shared" si="1894"/>
        <v>0</v>
      </c>
      <c r="Z581" s="72">
        <f>IF(SUM($S$3:AC$3)*$J581+SUM($S$4:AC$4)*$K581+SUM($S$5:AC$5)*$L581+SUM($S$6:AC$6)*$M581+SUM($S$7:AC$7)*$N581-SUM($O581:$Q581)&gt;0,SUM($S$3:AC$3)*$J581+SUM($S$4:AC$4)*$K581+SUM($S$5:AC$5)*$L581+SUM($S$6:AC$6)*$M581+SUM($S$7:AC$7)*$N581-SUM($O581:$Q581),0)</f>
        <v>0</v>
      </c>
      <c r="AA581" s="4">
        <f t="shared" si="1895"/>
        <v>0</v>
      </c>
      <c r="AB581" s="72">
        <f>IF(SUM($S$3:AE$3)*$J581+SUM($S$4:AE$4)*$K581+SUM($S$5:AE$5)*$L581+SUM($S$6:AE$6)*$M581+SUM($S$7:AE$7)*$N581-SUM($O581:$Q581)&gt;0,SUM($S$3:AE$3)*$J581+SUM($S$4:AE$4)*$K581+SUM($S$5:AE$5)*$L581+SUM($S$6:AE$6)*$M581+SUM($S$7:AE$7)*$N581-SUM($O581:$Q581),0)</f>
        <v>0</v>
      </c>
      <c r="AC581" s="4">
        <f t="shared" si="1896"/>
        <v>0</v>
      </c>
      <c r="AD581" s="72">
        <f>IF(SUM($S$3:AG$3)*$J581+SUM($S$4:AG$4)*$K581+SUM($S$5:AG$5)*$L581+SUM($S$6:AG$6)*$M581+SUM($S$7:AG$7)*$N581-SUM($O581:$Q581)&gt;0,SUM($S$3:AG$3)*$J581+SUM($S$4:AG$4)*$K581+SUM($S$5:AG$5)*$L581+SUM($S$6:AG$6)*$M581+SUM($S$7:AG$7)*$N581-SUM($O581:$Q581),0)</f>
        <v>0</v>
      </c>
      <c r="AE581" s="4">
        <f t="shared" si="1897"/>
        <v>0</v>
      </c>
      <c r="AF581" s="72">
        <f>IF(SUM($S$3:AI$3)*$J581+SUM($S$4:AI$4)*$K581+SUM($S$5:AI$5)*$L581+SUM($S$6:AI$6)*$M581+SUM($S$7:AI$7)*$N581-SUM($O581:$Q581)&gt;0,SUM($S$3:AI$3)*$J581+SUM($S$4:AI$4)*$K581+SUM($S$5:AI$5)*$L581+SUM($S$6:AI$6)*$M581+SUM($S$7:AI$7)*$N581-SUM($O581:$Q581),0)</f>
        <v>1</v>
      </c>
      <c r="AG581" s="4">
        <f t="shared" si="1898"/>
        <v>1</v>
      </c>
      <c r="AH581" s="72">
        <f>IF(SUM($S$3:AK$3)*$J581+SUM($S$4:AK$4)*$K581+SUM($S$5:AK$5)*$L581+SUM($S$6:AK$6)*$M581+SUM($S$7:AK$7)*$N581-SUM($O581:$Q581)&gt;0,SUM($S$3:AK$3)*$J581+SUM($S$4:AK$4)*$K581+SUM($S$5:AK$5)*$L581+SUM($S$6:AK$6)*$M581+SUM($S$7:AK$7)*$N581-SUM($O581:$Q581),0)</f>
        <v>2.0999999999999996</v>
      </c>
      <c r="AI581" s="4">
        <f t="shared" si="1899"/>
        <v>1.0999999999999996</v>
      </c>
      <c r="AJ581" s="72">
        <f>IF(SUM($S$3:AM$3)*$J581+SUM($S$4:AQ$4)*$K581+SUM($S$5:AM$5)*$L581+SUM($S$6:AM$6)*$M581+SUM($S$7:AM$7)*$N581-SUM($O581:$Q581)&gt;0,SUM($S$3:AM$3)*$J581+SUM($S$4:AQ$4)*$K581+SUM($S$5:AM$5)*$L581+SUM($S$6:AM$6)*$M581+SUM($S$7:AM$7)*$N581-SUM($O581:$Q581),0)</f>
        <v>2.0999999999999996</v>
      </c>
      <c r="AK581" s="4">
        <f t="shared" si="1900"/>
        <v>0</v>
      </c>
      <c r="AL581" s="72">
        <f>IF(SUM($S$3:AO$3)*$J581+SUM($S$4:AS$4)*$K581+SUM($S$5:AO$5)*$L581+SUM($S$6:AO$6)*$M581+SUM($S$7:AO$7)*$N581-SUM($O581:$Q581)&gt;0,SUM($S$3:AO$3)*$J581+SUM($S$4:AS$4)*$K581+SUM($S$5:AO$5)*$L581+SUM($S$6:AO$6)*$M581+SUM($S$7:AO$7)*$N581-SUM($O581:$Q581),0)</f>
        <v>2.0999999999999996</v>
      </c>
      <c r="AM581" s="4">
        <f t="shared" si="1901"/>
        <v>0</v>
      </c>
      <c r="AN581" s="72">
        <f>IF(SUM($S$3:AQ$3)*$J581+SUM($S$4:AU$4)*$K581+SUM($S$5:AQ$5)*$L581+SUM($S$6:AQ$6)*$M581+SUM($S$7:AQ$7)*$N581-SUM($O581:$Q581)&gt;0,SUM($S$3:AQ$3)*$J581+SUM($S$4:AU$4)*$K581+SUM($S$5:AQ$5)*$L581+SUM($S$6:AQ$6)*$M581+SUM($S$7:AQ$7)*$N581-SUM($O581:$Q581),0)</f>
        <v>3.0999999999999996</v>
      </c>
      <c r="AO581" s="4">
        <f t="shared" si="1902"/>
        <v>1</v>
      </c>
      <c r="AP581" s="72">
        <f>IF(SUM($S$3:AS$3)*$J581+SUM($S$4:AW$4)*$K581+SUM($S$5:AS$5)*$L581+SUM($S$6:AS$6)*$M581+SUM($S$7:AS$7)*$N581-SUM($O581:$Q581)&gt;0,SUM($S$3:AS$3)*$J581+SUM($S$4:AW$4)*$K581+SUM($S$5:AS$5)*$L581+SUM($S$6:AS$6)*$M581+SUM($S$7:AS$7)*$N581-SUM($O581:$Q581),0)</f>
        <v>5.1000000000000014</v>
      </c>
      <c r="AQ581" s="4">
        <f t="shared" si="1903"/>
        <v>2.0000000000000018</v>
      </c>
      <c r="AR581" s="72">
        <f>IF(SUM($S$3:AU$3)*$J581+SUM($S$4:AP$4)*$K581+SUM($S$5:AU$5)*$L581+SUM($S$6:AU$6)*$M581+SUM($S$7:AU$7)*$N581-SUM($O581:$Q581)&gt;0,SUM($S$3:AU$3)*$J581+SUM($S$4:AP$4)*$K581+SUM($S$5:AU$5)*$L581+SUM($S$6:AU$6)*$M581+SUM($S$7:AU$7)*$N581-SUM($O581:$Q581),0)</f>
        <v>8.7000000000000011</v>
      </c>
      <c r="AS581" s="4">
        <f t="shared" si="1904"/>
        <v>3.5999999999999996</v>
      </c>
      <c r="AT581" s="72">
        <f>IF(SUM($S$3:AW$3)*$J581+SUM($S$4:AW$4)*$K581+SUM($S$5:AW$5)*$L581+SUM($S$6:AW$6)*$M581+SUM($S$7:AW$7)*$N581-SUM($O581:$Q581)&gt;0,SUM($S$3:AW$3)*$J581+SUM($S$4:AW$4)*$K581+SUM($S$5:AW$5)*$L581+SUM($S$6:AW$6)*$M581+SUM($S$7:AW$7)*$N581-SUM($O581:$Q581),0)</f>
        <v>12.299999999999999</v>
      </c>
      <c r="AU581" s="4">
        <f t="shared" si="1905"/>
        <v>3.5999999999999979</v>
      </c>
      <c r="AV581" s="72">
        <f>IF(SUM($S$3:AY$3)*$J581+SUM($S$4:AY$4)*$K581+SUM($S$5:AY$5)*$L581+SUM($S$6:AY$6)*$M581+SUM($S$7:AY$7)*$N581-SUM($O581:$Q581)&gt;0,SUM($S$3:AY$3)*$J581+SUM($S$4:AY$4)*$K581+SUM($S$5:AY$5)*$L581+SUM($S$6:AY$6)*$M581+SUM($S$7:AY$7)*$N581-SUM($O581:$Q581),0)</f>
        <v>15.9</v>
      </c>
      <c r="AW581" s="4">
        <f t="shared" si="1906"/>
        <v>3.6000000000000014</v>
      </c>
      <c r="AX581" s="72">
        <f>IF(SUM($S$3:BA$3)*$J581+SUM($S$4:BA$4)*$K581+SUM($S$5:BA$5)*$L581+SUM($S$6:BA$6)*$M581+SUM($S$7:BA$7)*$N581-SUM($O581:$Q581)&gt;0,SUM($S$3:BA$3)*$J581+SUM($S$4:BA$4)*$K581+SUM($S$5:BA$5)*$L581+SUM($S$6:BA$6)*$M581+SUM($S$7:BA$7)*$N581-SUM($O581:$Q581),0)</f>
        <v>19.5</v>
      </c>
      <c r="AY581" s="7">
        <f t="shared" si="1907"/>
        <v>3.5999999999999996</v>
      </c>
      <c r="AZ581" s="401">
        <f>IF(SUM($S$3:BC$3)*$J581+SUM($S$4:BC$4)*$K581+SUM($S$5:BC$5)*$L581+SUM($S$6:BC$6)*$M581+SUM($S$7:BC$7)*$N581-SUM($O581:$Q581)&gt;0,SUM($S$3:BC$3)*$J581+SUM($S$4:BC$4)*$K581+SUM($S$5:BC$5)*$L581+SUM($S$6:BC$6)*$M581+SUM($S$7:BC$7)*$N581-SUM($O581:$Q581),0)</f>
        <v>23.1</v>
      </c>
      <c r="BA581" s="87">
        <f t="shared" si="1825"/>
        <v>3.6000000000000014</v>
      </c>
      <c r="BB581" s="402">
        <f>IF(SUM($S$3:BD$3)*$J581+SUM($S$4:BD$4)*$K581+SUM($S$5:BD$5)*$L581+SUM($S$6:BD$6)*$M581+SUM($S$7:BD$7)*$N581-SUM($O581:$Q581)&gt;0,SUM($S$3:BD$3)*$J581+SUM($S$4:BD$4)*$K581+SUM($S$5:BD$5)*$L581+SUM($S$6:BD$6)*$M581+SUM($S$7:BD$7)*$N581-SUM($O581:$Q581),0)</f>
        <v>25.82</v>
      </c>
      <c r="BC581" s="87">
        <f t="shared" si="1826"/>
        <v>2.7199999999999989</v>
      </c>
      <c r="BD581" s="393"/>
      <c r="BE581" s="14"/>
      <c r="BF581" s="75"/>
      <c r="BG581" s="23">
        <f t="shared" si="2004"/>
        <v>0</v>
      </c>
      <c r="BH581" s="23">
        <f t="shared" si="2005"/>
        <v>0</v>
      </c>
      <c r="BI581" s="23">
        <f t="shared" si="2006"/>
        <v>2403.2910000000002</v>
      </c>
      <c r="BJ581" s="23">
        <f t="shared" si="2007"/>
        <v>2643.6200999999992</v>
      </c>
      <c r="BK581" s="23">
        <f t="shared" si="2008"/>
        <v>0</v>
      </c>
      <c r="BL581" s="23">
        <f t="shared" si="2009"/>
        <v>0</v>
      </c>
      <c r="BM581" s="23">
        <f t="shared" si="2010"/>
        <v>2403.2910000000002</v>
      </c>
      <c r="BN581" s="23">
        <f t="shared" si="2011"/>
        <v>4806.5820000000049</v>
      </c>
      <c r="BO581" s="23">
        <f t="shared" si="2012"/>
        <v>8651.8475999999991</v>
      </c>
      <c r="BP581" s="23">
        <f t="shared" si="2013"/>
        <v>8651.8475999999955</v>
      </c>
      <c r="BQ581" s="407">
        <f t="shared" si="2014"/>
        <v>8651.8476000000046</v>
      </c>
      <c r="BR581" s="22">
        <f t="shared" si="2015"/>
        <v>8651.8475999999991</v>
      </c>
      <c r="BS581" s="23">
        <f t="shared" si="2016"/>
        <v>8651.8476000000046</v>
      </c>
      <c r="BT581" s="23">
        <f t="shared" si="2017"/>
        <v>6536.9515199999978</v>
      </c>
      <c r="BU581" s="23"/>
      <c r="BV581" s="23"/>
      <c r="BW581" s="24"/>
      <c r="BX581" s="164" t="s">
        <v>661</v>
      </c>
    </row>
    <row r="582" spans="1:76" ht="15" customHeight="1" x14ac:dyDescent="0.25">
      <c r="A582" s="94" t="s">
        <v>372</v>
      </c>
      <c r="B582" s="15"/>
      <c r="C582" s="268" t="s">
        <v>10</v>
      </c>
      <c r="D582" s="283">
        <v>2</v>
      </c>
      <c r="E582" s="336">
        <v>1200</v>
      </c>
      <c r="F582" s="355" t="s">
        <v>625</v>
      </c>
      <c r="G582" s="369">
        <v>2</v>
      </c>
      <c r="H582" s="370">
        <v>1320</v>
      </c>
      <c r="I582" s="383" t="s">
        <v>625</v>
      </c>
      <c r="J582" s="323">
        <v>0.5</v>
      </c>
      <c r="K582" s="117"/>
      <c r="L582" s="33">
        <v>0.5</v>
      </c>
      <c r="M582" s="29"/>
      <c r="N582" s="29"/>
      <c r="O582" s="4">
        <v>0</v>
      </c>
      <c r="P582" s="10">
        <v>0</v>
      </c>
      <c r="Q582" s="295">
        <v>185.5</v>
      </c>
      <c r="R582" s="72">
        <f>IF(SUM($S$3:U$3)*$J582+SUM($S$4:U$4)*$K582+SUM($S$5:U$5)*$L582+SUM($S$6:U$6)*$M582+SUM($S$7:U$7)*$N582-SUM($O582:$Q582)&gt;0,SUM($S$3:U$3)*$J582+SUM($S$4:U$4)*$K582+SUM($S$5:U$5)*$L582+SUM($S$6:U$6)*$M582+SUM($S$7:U$7)*$N582-SUM($O582:$Q582),0)</f>
        <v>0</v>
      </c>
      <c r="S582" s="73">
        <f t="shared" si="1891"/>
        <v>0</v>
      </c>
      <c r="T582" s="72">
        <f>IF(SUM($S$3:W$3)*$J582+SUM($S$4:W$4)*$K582+SUM($S$5:W$5)*$L582+SUM($S$6:W$6)*$M582+SUM($S$7:W$7)*$N582-SUM($O582:$Q582)&gt;0,SUM($S$3:W$3)*$J582+SUM($S$4:W$4)*$K582+SUM($S$5:W$5)*$L582+SUM($S$6:W$6)*$M582+SUM($S$7:W$7)*$N582-SUM($O582:$Q582),0)</f>
        <v>0</v>
      </c>
      <c r="U582" s="4">
        <f t="shared" si="1892"/>
        <v>0</v>
      </c>
      <c r="V582" s="72">
        <f>IF(SUM($S$3:Y$3)*$J582+SUM($S$4:Y$4)*$K582+SUM($S$5:Y$5)*$L582+SUM($S$6:Y$6)*$M582+SUM($S$7:Y$7)*$N582-SUM($O582:$Q582)&gt;0,SUM($S$3:Y$3)*$J582+SUM($S$4:Y$4)*$K582+SUM($S$5:Y$5)*$L582+SUM($S$6:Y$6)*$M582+SUM($S$7:Y$7)*$N582-SUM($O582:$Q582),0)</f>
        <v>0</v>
      </c>
      <c r="W582" s="4">
        <f t="shared" si="1893"/>
        <v>0</v>
      </c>
      <c r="X582" s="72">
        <f>IF(SUM($S$3:AA$3)*$J582+SUM($S$4:AA$4)*$K582+SUM($S$5:AA$5)*$L582+SUM($S$6:AA$6)*$M582+SUM($S$7:AA$7)*$N582-SUM($O582:$Q582)&gt;0,SUM($S$3:AA$3)*$J582+SUM($S$4:AA$4)*$K582+SUM($S$5:AA$5)*$L582+SUM($S$6:AA$6)*$M582+SUM($S$7:AA$7)*$N582-SUM($O582:$Q582),0)</f>
        <v>0</v>
      </c>
      <c r="Y582" s="4">
        <f t="shared" si="1894"/>
        <v>0</v>
      </c>
      <c r="Z582" s="72">
        <f>IF(SUM($S$3:AC$3)*$J582+SUM($S$4:AC$4)*$K582+SUM($S$5:AC$5)*$L582+SUM($S$6:AC$6)*$M582+SUM($S$7:AC$7)*$N582-SUM($O582:$Q582)&gt;0,SUM($S$3:AC$3)*$J582+SUM($S$4:AC$4)*$K582+SUM($S$5:AC$5)*$L582+SUM($S$6:AC$6)*$M582+SUM($S$7:AC$7)*$N582-SUM($O582:$Q582),0)</f>
        <v>0</v>
      </c>
      <c r="AA582" s="4">
        <f t="shared" si="1895"/>
        <v>0</v>
      </c>
      <c r="AB582" s="72">
        <f>IF(SUM($S$3:AE$3)*$J582+SUM($S$4:AE$4)*$K582+SUM($S$5:AE$5)*$L582+SUM($S$6:AE$6)*$M582+SUM($S$7:AE$7)*$N582-SUM($O582:$Q582)&gt;0,SUM($S$3:AE$3)*$J582+SUM($S$4:AE$4)*$K582+SUM($S$5:AE$5)*$L582+SUM($S$6:AE$6)*$M582+SUM($S$7:AE$7)*$N582-SUM($O582:$Q582),0)</f>
        <v>0</v>
      </c>
      <c r="AC582" s="4">
        <f t="shared" si="1896"/>
        <v>0</v>
      </c>
      <c r="AD582" s="72">
        <f>IF(SUM($S$3:AG$3)*$J582+SUM($S$4:AG$4)*$K582+SUM($S$5:AG$5)*$L582+SUM($S$6:AG$6)*$M582+SUM($S$7:AG$7)*$N582-SUM($O582:$Q582)&gt;0,SUM($S$3:AG$3)*$J582+SUM($S$4:AG$4)*$K582+SUM($S$5:AG$5)*$L582+SUM($S$6:AG$6)*$M582+SUM($S$7:AG$7)*$N582-SUM($O582:$Q582),0)</f>
        <v>0</v>
      </c>
      <c r="AE582" s="4">
        <f t="shared" si="1897"/>
        <v>0</v>
      </c>
      <c r="AF582" s="72">
        <f>IF(SUM($S$3:AI$3)*$J582+SUM($S$4:AI$4)*$K582+SUM($S$5:AI$5)*$L582+SUM($S$6:AI$6)*$M582+SUM($S$7:AI$7)*$N582-SUM($O582:$Q582)&gt;0,SUM($S$3:AI$3)*$J582+SUM($S$4:AI$4)*$K582+SUM($S$5:AI$5)*$L582+SUM($S$6:AI$6)*$M582+SUM($S$7:AI$7)*$N582-SUM($O582:$Q582),0)</f>
        <v>25</v>
      </c>
      <c r="AG582" s="4">
        <f t="shared" si="1898"/>
        <v>25</v>
      </c>
      <c r="AH582" s="72">
        <f>IF(SUM($S$3:AK$3)*$J582+SUM($S$4:AK$4)*$K582+SUM($S$5:AK$5)*$L582+SUM($S$6:AK$6)*$M582+SUM($S$7:AK$7)*$N582-SUM($O582:$Q582)&gt;0,SUM($S$3:AK$3)*$J582+SUM($S$4:AK$4)*$K582+SUM($S$5:AK$5)*$L582+SUM($S$6:AK$6)*$M582+SUM($S$7:AK$7)*$N582-SUM($O582:$Q582),0)</f>
        <v>52.5</v>
      </c>
      <c r="AI582" s="4">
        <f t="shared" si="1899"/>
        <v>27.5</v>
      </c>
      <c r="AJ582" s="72">
        <f>IF(SUM($S$3:AM$3)*$J582+SUM($S$4:AQ$4)*$K582+SUM($S$5:AM$5)*$L582+SUM($S$6:AM$6)*$M582+SUM($S$7:AM$7)*$N582-SUM($O582:$Q582)&gt;0,SUM($S$3:AM$3)*$J582+SUM($S$4:AQ$4)*$K582+SUM($S$5:AM$5)*$L582+SUM($S$6:AM$6)*$M582+SUM($S$7:AM$7)*$N582-SUM($O582:$Q582),0)</f>
        <v>52.5</v>
      </c>
      <c r="AK582" s="4">
        <f t="shared" si="1900"/>
        <v>0</v>
      </c>
      <c r="AL582" s="72">
        <f>IF(SUM($S$3:AO$3)*$J582+SUM($S$4:AS$4)*$K582+SUM($S$5:AO$5)*$L582+SUM($S$6:AO$6)*$M582+SUM($S$7:AO$7)*$N582-SUM($O582:$Q582)&gt;0,SUM($S$3:AO$3)*$J582+SUM($S$4:AS$4)*$K582+SUM($S$5:AO$5)*$L582+SUM($S$6:AO$6)*$M582+SUM($S$7:AO$7)*$N582-SUM($O582:$Q582),0)</f>
        <v>52.5</v>
      </c>
      <c r="AM582" s="4">
        <f t="shared" si="1901"/>
        <v>0</v>
      </c>
      <c r="AN582" s="72">
        <f>IF(SUM($S$3:AQ$3)*$J582+SUM($S$4:AU$4)*$K582+SUM($S$5:AQ$5)*$L582+SUM($S$6:AQ$6)*$M582+SUM($S$7:AQ$7)*$N582-SUM($O582:$Q582)&gt;0,SUM($S$3:AQ$3)*$J582+SUM($S$4:AU$4)*$K582+SUM($S$5:AQ$5)*$L582+SUM($S$6:AQ$6)*$M582+SUM($S$7:AQ$7)*$N582-SUM($O582:$Q582),0)</f>
        <v>77.5</v>
      </c>
      <c r="AO582" s="4">
        <f t="shared" si="1902"/>
        <v>25</v>
      </c>
      <c r="AP582" s="72">
        <f>IF(SUM($S$3:AS$3)*$J582+SUM($S$4:AW$4)*$K582+SUM($S$5:AS$5)*$L582+SUM($S$6:AS$6)*$M582+SUM($S$7:AS$7)*$N582-SUM($O582:$Q582)&gt;0,SUM($S$3:AS$3)*$J582+SUM($S$4:AW$4)*$K582+SUM($S$5:AS$5)*$L582+SUM($S$6:AS$6)*$M582+SUM($S$7:AS$7)*$N582-SUM($O582:$Q582),0)</f>
        <v>127.5</v>
      </c>
      <c r="AQ582" s="4">
        <f t="shared" si="1903"/>
        <v>50</v>
      </c>
      <c r="AR582" s="72">
        <f>IF(SUM($S$3:AU$3)*$J582+SUM($S$4:AP$4)*$K582+SUM($S$5:AU$5)*$L582+SUM($S$6:AU$6)*$M582+SUM($S$7:AU$7)*$N582-SUM($O582:$Q582)&gt;0,SUM($S$3:AU$3)*$J582+SUM($S$4:AP$4)*$K582+SUM($S$5:AU$5)*$L582+SUM($S$6:AU$6)*$M582+SUM($S$7:AU$7)*$N582-SUM($O582:$Q582),0)</f>
        <v>217.5</v>
      </c>
      <c r="AS582" s="4">
        <f t="shared" si="1904"/>
        <v>90</v>
      </c>
      <c r="AT582" s="72">
        <f>IF(SUM($S$3:AW$3)*$J582+SUM($S$4:AW$4)*$K582+SUM($S$5:AW$5)*$L582+SUM($S$6:AW$6)*$M582+SUM($S$7:AW$7)*$N582-SUM($O582:$Q582)&gt;0,SUM($S$3:AW$3)*$J582+SUM($S$4:AW$4)*$K582+SUM($S$5:AW$5)*$L582+SUM($S$6:AW$6)*$M582+SUM($S$7:AW$7)*$N582-SUM($O582:$Q582),0)</f>
        <v>307.5</v>
      </c>
      <c r="AU582" s="4">
        <f t="shared" si="1905"/>
        <v>90</v>
      </c>
      <c r="AV582" s="72">
        <f>IF(SUM($S$3:AY$3)*$J582+SUM($S$4:AY$4)*$K582+SUM($S$5:AY$5)*$L582+SUM($S$6:AY$6)*$M582+SUM($S$7:AY$7)*$N582-SUM($O582:$Q582)&gt;0,SUM($S$3:AY$3)*$J582+SUM($S$4:AY$4)*$K582+SUM($S$5:AY$5)*$L582+SUM($S$6:AY$6)*$M582+SUM($S$7:AY$7)*$N582-SUM($O582:$Q582),0)</f>
        <v>397.5</v>
      </c>
      <c r="AW582" s="4">
        <f t="shared" si="1906"/>
        <v>90</v>
      </c>
      <c r="AX582" s="72">
        <f>IF(SUM($S$3:BA$3)*$J582+SUM($S$4:BA$4)*$K582+SUM($S$5:BA$5)*$L582+SUM($S$6:BA$6)*$M582+SUM($S$7:BA$7)*$N582-SUM($O582:$Q582)&gt;0,SUM($S$3:BA$3)*$J582+SUM($S$4:BA$4)*$K582+SUM($S$5:BA$5)*$L582+SUM($S$6:BA$6)*$M582+SUM($S$7:BA$7)*$N582-SUM($O582:$Q582),0)</f>
        <v>487.5</v>
      </c>
      <c r="AY582" s="7">
        <f t="shared" si="1907"/>
        <v>90</v>
      </c>
      <c r="AZ582" s="401">
        <f>IF(SUM($S$3:BC$3)*$J582+SUM($S$4:BC$4)*$K582+SUM($S$5:BC$5)*$L582+SUM($S$6:BC$6)*$M582+SUM($S$7:BC$7)*$N582-SUM($O582:$Q582)&gt;0,SUM($S$3:BC$3)*$J582+SUM($S$4:BC$4)*$K582+SUM($S$5:BC$5)*$L582+SUM($S$6:BC$6)*$M582+SUM($S$7:BC$7)*$N582-SUM($O582:$Q582),0)</f>
        <v>577.5</v>
      </c>
      <c r="BA582" s="87">
        <f t="shared" si="1825"/>
        <v>90</v>
      </c>
      <c r="BB582" s="402">
        <f>IF(SUM($S$3:BD$3)*$J582+SUM($S$4:BD$4)*$K582+SUM($S$5:BD$5)*$L582+SUM($S$6:BD$6)*$M582+SUM($S$7:BD$7)*$N582-SUM($O582:$Q582)&gt;0,SUM($S$3:BD$3)*$J582+SUM($S$4:BD$4)*$K582+SUM($S$5:BD$5)*$L582+SUM($S$6:BD$6)*$M582+SUM($S$7:BD$7)*$N582-SUM($O582:$Q582),0)</f>
        <v>645.5</v>
      </c>
      <c r="BC582" s="87">
        <f t="shared" si="1826"/>
        <v>68</v>
      </c>
      <c r="BD582" s="393"/>
      <c r="BE582" s="14"/>
      <c r="BF582" s="75"/>
      <c r="BG582" s="23">
        <f t="shared" si="2004"/>
        <v>0</v>
      </c>
      <c r="BH582" s="23">
        <f t="shared" si="2005"/>
        <v>0</v>
      </c>
      <c r="BI582" s="23">
        <f t="shared" si="2006"/>
        <v>188100</v>
      </c>
      <c r="BJ582" s="23">
        <f t="shared" si="2007"/>
        <v>206910</v>
      </c>
      <c r="BK582" s="23">
        <f t="shared" si="2008"/>
        <v>0</v>
      </c>
      <c r="BL582" s="23">
        <f t="shared" si="2009"/>
        <v>0</v>
      </c>
      <c r="BM582" s="23">
        <f t="shared" si="2010"/>
        <v>188100</v>
      </c>
      <c r="BN582" s="23">
        <f t="shared" si="2011"/>
        <v>376200</v>
      </c>
      <c r="BO582" s="23">
        <f t="shared" si="2012"/>
        <v>677160</v>
      </c>
      <c r="BP582" s="23">
        <f t="shared" si="2013"/>
        <v>677160</v>
      </c>
      <c r="BQ582" s="407">
        <f t="shared" si="2014"/>
        <v>677160</v>
      </c>
      <c r="BR582" s="22">
        <f t="shared" si="2015"/>
        <v>677160</v>
      </c>
      <c r="BS582" s="23">
        <f t="shared" si="2016"/>
        <v>677160</v>
      </c>
      <c r="BT582" s="23">
        <f t="shared" si="2017"/>
        <v>511632.00000000006</v>
      </c>
      <c r="BU582" s="23"/>
      <c r="BV582" s="23"/>
      <c r="BW582" s="24"/>
      <c r="BX582" s="164" t="s">
        <v>661</v>
      </c>
    </row>
    <row r="583" spans="1:76" ht="15" customHeight="1" x14ac:dyDescent="0.25">
      <c r="A583" s="94" t="s">
        <v>373</v>
      </c>
      <c r="B583" s="15"/>
      <c r="C583" s="268" t="s">
        <v>10</v>
      </c>
      <c r="D583" s="283">
        <v>2</v>
      </c>
      <c r="E583" s="336">
        <v>352.78</v>
      </c>
      <c r="F583" s="355" t="s">
        <v>625</v>
      </c>
      <c r="G583" s="369">
        <v>2</v>
      </c>
      <c r="H583" s="370">
        <v>388.06</v>
      </c>
      <c r="I583" s="383" t="s">
        <v>625</v>
      </c>
      <c r="J583" s="323">
        <v>0.08</v>
      </c>
      <c r="K583" s="117"/>
      <c r="L583" s="33">
        <v>0.08</v>
      </c>
      <c r="M583" s="29"/>
      <c r="N583" s="29"/>
      <c r="O583" s="4">
        <v>0</v>
      </c>
      <c r="P583" s="10">
        <v>0</v>
      </c>
      <c r="Q583" s="295">
        <v>29.68</v>
      </c>
      <c r="R583" s="72">
        <f>IF(SUM($S$3:U$3)*$J583+SUM($S$4:U$4)*$K583+SUM($S$5:U$5)*$L583+SUM($S$6:U$6)*$M583+SUM($S$7:U$7)*$N583-SUM($O583:$Q583)&gt;0,SUM($S$3:U$3)*$J583+SUM($S$4:U$4)*$K583+SUM($S$5:U$5)*$L583+SUM($S$6:U$6)*$M583+SUM($S$7:U$7)*$N583-SUM($O583:$Q583),0)</f>
        <v>0</v>
      </c>
      <c r="S583" s="73">
        <f t="shared" si="1891"/>
        <v>0</v>
      </c>
      <c r="T583" s="72">
        <f>IF(SUM($S$3:W$3)*$J583+SUM($S$4:W$4)*$K583+SUM($S$5:W$5)*$L583+SUM($S$6:W$6)*$M583+SUM($S$7:W$7)*$N583-SUM($O583:$Q583)&gt;0,SUM($S$3:W$3)*$J583+SUM($S$4:W$4)*$K583+SUM($S$5:W$5)*$L583+SUM($S$6:W$6)*$M583+SUM($S$7:W$7)*$N583-SUM($O583:$Q583),0)</f>
        <v>0</v>
      </c>
      <c r="U583" s="4">
        <f t="shared" si="1892"/>
        <v>0</v>
      </c>
      <c r="V583" s="72">
        <f>IF(SUM($S$3:Y$3)*$J583+SUM($S$4:Y$4)*$K583+SUM($S$5:Y$5)*$L583+SUM($S$6:Y$6)*$M583+SUM($S$7:Y$7)*$N583-SUM($O583:$Q583)&gt;0,SUM($S$3:Y$3)*$J583+SUM($S$4:Y$4)*$K583+SUM($S$5:Y$5)*$L583+SUM($S$6:Y$6)*$M583+SUM($S$7:Y$7)*$N583-SUM($O583:$Q583),0)</f>
        <v>0</v>
      </c>
      <c r="W583" s="4">
        <f t="shared" si="1893"/>
        <v>0</v>
      </c>
      <c r="X583" s="72">
        <f>IF(SUM($S$3:AA$3)*$J583+SUM($S$4:AA$4)*$K583+SUM($S$5:AA$5)*$L583+SUM($S$6:AA$6)*$M583+SUM($S$7:AA$7)*$N583-SUM($O583:$Q583)&gt;0,SUM($S$3:AA$3)*$J583+SUM($S$4:AA$4)*$K583+SUM($S$5:AA$5)*$L583+SUM($S$6:AA$6)*$M583+SUM($S$7:AA$7)*$N583-SUM($O583:$Q583),0)</f>
        <v>0</v>
      </c>
      <c r="Y583" s="4">
        <f t="shared" si="1894"/>
        <v>0</v>
      </c>
      <c r="Z583" s="72">
        <f>IF(SUM($S$3:AC$3)*$J583+SUM($S$4:AC$4)*$K583+SUM($S$5:AC$5)*$L583+SUM($S$6:AC$6)*$M583+SUM($S$7:AC$7)*$N583-SUM($O583:$Q583)&gt;0,SUM($S$3:AC$3)*$J583+SUM($S$4:AC$4)*$K583+SUM($S$5:AC$5)*$L583+SUM($S$6:AC$6)*$M583+SUM($S$7:AC$7)*$N583-SUM($O583:$Q583),0)</f>
        <v>0</v>
      </c>
      <c r="AA583" s="4">
        <f t="shared" si="1895"/>
        <v>0</v>
      </c>
      <c r="AB583" s="72">
        <f>IF(SUM($S$3:AE$3)*$J583+SUM($S$4:AE$4)*$K583+SUM($S$5:AE$5)*$L583+SUM($S$6:AE$6)*$M583+SUM($S$7:AE$7)*$N583-SUM($O583:$Q583)&gt;0,SUM($S$3:AE$3)*$J583+SUM($S$4:AE$4)*$K583+SUM($S$5:AE$5)*$L583+SUM($S$6:AE$6)*$M583+SUM($S$7:AE$7)*$N583-SUM($O583:$Q583),0)</f>
        <v>0</v>
      </c>
      <c r="AC583" s="4">
        <f t="shared" si="1896"/>
        <v>0</v>
      </c>
      <c r="AD583" s="72">
        <f>IF(SUM($S$3:AG$3)*$J583+SUM($S$4:AG$4)*$K583+SUM($S$5:AG$5)*$L583+SUM($S$6:AG$6)*$M583+SUM($S$7:AG$7)*$N583-SUM($O583:$Q583)&gt;0,SUM($S$3:AG$3)*$J583+SUM($S$4:AG$4)*$K583+SUM($S$5:AG$5)*$L583+SUM($S$6:AG$6)*$M583+SUM($S$7:AG$7)*$N583-SUM($O583:$Q583),0)</f>
        <v>0</v>
      </c>
      <c r="AE583" s="4">
        <f t="shared" si="1897"/>
        <v>0</v>
      </c>
      <c r="AF583" s="72">
        <f>IF(SUM($S$3:AI$3)*$J583+SUM($S$4:AI$4)*$K583+SUM($S$5:AI$5)*$L583+SUM($S$6:AI$6)*$M583+SUM($S$7:AI$7)*$N583-SUM($O583:$Q583)&gt;0,SUM($S$3:AI$3)*$J583+SUM($S$4:AI$4)*$K583+SUM($S$5:AI$5)*$L583+SUM($S$6:AI$6)*$M583+SUM($S$7:AI$7)*$N583-SUM($O583:$Q583),0)</f>
        <v>4</v>
      </c>
      <c r="AG583" s="4">
        <f t="shared" si="1898"/>
        <v>4</v>
      </c>
      <c r="AH583" s="72">
        <f>IF(SUM($S$3:AK$3)*$J583+SUM($S$4:AK$4)*$K583+SUM($S$5:AK$5)*$L583+SUM($S$6:AK$6)*$M583+SUM($S$7:AK$7)*$N583-SUM($O583:$Q583)&gt;0,SUM($S$3:AK$3)*$J583+SUM($S$4:AK$4)*$K583+SUM($S$5:AK$5)*$L583+SUM($S$6:AK$6)*$M583+SUM($S$7:AK$7)*$N583-SUM($O583:$Q583),0)</f>
        <v>8.3999999999999986</v>
      </c>
      <c r="AI583" s="4">
        <f t="shared" si="1899"/>
        <v>4.3999999999999986</v>
      </c>
      <c r="AJ583" s="72">
        <f>IF(SUM($S$3:AM$3)*$J583+SUM($S$4:AQ$4)*$K583+SUM($S$5:AM$5)*$L583+SUM($S$6:AM$6)*$M583+SUM($S$7:AM$7)*$N583-SUM($O583:$Q583)&gt;0,SUM($S$3:AM$3)*$J583+SUM($S$4:AQ$4)*$K583+SUM($S$5:AM$5)*$L583+SUM($S$6:AM$6)*$M583+SUM($S$7:AM$7)*$N583-SUM($O583:$Q583),0)</f>
        <v>8.3999999999999986</v>
      </c>
      <c r="AK583" s="4">
        <f t="shared" si="1900"/>
        <v>0</v>
      </c>
      <c r="AL583" s="72">
        <f>IF(SUM($S$3:AO$3)*$J583+SUM($S$4:AS$4)*$K583+SUM($S$5:AO$5)*$L583+SUM($S$6:AO$6)*$M583+SUM($S$7:AO$7)*$N583-SUM($O583:$Q583)&gt;0,SUM($S$3:AO$3)*$J583+SUM($S$4:AS$4)*$K583+SUM($S$5:AO$5)*$L583+SUM($S$6:AO$6)*$M583+SUM($S$7:AO$7)*$N583-SUM($O583:$Q583),0)</f>
        <v>8.3999999999999986</v>
      </c>
      <c r="AM583" s="4">
        <f t="shared" si="1901"/>
        <v>0</v>
      </c>
      <c r="AN583" s="72">
        <f>IF(SUM($S$3:AQ$3)*$J583+SUM($S$4:AU$4)*$K583+SUM($S$5:AQ$5)*$L583+SUM($S$6:AQ$6)*$M583+SUM($S$7:AQ$7)*$N583-SUM($O583:$Q583)&gt;0,SUM($S$3:AQ$3)*$J583+SUM($S$4:AU$4)*$K583+SUM($S$5:AQ$5)*$L583+SUM($S$6:AQ$6)*$M583+SUM($S$7:AQ$7)*$N583-SUM($O583:$Q583),0)</f>
        <v>12.399999999999999</v>
      </c>
      <c r="AO583" s="4">
        <f t="shared" si="1902"/>
        <v>4</v>
      </c>
      <c r="AP583" s="72">
        <f>IF(SUM($S$3:AS$3)*$J583+SUM($S$4:AW$4)*$K583+SUM($S$5:AS$5)*$L583+SUM($S$6:AS$6)*$M583+SUM($S$7:AS$7)*$N583-SUM($O583:$Q583)&gt;0,SUM($S$3:AS$3)*$J583+SUM($S$4:AW$4)*$K583+SUM($S$5:AS$5)*$L583+SUM($S$6:AS$6)*$M583+SUM($S$7:AS$7)*$N583-SUM($O583:$Q583),0)</f>
        <v>20.400000000000006</v>
      </c>
      <c r="AQ583" s="4">
        <f t="shared" si="1903"/>
        <v>8.0000000000000071</v>
      </c>
      <c r="AR583" s="72">
        <f>IF(SUM($S$3:AU$3)*$J583+SUM($S$4:AP$4)*$K583+SUM($S$5:AU$5)*$L583+SUM($S$6:AU$6)*$M583+SUM($S$7:AU$7)*$N583-SUM($O583:$Q583)&gt;0,SUM($S$3:AU$3)*$J583+SUM($S$4:AP$4)*$K583+SUM($S$5:AU$5)*$L583+SUM($S$6:AU$6)*$M583+SUM($S$7:AU$7)*$N583-SUM($O583:$Q583),0)</f>
        <v>34.800000000000004</v>
      </c>
      <c r="AS583" s="4">
        <f t="shared" si="1904"/>
        <v>14.399999999999999</v>
      </c>
      <c r="AT583" s="72">
        <f>IF(SUM($S$3:AW$3)*$J583+SUM($S$4:AW$4)*$K583+SUM($S$5:AW$5)*$L583+SUM($S$6:AW$6)*$M583+SUM($S$7:AW$7)*$N583-SUM($O583:$Q583)&gt;0,SUM($S$3:AW$3)*$J583+SUM($S$4:AW$4)*$K583+SUM($S$5:AW$5)*$L583+SUM($S$6:AW$6)*$M583+SUM($S$7:AW$7)*$N583-SUM($O583:$Q583),0)</f>
        <v>49.199999999999996</v>
      </c>
      <c r="AU583" s="4">
        <f t="shared" si="1905"/>
        <v>14.399999999999991</v>
      </c>
      <c r="AV583" s="72">
        <f>IF(SUM($S$3:AY$3)*$J583+SUM($S$4:AY$4)*$K583+SUM($S$5:AY$5)*$L583+SUM($S$6:AY$6)*$M583+SUM($S$7:AY$7)*$N583-SUM($O583:$Q583)&gt;0,SUM($S$3:AY$3)*$J583+SUM($S$4:AY$4)*$K583+SUM($S$5:AY$5)*$L583+SUM($S$6:AY$6)*$M583+SUM($S$7:AY$7)*$N583-SUM($O583:$Q583),0)</f>
        <v>63.6</v>
      </c>
      <c r="AW583" s="4">
        <f t="shared" si="1906"/>
        <v>14.400000000000006</v>
      </c>
      <c r="AX583" s="72">
        <f>IF(SUM($S$3:BA$3)*$J583+SUM($S$4:BA$4)*$K583+SUM($S$5:BA$5)*$L583+SUM($S$6:BA$6)*$M583+SUM($S$7:BA$7)*$N583-SUM($O583:$Q583)&gt;0,SUM($S$3:BA$3)*$J583+SUM($S$4:BA$4)*$K583+SUM($S$5:BA$5)*$L583+SUM($S$6:BA$6)*$M583+SUM($S$7:BA$7)*$N583-SUM($O583:$Q583),0)</f>
        <v>78</v>
      </c>
      <c r="AY583" s="7">
        <f t="shared" si="1907"/>
        <v>14.399999999999999</v>
      </c>
      <c r="AZ583" s="401">
        <f>IF(SUM($S$3:BC$3)*$J583+SUM($S$4:BC$4)*$K583+SUM($S$5:BC$5)*$L583+SUM($S$6:BC$6)*$M583+SUM($S$7:BC$7)*$N583-SUM($O583:$Q583)&gt;0,SUM($S$3:BC$3)*$J583+SUM($S$4:BC$4)*$K583+SUM($S$5:BC$5)*$L583+SUM($S$6:BC$6)*$M583+SUM($S$7:BC$7)*$N583-SUM($O583:$Q583),0)</f>
        <v>92.4</v>
      </c>
      <c r="BA583" s="87">
        <f t="shared" si="1825"/>
        <v>14.400000000000006</v>
      </c>
      <c r="BB583" s="402">
        <f>IF(SUM($S$3:BD$3)*$J583+SUM($S$4:BD$4)*$K583+SUM($S$5:BD$5)*$L583+SUM($S$6:BD$6)*$M583+SUM($S$7:BD$7)*$N583-SUM($O583:$Q583)&gt;0,SUM($S$3:BD$3)*$J583+SUM($S$4:BD$4)*$K583+SUM($S$5:BD$5)*$L583+SUM($S$6:BD$6)*$M583+SUM($S$7:BD$7)*$N583-SUM($O583:$Q583),0)</f>
        <v>103.28</v>
      </c>
      <c r="BC583" s="87">
        <f t="shared" si="1826"/>
        <v>10.879999999999995</v>
      </c>
      <c r="BD583" s="393"/>
      <c r="BE583" s="14"/>
      <c r="BF583" s="75"/>
      <c r="BG583" s="23">
        <f t="shared" si="2004"/>
        <v>0</v>
      </c>
      <c r="BH583" s="23">
        <f t="shared" si="2005"/>
        <v>0</v>
      </c>
      <c r="BI583" s="23">
        <f t="shared" si="2006"/>
        <v>8847.768</v>
      </c>
      <c r="BJ583" s="23">
        <f t="shared" si="2007"/>
        <v>9732.544799999996</v>
      </c>
      <c r="BK583" s="23">
        <f t="shared" si="2008"/>
        <v>0</v>
      </c>
      <c r="BL583" s="23">
        <f t="shared" si="2009"/>
        <v>0</v>
      </c>
      <c r="BM583" s="23">
        <f t="shared" si="2010"/>
        <v>8847.768</v>
      </c>
      <c r="BN583" s="23">
        <f t="shared" si="2011"/>
        <v>17695.536000000018</v>
      </c>
      <c r="BO583" s="23">
        <f t="shared" si="2012"/>
        <v>31851.964799999998</v>
      </c>
      <c r="BP583" s="23">
        <f t="shared" si="2013"/>
        <v>31851.964799999983</v>
      </c>
      <c r="BQ583" s="407">
        <f t="shared" si="2014"/>
        <v>31851.964800000016</v>
      </c>
      <c r="BR583" s="22">
        <f t="shared" si="2015"/>
        <v>31851.964799999998</v>
      </c>
      <c r="BS583" s="23">
        <f t="shared" si="2016"/>
        <v>31851.964800000016</v>
      </c>
      <c r="BT583" s="23">
        <f t="shared" si="2017"/>
        <v>24065.92895999999</v>
      </c>
      <c r="BU583" s="23"/>
      <c r="BV583" s="23"/>
      <c r="BW583" s="24"/>
      <c r="BX583" s="164" t="s">
        <v>661</v>
      </c>
    </row>
    <row r="584" spans="1:76" ht="15" customHeight="1" x14ac:dyDescent="0.25">
      <c r="A584" s="94" t="s">
        <v>374</v>
      </c>
      <c r="B584" s="15"/>
      <c r="C584" s="268" t="s">
        <v>10</v>
      </c>
      <c r="D584" s="283">
        <v>2</v>
      </c>
      <c r="E584" s="336">
        <v>2161.04</v>
      </c>
      <c r="F584" s="355" t="s">
        <v>625</v>
      </c>
      <c r="G584" s="369">
        <v>2</v>
      </c>
      <c r="H584" s="370">
        <v>2377.14</v>
      </c>
      <c r="I584" s="383" t="s">
        <v>625</v>
      </c>
      <c r="J584" s="323">
        <v>8.0000000000000002E-3</v>
      </c>
      <c r="K584" s="117"/>
      <c r="L584" s="33">
        <v>8.0000000000000002E-3</v>
      </c>
      <c r="M584" s="29"/>
      <c r="N584" s="29"/>
      <c r="O584" s="4">
        <v>0</v>
      </c>
      <c r="P584" s="10">
        <v>0</v>
      </c>
      <c r="Q584" s="295">
        <v>2.968</v>
      </c>
      <c r="R584" s="72">
        <f>IF(SUM($S$3:U$3)*$J584+SUM($S$4:U$4)*$K584+SUM($S$5:U$5)*$L584+SUM($S$6:U$6)*$M584+SUM($S$7:U$7)*$N584-SUM($O584:$Q584)&gt;0,SUM($S$3:U$3)*$J584+SUM($S$4:U$4)*$K584+SUM($S$5:U$5)*$L584+SUM($S$6:U$6)*$M584+SUM($S$7:U$7)*$N584-SUM($O584:$Q584),0)</f>
        <v>0</v>
      </c>
      <c r="S584" s="73">
        <f t="shared" si="1891"/>
        <v>0</v>
      </c>
      <c r="T584" s="72">
        <f>IF(SUM($S$3:W$3)*$J584+SUM($S$4:W$4)*$K584+SUM($S$5:W$5)*$L584+SUM($S$6:W$6)*$M584+SUM($S$7:W$7)*$N584-SUM($O584:$Q584)&gt;0,SUM($S$3:W$3)*$J584+SUM($S$4:W$4)*$K584+SUM($S$5:W$5)*$L584+SUM($S$6:W$6)*$M584+SUM($S$7:W$7)*$N584-SUM($O584:$Q584),0)</f>
        <v>0</v>
      </c>
      <c r="U584" s="4">
        <f t="shared" si="1892"/>
        <v>0</v>
      </c>
      <c r="V584" s="72">
        <f>IF(SUM($S$3:Y$3)*$J584+SUM($S$4:Y$4)*$K584+SUM($S$5:Y$5)*$L584+SUM($S$6:Y$6)*$M584+SUM($S$7:Y$7)*$N584-SUM($O584:$Q584)&gt;0,SUM($S$3:Y$3)*$J584+SUM($S$4:Y$4)*$K584+SUM($S$5:Y$5)*$L584+SUM($S$6:Y$6)*$M584+SUM($S$7:Y$7)*$N584-SUM($O584:$Q584),0)</f>
        <v>0</v>
      </c>
      <c r="W584" s="4">
        <f t="shared" si="1893"/>
        <v>0</v>
      </c>
      <c r="X584" s="72">
        <f>IF(SUM($S$3:AA$3)*$J584+SUM($S$4:AA$4)*$K584+SUM($S$5:AA$5)*$L584+SUM($S$6:AA$6)*$M584+SUM($S$7:AA$7)*$N584-SUM($O584:$Q584)&gt;0,SUM($S$3:AA$3)*$J584+SUM($S$4:AA$4)*$K584+SUM($S$5:AA$5)*$L584+SUM($S$6:AA$6)*$M584+SUM($S$7:AA$7)*$N584-SUM($O584:$Q584),0)</f>
        <v>0</v>
      </c>
      <c r="Y584" s="4">
        <f t="shared" si="1894"/>
        <v>0</v>
      </c>
      <c r="Z584" s="72">
        <f>IF(SUM($S$3:AC$3)*$J584+SUM($S$4:AC$4)*$K584+SUM($S$5:AC$5)*$L584+SUM($S$6:AC$6)*$M584+SUM($S$7:AC$7)*$N584-SUM($O584:$Q584)&gt;0,SUM($S$3:AC$3)*$J584+SUM($S$4:AC$4)*$K584+SUM($S$5:AC$5)*$L584+SUM($S$6:AC$6)*$M584+SUM($S$7:AC$7)*$N584-SUM($O584:$Q584),0)</f>
        <v>0</v>
      </c>
      <c r="AA584" s="4">
        <f t="shared" si="1895"/>
        <v>0</v>
      </c>
      <c r="AB584" s="72">
        <f>IF(SUM($S$3:AE$3)*$J584+SUM($S$4:AE$4)*$K584+SUM($S$5:AE$5)*$L584+SUM($S$6:AE$6)*$M584+SUM($S$7:AE$7)*$N584-SUM($O584:$Q584)&gt;0,SUM($S$3:AE$3)*$J584+SUM($S$4:AE$4)*$K584+SUM($S$5:AE$5)*$L584+SUM($S$6:AE$6)*$M584+SUM($S$7:AE$7)*$N584-SUM($O584:$Q584),0)</f>
        <v>0</v>
      </c>
      <c r="AC584" s="4">
        <f t="shared" si="1896"/>
        <v>0</v>
      </c>
      <c r="AD584" s="72">
        <f>IF(SUM($S$3:AG$3)*$J584+SUM($S$4:AG$4)*$K584+SUM($S$5:AG$5)*$L584+SUM($S$6:AG$6)*$M584+SUM($S$7:AG$7)*$N584-SUM($O584:$Q584)&gt;0,SUM($S$3:AG$3)*$J584+SUM($S$4:AG$4)*$K584+SUM($S$5:AG$5)*$L584+SUM($S$6:AG$6)*$M584+SUM($S$7:AG$7)*$N584-SUM($O584:$Q584),0)</f>
        <v>0</v>
      </c>
      <c r="AE584" s="4">
        <f t="shared" si="1897"/>
        <v>0</v>
      </c>
      <c r="AF584" s="72">
        <f>IF(SUM($S$3:AI$3)*$J584+SUM($S$4:AI$4)*$K584+SUM($S$5:AI$5)*$L584+SUM($S$6:AI$6)*$M584+SUM($S$7:AI$7)*$N584-SUM($O584:$Q584)&gt;0,SUM($S$3:AI$3)*$J584+SUM($S$4:AI$4)*$K584+SUM($S$5:AI$5)*$L584+SUM($S$6:AI$6)*$M584+SUM($S$7:AI$7)*$N584-SUM($O584:$Q584),0)</f>
        <v>0.40000000000000036</v>
      </c>
      <c r="AG584" s="4">
        <f t="shared" si="1898"/>
        <v>0.40000000000000036</v>
      </c>
      <c r="AH584" s="72">
        <f>IF(SUM($S$3:AK$3)*$J584+SUM($S$4:AK$4)*$K584+SUM($S$5:AK$5)*$L584+SUM($S$6:AK$6)*$M584+SUM($S$7:AK$7)*$N584-SUM($O584:$Q584)&gt;0,SUM($S$3:AK$3)*$J584+SUM($S$4:AK$4)*$K584+SUM($S$5:AK$5)*$L584+SUM($S$6:AK$6)*$M584+SUM($S$7:AK$7)*$N584-SUM($O584:$Q584),0)</f>
        <v>0.83999999999999986</v>
      </c>
      <c r="AI584" s="4">
        <f t="shared" si="1899"/>
        <v>0.4399999999999995</v>
      </c>
      <c r="AJ584" s="72">
        <f>IF(SUM($S$3:AM$3)*$J584+SUM($S$4:AQ$4)*$K584+SUM($S$5:AM$5)*$L584+SUM($S$6:AM$6)*$M584+SUM($S$7:AM$7)*$N584-SUM($O584:$Q584)&gt;0,SUM($S$3:AM$3)*$J584+SUM($S$4:AQ$4)*$K584+SUM($S$5:AM$5)*$L584+SUM($S$6:AM$6)*$M584+SUM($S$7:AM$7)*$N584-SUM($O584:$Q584),0)</f>
        <v>0.83999999999999986</v>
      </c>
      <c r="AK584" s="4">
        <f t="shared" si="1900"/>
        <v>0</v>
      </c>
      <c r="AL584" s="72">
        <f>IF(SUM($S$3:AO$3)*$J584+SUM($S$4:AS$4)*$K584+SUM($S$5:AO$5)*$L584+SUM($S$6:AO$6)*$M584+SUM($S$7:AO$7)*$N584-SUM($O584:$Q584)&gt;0,SUM($S$3:AO$3)*$J584+SUM($S$4:AS$4)*$K584+SUM($S$5:AO$5)*$L584+SUM($S$6:AO$6)*$M584+SUM($S$7:AO$7)*$N584-SUM($O584:$Q584),0)</f>
        <v>0.83999999999999986</v>
      </c>
      <c r="AM584" s="4">
        <f t="shared" si="1901"/>
        <v>0</v>
      </c>
      <c r="AN584" s="72">
        <f>IF(SUM($S$3:AQ$3)*$J584+SUM($S$4:AU$4)*$K584+SUM($S$5:AQ$5)*$L584+SUM($S$6:AQ$6)*$M584+SUM($S$7:AQ$7)*$N584-SUM($O584:$Q584)&gt;0,SUM($S$3:AQ$3)*$J584+SUM($S$4:AU$4)*$K584+SUM($S$5:AQ$5)*$L584+SUM($S$6:AQ$6)*$M584+SUM($S$7:AQ$7)*$N584-SUM($O584:$Q584),0)</f>
        <v>1.2400000000000002</v>
      </c>
      <c r="AO584" s="4">
        <f t="shared" si="1902"/>
        <v>0.40000000000000036</v>
      </c>
      <c r="AP584" s="72">
        <f>IF(SUM($S$3:AS$3)*$J584+SUM($S$4:AW$4)*$K584+SUM($S$5:AS$5)*$L584+SUM($S$6:AS$6)*$M584+SUM($S$7:AS$7)*$N584-SUM($O584:$Q584)&gt;0,SUM($S$3:AS$3)*$J584+SUM($S$4:AW$4)*$K584+SUM($S$5:AS$5)*$L584+SUM($S$6:AS$6)*$M584+SUM($S$7:AS$7)*$N584-SUM($O584:$Q584),0)</f>
        <v>2.04</v>
      </c>
      <c r="AQ584" s="4">
        <f t="shared" si="1903"/>
        <v>0.79999999999999982</v>
      </c>
      <c r="AR584" s="72">
        <f>IF(SUM($S$3:AU$3)*$J584+SUM($S$4:AP$4)*$K584+SUM($S$5:AU$5)*$L584+SUM($S$6:AU$6)*$M584+SUM($S$7:AU$7)*$N584-SUM($O584:$Q584)&gt;0,SUM($S$3:AU$3)*$J584+SUM($S$4:AP$4)*$K584+SUM($S$5:AU$5)*$L584+SUM($S$6:AU$6)*$M584+SUM($S$7:AU$7)*$N584-SUM($O584:$Q584),0)</f>
        <v>3.4800000000000004</v>
      </c>
      <c r="AS584" s="4">
        <f t="shared" si="1904"/>
        <v>1.4400000000000004</v>
      </c>
      <c r="AT584" s="72">
        <f>IF(SUM($S$3:AW$3)*$J584+SUM($S$4:AW$4)*$K584+SUM($S$5:AW$5)*$L584+SUM($S$6:AW$6)*$M584+SUM($S$7:AW$7)*$N584-SUM($O584:$Q584)&gt;0,SUM($S$3:AW$3)*$J584+SUM($S$4:AW$4)*$K584+SUM($S$5:AW$5)*$L584+SUM($S$6:AW$6)*$M584+SUM($S$7:AW$7)*$N584-SUM($O584:$Q584),0)</f>
        <v>4.9200000000000008</v>
      </c>
      <c r="AU584" s="4">
        <f t="shared" si="1905"/>
        <v>1.4400000000000004</v>
      </c>
      <c r="AV584" s="72">
        <f>IF(SUM($S$3:AY$3)*$J584+SUM($S$4:AY$4)*$K584+SUM($S$5:AY$5)*$L584+SUM($S$6:AY$6)*$M584+SUM($S$7:AY$7)*$N584-SUM($O584:$Q584)&gt;0,SUM($S$3:AY$3)*$J584+SUM($S$4:AY$4)*$K584+SUM($S$5:AY$5)*$L584+SUM($S$6:AY$6)*$M584+SUM($S$7:AY$7)*$N584-SUM($O584:$Q584),0)</f>
        <v>6.3599999999999994</v>
      </c>
      <c r="AW584" s="4">
        <f t="shared" si="1906"/>
        <v>1.4399999999999986</v>
      </c>
      <c r="AX584" s="72">
        <f>IF(SUM($S$3:BA$3)*$J584+SUM($S$4:BA$4)*$K584+SUM($S$5:BA$5)*$L584+SUM($S$6:BA$6)*$M584+SUM($S$7:BA$7)*$N584-SUM($O584:$Q584)&gt;0,SUM($S$3:BA$3)*$J584+SUM($S$4:BA$4)*$K584+SUM($S$5:BA$5)*$L584+SUM($S$6:BA$6)*$M584+SUM($S$7:BA$7)*$N584-SUM($O584:$Q584),0)</f>
        <v>7.7999999999999989</v>
      </c>
      <c r="AY584" s="7">
        <f t="shared" si="1907"/>
        <v>1.4399999999999995</v>
      </c>
      <c r="AZ584" s="401">
        <f>IF(SUM($S$3:BC$3)*$J584+SUM($S$4:BC$4)*$K584+SUM($S$5:BC$5)*$L584+SUM($S$6:BC$6)*$M584+SUM($S$7:BC$7)*$N584-SUM($O584:$Q584)&gt;0,SUM($S$3:BC$3)*$J584+SUM($S$4:BC$4)*$K584+SUM($S$5:BC$5)*$L584+SUM($S$6:BC$6)*$M584+SUM($S$7:BC$7)*$N584-SUM($O584:$Q584),0)</f>
        <v>9.24</v>
      </c>
      <c r="BA584" s="87">
        <f t="shared" si="1825"/>
        <v>1.4400000000000013</v>
      </c>
      <c r="BB584" s="402">
        <f>IF(SUM($S$3:BD$3)*$J584+SUM($S$4:BD$4)*$K584+SUM($S$5:BD$5)*$L584+SUM($S$6:BD$6)*$M584+SUM($S$7:BD$7)*$N584-SUM($O584:$Q584)&gt;0,SUM($S$3:BD$3)*$J584+SUM($S$4:BD$4)*$K584+SUM($S$5:BD$5)*$L584+SUM($S$6:BD$6)*$M584+SUM($S$7:BD$7)*$N584-SUM($O584:$Q584),0)</f>
        <v>10.327999999999999</v>
      </c>
      <c r="BC584" s="87">
        <f t="shared" si="1826"/>
        <v>1.0879999999999992</v>
      </c>
      <c r="BD584" s="393"/>
      <c r="BE584" s="14"/>
      <c r="BF584" s="75"/>
      <c r="BG584" s="23">
        <f t="shared" si="2004"/>
        <v>0</v>
      </c>
      <c r="BH584" s="23">
        <f t="shared" si="2005"/>
        <v>0</v>
      </c>
      <c r="BI584" s="23">
        <f t="shared" si="2006"/>
        <v>5419.8792000000049</v>
      </c>
      <c r="BJ584" s="23">
        <f t="shared" si="2007"/>
        <v>5961.8671199999935</v>
      </c>
      <c r="BK584" s="23">
        <f t="shared" si="2008"/>
        <v>0</v>
      </c>
      <c r="BL584" s="23">
        <f t="shared" si="2009"/>
        <v>0</v>
      </c>
      <c r="BM584" s="23">
        <f t="shared" si="2010"/>
        <v>5419.8792000000049</v>
      </c>
      <c r="BN584" s="23">
        <f t="shared" si="2011"/>
        <v>10839.758399999997</v>
      </c>
      <c r="BO584" s="23">
        <f t="shared" si="2012"/>
        <v>19511.565120000003</v>
      </c>
      <c r="BP584" s="23">
        <f t="shared" si="2013"/>
        <v>19511.565120000003</v>
      </c>
      <c r="BQ584" s="407">
        <f t="shared" si="2014"/>
        <v>19511.565119999981</v>
      </c>
      <c r="BR584" s="22">
        <f t="shared" si="2015"/>
        <v>19511.565119999992</v>
      </c>
      <c r="BS584" s="23">
        <f t="shared" si="2016"/>
        <v>19511.565120000017</v>
      </c>
      <c r="BT584" s="23">
        <f t="shared" si="2017"/>
        <v>14742.071423999989</v>
      </c>
      <c r="BU584" s="23"/>
      <c r="BV584" s="23"/>
      <c r="BW584" s="24"/>
      <c r="BX584" s="164" t="s">
        <v>661</v>
      </c>
    </row>
    <row r="585" spans="1:76" ht="15" customHeight="1" x14ac:dyDescent="0.25">
      <c r="A585" s="94" t="s">
        <v>375</v>
      </c>
      <c r="B585" s="15"/>
      <c r="C585" s="268" t="s">
        <v>10</v>
      </c>
      <c r="D585" s="283">
        <v>2</v>
      </c>
      <c r="E585" s="336">
        <v>157</v>
      </c>
      <c r="F585" s="355" t="s">
        <v>632</v>
      </c>
      <c r="G585" s="369">
        <v>2</v>
      </c>
      <c r="H585" s="370">
        <v>172.7</v>
      </c>
      <c r="I585" s="383" t="s">
        <v>632</v>
      </c>
      <c r="J585" s="322"/>
      <c r="K585" s="117"/>
      <c r="L585" s="33">
        <v>8.0000000000000002E-3</v>
      </c>
      <c r="M585" s="29"/>
      <c r="N585" s="29"/>
      <c r="O585" s="4">
        <v>0</v>
      </c>
      <c r="P585" s="10">
        <v>0</v>
      </c>
      <c r="Q585" s="295">
        <v>1.6080000000000001</v>
      </c>
      <c r="R585" s="72">
        <f>IF(SUM($S$3:U$3)*$J585+SUM($S$4:U$4)*$K585+SUM($S$5:U$5)*$L585+SUM($S$6:U$6)*$M585+SUM($S$7:U$7)*$N585-SUM($O585:$Q585)&gt;0,SUM($S$3:U$3)*$J585+SUM($S$4:U$4)*$K585+SUM($S$5:U$5)*$L585+SUM($S$6:U$6)*$M585+SUM($S$7:U$7)*$N585-SUM($O585:$Q585),0)</f>
        <v>0</v>
      </c>
      <c r="S585" s="73">
        <f t="shared" si="1891"/>
        <v>0</v>
      </c>
      <c r="T585" s="72">
        <f>IF(SUM($S$3:W$3)*$J585+SUM($S$4:W$4)*$K585+SUM($S$5:W$5)*$L585+SUM($S$6:W$6)*$M585+SUM($S$7:W$7)*$N585-SUM($O585:$Q585)&gt;0,SUM($S$3:W$3)*$J585+SUM($S$4:W$4)*$K585+SUM($S$5:W$5)*$L585+SUM($S$6:W$6)*$M585+SUM($S$7:W$7)*$N585-SUM($O585:$Q585),0)</f>
        <v>0</v>
      </c>
      <c r="U585" s="4">
        <f t="shared" si="1892"/>
        <v>0</v>
      </c>
      <c r="V585" s="72">
        <f>IF(SUM($S$3:Y$3)*$J585+SUM($S$4:Y$4)*$K585+SUM($S$5:Y$5)*$L585+SUM($S$6:Y$6)*$M585+SUM($S$7:Y$7)*$N585-SUM($O585:$Q585)&gt;0,SUM($S$3:Y$3)*$J585+SUM($S$4:Y$4)*$K585+SUM($S$5:Y$5)*$L585+SUM($S$6:Y$6)*$M585+SUM($S$7:Y$7)*$N585-SUM($O585:$Q585),0)</f>
        <v>0</v>
      </c>
      <c r="W585" s="4">
        <f t="shared" si="1893"/>
        <v>0</v>
      </c>
      <c r="X585" s="72">
        <f>IF(SUM($S$3:AA$3)*$J585+SUM($S$4:AA$4)*$K585+SUM($S$5:AA$5)*$L585+SUM($S$6:AA$6)*$M585+SUM($S$7:AA$7)*$N585-SUM($O585:$Q585)&gt;0,SUM($S$3:AA$3)*$J585+SUM($S$4:AA$4)*$K585+SUM($S$5:AA$5)*$L585+SUM($S$6:AA$6)*$M585+SUM($S$7:AA$7)*$N585-SUM($O585:$Q585),0)</f>
        <v>0</v>
      </c>
      <c r="Y585" s="4">
        <f t="shared" si="1894"/>
        <v>0</v>
      </c>
      <c r="Z585" s="72">
        <f>IF(SUM($S$3:AC$3)*$J585+SUM($S$4:AC$4)*$K585+SUM($S$5:AC$5)*$L585+SUM($S$6:AC$6)*$M585+SUM($S$7:AC$7)*$N585-SUM($O585:$Q585)&gt;0,SUM($S$3:AC$3)*$J585+SUM($S$4:AC$4)*$K585+SUM($S$5:AC$5)*$L585+SUM($S$6:AC$6)*$M585+SUM($S$7:AC$7)*$N585-SUM($O585:$Q585),0)</f>
        <v>0</v>
      </c>
      <c r="AA585" s="4">
        <f t="shared" si="1895"/>
        <v>0</v>
      </c>
      <c r="AB585" s="72">
        <f>IF(SUM($S$3:AE$3)*$J585+SUM($S$4:AE$4)*$K585+SUM($S$5:AE$5)*$L585+SUM($S$6:AE$6)*$M585+SUM($S$7:AE$7)*$N585-SUM($O585:$Q585)&gt;0,SUM($S$3:AE$3)*$J585+SUM($S$4:AE$4)*$K585+SUM($S$5:AE$5)*$L585+SUM($S$6:AE$6)*$M585+SUM($S$7:AE$7)*$N585-SUM($O585:$Q585),0)</f>
        <v>0</v>
      </c>
      <c r="AC585" s="4">
        <f t="shared" si="1896"/>
        <v>0</v>
      </c>
      <c r="AD585" s="72">
        <f>IF(SUM($S$3:AG$3)*$J585+SUM($S$4:AG$4)*$K585+SUM($S$5:AG$5)*$L585+SUM($S$6:AG$6)*$M585+SUM($S$7:AG$7)*$N585-SUM($O585:$Q585)&gt;0,SUM($S$3:AG$3)*$J585+SUM($S$4:AG$4)*$K585+SUM($S$5:AG$5)*$L585+SUM($S$6:AG$6)*$M585+SUM($S$7:AG$7)*$N585-SUM($O585:$Q585),0)</f>
        <v>0</v>
      </c>
      <c r="AE585" s="4">
        <f t="shared" si="1897"/>
        <v>0</v>
      </c>
      <c r="AF585" s="72">
        <f>IF(SUM($S$3:AI$3)*$J585+SUM($S$4:AI$4)*$K585+SUM($S$5:AI$5)*$L585+SUM($S$6:AI$6)*$M585+SUM($S$7:AI$7)*$N585-SUM($O585:$Q585)&gt;0,SUM($S$3:AI$3)*$J585+SUM($S$4:AI$4)*$K585+SUM($S$5:AI$5)*$L585+SUM($S$6:AI$6)*$M585+SUM($S$7:AI$7)*$N585-SUM($O585:$Q585),0)</f>
        <v>0.39999999999999991</v>
      </c>
      <c r="AG585" s="4">
        <f t="shared" si="1898"/>
        <v>0.39999999999999991</v>
      </c>
      <c r="AH585" s="72">
        <f>IF(SUM($S$3:AK$3)*$J585+SUM($S$4:AK$4)*$K585+SUM($S$5:AK$5)*$L585+SUM($S$6:AK$6)*$M585+SUM($S$7:AK$7)*$N585-SUM($O585:$Q585)&gt;0,SUM($S$3:AK$3)*$J585+SUM($S$4:AK$4)*$K585+SUM($S$5:AK$5)*$L585+SUM($S$6:AK$6)*$M585+SUM($S$7:AK$7)*$N585-SUM($O585:$Q585),0)</f>
        <v>0.83999999999999986</v>
      </c>
      <c r="AI585" s="4">
        <f t="shared" si="1899"/>
        <v>0.43999999999999995</v>
      </c>
      <c r="AJ585" s="72">
        <f>IF(SUM($S$3:AM$3)*$J585+SUM($S$4:AQ$4)*$K585+SUM($S$5:AM$5)*$L585+SUM($S$6:AM$6)*$M585+SUM($S$7:AM$7)*$N585-SUM($O585:$Q585)&gt;0,SUM($S$3:AM$3)*$J585+SUM($S$4:AQ$4)*$K585+SUM($S$5:AM$5)*$L585+SUM($S$6:AM$6)*$M585+SUM($S$7:AM$7)*$N585-SUM($O585:$Q585),0)</f>
        <v>0.83999999999999986</v>
      </c>
      <c r="AK585" s="4">
        <f t="shared" si="1900"/>
        <v>0</v>
      </c>
      <c r="AL585" s="72">
        <f>IF(SUM($S$3:AO$3)*$J585+SUM($S$4:AS$4)*$K585+SUM($S$5:AO$5)*$L585+SUM($S$6:AO$6)*$M585+SUM($S$7:AO$7)*$N585-SUM($O585:$Q585)&gt;0,SUM($S$3:AO$3)*$J585+SUM($S$4:AS$4)*$K585+SUM($S$5:AO$5)*$L585+SUM($S$6:AO$6)*$M585+SUM($S$7:AO$7)*$N585-SUM($O585:$Q585),0)</f>
        <v>0.83999999999999986</v>
      </c>
      <c r="AM585" s="4">
        <f t="shared" si="1901"/>
        <v>0</v>
      </c>
      <c r="AN585" s="72">
        <f>IF(SUM($S$3:AQ$3)*$J585+SUM($S$4:AU$4)*$K585+SUM($S$5:AQ$5)*$L585+SUM($S$6:AQ$6)*$M585+SUM($S$7:AQ$7)*$N585-SUM($O585:$Q585)&gt;0,SUM($S$3:AQ$3)*$J585+SUM($S$4:AU$4)*$K585+SUM($S$5:AQ$5)*$L585+SUM($S$6:AQ$6)*$M585+SUM($S$7:AQ$7)*$N585-SUM($O585:$Q585),0)</f>
        <v>1.2399999999999998</v>
      </c>
      <c r="AO585" s="4">
        <f t="shared" si="1902"/>
        <v>0.39999999999999991</v>
      </c>
      <c r="AP585" s="72">
        <f>IF(SUM($S$3:AS$3)*$J585+SUM($S$4:AW$4)*$K585+SUM($S$5:AS$5)*$L585+SUM($S$6:AS$6)*$M585+SUM($S$7:AS$7)*$N585-SUM($O585:$Q585)&gt;0,SUM($S$3:AS$3)*$J585+SUM($S$4:AW$4)*$K585+SUM($S$5:AS$5)*$L585+SUM($S$6:AS$6)*$M585+SUM($S$7:AS$7)*$N585-SUM($O585:$Q585),0)</f>
        <v>2.04</v>
      </c>
      <c r="AQ585" s="4">
        <f t="shared" si="1903"/>
        <v>0.80000000000000027</v>
      </c>
      <c r="AR585" s="72">
        <f>IF(SUM($S$3:AU$3)*$J585+SUM($S$4:AP$4)*$K585+SUM($S$5:AU$5)*$L585+SUM($S$6:AU$6)*$M585+SUM($S$7:AU$7)*$N585-SUM($O585:$Q585)&gt;0,SUM($S$3:AU$3)*$J585+SUM($S$4:AP$4)*$K585+SUM($S$5:AU$5)*$L585+SUM($S$6:AU$6)*$M585+SUM($S$7:AU$7)*$N585-SUM($O585:$Q585),0)</f>
        <v>3.48</v>
      </c>
      <c r="AS585" s="4">
        <f t="shared" si="1904"/>
        <v>1.44</v>
      </c>
      <c r="AT585" s="72">
        <f>IF(SUM($S$3:AW$3)*$J585+SUM($S$4:AW$4)*$K585+SUM($S$5:AW$5)*$L585+SUM($S$6:AW$6)*$M585+SUM($S$7:AW$7)*$N585-SUM($O585:$Q585)&gt;0,SUM($S$3:AW$3)*$J585+SUM($S$4:AW$4)*$K585+SUM($S$5:AW$5)*$L585+SUM($S$6:AW$6)*$M585+SUM($S$7:AW$7)*$N585-SUM($O585:$Q585),0)</f>
        <v>4.92</v>
      </c>
      <c r="AU585" s="4">
        <f t="shared" si="1905"/>
        <v>1.44</v>
      </c>
      <c r="AV585" s="72">
        <f>IF(SUM($S$3:AY$3)*$J585+SUM($S$4:AY$4)*$K585+SUM($S$5:AY$5)*$L585+SUM($S$6:AY$6)*$M585+SUM($S$7:AY$7)*$N585-SUM($O585:$Q585)&gt;0,SUM($S$3:AY$3)*$J585+SUM($S$4:AY$4)*$K585+SUM($S$5:AY$5)*$L585+SUM($S$6:AY$6)*$M585+SUM($S$7:AY$7)*$N585-SUM($O585:$Q585),0)</f>
        <v>6.3599999999999994</v>
      </c>
      <c r="AW585" s="4">
        <f t="shared" si="1906"/>
        <v>1.4399999999999995</v>
      </c>
      <c r="AX585" s="72">
        <f>IF(SUM($S$3:BA$3)*$J585+SUM($S$4:BA$4)*$K585+SUM($S$5:BA$5)*$L585+SUM($S$6:BA$6)*$M585+SUM($S$7:BA$7)*$N585-SUM($O585:$Q585)&gt;0,SUM($S$3:BA$3)*$J585+SUM($S$4:BA$4)*$K585+SUM($S$5:BA$5)*$L585+SUM($S$6:BA$6)*$M585+SUM($S$7:BA$7)*$N585-SUM($O585:$Q585),0)</f>
        <v>7.7999999999999989</v>
      </c>
      <c r="AY585" s="7">
        <f t="shared" si="1907"/>
        <v>1.4399999999999995</v>
      </c>
      <c r="AZ585" s="401">
        <f>IF(SUM($S$3:BC$3)*$J585+SUM($S$4:BC$4)*$K585+SUM($S$5:BC$5)*$L585+SUM($S$6:BC$6)*$M585+SUM($S$7:BC$7)*$N585-SUM($O585:$Q585)&gt;0,SUM($S$3:BC$3)*$J585+SUM($S$4:BC$4)*$K585+SUM($S$5:BC$5)*$L585+SUM($S$6:BC$6)*$M585+SUM($S$7:BC$7)*$N585-SUM($O585:$Q585),0)</f>
        <v>9.24</v>
      </c>
      <c r="BA585" s="87">
        <f t="shared" si="1825"/>
        <v>1.4400000000000013</v>
      </c>
      <c r="BB585" s="402">
        <f>IF(SUM($S$3:BD$3)*$J585+SUM($S$4:BD$4)*$K585+SUM($S$5:BD$5)*$L585+SUM($S$6:BD$6)*$M585+SUM($S$7:BD$7)*$N585-SUM($O585:$Q585)&gt;0,SUM($S$3:BD$3)*$J585+SUM($S$4:BD$4)*$K585+SUM($S$5:BD$5)*$L585+SUM($S$6:BD$6)*$M585+SUM($S$7:BD$7)*$N585-SUM($O585:$Q585),0)</f>
        <v>10.327999999999999</v>
      </c>
      <c r="BC585" s="87">
        <f t="shared" si="1826"/>
        <v>1.0879999999999992</v>
      </c>
      <c r="BD585" s="393"/>
      <c r="BE585" s="14"/>
      <c r="BF585" s="75"/>
      <c r="BG585" s="91">
        <f t="shared" ref="BG585:BG589" si="2018">IF($G585=2,$H585*AC585*$I$2,$H585*AC585)</f>
        <v>0</v>
      </c>
      <c r="BH585" s="91">
        <f t="shared" ref="BH585:BH589" si="2019">IF($G585=2,$H585*AE585*$I$2,$H585*AE585)</f>
        <v>0</v>
      </c>
      <c r="BI585" s="91">
        <f t="shared" ref="BI585:BI589" si="2020">IF($G585=2,$H585*AG585*$I$2,$H585*AG585)</f>
        <v>393.75599999999991</v>
      </c>
      <c r="BJ585" s="91">
        <f t="shared" ref="BJ585:BJ589" si="2021">IF($G585=2,$H585*AI585*$I$2,$H585*AI585)</f>
        <v>433.13159999999993</v>
      </c>
      <c r="BK585" s="91">
        <f t="shared" ref="BK585:BK589" si="2022">IF($G585=2,$H585*AK585*$I$2,$H585*AK585)</f>
        <v>0</v>
      </c>
      <c r="BL585" s="91">
        <f t="shared" ref="BL585:BL589" si="2023">IF($G585=2,$H585*AM585*$I$2,$H585*AM585)</f>
        <v>0</v>
      </c>
      <c r="BM585" s="91">
        <f t="shared" ref="BM585:BM589" si="2024">IF($G585=2,$H585*AO585*$I$2,$H585*AO585)</f>
        <v>393.75599999999991</v>
      </c>
      <c r="BN585" s="91">
        <f t="shared" ref="BN585:BN589" si="2025">IF($G585=2,$H585*AQ585*$I$2,$H585*AQ585)</f>
        <v>787.51200000000017</v>
      </c>
      <c r="BO585" s="91">
        <f t="shared" ref="BO585:BO589" si="2026">IF($G585=2,$H585*AS585*$I$2,$H585*AS585)</f>
        <v>1417.5216</v>
      </c>
      <c r="BP585" s="91">
        <f t="shared" ref="BP585:BP589" si="2027">IF($G585=2,$H585*AU585*$I$2,$H585*AU585)</f>
        <v>1417.5216</v>
      </c>
      <c r="BQ585" s="250">
        <f t="shared" ref="BQ585:BQ589" si="2028">IF($G585=2,$H585*AW585*$I$2,$H585*AW585)</f>
        <v>1417.5215999999996</v>
      </c>
      <c r="BR585" s="157">
        <f t="shared" ref="BR585:BR589" si="2029">IF($G585=2,$H585*AY585*$I$2,$H585*AY585)</f>
        <v>1417.5215999999996</v>
      </c>
      <c r="BS585" s="91">
        <f t="shared" ref="BS585:BS589" si="2030">IF($G585=2,$H585*BA585*$I$2,$H585*BA585)</f>
        <v>1417.5216000000012</v>
      </c>
      <c r="BT585" s="91">
        <f t="shared" ref="BT585:BT589" si="2031">IF($G585=2,$H585*BC585*$I$2,$H585*BC585)</f>
        <v>1071.016319999999</v>
      </c>
      <c r="BU585" s="9"/>
      <c r="BV585" s="9"/>
      <c r="BW585" s="78"/>
      <c r="BX585" s="153" t="s">
        <v>607</v>
      </c>
    </row>
    <row r="586" spans="1:76" ht="15" customHeight="1" x14ac:dyDescent="0.25">
      <c r="A586" s="94" t="s">
        <v>376</v>
      </c>
      <c r="B586" s="15"/>
      <c r="C586" s="268" t="s">
        <v>10</v>
      </c>
      <c r="D586" s="283">
        <v>2</v>
      </c>
      <c r="E586" s="336">
        <v>238</v>
      </c>
      <c r="F586" s="355" t="s">
        <v>632</v>
      </c>
      <c r="G586" s="369">
        <v>2</v>
      </c>
      <c r="H586" s="370">
        <v>261.8</v>
      </c>
      <c r="I586" s="383" t="s">
        <v>632</v>
      </c>
      <c r="J586" s="322"/>
      <c r="K586" s="117"/>
      <c r="L586" s="33">
        <v>8.0000000000000002E-3</v>
      </c>
      <c r="M586" s="29"/>
      <c r="N586" s="29"/>
      <c r="O586" s="4">
        <v>0</v>
      </c>
      <c r="P586" s="10">
        <v>0</v>
      </c>
      <c r="Q586" s="295">
        <v>1.6080000000000001</v>
      </c>
      <c r="R586" s="72">
        <f>IF(SUM($S$3:U$3)*$J586+SUM($S$4:U$4)*$K586+SUM($S$5:U$5)*$L586+SUM($S$6:U$6)*$M586+SUM($S$7:U$7)*$N586-SUM($O586:$Q586)&gt;0,SUM($S$3:U$3)*$J586+SUM($S$4:U$4)*$K586+SUM($S$5:U$5)*$L586+SUM($S$6:U$6)*$M586+SUM($S$7:U$7)*$N586-SUM($O586:$Q586),0)</f>
        <v>0</v>
      </c>
      <c r="S586" s="73">
        <f t="shared" si="1891"/>
        <v>0</v>
      </c>
      <c r="T586" s="72">
        <f>IF(SUM($S$3:W$3)*$J586+SUM($S$4:W$4)*$K586+SUM($S$5:W$5)*$L586+SUM($S$6:W$6)*$M586+SUM($S$7:W$7)*$N586-SUM($O586:$Q586)&gt;0,SUM($S$3:W$3)*$J586+SUM($S$4:W$4)*$K586+SUM($S$5:W$5)*$L586+SUM($S$6:W$6)*$M586+SUM($S$7:W$7)*$N586-SUM($O586:$Q586),0)</f>
        <v>0</v>
      </c>
      <c r="U586" s="4">
        <f t="shared" si="1892"/>
        <v>0</v>
      </c>
      <c r="V586" s="72">
        <f>IF(SUM($S$3:Y$3)*$J586+SUM($S$4:Y$4)*$K586+SUM($S$5:Y$5)*$L586+SUM($S$6:Y$6)*$M586+SUM($S$7:Y$7)*$N586-SUM($O586:$Q586)&gt;0,SUM($S$3:Y$3)*$J586+SUM($S$4:Y$4)*$K586+SUM($S$5:Y$5)*$L586+SUM($S$6:Y$6)*$M586+SUM($S$7:Y$7)*$N586-SUM($O586:$Q586),0)</f>
        <v>0</v>
      </c>
      <c r="W586" s="4">
        <f t="shared" si="1893"/>
        <v>0</v>
      </c>
      <c r="X586" s="72">
        <f>IF(SUM($S$3:AA$3)*$J586+SUM($S$4:AA$4)*$K586+SUM($S$5:AA$5)*$L586+SUM($S$6:AA$6)*$M586+SUM($S$7:AA$7)*$N586-SUM($O586:$Q586)&gt;0,SUM($S$3:AA$3)*$J586+SUM($S$4:AA$4)*$K586+SUM($S$5:AA$5)*$L586+SUM($S$6:AA$6)*$M586+SUM($S$7:AA$7)*$N586-SUM($O586:$Q586),0)</f>
        <v>0</v>
      </c>
      <c r="Y586" s="4">
        <f t="shared" si="1894"/>
        <v>0</v>
      </c>
      <c r="Z586" s="72">
        <f>IF(SUM($S$3:AC$3)*$J586+SUM($S$4:AC$4)*$K586+SUM($S$5:AC$5)*$L586+SUM($S$6:AC$6)*$M586+SUM($S$7:AC$7)*$N586-SUM($O586:$Q586)&gt;0,SUM($S$3:AC$3)*$J586+SUM($S$4:AC$4)*$K586+SUM($S$5:AC$5)*$L586+SUM($S$6:AC$6)*$M586+SUM($S$7:AC$7)*$N586-SUM($O586:$Q586),0)</f>
        <v>0</v>
      </c>
      <c r="AA586" s="4">
        <f t="shared" si="1895"/>
        <v>0</v>
      </c>
      <c r="AB586" s="72">
        <f>IF(SUM($S$3:AE$3)*$J586+SUM($S$4:AE$4)*$K586+SUM($S$5:AE$5)*$L586+SUM($S$6:AE$6)*$M586+SUM($S$7:AE$7)*$N586-SUM($O586:$Q586)&gt;0,SUM($S$3:AE$3)*$J586+SUM($S$4:AE$4)*$K586+SUM($S$5:AE$5)*$L586+SUM($S$6:AE$6)*$M586+SUM($S$7:AE$7)*$N586-SUM($O586:$Q586),0)</f>
        <v>0</v>
      </c>
      <c r="AC586" s="4">
        <f t="shared" si="1896"/>
        <v>0</v>
      </c>
      <c r="AD586" s="72">
        <f>IF(SUM($S$3:AG$3)*$J586+SUM($S$4:AG$4)*$K586+SUM($S$5:AG$5)*$L586+SUM($S$6:AG$6)*$M586+SUM($S$7:AG$7)*$N586-SUM($O586:$Q586)&gt;0,SUM($S$3:AG$3)*$J586+SUM($S$4:AG$4)*$K586+SUM($S$5:AG$5)*$L586+SUM($S$6:AG$6)*$M586+SUM($S$7:AG$7)*$N586-SUM($O586:$Q586),0)</f>
        <v>0</v>
      </c>
      <c r="AE586" s="4">
        <f t="shared" si="1897"/>
        <v>0</v>
      </c>
      <c r="AF586" s="72">
        <f>IF(SUM($S$3:AI$3)*$J586+SUM($S$4:AI$4)*$K586+SUM($S$5:AI$5)*$L586+SUM($S$6:AI$6)*$M586+SUM($S$7:AI$7)*$N586-SUM($O586:$Q586)&gt;0,SUM($S$3:AI$3)*$J586+SUM($S$4:AI$4)*$K586+SUM($S$5:AI$5)*$L586+SUM($S$6:AI$6)*$M586+SUM($S$7:AI$7)*$N586-SUM($O586:$Q586),0)</f>
        <v>0.39999999999999991</v>
      </c>
      <c r="AG586" s="4">
        <f t="shared" si="1898"/>
        <v>0.39999999999999991</v>
      </c>
      <c r="AH586" s="72">
        <f>IF(SUM($S$3:AK$3)*$J586+SUM($S$4:AK$4)*$K586+SUM($S$5:AK$5)*$L586+SUM($S$6:AK$6)*$M586+SUM($S$7:AK$7)*$N586-SUM($O586:$Q586)&gt;0,SUM($S$3:AK$3)*$J586+SUM($S$4:AK$4)*$K586+SUM($S$5:AK$5)*$L586+SUM($S$6:AK$6)*$M586+SUM($S$7:AK$7)*$N586-SUM($O586:$Q586),0)</f>
        <v>0.83999999999999986</v>
      </c>
      <c r="AI586" s="4">
        <f t="shared" si="1899"/>
        <v>0.43999999999999995</v>
      </c>
      <c r="AJ586" s="72">
        <f>IF(SUM($S$3:AM$3)*$J586+SUM($S$4:AQ$4)*$K586+SUM($S$5:AM$5)*$L586+SUM($S$6:AM$6)*$M586+SUM($S$7:AM$7)*$N586-SUM($O586:$Q586)&gt;0,SUM($S$3:AM$3)*$J586+SUM($S$4:AQ$4)*$K586+SUM($S$5:AM$5)*$L586+SUM($S$6:AM$6)*$M586+SUM($S$7:AM$7)*$N586-SUM($O586:$Q586),0)</f>
        <v>0.83999999999999986</v>
      </c>
      <c r="AK586" s="4">
        <f t="shared" si="1900"/>
        <v>0</v>
      </c>
      <c r="AL586" s="72">
        <f>IF(SUM($S$3:AO$3)*$J586+SUM($S$4:AS$4)*$K586+SUM($S$5:AO$5)*$L586+SUM($S$6:AO$6)*$M586+SUM($S$7:AO$7)*$N586-SUM($O586:$Q586)&gt;0,SUM($S$3:AO$3)*$J586+SUM($S$4:AS$4)*$K586+SUM($S$5:AO$5)*$L586+SUM($S$6:AO$6)*$M586+SUM($S$7:AO$7)*$N586-SUM($O586:$Q586),0)</f>
        <v>0.83999999999999986</v>
      </c>
      <c r="AM586" s="4">
        <f t="shared" si="1901"/>
        <v>0</v>
      </c>
      <c r="AN586" s="72">
        <f>IF(SUM($S$3:AQ$3)*$J586+SUM($S$4:AU$4)*$K586+SUM($S$5:AQ$5)*$L586+SUM($S$6:AQ$6)*$M586+SUM($S$7:AQ$7)*$N586-SUM($O586:$Q586)&gt;0,SUM($S$3:AQ$3)*$J586+SUM($S$4:AU$4)*$K586+SUM($S$5:AQ$5)*$L586+SUM($S$6:AQ$6)*$M586+SUM($S$7:AQ$7)*$N586-SUM($O586:$Q586),0)</f>
        <v>1.2399999999999998</v>
      </c>
      <c r="AO586" s="4">
        <f t="shared" si="1902"/>
        <v>0.39999999999999991</v>
      </c>
      <c r="AP586" s="72">
        <f>IF(SUM($S$3:AS$3)*$J586+SUM($S$4:AW$4)*$K586+SUM($S$5:AS$5)*$L586+SUM($S$6:AS$6)*$M586+SUM($S$7:AS$7)*$N586-SUM($O586:$Q586)&gt;0,SUM($S$3:AS$3)*$J586+SUM($S$4:AW$4)*$K586+SUM($S$5:AS$5)*$L586+SUM($S$6:AS$6)*$M586+SUM($S$7:AS$7)*$N586-SUM($O586:$Q586),0)</f>
        <v>2.04</v>
      </c>
      <c r="AQ586" s="4">
        <f t="shared" si="1903"/>
        <v>0.80000000000000027</v>
      </c>
      <c r="AR586" s="72">
        <f>IF(SUM($S$3:AU$3)*$J586+SUM($S$4:AP$4)*$K586+SUM($S$5:AU$5)*$L586+SUM($S$6:AU$6)*$M586+SUM($S$7:AU$7)*$N586-SUM($O586:$Q586)&gt;0,SUM($S$3:AU$3)*$J586+SUM($S$4:AP$4)*$K586+SUM($S$5:AU$5)*$L586+SUM($S$6:AU$6)*$M586+SUM($S$7:AU$7)*$N586-SUM($O586:$Q586),0)</f>
        <v>3.48</v>
      </c>
      <c r="AS586" s="4">
        <f t="shared" si="1904"/>
        <v>1.44</v>
      </c>
      <c r="AT586" s="72">
        <f>IF(SUM($S$3:AW$3)*$J586+SUM($S$4:AW$4)*$K586+SUM($S$5:AW$5)*$L586+SUM($S$6:AW$6)*$M586+SUM($S$7:AW$7)*$N586-SUM($O586:$Q586)&gt;0,SUM($S$3:AW$3)*$J586+SUM($S$4:AW$4)*$K586+SUM($S$5:AW$5)*$L586+SUM($S$6:AW$6)*$M586+SUM($S$7:AW$7)*$N586-SUM($O586:$Q586),0)</f>
        <v>4.92</v>
      </c>
      <c r="AU586" s="4">
        <f t="shared" si="1905"/>
        <v>1.44</v>
      </c>
      <c r="AV586" s="72">
        <f>IF(SUM($S$3:AY$3)*$J586+SUM($S$4:AY$4)*$K586+SUM($S$5:AY$5)*$L586+SUM($S$6:AY$6)*$M586+SUM($S$7:AY$7)*$N586-SUM($O586:$Q586)&gt;0,SUM($S$3:AY$3)*$J586+SUM($S$4:AY$4)*$K586+SUM($S$5:AY$5)*$L586+SUM($S$6:AY$6)*$M586+SUM($S$7:AY$7)*$N586-SUM($O586:$Q586),0)</f>
        <v>6.3599999999999994</v>
      </c>
      <c r="AW586" s="4">
        <f t="shared" si="1906"/>
        <v>1.4399999999999995</v>
      </c>
      <c r="AX586" s="72">
        <f>IF(SUM($S$3:BA$3)*$J586+SUM($S$4:BA$4)*$K586+SUM($S$5:BA$5)*$L586+SUM($S$6:BA$6)*$M586+SUM($S$7:BA$7)*$N586-SUM($O586:$Q586)&gt;0,SUM($S$3:BA$3)*$J586+SUM($S$4:BA$4)*$K586+SUM($S$5:BA$5)*$L586+SUM($S$6:BA$6)*$M586+SUM($S$7:BA$7)*$N586-SUM($O586:$Q586),0)</f>
        <v>7.7999999999999989</v>
      </c>
      <c r="AY586" s="7">
        <f t="shared" si="1907"/>
        <v>1.4399999999999995</v>
      </c>
      <c r="AZ586" s="401">
        <f>IF(SUM($S$3:BC$3)*$J586+SUM($S$4:BC$4)*$K586+SUM($S$5:BC$5)*$L586+SUM($S$6:BC$6)*$M586+SUM($S$7:BC$7)*$N586-SUM($O586:$Q586)&gt;0,SUM($S$3:BC$3)*$J586+SUM($S$4:BC$4)*$K586+SUM($S$5:BC$5)*$L586+SUM($S$6:BC$6)*$M586+SUM($S$7:BC$7)*$N586-SUM($O586:$Q586),0)</f>
        <v>9.24</v>
      </c>
      <c r="BA586" s="87">
        <f t="shared" si="1825"/>
        <v>1.4400000000000013</v>
      </c>
      <c r="BB586" s="402">
        <f>IF(SUM($S$3:BD$3)*$J586+SUM($S$4:BD$4)*$K586+SUM($S$5:BD$5)*$L586+SUM($S$6:BD$6)*$M586+SUM($S$7:BD$7)*$N586-SUM($O586:$Q586)&gt;0,SUM($S$3:BD$3)*$J586+SUM($S$4:BD$4)*$K586+SUM($S$5:BD$5)*$L586+SUM($S$6:BD$6)*$M586+SUM($S$7:BD$7)*$N586-SUM($O586:$Q586),0)</f>
        <v>10.327999999999999</v>
      </c>
      <c r="BC586" s="87">
        <f t="shared" si="1826"/>
        <v>1.0879999999999992</v>
      </c>
      <c r="BD586" s="393"/>
      <c r="BE586" s="14"/>
      <c r="BF586" s="75"/>
      <c r="BG586" s="91">
        <f t="shared" si="2018"/>
        <v>0</v>
      </c>
      <c r="BH586" s="91">
        <f t="shared" si="2019"/>
        <v>0</v>
      </c>
      <c r="BI586" s="91">
        <f t="shared" si="2020"/>
        <v>596.90399999999988</v>
      </c>
      <c r="BJ586" s="91">
        <f t="shared" si="2021"/>
        <v>656.59439999999995</v>
      </c>
      <c r="BK586" s="91">
        <f t="shared" si="2022"/>
        <v>0</v>
      </c>
      <c r="BL586" s="91">
        <f t="shared" si="2023"/>
        <v>0</v>
      </c>
      <c r="BM586" s="91">
        <f t="shared" si="2024"/>
        <v>596.90399999999988</v>
      </c>
      <c r="BN586" s="91">
        <f t="shared" si="2025"/>
        <v>1193.8080000000004</v>
      </c>
      <c r="BO586" s="91">
        <f t="shared" si="2026"/>
        <v>2148.8544000000002</v>
      </c>
      <c r="BP586" s="91">
        <f t="shared" si="2027"/>
        <v>2148.8544000000002</v>
      </c>
      <c r="BQ586" s="250">
        <f t="shared" si="2028"/>
        <v>2148.8543999999997</v>
      </c>
      <c r="BR586" s="157">
        <f t="shared" si="2029"/>
        <v>2148.8543999999997</v>
      </c>
      <c r="BS586" s="91">
        <f t="shared" si="2030"/>
        <v>2148.854400000002</v>
      </c>
      <c r="BT586" s="91">
        <f t="shared" si="2031"/>
        <v>1623.5788799999989</v>
      </c>
      <c r="BU586" s="9"/>
      <c r="BV586" s="9"/>
      <c r="BW586" s="78"/>
      <c r="BX586" s="153" t="s">
        <v>607</v>
      </c>
    </row>
    <row r="587" spans="1:76" ht="15" customHeight="1" x14ac:dyDescent="0.25">
      <c r="A587" s="94" t="s">
        <v>377</v>
      </c>
      <c r="B587" s="15"/>
      <c r="C587" s="268" t="s">
        <v>10</v>
      </c>
      <c r="D587" s="283">
        <v>2</v>
      </c>
      <c r="E587" s="336">
        <v>897.30999999999983</v>
      </c>
      <c r="F587" s="355" t="s">
        <v>632</v>
      </c>
      <c r="G587" s="369">
        <v>2</v>
      </c>
      <c r="H587" s="370">
        <v>987.04</v>
      </c>
      <c r="I587" s="383" t="s">
        <v>632</v>
      </c>
      <c r="J587" s="322"/>
      <c r="K587" s="117"/>
      <c r="L587" s="33">
        <v>8.0000000000000002E-3</v>
      </c>
      <c r="M587" s="29"/>
      <c r="N587" s="29"/>
      <c r="O587" s="4">
        <v>0</v>
      </c>
      <c r="P587" s="10">
        <v>0</v>
      </c>
      <c r="Q587" s="295">
        <v>1.6080000000000001</v>
      </c>
      <c r="R587" s="72">
        <f>IF(SUM($S$3:U$3)*$J587+SUM($S$4:U$4)*$K587+SUM($S$5:U$5)*$L587+SUM($S$6:U$6)*$M587+SUM($S$7:U$7)*$N587-SUM($O587:$Q587)&gt;0,SUM($S$3:U$3)*$J587+SUM($S$4:U$4)*$K587+SUM($S$5:U$5)*$L587+SUM($S$6:U$6)*$M587+SUM($S$7:U$7)*$N587-SUM($O587:$Q587),0)</f>
        <v>0</v>
      </c>
      <c r="S587" s="73">
        <f t="shared" si="1891"/>
        <v>0</v>
      </c>
      <c r="T587" s="72">
        <f>IF(SUM($S$3:W$3)*$J587+SUM($S$4:W$4)*$K587+SUM($S$5:W$5)*$L587+SUM($S$6:W$6)*$M587+SUM($S$7:W$7)*$N587-SUM($O587:$Q587)&gt;0,SUM($S$3:W$3)*$J587+SUM($S$4:W$4)*$K587+SUM($S$5:W$5)*$L587+SUM($S$6:W$6)*$M587+SUM($S$7:W$7)*$N587-SUM($O587:$Q587),0)</f>
        <v>0</v>
      </c>
      <c r="U587" s="4">
        <f t="shared" si="1892"/>
        <v>0</v>
      </c>
      <c r="V587" s="72">
        <f>IF(SUM($S$3:Y$3)*$J587+SUM($S$4:Y$4)*$K587+SUM($S$5:Y$5)*$L587+SUM($S$6:Y$6)*$M587+SUM($S$7:Y$7)*$N587-SUM($O587:$Q587)&gt;0,SUM($S$3:Y$3)*$J587+SUM($S$4:Y$4)*$K587+SUM($S$5:Y$5)*$L587+SUM($S$6:Y$6)*$M587+SUM($S$7:Y$7)*$N587-SUM($O587:$Q587),0)</f>
        <v>0</v>
      </c>
      <c r="W587" s="4">
        <f t="shared" si="1893"/>
        <v>0</v>
      </c>
      <c r="X587" s="72">
        <f>IF(SUM($S$3:AA$3)*$J587+SUM($S$4:AA$4)*$K587+SUM($S$5:AA$5)*$L587+SUM($S$6:AA$6)*$M587+SUM($S$7:AA$7)*$N587-SUM($O587:$Q587)&gt;0,SUM($S$3:AA$3)*$J587+SUM($S$4:AA$4)*$K587+SUM($S$5:AA$5)*$L587+SUM($S$6:AA$6)*$M587+SUM($S$7:AA$7)*$N587-SUM($O587:$Q587),0)</f>
        <v>0</v>
      </c>
      <c r="Y587" s="4">
        <f t="shared" si="1894"/>
        <v>0</v>
      </c>
      <c r="Z587" s="72">
        <f>IF(SUM($S$3:AC$3)*$J587+SUM($S$4:AC$4)*$K587+SUM($S$5:AC$5)*$L587+SUM($S$6:AC$6)*$M587+SUM($S$7:AC$7)*$N587-SUM($O587:$Q587)&gt;0,SUM($S$3:AC$3)*$J587+SUM($S$4:AC$4)*$K587+SUM($S$5:AC$5)*$L587+SUM($S$6:AC$6)*$M587+SUM($S$7:AC$7)*$N587-SUM($O587:$Q587),0)</f>
        <v>0</v>
      </c>
      <c r="AA587" s="4">
        <f t="shared" si="1895"/>
        <v>0</v>
      </c>
      <c r="AB587" s="72">
        <f>IF(SUM($S$3:AE$3)*$J587+SUM($S$4:AE$4)*$K587+SUM($S$5:AE$5)*$L587+SUM($S$6:AE$6)*$M587+SUM($S$7:AE$7)*$N587-SUM($O587:$Q587)&gt;0,SUM($S$3:AE$3)*$J587+SUM($S$4:AE$4)*$K587+SUM($S$5:AE$5)*$L587+SUM($S$6:AE$6)*$M587+SUM($S$7:AE$7)*$N587-SUM($O587:$Q587),0)</f>
        <v>0</v>
      </c>
      <c r="AC587" s="4">
        <f t="shared" si="1896"/>
        <v>0</v>
      </c>
      <c r="AD587" s="72">
        <f>IF(SUM($S$3:AG$3)*$J587+SUM($S$4:AG$4)*$K587+SUM($S$5:AG$5)*$L587+SUM($S$6:AG$6)*$M587+SUM($S$7:AG$7)*$N587-SUM($O587:$Q587)&gt;0,SUM($S$3:AG$3)*$J587+SUM($S$4:AG$4)*$K587+SUM($S$5:AG$5)*$L587+SUM($S$6:AG$6)*$M587+SUM($S$7:AG$7)*$N587-SUM($O587:$Q587),0)</f>
        <v>0</v>
      </c>
      <c r="AE587" s="4">
        <f t="shared" si="1897"/>
        <v>0</v>
      </c>
      <c r="AF587" s="72">
        <f>IF(SUM($S$3:AI$3)*$J587+SUM($S$4:AI$4)*$K587+SUM($S$5:AI$5)*$L587+SUM($S$6:AI$6)*$M587+SUM($S$7:AI$7)*$N587-SUM($O587:$Q587)&gt;0,SUM($S$3:AI$3)*$J587+SUM($S$4:AI$4)*$K587+SUM($S$5:AI$5)*$L587+SUM($S$6:AI$6)*$M587+SUM($S$7:AI$7)*$N587-SUM($O587:$Q587),0)</f>
        <v>0.39999999999999991</v>
      </c>
      <c r="AG587" s="4">
        <f t="shared" si="1898"/>
        <v>0.39999999999999991</v>
      </c>
      <c r="AH587" s="72">
        <f>IF(SUM($S$3:AK$3)*$J587+SUM($S$4:AK$4)*$K587+SUM($S$5:AK$5)*$L587+SUM($S$6:AK$6)*$M587+SUM($S$7:AK$7)*$N587-SUM($O587:$Q587)&gt;0,SUM($S$3:AK$3)*$J587+SUM($S$4:AK$4)*$K587+SUM($S$5:AK$5)*$L587+SUM($S$6:AK$6)*$M587+SUM($S$7:AK$7)*$N587-SUM($O587:$Q587),0)</f>
        <v>0.83999999999999986</v>
      </c>
      <c r="AI587" s="4">
        <f t="shared" si="1899"/>
        <v>0.43999999999999995</v>
      </c>
      <c r="AJ587" s="72">
        <f>IF(SUM($S$3:AM$3)*$J587+SUM($S$4:AQ$4)*$K587+SUM($S$5:AM$5)*$L587+SUM($S$6:AM$6)*$M587+SUM($S$7:AM$7)*$N587-SUM($O587:$Q587)&gt;0,SUM($S$3:AM$3)*$J587+SUM($S$4:AQ$4)*$K587+SUM($S$5:AM$5)*$L587+SUM($S$6:AM$6)*$M587+SUM($S$7:AM$7)*$N587-SUM($O587:$Q587),0)</f>
        <v>0.83999999999999986</v>
      </c>
      <c r="AK587" s="4">
        <f t="shared" si="1900"/>
        <v>0</v>
      </c>
      <c r="AL587" s="72">
        <f>IF(SUM($S$3:AO$3)*$J587+SUM($S$4:AS$4)*$K587+SUM($S$5:AO$5)*$L587+SUM($S$6:AO$6)*$M587+SUM($S$7:AO$7)*$N587-SUM($O587:$Q587)&gt;0,SUM($S$3:AO$3)*$J587+SUM($S$4:AS$4)*$K587+SUM($S$5:AO$5)*$L587+SUM($S$6:AO$6)*$M587+SUM($S$7:AO$7)*$N587-SUM($O587:$Q587),0)</f>
        <v>0.83999999999999986</v>
      </c>
      <c r="AM587" s="4">
        <f t="shared" si="1901"/>
        <v>0</v>
      </c>
      <c r="AN587" s="72">
        <f>IF(SUM($S$3:AQ$3)*$J587+SUM($S$4:AU$4)*$K587+SUM($S$5:AQ$5)*$L587+SUM($S$6:AQ$6)*$M587+SUM($S$7:AQ$7)*$N587-SUM($O587:$Q587)&gt;0,SUM($S$3:AQ$3)*$J587+SUM($S$4:AU$4)*$K587+SUM($S$5:AQ$5)*$L587+SUM($S$6:AQ$6)*$M587+SUM($S$7:AQ$7)*$N587-SUM($O587:$Q587),0)</f>
        <v>1.2399999999999998</v>
      </c>
      <c r="AO587" s="4">
        <f t="shared" si="1902"/>
        <v>0.39999999999999991</v>
      </c>
      <c r="AP587" s="72">
        <f>IF(SUM($S$3:AS$3)*$J587+SUM($S$4:AW$4)*$K587+SUM($S$5:AS$5)*$L587+SUM($S$6:AS$6)*$M587+SUM($S$7:AS$7)*$N587-SUM($O587:$Q587)&gt;0,SUM($S$3:AS$3)*$J587+SUM($S$4:AW$4)*$K587+SUM($S$5:AS$5)*$L587+SUM($S$6:AS$6)*$M587+SUM($S$7:AS$7)*$N587-SUM($O587:$Q587),0)</f>
        <v>2.04</v>
      </c>
      <c r="AQ587" s="4">
        <f t="shared" si="1903"/>
        <v>0.80000000000000027</v>
      </c>
      <c r="AR587" s="72">
        <f>IF(SUM($S$3:AU$3)*$J587+SUM($S$4:AP$4)*$K587+SUM($S$5:AU$5)*$L587+SUM($S$6:AU$6)*$M587+SUM($S$7:AU$7)*$N587-SUM($O587:$Q587)&gt;0,SUM($S$3:AU$3)*$J587+SUM($S$4:AP$4)*$K587+SUM($S$5:AU$5)*$L587+SUM($S$6:AU$6)*$M587+SUM($S$7:AU$7)*$N587-SUM($O587:$Q587),0)</f>
        <v>3.48</v>
      </c>
      <c r="AS587" s="4">
        <f t="shared" si="1904"/>
        <v>1.44</v>
      </c>
      <c r="AT587" s="72">
        <f>IF(SUM($S$3:AW$3)*$J587+SUM($S$4:AW$4)*$K587+SUM($S$5:AW$5)*$L587+SUM($S$6:AW$6)*$M587+SUM($S$7:AW$7)*$N587-SUM($O587:$Q587)&gt;0,SUM($S$3:AW$3)*$J587+SUM($S$4:AW$4)*$K587+SUM($S$5:AW$5)*$L587+SUM($S$6:AW$6)*$M587+SUM($S$7:AW$7)*$N587-SUM($O587:$Q587),0)</f>
        <v>4.92</v>
      </c>
      <c r="AU587" s="4">
        <f t="shared" si="1905"/>
        <v>1.44</v>
      </c>
      <c r="AV587" s="72">
        <f>IF(SUM($S$3:AY$3)*$J587+SUM($S$4:AY$4)*$K587+SUM($S$5:AY$5)*$L587+SUM($S$6:AY$6)*$M587+SUM($S$7:AY$7)*$N587-SUM($O587:$Q587)&gt;0,SUM($S$3:AY$3)*$J587+SUM($S$4:AY$4)*$K587+SUM($S$5:AY$5)*$L587+SUM($S$6:AY$6)*$M587+SUM($S$7:AY$7)*$N587-SUM($O587:$Q587),0)</f>
        <v>6.3599999999999994</v>
      </c>
      <c r="AW587" s="4">
        <f t="shared" si="1906"/>
        <v>1.4399999999999995</v>
      </c>
      <c r="AX587" s="72">
        <f>IF(SUM($S$3:BA$3)*$J587+SUM($S$4:BA$4)*$K587+SUM($S$5:BA$5)*$L587+SUM($S$6:BA$6)*$M587+SUM($S$7:BA$7)*$N587-SUM($O587:$Q587)&gt;0,SUM($S$3:BA$3)*$J587+SUM($S$4:BA$4)*$K587+SUM($S$5:BA$5)*$L587+SUM($S$6:BA$6)*$M587+SUM($S$7:BA$7)*$N587-SUM($O587:$Q587),0)</f>
        <v>7.7999999999999989</v>
      </c>
      <c r="AY587" s="7">
        <f t="shared" si="1907"/>
        <v>1.4399999999999995</v>
      </c>
      <c r="AZ587" s="401">
        <f>IF(SUM($S$3:BC$3)*$J587+SUM($S$4:BC$4)*$K587+SUM($S$5:BC$5)*$L587+SUM($S$6:BC$6)*$M587+SUM($S$7:BC$7)*$N587-SUM($O587:$Q587)&gt;0,SUM($S$3:BC$3)*$J587+SUM($S$4:BC$4)*$K587+SUM($S$5:BC$5)*$L587+SUM($S$6:BC$6)*$M587+SUM($S$7:BC$7)*$N587-SUM($O587:$Q587),0)</f>
        <v>9.24</v>
      </c>
      <c r="BA587" s="87">
        <f t="shared" si="1825"/>
        <v>1.4400000000000013</v>
      </c>
      <c r="BB587" s="402">
        <f>IF(SUM($S$3:BD$3)*$J587+SUM($S$4:BD$4)*$K587+SUM($S$5:BD$5)*$L587+SUM($S$6:BD$6)*$M587+SUM($S$7:BD$7)*$N587-SUM($O587:$Q587)&gt;0,SUM($S$3:BD$3)*$J587+SUM($S$4:BD$4)*$K587+SUM($S$5:BD$5)*$L587+SUM($S$6:BD$6)*$M587+SUM($S$7:BD$7)*$N587-SUM($O587:$Q587),0)</f>
        <v>10.327999999999999</v>
      </c>
      <c r="BC587" s="87">
        <f t="shared" si="1826"/>
        <v>1.0879999999999992</v>
      </c>
      <c r="BD587" s="393"/>
      <c r="BE587" s="14"/>
      <c r="BF587" s="75"/>
      <c r="BG587" s="91">
        <f t="shared" si="2018"/>
        <v>0</v>
      </c>
      <c r="BH587" s="91">
        <f t="shared" si="2019"/>
        <v>0</v>
      </c>
      <c r="BI587" s="91">
        <f t="shared" si="2020"/>
        <v>2250.4511999999995</v>
      </c>
      <c r="BJ587" s="91">
        <f t="shared" si="2021"/>
        <v>2475.4963199999997</v>
      </c>
      <c r="BK587" s="91">
        <f t="shared" si="2022"/>
        <v>0</v>
      </c>
      <c r="BL587" s="91">
        <f t="shared" si="2023"/>
        <v>0</v>
      </c>
      <c r="BM587" s="91">
        <f t="shared" si="2024"/>
        <v>2250.4511999999995</v>
      </c>
      <c r="BN587" s="91">
        <f t="shared" si="2025"/>
        <v>4500.9024000000018</v>
      </c>
      <c r="BO587" s="91">
        <f t="shared" si="2026"/>
        <v>8101.624319999999</v>
      </c>
      <c r="BP587" s="91">
        <f t="shared" si="2027"/>
        <v>8101.624319999999</v>
      </c>
      <c r="BQ587" s="250">
        <f t="shared" si="2028"/>
        <v>8101.6243199999972</v>
      </c>
      <c r="BR587" s="157">
        <f t="shared" si="2029"/>
        <v>8101.6243199999972</v>
      </c>
      <c r="BS587" s="91">
        <f t="shared" si="2030"/>
        <v>8101.6243200000072</v>
      </c>
      <c r="BT587" s="91">
        <f t="shared" si="2031"/>
        <v>6121.2272639999956</v>
      </c>
      <c r="BU587" s="9"/>
      <c r="BV587" s="9"/>
      <c r="BW587" s="78"/>
      <c r="BX587" s="153" t="s">
        <v>607</v>
      </c>
    </row>
    <row r="588" spans="1:76" ht="15" customHeight="1" x14ac:dyDescent="0.25">
      <c r="A588" s="94" t="s">
        <v>378</v>
      </c>
      <c r="B588" s="15"/>
      <c r="C588" s="268" t="s">
        <v>10</v>
      </c>
      <c r="D588" s="283">
        <v>2</v>
      </c>
      <c r="E588" s="336">
        <v>897.30999999999983</v>
      </c>
      <c r="F588" s="355" t="s">
        <v>632</v>
      </c>
      <c r="G588" s="369">
        <v>2</v>
      </c>
      <c r="H588" s="370">
        <v>987.04</v>
      </c>
      <c r="I588" s="383" t="s">
        <v>632</v>
      </c>
      <c r="J588" s="322"/>
      <c r="K588" s="117"/>
      <c r="L588" s="33">
        <v>8.0000000000000002E-3</v>
      </c>
      <c r="M588" s="29"/>
      <c r="N588" s="29"/>
      <c r="O588" s="4">
        <v>0</v>
      </c>
      <c r="P588" s="10">
        <v>0</v>
      </c>
      <c r="Q588" s="295">
        <v>1.6080000000000001</v>
      </c>
      <c r="R588" s="72">
        <f>IF(SUM($S$3:U$3)*$J588+SUM($S$4:U$4)*$K588+SUM($S$5:U$5)*$L588+SUM($S$6:U$6)*$M588+SUM($S$7:U$7)*$N588-SUM($O588:$Q588)&gt;0,SUM($S$3:U$3)*$J588+SUM($S$4:U$4)*$K588+SUM($S$5:U$5)*$L588+SUM($S$6:U$6)*$M588+SUM($S$7:U$7)*$N588-SUM($O588:$Q588),0)</f>
        <v>0</v>
      </c>
      <c r="S588" s="73">
        <f t="shared" si="1891"/>
        <v>0</v>
      </c>
      <c r="T588" s="72">
        <f>IF(SUM($S$3:W$3)*$J588+SUM($S$4:W$4)*$K588+SUM($S$5:W$5)*$L588+SUM($S$6:W$6)*$M588+SUM($S$7:W$7)*$N588-SUM($O588:$Q588)&gt;0,SUM($S$3:W$3)*$J588+SUM($S$4:W$4)*$K588+SUM($S$5:W$5)*$L588+SUM($S$6:W$6)*$M588+SUM($S$7:W$7)*$N588-SUM($O588:$Q588),0)</f>
        <v>0</v>
      </c>
      <c r="U588" s="4">
        <f t="shared" si="1892"/>
        <v>0</v>
      </c>
      <c r="V588" s="72">
        <f>IF(SUM($S$3:Y$3)*$J588+SUM($S$4:Y$4)*$K588+SUM($S$5:Y$5)*$L588+SUM($S$6:Y$6)*$M588+SUM($S$7:Y$7)*$N588-SUM($O588:$Q588)&gt;0,SUM($S$3:Y$3)*$J588+SUM($S$4:Y$4)*$K588+SUM($S$5:Y$5)*$L588+SUM($S$6:Y$6)*$M588+SUM($S$7:Y$7)*$N588-SUM($O588:$Q588),0)</f>
        <v>0</v>
      </c>
      <c r="W588" s="4">
        <f t="shared" si="1893"/>
        <v>0</v>
      </c>
      <c r="X588" s="72">
        <f>IF(SUM($S$3:AA$3)*$J588+SUM($S$4:AA$4)*$K588+SUM($S$5:AA$5)*$L588+SUM($S$6:AA$6)*$M588+SUM($S$7:AA$7)*$N588-SUM($O588:$Q588)&gt;0,SUM($S$3:AA$3)*$J588+SUM($S$4:AA$4)*$K588+SUM($S$5:AA$5)*$L588+SUM($S$6:AA$6)*$M588+SUM($S$7:AA$7)*$N588-SUM($O588:$Q588),0)</f>
        <v>0</v>
      </c>
      <c r="Y588" s="4">
        <f t="shared" si="1894"/>
        <v>0</v>
      </c>
      <c r="Z588" s="72">
        <f>IF(SUM($S$3:AC$3)*$J588+SUM($S$4:AC$4)*$K588+SUM($S$5:AC$5)*$L588+SUM($S$6:AC$6)*$M588+SUM($S$7:AC$7)*$N588-SUM($O588:$Q588)&gt;0,SUM($S$3:AC$3)*$J588+SUM($S$4:AC$4)*$K588+SUM($S$5:AC$5)*$L588+SUM($S$6:AC$6)*$M588+SUM($S$7:AC$7)*$N588-SUM($O588:$Q588),0)</f>
        <v>0</v>
      </c>
      <c r="AA588" s="4">
        <f t="shared" si="1895"/>
        <v>0</v>
      </c>
      <c r="AB588" s="72">
        <f>IF(SUM($S$3:AE$3)*$J588+SUM($S$4:AE$4)*$K588+SUM($S$5:AE$5)*$L588+SUM($S$6:AE$6)*$M588+SUM($S$7:AE$7)*$N588-SUM($O588:$Q588)&gt;0,SUM($S$3:AE$3)*$J588+SUM($S$4:AE$4)*$K588+SUM($S$5:AE$5)*$L588+SUM($S$6:AE$6)*$M588+SUM($S$7:AE$7)*$N588-SUM($O588:$Q588),0)</f>
        <v>0</v>
      </c>
      <c r="AC588" s="4">
        <f t="shared" si="1896"/>
        <v>0</v>
      </c>
      <c r="AD588" s="72">
        <f>IF(SUM($S$3:AG$3)*$J588+SUM($S$4:AG$4)*$K588+SUM($S$5:AG$5)*$L588+SUM($S$6:AG$6)*$M588+SUM($S$7:AG$7)*$N588-SUM($O588:$Q588)&gt;0,SUM($S$3:AG$3)*$J588+SUM($S$4:AG$4)*$K588+SUM($S$5:AG$5)*$L588+SUM($S$6:AG$6)*$M588+SUM($S$7:AG$7)*$N588-SUM($O588:$Q588),0)</f>
        <v>0</v>
      </c>
      <c r="AE588" s="4">
        <f t="shared" si="1897"/>
        <v>0</v>
      </c>
      <c r="AF588" s="72">
        <f>IF(SUM($S$3:AI$3)*$J588+SUM($S$4:AI$4)*$K588+SUM($S$5:AI$5)*$L588+SUM($S$6:AI$6)*$M588+SUM($S$7:AI$7)*$N588-SUM($O588:$Q588)&gt;0,SUM($S$3:AI$3)*$J588+SUM($S$4:AI$4)*$K588+SUM($S$5:AI$5)*$L588+SUM($S$6:AI$6)*$M588+SUM($S$7:AI$7)*$N588-SUM($O588:$Q588),0)</f>
        <v>0.39999999999999991</v>
      </c>
      <c r="AG588" s="4">
        <f t="shared" si="1898"/>
        <v>0.39999999999999991</v>
      </c>
      <c r="AH588" s="72">
        <f>IF(SUM($S$3:AK$3)*$J588+SUM($S$4:AK$4)*$K588+SUM($S$5:AK$5)*$L588+SUM($S$6:AK$6)*$M588+SUM($S$7:AK$7)*$N588-SUM($O588:$Q588)&gt;0,SUM($S$3:AK$3)*$J588+SUM($S$4:AK$4)*$K588+SUM($S$5:AK$5)*$L588+SUM($S$6:AK$6)*$M588+SUM($S$7:AK$7)*$N588-SUM($O588:$Q588),0)</f>
        <v>0.83999999999999986</v>
      </c>
      <c r="AI588" s="4">
        <f t="shared" si="1899"/>
        <v>0.43999999999999995</v>
      </c>
      <c r="AJ588" s="72">
        <f>IF(SUM($S$3:AM$3)*$J588+SUM($S$4:AQ$4)*$K588+SUM($S$5:AM$5)*$L588+SUM($S$6:AM$6)*$M588+SUM($S$7:AM$7)*$N588-SUM($O588:$Q588)&gt;0,SUM($S$3:AM$3)*$J588+SUM($S$4:AQ$4)*$K588+SUM($S$5:AM$5)*$L588+SUM($S$6:AM$6)*$M588+SUM($S$7:AM$7)*$N588-SUM($O588:$Q588),0)</f>
        <v>0.83999999999999986</v>
      </c>
      <c r="AK588" s="4">
        <f t="shared" si="1900"/>
        <v>0</v>
      </c>
      <c r="AL588" s="72">
        <f>IF(SUM($S$3:AO$3)*$J588+SUM($S$4:AS$4)*$K588+SUM($S$5:AO$5)*$L588+SUM($S$6:AO$6)*$M588+SUM($S$7:AO$7)*$N588-SUM($O588:$Q588)&gt;0,SUM($S$3:AO$3)*$J588+SUM($S$4:AS$4)*$K588+SUM($S$5:AO$5)*$L588+SUM($S$6:AO$6)*$M588+SUM($S$7:AO$7)*$N588-SUM($O588:$Q588),0)</f>
        <v>0.83999999999999986</v>
      </c>
      <c r="AM588" s="4">
        <f t="shared" si="1901"/>
        <v>0</v>
      </c>
      <c r="AN588" s="72">
        <f>IF(SUM($S$3:AQ$3)*$J588+SUM($S$4:AU$4)*$K588+SUM($S$5:AQ$5)*$L588+SUM($S$6:AQ$6)*$M588+SUM($S$7:AQ$7)*$N588-SUM($O588:$Q588)&gt;0,SUM($S$3:AQ$3)*$J588+SUM($S$4:AU$4)*$K588+SUM($S$5:AQ$5)*$L588+SUM($S$6:AQ$6)*$M588+SUM($S$7:AQ$7)*$N588-SUM($O588:$Q588),0)</f>
        <v>1.2399999999999998</v>
      </c>
      <c r="AO588" s="4">
        <f t="shared" si="1902"/>
        <v>0.39999999999999991</v>
      </c>
      <c r="AP588" s="72">
        <f>IF(SUM($S$3:AS$3)*$J588+SUM($S$4:AW$4)*$K588+SUM($S$5:AS$5)*$L588+SUM($S$6:AS$6)*$M588+SUM($S$7:AS$7)*$N588-SUM($O588:$Q588)&gt;0,SUM($S$3:AS$3)*$J588+SUM($S$4:AW$4)*$K588+SUM($S$5:AS$5)*$L588+SUM($S$6:AS$6)*$M588+SUM($S$7:AS$7)*$N588-SUM($O588:$Q588),0)</f>
        <v>2.04</v>
      </c>
      <c r="AQ588" s="4">
        <f t="shared" si="1903"/>
        <v>0.80000000000000027</v>
      </c>
      <c r="AR588" s="72">
        <f>IF(SUM($S$3:AU$3)*$J588+SUM($S$4:AP$4)*$K588+SUM($S$5:AU$5)*$L588+SUM($S$6:AU$6)*$M588+SUM($S$7:AU$7)*$N588-SUM($O588:$Q588)&gt;0,SUM($S$3:AU$3)*$J588+SUM($S$4:AP$4)*$K588+SUM($S$5:AU$5)*$L588+SUM($S$6:AU$6)*$M588+SUM($S$7:AU$7)*$N588-SUM($O588:$Q588),0)</f>
        <v>3.48</v>
      </c>
      <c r="AS588" s="4">
        <f t="shared" si="1904"/>
        <v>1.44</v>
      </c>
      <c r="AT588" s="72">
        <f>IF(SUM($S$3:AW$3)*$J588+SUM($S$4:AW$4)*$K588+SUM($S$5:AW$5)*$L588+SUM($S$6:AW$6)*$M588+SUM($S$7:AW$7)*$N588-SUM($O588:$Q588)&gt;0,SUM($S$3:AW$3)*$J588+SUM($S$4:AW$4)*$K588+SUM($S$5:AW$5)*$L588+SUM($S$6:AW$6)*$M588+SUM($S$7:AW$7)*$N588-SUM($O588:$Q588),0)</f>
        <v>4.92</v>
      </c>
      <c r="AU588" s="4">
        <f t="shared" si="1905"/>
        <v>1.44</v>
      </c>
      <c r="AV588" s="72">
        <f>IF(SUM($S$3:AY$3)*$J588+SUM($S$4:AY$4)*$K588+SUM($S$5:AY$5)*$L588+SUM($S$6:AY$6)*$M588+SUM($S$7:AY$7)*$N588-SUM($O588:$Q588)&gt;0,SUM($S$3:AY$3)*$J588+SUM($S$4:AY$4)*$K588+SUM($S$5:AY$5)*$L588+SUM($S$6:AY$6)*$M588+SUM($S$7:AY$7)*$N588-SUM($O588:$Q588),0)</f>
        <v>6.3599999999999994</v>
      </c>
      <c r="AW588" s="4">
        <f t="shared" si="1906"/>
        <v>1.4399999999999995</v>
      </c>
      <c r="AX588" s="72">
        <f>IF(SUM($S$3:BA$3)*$J588+SUM($S$4:BA$4)*$K588+SUM($S$5:BA$5)*$L588+SUM($S$6:BA$6)*$M588+SUM($S$7:BA$7)*$N588-SUM($O588:$Q588)&gt;0,SUM($S$3:BA$3)*$J588+SUM($S$4:BA$4)*$K588+SUM($S$5:BA$5)*$L588+SUM($S$6:BA$6)*$M588+SUM($S$7:BA$7)*$N588-SUM($O588:$Q588),0)</f>
        <v>7.7999999999999989</v>
      </c>
      <c r="AY588" s="7">
        <f t="shared" si="1907"/>
        <v>1.4399999999999995</v>
      </c>
      <c r="AZ588" s="401">
        <f>IF(SUM($S$3:BC$3)*$J588+SUM($S$4:BC$4)*$K588+SUM($S$5:BC$5)*$L588+SUM($S$6:BC$6)*$M588+SUM($S$7:BC$7)*$N588-SUM($O588:$Q588)&gt;0,SUM($S$3:BC$3)*$J588+SUM($S$4:BC$4)*$K588+SUM($S$5:BC$5)*$L588+SUM($S$6:BC$6)*$M588+SUM($S$7:BC$7)*$N588-SUM($O588:$Q588),0)</f>
        <v>9.24</v>
      </c>
      <c r="BA588" s="87">
        <f t="shared" ref="BA588:BA646" si="2032">IF(AZ588-AX588&gt;0,AZ588-AX588,0)</f>
        <v>1.4400000000000013</v>
      </c>
      <c r="BB588" s="402">
        <f>IF(SUM($S$3:BD$3)*$J588+SUM($S$4:BD$4)*$K588+SUM($S$5:BD$5)*$L588+SUM($S$6:BD$6)*$M588+SUM($S$7:BD$7)*$N588-SUM($O588:$Q588)&gt;0,SUM($S$3:BD$3)*$J588+SUM($S$4:BD$4)*$K588+SUM($S$5:BD$5)*$L588+SUM($S$6:BD$6)*$M588+SUM($S$7:BD$7)*$N588-SUM($O588:$Q588),0)</f>
        <v>10.327999999999999</v>
      </c>
      <c r="BC588" s="87">
        <f t="shared" ref="BC588:BC646" si="2033">IF(BB588-AZ588&gt;0,BB588-AZ588,0)</f>
        <v>1.0879999999999992</v>
      </c>
      <c r="BD588" s="393"/>
      <c r="BE588" s="14"/>
      <c r="BF588" s="75"/>
      <c r="BG588" s="91">
        <f t="shared" si="2018"/>
        <v>0</v>
      </c>
      <c r="BH588" s="91">
        <f t="shared" si="2019"/>
        <v>0</v>
      </c>
      <c r="BI588" s="91">
        <f t="shared" si="2020"/>
        <v>2250.4511999999995</v>
      </c>
      <c r="BJ588" s="91">
        <f t="shared" si="2021"/>
        <v>2475.4963199999997</v>
      </c>
      <c r="BK588" s="91">
        <f t="shared" si="2022"/>
        <v>0</v>
      </c>
      <c r="BL588" s="91">
        <f t="shared" si="2023"/>
        <v>0</v>
      </c>
      <c r="BM588" s="91">
        <f t="shared" si="2024"/>
        <v>2250.4511999999995</v>
      </c>
      <c r="BN588" s="91">
        <f t="shared" si="2025"/>
        <v>4500.9024000000018</v>
      </c>
      <c r="BO588" s="91">
        <f t="shared" si="2026"/>
        <v>8101.624319999999</v>
      </c>
      <c r="BP588" s="91">
        <f t="shared" si="2027"/>
        <v>8101.624319999999</v>
      </c>
      <c r="BQ588" s="250">
        <f t="shared" si="2028"/>
        <v>8101.6243199999972</v>
      </c>
      <c r="BR588" s="157">
        <f t="shared" si="2029"/>
        <v>8101.6243199999972</v>
      </c>
      <c r="BS588" s="91">
        <f t="shared" si="2030"/>
        <v>8101.6243200000072</v>
      </c>
      <c r="BT588" s="91">
        <f t="shared" si="2031"/>
        <v>6121.2272639999956</v>
      </c>
      <c r="BU588" s="9"/>
      <c r="BV588" s="9"/>
      <c r="BW588" s="78"/>
      <c r="BX588" s="153" t="s">
        <v>607</v>
      </c>
    </row>
    <row r="589" spans="1:76" ht="15" customHeight="1" x14ac:dyDescent="0.25">
      <c r="A589" s="94" t="s">
        <v>379</v>
      </c>
      <c r="B589" s="15"/>
      <c r="C589" s="268" t="s">
        <v>10</v>
      </c>
      <c r="D589" s="283">
        <v>2</v>
      </c>
      <c r="E589" s="336">
        <v>991.96</v>
      </c>
      <c r="F589" s="355" t="s">
        <v>632</v>
      </c>
      <c r="G589" s="369">
        <v>2</v>
      </c>
      <c r="H589" s="370">
        <v>1091.1600000000001</v>
      </c>
      <c r="I589" s="383" t="s">
        <v>632</v>
      </c>
      <c r="J589" s="322"/>
      <c r="K589" s="117"/>
      <c r="L589" s="33">
        <v>1.2E-2</v>
      </c>
      <c r="M589" s="29"/>
      <c r="N589" s="29"/>
      <c r="O589" s="4">
        <v>0</v>
      </c>
      <c r="P589" s="10">
        <v>0</v>
      </c>
      <c r="Q589" s="295">
        <v>2.4119999999999999</v>
      </c>
      <c r="R589" s="72">
        <f>IF(SUM($S$3:U$3)*$J589+SUM($S$4:U$4)*$K589+SUM($S$5:U$5)*$L589+SUM($S$6:U$6)*$M589+SUM($S$7:U$7)*$N589-SUM($O589:$Q589)&gt;0,SUM($S$3:U$3)*$J589+SUM($S$4:U$4)*$K589+SUM($S$5:U$5)*$L589+SUM($S$6:U$6)*$M589+SUM($S$7:U$7)*$N589-SUM($O589:$Q589),0)</f>
        <v>0</v>
      </c>
      <c r="S589" s="73">
        <f t="shared" si="1891"/>
        <v>0</v>
      </c>
      <c r="T589" s="72">
        <f>IF(SUM($S$3:W$3)*$J589+SUM($S$4:W$4)*$K589+SUM($S$5:W$5)*$L589+SUM($S$6:W$6)*$M589+SUM($S$7:W$7)*$N589-SUM($O589:$Q589)&gt;0,SUM($S$3:W$3)*$J589+SUM($S$4:W$4)*$K589+SUM($S$5:W$5)*$L589+SUM($S$6:W$6)*$M589+SUM($S$7:W$7)*$N589-SUM($O589:$Q589),0)</f>
        <v>0</v>
      </c>
      <c r="U589" s="4">
        <f t="shared" si="1892"/>
        <v>0</v>
      </c>
      <c r="V589" s="72">
        <f>IF(SUM($S$3:Y$3)*$J589+SUM($S$4:Y$4)*$K589+SUM($S$5:Y$5)*$L589+SUM($S$6:Y$6)*$M589+SUM($S$7:Y$7)*$N589-SUM($O589:$Q589)&gt;0,SUM($S$3:Y$3)*$J589+SUM($S$4:Y$4)*$K589+SUM($S$5:Y$5)*$L589+SUM($S$6:Y$6)*$M589+SUM($S$7:Y$7)*$N589-SUM($O589:$Q589),0)</f>
        <v>0</v>
      </c>
      <c r="W589" s="4">
        <f t="shared" si="1893"/>
        <v>0</v>
      </c>
      <c r="X589" s="72">
        <f>IF(SUM($S$3:AA$3)*$J589+SUM($S$4:AA$4)*$K589+SUM($S$5:AA$5)*$L589+SUM($S$6:AA$6)*$M589+SUM($S$7:AA$7)*$N589-SUM($O589:$Q589)&gt;0,SUM($S$3:AA$3)*$J589+SUM($S$4:AA$4)*$K589+SUM($S$5:AA$5)*$L589+SUM($S$6:AA$6)*$M589+SUM($S$7:AA$7)*$N589-SUM($O589:$Q589),0)</f>
        <v>0</v>
      </c>
      <c r="Y589" s="4">
        <f t="shared" si="1894"/>
        <v>0</v>
      </c>
      <c r="Z589" s="72">
        <f>IF(SUM($S$3:AC$3)*$J589+SUM($S$4:AC$4)*$K589+SUM($S$5:AC$5)*$L589+SUM($S$6:AC$6)*$M589+SUM($S$7:AC$7)*$N589-SUM($O589:$Q589)&gt;0,SUM($S$3:AC$3)*$J589+SUM($S$4:AC$4)*$K589+SUM($S$5:AC$5)*$L589+SUM($S$6:AC$6)*$M589+SUM($S$7:AC$7)*$N589-SUM($O589:$Q589),0)</f>
        <v>0</v>
      </c>
      <c r="AA589" s="4">
        <f t="shared" si="1895"/>
        <v>0</v>
      </c>
      <c r="AB589" s="72">
        <f>IF(SUM($S$3:AE$3)*$J589+SUM($S$4:AE$4)*$K589+SUM($S$5:AE$5)*$L589+SUM($S$6:AE$6)*$M589+SUM($S$7:AE$7)*$N589-SUM($O589:$Q589)&gt;0,SUM($S$3:AE$3)*$J589+SUM($S$4:AE$4)*$K589+SUM($S$5:AE$5)*$L589+SUM($S$6:AE$6)*$M589+SUM($S$7:AE$7)*$N589-SUM($O589:$Q589),0)</f>
        <v>0</v>
      </c>
      <c r="AC589" s="4">
        <f t="shared" si="1896"/>
        <v>0</v>
      </c>
      <c r="AD589" s="72">
        <f>IF(SUM($S$3:AG$3)*$J589+SUM($S$4:AG$4)*$K589+SUM($S$5:AG$5)*$L589+SUM($S$6:AG$6)*$M589+SUM($S$7:AG$7)*$N589-SUM($O589:$Q589)&gt;0,SUM($S$3:AG$3)*$J589+SUM($S$4:AG$4)*$K589+SUM($S$5:AG$5)*$L589+SUM($S$6:AG$6)*$M589+SUM($S$7:AG$7)*$N589-SUM($O589:$Q589),0)</f>
        <v>0</v>
      </c>
      <c r="AE589" s="4">
        <f t="shared" si="1897"/>
        <v>0</v>
      </c>
      <c r="AF589" s="72">
        <f>IF(SUM($S$3:AI$3)*$J589+SUM($S$4:AI$4)*$K589+SUM($S$5:AI$5)*$L589+SUM($S$6:AI$6)*$M589+SUM($S$7:AI$7)*$N589-SUM($O589:$Q589)&gt;0,SUM($S$3:AI$3)*$J589+SUM($S$4:AI$4)*$K589+SUM($S$5:AI$5)*$L589+SUM($S$6:AI$6)*$M589+SUM($S$7:AI$7)*$N589-SUM($O589:$Q589),0)</f>
        <v>0.60000000000000009</v>
      </c>
      <c r="AG589" s="4">
        <f t="shared" si="1898"/>
        <v>0.60000000000000009</v>
      </c>
      <c r="AH589" s="72">
        <f>IF(SUM($S$3:AK$3)*$J589+SUM($S$4:AK$4)*$K589+SUM($S$5:AK$5)*$L589+SUM($S$6:AK$6)*$M589+SUM($S$7:AK$7)*$N589-SUM($O589:$Q589)&gt;0,SUM($S$3:AK$3)*$J589+SUM($S$4:AK$4)*$K589+SUM($S$5:AK$5)*$L589+SUM($S$6:AK$6)*$M589+SUM($S$7:AK$7)*$N589-SUM($O589:$Q589),0)</f>
        <v>1.2600000000000002</v>
      </c>
      <c r="AI589" s="4">
        <f t="shared" si="1899"/>
        <v>0.66000000000000014</v>
      </c>
      <c r="AJ589" s="72">
        <f>IF(SUM($S$3:AM$3)*$J589+SUM($S$4:AQ$4)*$K589+SUM($S$5:AM$5)*$L589+SUM($S$6:AM$6)*$M589+SUM($S$7:AM$7)*$N589-SUM($O589:$Q589)&gt;0,SUM($S$3:AM$3)*$J589+SUM($S$4:AQ$4)*$K589+SUM($S$5:AM$5)*$L589+SUM($S$6:AM$6)*$M589+SUM($S$7:AM$7)*$N589-SUM($O589:$Q589),0)</f>
        <v>1.2600000000000002</v>
      </c>
      <c r="AK589" s="4">
        <f t="shared" si="1900"/>
        <v>0</v>
      </c>
      <c r="AL589" s="72">
        <f>IF(SUM($S$3:AO$3)*$J589+SUM($S$4:AS$4)*$K589+SUM($S$5:AO$5)*$L589+SUM($S$6:AO$6)*$M589+SUM($S$7:AO$7)*$N589-SUM($O589:$Q589)&gt;0,SUM($S$3:AO$3)*$J589+SUM($S$4:AS$4)*$K589+SUM($S$5:AO$5)*$L589+SUM($S$6:AO$6)*$M589+SUM($S$7:AO$7)*$N589-SUM($O589:$Q589),0)</f>
        <v>1.2600000000000002</v>
      </c>
      <c r="AM589" s="4">
        <f t="shared" si="1901"/>
        <v>0</v>
      </c>
      <c r="AN589" s="72">
        <f>IF(SUM($S$3:AQ$3)*$J589+SUM($S$4:AU$4)*$K589+SUM($S$5:AQ$5)*$L589+SUM($S$6:AQ$6)*$M589+SUM($S$7:AQ$7)*$N589-SUM($O589:$Q589)&gt;0,SUM($S$3:AQ$3)*$J589+SUM($S$4:AU$4)*$K589+SUM($S$5:AQ$5)*$L589+SUM($S$6:AQ$6)*$M589+SUM($S$7:AQ$7)*$N589-SUM($O589:$Q589),0)</f>
        <v>1.8600000000000003</v>
      </c>
      <c r="AO589" s="4">
        <f t="shared" si="1902"/>
        <v>0.60000000000000009</v>
      </c>
      <c r="AP589" s="72">
        <f>IF(SUM($S$3:AS$3)*$J589+SUM($S$4:AW$4)*$K589+SUM($S$5:AS$5)*$L589+SUM($S$6:AS$6)*$M589+SUM($S$7:AS$7)*$N589-SUM($O589:$Q589)&gt;0,SUM($S$3:AS$3)*$J589+SUM($S$4:AW$4)*$K589+SUM($S$5:AS$5)*$L589+SUM($S$6:AS$6)*$M589+SUM($S$7:AS$7)*$N589-SUM($O589:$Q589),0)</f>
        <v>3.0600000000000005</v>
      </c>
      <c r="AQ589" s="4">
        <f t="shared" si="1903"/>
        <v>1.2000000000000002</v>
      </c>
      <c r="AR589" s="72">
        <f>IF(SUM($S$3:AU$3)*$J589+SUM($S$4:AP$4)*$K589+SUM($S$5:AU$5)*$L589+SUM($S$6:AU$6)*$M589+SUM($S$7:AU$7)*$N589-SUM($O589:$Q589)&gt;0,SUM($S$3:AU$3)*$J589+SUM($S$4:AP$4)*$K589+SUM($S$5:AU$5)*$L589+SUM($S$6:AU$6)*$M589+SUM($S$7:AU$7)*$N589-SUM($O589:$Q589),0)</f>
        <v>5.2200000000000006</v>
      </c>
      <c r="AS589" s="4">
        <f t="shared" si="1904"/>
        <v>2.16</v>
      </c>
      <c r="AT589" s="72">
        <f>IF(SUM($S$3:AW$3)*$J589+SUM($S$4:AW$4)*$K589+SUM($S$5:AW$5)*$L589+SUM($S$6:AW$6)*$M589+SUM($S$7:AW$7)*$N589-SUM($O589:$Q589)&gt;0,SUM($S$3:AW$3)*$J589+SUM($S$4:AW$4)*$K589+SUM($S$5:AW$5)*$L589+SUM($S$6:AW$6)*$M589+SUM($S$7:AW$7)*$N589-SUM($O589:$Q589),0)</f>
        <v>7.38</v>
      </c>
      <c r="AU589" s="4">
        <f t="shared" si="1905"/>
        <v>2.1599999999999993</v>
      </c>
      <c r="AV589" s="72">
        <f>IF(SUM($S$3:AY$3)*$J589+SUM($S$4:AY$4)*$K589+SUM($S$5:AY$5)*$L589+SUM($S$6:AY$6)*$M589+SUM($S$7:AY$7)*$N589-SUM($O589:$Q589)&gt;0,SUM($S$3:AY$3)*$J589+SUM($S$4:AY$4)*$K589+SUM($S$5:AY$5)*$L589+SUM($S$6:AY$6)*$M589+SUM($S$7:AY$7)*$N589-SUM($O589:$Q589),0)</f>
        <v>9.5399999999999991</v>
      </c>
      <c r="AW589" s="4">
        <f t="shared" si="1906"/>
        <v>2.1599999999999993</v>
      </c>
      <c r="AX589" s="72">
        <f>IF(SUM($S$3:BA$3)*$J589+SUM($S$4:BA$4)*$K589+SUM($S$5:BA$5)*$L589+SUM($S$6:BA$6)*$M589+SUM($S$7:BA$7)*$N589-SUM($O589:$Q589)&gt;0,SUM($S$3:BA$3)*$J589+SUM($S$4:BA$4)*$K589+SUM($S$5:BA$5)*$L589+SUM($S$6:BA$6)*$M589+SUM($S$7:BA$7)*$N589-SUM($O589:$Q589),0)</f>
        <v>11.7</v>
      </c>
      <c r="AY589" s="7">
        <f t="shared" si="1907"/>
        <v>2.16</v>
      </c>
      <c r="AZ589" s="401">
        <f>IF(SUM($S$3:BC$3)*$J589+SUM($S$4:BC$4)*$K589+SUM($S$5:BC$5)*$L589+SUM($S$6:BC$6)*$M589+SUM($S$7:BC$7)*$N589-SUM($O589:$Q589)&gt;0,SUM($S$3:BC$3)*$J589+SUM($S$4:BC$4)*$K589+SUM($S$5:BC$5)*$L589+SUM($S$6:BC$6)*$M589+SUM($S$7:BC$7)*$N589-SUM($O589:$Q589),0)</f>
        <v>13.860000000000003</v>
      </c>
      <c r="BA589" s="87">
        <f t="shared" si="2032"/>
        <v>2.1600000000000037</v>
      </c>
      <c r="BB589" s="402">
        <f>IF(SUM($S$3:BD$3)*$J589+SUM($S$4:BD$4)*$K589+SUM($S$5:BD$5)*$L589+SUM($S$6:BD$6)*$M589+SUM($S$7:BD$7)*$N589-SUM($O589:$Q589)&gt;0,SUM($S$3:BD$3)*$J589+SUM($S$4:BD$4)*$K589+SUM($S$5:BD$5)*$L589+SUM($S$6:BD$6)*$M589+SUM($S$7:BD$7)*$N589-SUM($O589:$Q589),0)</f>
        <v>15.492000000000001</v>
      </c>
      <c r="BC589" s="87">
        <f t="shared" si="2033"/>
        <v>1.6319999999999979</v>
      </c>
      <c r="BD589" s="393"/>
      <c r="BE589" s="14"/>
      <c r="BF589" s="75"/>
      <c r="BG589" s="91">
        <f t="shared" si="2018"/>
        <v>0</v>
      </c>
      <c r="BH589" s="91">
        <f t="shared" si="2019"/>
        <v>0</v>
      </c>
      <c r="BI589" s="91">
        <f t="shared" si="2020"/>
        <v>3731.7672000000011</v>
      </c>
      <c r="BJ589" s="91">
        <f t="shared" si="2021"/>
        <v>4104.9439200000006</v>
      </c>
      <c r="BK589" s="91">
        <f t="shared" si="2022"/>
        <v>0</v>
      </c>
      <c r="BL589" s="91">
        <f t="shared" si="2023"/>
        <v>0</v>
      </c>
      <c r="BM589" s="91">
        <f t="shared" si="2024"/>
        <v>3731.7672000000011</v>
      </c>
      <c r="BN589" s="91">
        <f t="shared" si="2025"/>
        <v>7463.5344000000023</v>
      </c>
      <c r="BO589" s="91">
        <f t="shared" si="2026"/>
        <v>13434.361920000003</v>
      </c>
      <c r="BP589" s="91">
        <f t="shared" si="2027"/>
        <v>13434.361919999996</v>
      </c>
      <c r="BQ589" s="250">
        <f t="shared" si="2028"/>
        <v>13434.361919999996</v>
      </c>
      <c r="BR589" s="157">
        <f t="shared" si="2029"/>
        <v>13434.361920000003</v>
      </c>
      <c r="BS589" s="91">
        <f t="shared" si="2030"/>
        <v>13434.361920000025</v>
      </c>
      <c r="BT589" s="91">
        <f t="shared" si="2031"/>
        <v>10150.406783999988</v>
      </c>
      <c r="BU589" s="9"/>
      <c r="BV589" s="9"/>
      <c r="BW589" s="78"/>
      <c r="BX589" s="153" t="s">
        <v>607</v>
      </c>
    </row>
    <row r="590" spans="1:76" ht="15" customHeight="1" x14ac:dyDescent="0.25">
      <c r="A590" s="94" t="s">
        <v>380</v>
      </c>
      <c r="B590" s="12" t="s">
        <v>485</v>
      </c>
      <c r="C590" s="268" t="s">
        <v>105</v>
      </c>
      <c r="D590" s="283">
        <v>1</v>
      </c>
      <c r="E590" s="336">
        <v>5500</v>
      </c>
      <c r="F590" s="355" t="s">
        <v>629</v>
      </c>
      <c r="G590" s="369">
        <v>1</v>
      </c>
      <c r="H590" s="370">
        <v>6050</v>
      </c>
      <c r="I590" s="383" t="s">
        <v>629</v>
      </c>
      <c r="J590" s="323">
        <v>1</v>
      </c>
      <c r="K590" s="117"/>
      <c r="L590" s="33">
        <v>1</v>
      </c>
      <c r="M590" s="29"/>
      <c r="N590" s="29"/>
      <c r="O590" s="4">
        <v>0</v>
      </c>
      <c r="P590" s="10">
        <v>0</v>
      </c>
      <c r="Q590" s="295">
        <v>371</v>
      </c>
      <c r="R590" s="72">
        <f>IF(SUM($S$3:U$3)*$J590+SUM($S$4:U$4)*$K590+SUM($S$5:U$5)*$L590+SUM($S$6:U$6)*$M590+SUM($S$7:U$7)*$N590-SUM($O590:$Q590)&gt;0,SUM($S$3:U$3)*$J590+SUM($S$4:U$4)*$K590+SUM($S$5:U$5)*$L590+SUM($S$6:U$6)*$M590+SUM($S$7:U$7)*$N590-SUM($O590:$Q590),0)</f>
        <v>0</v>
      </c>
      <c r="S590" s="73">
        <f t="shared" si="1891"/>
        <v>0</v>
      </c>
      <c r="T590" s="72">
        <f>IF(SUM($S$3:W$3)*$J590+SUM($S$4:W$4)*$K590+SUM($S$5:W$5)*$L590+SUM($S$6:W$6)*$M590+SUM($S$7:W$7)*$N590-SUM($O590:$Q590)&gt;0,SUM($S$3:W$3)*$J590+SUM($S$4:W$4)*$K590+SUM($S$5:W$5)*$L590+SUM($S$6:W$6)*$M590+SUM($S$7:W$7)*$N590-SUM($O590:$Q590),0)</f>
        <v>0</v>
      </c>
      <c r="U590" s="4">
        <f t="shared" si="1892"/>
        <v>0</v>
      </c>
      <c r="V590" s="72">
        <f>IF(SUM($S$3:Y$3)*$J590+SUM($S$4:Y$4)*$K590+SUM($S$5:Y$5)*$L590+SUM($S$6:Y$6)*$M590+SUM($S$7:Y$7)*$N590-SUM($O590:$Q590)&gt;0,SUM($S$3:Y$3)*$J590+SUM($S$4:Y$4)*$K590+SUM($S$5:Y$5)*$L590+SUM($S$6:Y$6)*$M590+SUM($S$7:Y$7)*$N590-SUM($O590:$Q590),0)</f>
        <v>0</v>
      </c>
      <c r="W590" s="4">
        <f t="shared" si="1893"/>
        <v>0</v>
      </c>
      <c r="X590" s="72">
        <f>IF(SUM($S$3:AA$3)*$J590+SUM($S$4:AA$4)*$K590+SUM($S$5:AA$5)*$L590+SUM($S$6:AA$6)*$M590+SUM($S$7:AA$7)*$N590-SUM($O590:$Q590)&gt;0,SUM($S$3:AA$3)*$J590+SUM($S$4:AA$4)*$K590+SUM($S$5:AA$5)*$L590+SUM($S$6:AA$6)*$M590+SUM($S$7:AA$7)*$N590-SUM($O590:$Q590),0)</f>
        <v>0</v>
      </c>
      <c r="Y590" s="4">
        <f t="shared" si="1894"/>
        <v>0</v>
      </c>
      <c r="Z590" s="72">
        <f>IF(SUM($S$3:AC$3)*$J590+SUM($S$4:AC$4)*$K590+SUM($S$5:AC$5)*$L590+SUM($S$6:AC$6)*$M590+SUM($S$7:AC$7)*$N590-SUM($O590:$Q590)&gt;0,SUM($S$3:AC$3)*$J590+SUM($S$4:AC$4)*$K590+SUM($S$5:AC$5)*$L590+SUM($S$6:AC$6)*$M590+SUM($S$7:AC$7)*$N590-SUM($O590:$Q590),0)</f>
        <v>0</v>
      </c>
      <c r="AA590" s="4">
        <f t="shared" si="1895"/>
        <v>0</v>
      </c>
      <c r="AB590" s="72">
        <f>IF(SUM($S$3:AE$3)*$J590+SUM($S$4:AE$4)*$K590+SUM($S$5:AE$5)*$L590+SUM($S$6:AE$6)*$M590+SUM($S$7:AE$7)*$N590-SUM($O590:$Q590)&gt;0,SUM($S$3:AE$3)*$J590+SUM($S$4:AE$4)*$K590+SUM($S$5:AE$5)*$L590+SUM($S$6:AE$6)*$M590+SUM($S$7:AE$7)*$N590-SUM($O590:$Q590),0)</f>
        <v>0</v>
      </c>
      <c r="AC590" s="4">
        <f t="shared" si="1896"/>
        <v>0</v>
      </c>
      <c r="AD590" s="72">
        <f>IF(SUM($S$3:AG$3)*$J590+SUM($S$4:AG$4)*$K590+SUM($S$5:AG$5)*$L590+SUM($S$6:AG$6)*$M590+SUM($S$7:AG$7)*$N590-SUM($O590:$Q590)&gt;0,SUM($S$3:AG$3)*$J590+SUM($S$4:AG$4)*$K590+SUM($S$5:AG$5)*$L590+SUM($S$6:AG$6)*$M590+SUM($S$7:AG$7)*$N590-SUM($O590:$Q590),0)</f>
        <v>0</v>
      </c>
      <c r="AE590" s="4">
        <f t="shared" si="1897"/>
        <v>0</v>
      </c>
      <c r="AF590" s="72">
        <f>IF(SUM($S$3:AI$3)*$J590+SUM($S$4:AI$4)*$K590+SUM($S$5:AI$5)*$L590+SUM($S$6:AI$6)*$M590+SUM($S$7:AI$7)*$N590-SUM($O590:$Q590)&gt;0,SUM($S$3:AI$3)*$J590+SUM($S$4:AI$4)*$K590+SUM($S$5:AI$5)*$L590+SUM($S$6:AI$6)*$M590+SUM($S$7:AI$7)*$N590-SUM($O590:$Q590),0)</f>
        <v>50</v>
      </c>
      <c r="AG590" s="4">
        <f t="shared" si="1898"/>
        <v>50</v>
      </c>
      <c r="AH590" s="72">
        <f>IF(SUM($S$3:AK$3)*$J590+SUM($S$4:AK$4)*$K590+SUM($S$5:AK$5)*$L590+SUM($S$6:AK$6)*$M590+SUM($S$7:AK$7)*$N590-SUM($O590:$Q590)&gt;0,SUM($S$3:AK$3)*$J590+SUM($S$4:AK$4)*$K590+SUM($S$5:AK$5)*$L590+SUM($S$6:AK$6)*$M590+SUM($S$7:AK$7)*$N590-SUM($O590:$Q590),0)</f>
        <v>105</v>
      </c>
      <c r="AI590" s="4">
        <f t="shared" si="1899"/>
        <v>55</v>
      </c>
      <c r="AJ590" s="72">
        <f>IF(SUM($S$3:AM$3)*$J590+SUM($S$4:AQ$4)*$K590+SUM($S$5:AM$5)*$L590+SUM($S$6:AM$6)*$M590+SUM($S$7:AM$7)*$N590-SUM($O590:$Q590)&gt;0,SUM($S$3:AM$3)*$J590+SUM($S$4:AQ$4)*$K590+SUM($S$5:AM$5)*$L590+SUM($S$6:AM$6)*$M590+SUM($S$7:AM$7)*$N590-SUM($O590:$Q590),0)</f>
        <v>105</v>
      </c>
      <c r="AK590" s="4">
        <f t="shared" si="1900"/>
        <v>0</v>
      </c>
      <c r="AL590" s="72">
        <f>IF(SUM($S$3:AO$3)*$J590+SUM($S$4:AS$4)*$K590+SUM($S$5:AO$5)*$L590+SUM($S$6:AO$6)*$M590+SUM($S$7:AO$7)*$N590-SUM($O590:$Q590)&gt;0,SUM($S$3:AO$3)*$J590+SUM($S$4:AS$4)*$K590+SUM($S$5:AO$5)*$L590+SUM($S$6:AO$6)*$M590+SUM($S$7:AO$7)*$N590-SUM($O590:$Q590),0)</f>
        <v>105</v>
      </c>
      <c r="AM590" s="4">
        <f t="shared" si="1901"/>
        <v>0</v>
      </c>
      <c r="AN590" s="72">
        <f>IF(SUM($S$3:AQ$3)*$J590+SUM($S$4:AU$4)*$K590+SUM($S$5:AQ$5)*$L590+SUM($S$6:AQ$6)*$M590+SUM($S$7:AQ$7)*$N590-SUM($O590:$Q590)&gt;0,SUM($S$3:AQ$3)*$J590+SUM($S$4:AU$4)*$K590+SUM($S$5:AQ$5)*$L590+SUM($S$6:AQ$6)*$M590+SUM($S$7:AQ$7)*$N590-SUM($O590:$Q590),0)</f>
        <v>155</v>
      </c>
      <c r="AO590" s="4">
        <f t="shared" si="1902"/>
        <v>50</v>
      </c>
      <c r="AP590" s="72">
        <f>IF(SUM($S$3:AS$3)*$J590+SUM($S$4:AW$4)*$K590+SUM($S$5:AS$5)*$L590+SUM($S$6:AS$6)*$M590+SUM($S$7:AS$7)*$N590-SUM($O590:$Q590)&gt;0,SUM($S$3:AS$3)*$J590+SUM($S$4:AW$4)*$K590+SUM($S$5:AS$5)*$L590+SUM($S$6:AS$6)*$M590+SUM($S$7:AS$7)*$N590-SUM($O590:$Q590),0)</f>
        <v>255</v>
      </c>
      <c r="AQ590" s="4">
        <f t="shared" si="1903"/>
        <v>100</v>
      </c>
      <c r="AR590" s="72">
        <f>IF(SUM($S$3:AU$3)*$J590+SUM($S$4:AP$4)*$K590+SUM($S$5:AU$5)*$L590+SUM($S$6:AU$6)*$M590+SUM($S$7:AU$7)*$N590-SUM($O590:$Q590)&gt;0,SUM($S$3:AU$3)*$J590+SUM($S$4:AP$4)*$K590+SUM($S$5:AU$5)*$L590+SUM($S$6:AU$6)*$M590+SUM($S$7:AU$7)*$N590-SUM($O590:$Q590),0)</f>
        <v>435</v>
      </c>
      <c r="AS590" s="4">
        <f t="shared" si="1904"/>
        <v>180</v>
      </c>
      <c r="AT590" s="72">
        <f>IF(SUM($S$3:AW$3)*$J590+SUM($S$4:AW$4)*$K590+SUM($S$5:AW$5)*$L590+SUM($S$6:AW$6)*$M590+SUM($S$7:AW$7)*$N590-SUM($O590:$Q590)&gt;0,SUM($S$3:AW$3)*$J590+SUM($S$4:AW$4)*$K590+SUM($S$5:AW$5)*$L590+SUM($S$6:AW$6)*$M590+SUM($S$7:AW$7)*$N590-SUM($O590:$Q590),0)</f>
        <v>615</v>
      </c>
      <c r="AU590" s="4">
        <f t="shared" si="1905"/>
        <v>180</v>
      </c>
      <c r="AV590" s="72">
        <f>IF(SUM($S$3:AY$3)*$J590+SUM($S$4:AY$4)*$K590+SUM($S$5:AY$5)*$L590+SUM($S$6:AY$6)*$M590+SUM($S$7:AY$7)*$N590-SUM($O590:$Q590)&gt;0,SUM($S$3:AY$3)*$J590+SUM($S$4:AY$4)*$K590+SUM($S$5:AY$5)*$L590+SUM($S$6:AY$6)*$M590+SUM($S$7:AY$7)*$N590-SUM($O590:$Q590),0)</f>
        <v>795</v>
      </c>
      <c r="AW590" s="4">
        <f t="shared" si="1906"/>
        <v>180</v>
      </c>
      <c r="AX590" s="72">
        <f>IF(SUM($S$3:BA$3)*$J590+SUM($S$4:BA$4)*$K590+SUM($S$5:BA$5)*$L590+SUM($S$6:BA$6)*$M590+SUM($S$7:BA$7)*$N590-SUM($O590:$Q590)&gt;0,SUM($S$3:BA$3)*$J590+SUM($S$4:BA$4)*$K590+SUM($S$5:BA$5)*$L590+SUM($S$6:BA$6)*$M590+SUM($S$7:BA$7)*$N590-SUM($O590:$Q590),0)</f>
        <v>975</v>
      </c>
      <c r="AY590" s="7">
        <f t="shared" si="1907"/>
        <v>180</v>
      </c>
      <c r="AZ590" s="401">
        <f>IF(SUM($S$3:BC$3)*$J590+SUM($S$4:BC$4)*$K590+SUM($S$5:BC$5)*$L590+SUM($S$6:BC$6)*$M590+SUM($S$7:BC$7)*$N590-SUM($O590:$Q590)&gt;0,SUM($S$3:BC$3)*$J590+SUM($S$4:BC$4)*$K590+SUM($S$5:BC$5)*$L590+SUM($S$6:BC$6)*$M590+SUM($S$7:BC$7)*$N590-SUM($O590:$Q590),0)</f>
        <v>1155</v>
      </c>
      <c r="BA590" s="87">
        <f t="shared" si="2032"/>
        <v>180</v>
      </c>
      <c r="BB590" s="402">
        <f>IF(SUM($S$3:BD$3)*$J590+SUM($S$4:BD$4)*$K590+SUM($S$5:BD$5)*$L590+SUM($S$6:BD$6)*$M590+SUM($S$7:BD$7)*$N590-SUM($O590:$Q590)&gt;0,SUM($S$3:BD$3)*$J590+SUM($S$4:BD$4)*$K590+SUM($S$5:BD$5)*$L590+SUM($S$6:BD$6)*$M590+SUM($S$7:BD$7)*$N590-SUM($O590:$Q590),0)</f>
        <v>1291</v>
      </c>
      <c r="BC590" s="87">
        <f t="shared" si="2033"/>
        <v>136</v>
      </c>
      <c r="BD590" s="393"/>
      <c r="BE590" s="14"/>
      <c r="BF590" s="75"/>
      <c r="BG590" s="91">
        <f t="shared" ref="BG590:BG620" si="2034">AA590*$H590</f>
        <v>0</v>
      </c>
      <c r="BH590" s="91">
        <f t="shared" ref="BH590:BH620" si="2035">AC590*$H590</f>
        <v>0</v>
      </c>
      <c r="BI590" s="91">
        <f t="shared" ref="BI590:BI620" si="2036">AE590*$H590</f>
        <v>0</v>
      </c>
      <c r="BJ590" s="91">
        <f t="shared" ref="BJ590:BJ620" si="2037">AG590*$H590</f>
        <v>302500</v>
      </c>
      <c r="BK590" s="91">
        <f t="shared" ref="BK590:BK620" si="2038">AI590*$H590</f>
        <v>332750</v>
      </c>
      <c r="BL590" s="91">
        <f t="shared" ref="BL590:BL620" si="2039">AK590*$H590</f>
        <v>0</v>
      </c>
      <c r="BM590" s="91">
        <f t="shared" ref="BM590:BM620" si="2040">AM590*$H590</f>
        <v>0</v>
      </c>
      <c r="BN590" s="91">
        <f t="shared" ref="BN590:BN620" si="2041">AO590*$H590</f>
        <v>302500</v>
      </c>
      <c r="BO590" s="91">
        <f t="shared" ref="BO590:BO620" si="2042">AQ590*$H590</f>
        <v>605000</v>
      </c>
      <c r="BP590" s="91">
        <f t="shared" ref="BP590:BP620" si="2043">AS590*$H590</f>
        <v>1089000</v>
      </c>
      <c r="BQ590" s="250">
        <f t="shared" ref="BQ590:BQ620" si="2044">AU590*$H590</f>
        <v>1089000</v>
      </c>
      <c r="BR590" s="157">
        <f t="shared" ref="BR590:BR620" si="2045">AW590*$H590</f>
        <v>1089000</v>
      </c>
      <c r="BS590" s="91">
        <f t="shared" ref="BS590:BS620" si="2046">AY590*$H590</f>
        <v>1089000</v>
      </c>
      <c r="BT590" s="91">
        <f t="shared" ref="BT590:BT620" si="2047">BA590*$H590</f>
        <v>1089000</v>
      </c>
      <c r="BU590" s="91">
        <f t="shared" ref="BU590:BU620" si="2048">BC590*$H590</f>
        <v>822800</v>
      </c>
      <c r="BV590" s="23"/>
      <c r="BW590" s="24"/>
      <c r="BX590" s="164" t="s">
        <v>645</v>
      </c>
    </row>
    <row r="591" spans="1:76" ht="15" customHeight="1" x14ac:dyDescent="0.25">
      <c r="A591" s="94" t="s">
        <v>383</v>
      </c>
      <c r="B591" s="15"/>
      <c r="C591" s="268" t="s">
        <v>10</v>
      </c>
      <c r="D591" s="283">
        <v>1</v>
      </c>
      <c r="E591" s="336">
        <v>1612.3899999999999</v>
      </c>
      <c r="F591" s="355" t="s">
        <v>628</v>
      </c>
      <c r="G591" s="369">
        <v>1</v>
      </c>
      <c r="H591" s="370">
        <v>1773.63</v>
      </c>
      <c r="I591" s="383" t="s">
        <v>628</v>
      </c>
      <c r="J591" s="322"/>
      <c r="K591" s="117"/>
      <c r="L591" s="33">
        <v>2.4E-2</v>
      </c>
      <c r="M591" s="29"/>
      <c r="N591" s="29"/>
      <c r="O591" s="4">
        <v>0</v>
      </c>
      <c r="P591" s="10">
        <v>0</v>
      </c>
      <c r="Q591" s="295">
        <v>4.8239999999999998</v>
      </c>
      <c r="R591" s="72">
        <f>IF(SUM($S$3:U$3)*$J591+SUM($S$4:U$4)*$K591+SUM($S$5:U$5)*$L591+SUM($S$6:U$6)*$M591+SUM($S$7:U$7)*$N591-SUM($O591:$Q591)&gt;0,SUM($S$3:U$3)*$J591+SUM($S$4:U$4)*$K591+SUM($S$5:U$5)*$L591+SUM($S$6:U$6)*$M591+SUM($S$7:U$7)*$N591-SUM($O591:$Q591),0)</f>
        <v>0</v>
      </c>
      <c r="S591" s="73">
        <f t="shared" si="1891"/>
        <v>0</v>
      </c>
      <c r="T591" s="72">
        <f>IF(SUM($S$3:W$3)*$J591+SUM($S$4:W$4)*$K591+SUM($S$5:W$5)*$L591+SUM($S$6:W$6)*$M591+SUM($S$7:W$7)*$N591-SUM($O591:$Q591)&gt;0,SUM($S$3:W$3)*$J591+SUM($S$4:W$4)*$K591+SUM($S$5:W$5)*$L591+SUM($S$6:W$6)*$M591+SUM($S$7:W$7)*$N591-SUM($O591:$Q591),0)</f>
        <v>0</v>
      </c>
      <c r="U591" s="4">
        <f t="shared" si="1892"/>
        <v>0</v>
      </c>
      <c r="V591" s="72">
        <f>IF(SUM($S$3:Y$3)*$J591+SUM($S$4:Y$4)*$K591+SUM($S$5:Y$5)*$L591+SUM($S$6:Y$6)*$M591+SUM($S$7:Y$7)*$N591-SUM($O591:$Q591)&gt;0,SUM($S$3:Y$3)*$J591+SUM($S$4:Y$4)*$K591+SUM($S$5:Y$5)*$L591+SUM($S$6:Y$6)*$M591+SUM($S$7:Y$7)*$N591-SUM($O591:$Q591),0)</f>
        <v>0</v>
      </c>
      <c r="W591" s="4">
        <f t="shared" si="1893"/>
        <v>0</v>
      </c>
      <c r="X591" s="72">
        <f>IF(SUM($S$3:AA$3)*$J591+SUM($S$4:AA$4)*$K591+SUM($S$5:AA$5)*$L591+SUM($S$6:AA$6)*$M591+SUM($S$7:AA$7)*$N591-SUM($O591:$Q591)&gt;0,SUM($S$3:AA$3)*$J591+SUM($S$4:AA$4)*$K591+SUM($S$5:AA$5)*$L591+SUM($S$6:AA$6)*$M591+SUM($S$7:AA$7)*$N591-SUM($O591:$Q591),0)</f>
        <v>0</v>
      </c>
      <c r="Y591" s="4">
        <f t="shared" si="1894"/>
        <v>0</v>
      </c>
      <c r="Z591" s="72">
        <f>IF(SUM($S$3:AC$3)*$J591+SUM($S$4:AC$4)*$K591+SUM($S$5:AC$5)*$L591+SUM($S$6:AC$6)*$M591+SUM($S$7:AC$7)*$N591-SUM($O591:$Q591)&gt;0,SUM($S$3:AC$3)*$J591+SUM($S$4:AC$4)*$K591+SUM($S$5:AC$5)*$L591+SUM($S$6:AC$6)*$M591+SUM($S$7:AC$7)*$N591-SUM($O591:$Q591),0)</f>
        <v>0</v>
      </c>
      <c r="AA591" s="4">
        <f t="shared" si="1895"/>
        <v>0</v>
      </c>
      <c r="AB591" s="72">
        <f>IF(SUM($S$3:AE$3)*$J591+SUM($S$4:AE$4)*$K591+SUM($S$5:AE$5)*$L591+SUM($S$6:AE$6)*$M591+SUM($S$7:AE$7)*$N591-SUM($O591:$Q591)&gt;0,SUM($S$3:AE$3)*$J591+SUM($S$4:AE$4)*$K591+SUM($S$5:AE$5)*$L591+SUM($S$6:AE$6)*$M591+SUM($S$7:AE$7)*$N591-SUM($O591:$Q591),0)</f>
        <v>0</v>
      </c>
      <c r="AC591" s="4">
        <f t="shared" si="1896"/>
        <v>0</v>
      </c>
      <c r="AD591" s="72">
        <f>IF(SUM($S$3:AG$3)*$J591+SUM($S$4:AG$4)*$K591+SUM($S$5:AG$5)*$L591+SUM($S$6:AG$6)*$M591+SUM($S$7:AG$7)*$N591-SUM($O591:$Q591)&gt;0,SUM($S$3:AG$3)*$J591+SUM($S$4:AG$4)*$K591+SUM($S$5:AG$5)*$L591+SUM($S$6:AG$6)*$M591+SUM($S$7:AG$7)*$N591-SUM($O591:$Q591),0)</f>
        <v>0</v>
      </c>
      <c r="AE591" s="4">
        <f t="shared" si="1897"/>
        <v>0</v>
      </c>
      <c r="AF591" s="72">
        <f>IF(SUM($S$3:AI$3)*$J591+SUM($S$4:AI$4)*$K591+SUM($S$5:AI$5)*$L591+SUM($S$6:AI$6)*$M591+SUM($S$7:AI$7)*$N591-SUM($O591:$Q591)&gt;0,SUM($S$3:AI$3)*$J591+SUM($S$4:AI$4)*$K591+SUM($S$5:AI$5)*$L591+SUM($S$6:AI$6)*$M591+SUM($S$7:AI$7)*$N591-SUM($O591:$Q591),0)</f>
        <v>1.2000000000000002</v>
      </c>
      <c r="AG591" s="4">
        <f t="shared" si="1898"/>
        <v>1.2000000000000002</v>
      </c>
      <c r="AH591" s="72">
        <f>IF(SUM($S$3:AK$3)*$J591+SUM($S$4:AK$4)*$K591+SUM($S$5:AK$5)*$L591+SUM($S$6:AK$6)*$M591+SUM($S$7:AK$7)*$N591-SUM($O591:$Q591)&gt;0,SUM($S$3:AK$3)*$J591+SUM($S$4:AK$4)*$K591+SUM($S$5:AK$5)*$L591+SUM($S$6:AK$6)*$M591+SUM($S$7:AK$7)*$N591-SUM($O591:$Q591),0)</f>
        <v>2.5200000000000005</v>
      </c>
      <c r="AI591" s="4">
        <f t="shared" si="1899"/>
        <v>1.3200000000000003</v>
      </c>
      <c r="AJ591" s="72">
        <f>IF(SUM($S$3:AM$3)*$J591+SUM($S$4:AQ$4)*$K591+SUM($S$5:AM$5)*$L591+SUM($S$6:AM$6)*$M591+SUM($S$7:AM$7)*$N591-SUM($O591:$Q591)&gt;0,SUM($S$3:AM$3)*$J591+SUM($S$4:AQ$4)*$K591+SUM($S$5:AM$5)*$L591+SUM($S$6:AM$6)*$M591+SUM($S$7:AM$7)*$N591-SUM($O591:$Q591),0)</f>
        <v>2.5200000000000005</v>
      </c>
      <c r="AK591" s="4">
        <f t="shared" si="1900"/>
        <v>0</v>
      </c>
      <c r="AL591" s="72">
        <f>IF(SUM($S$3:AO$3)*$J591+SUM($S$4:AS$4)*$K591+SUM($S$5:AO$5)*$L591+SUM($S$6:AO$6)*$M591+SUM($S$7:AO$7)*$N591-SUM($O591:$Q591)&gt;0,SUM($S$3:AO$3)*$J591+SUM($S$4:AS$4)*$K591+SUM($S$5:AO$5)*$L591+SUM($S$6:AO$6)*$M591+SUM($S$7:AO$7)*$N591-SUM($O591:$Q591),0)</f>
        <v>2.5200000000000005</v>
      </c>
      <c r="AM591" s="4">
        <f t="shared" si="1901"/>
        <v>0</v>
      </c>
      <c r="AN591" s="72">
        <f>IF(SUM($S$3:AQ$3)*$J591+SUM($S$4:AU$4)*$K591+SUM($S$5:AQ$5)*$L591+SUM($S$6:AQ$6)*$M591+SUM($S$7:AQ$7)*$N591-SUM($O591:$Q591)&gt;0,SUM($S$3:AQ$3)*$J591+SUM($S$4:AU$4)*$K591+SUM($S$5:AQ$5)*$L591+SUM($S$6:AQ$6)*$M591+SUM($S$7:AQ$7)*$N591-SUM($O591:$Q591),0)</f>
        <v>3.7200000000000006</v>
      </c>
      <c r="AO591" s="4">
        <f t="shared" si="1902"/>
        <v>1.2000000000000002</v>
      </c>
      <c r="AP591" s="72">
        <f>IF(SUM($S$3:AS$3)*$J591+SUM($S$4:AW$4)*$K591+SUM($S$5:AS$5)*$L591+SUM($S$6:AS$6)*$M591+SUM($S$7:AS$7)*$N591-SUM($O591:$Q591)&gt;0,SUM($S$3:AS$3)*$J591+SUM($S$4:AW$4)*$K591+SUM($S$5:AS$5)*$L591+SUM($S$6:AS$6)*$M591+SUM($S$7:AS$7)*$N591-SUM($O591:$Q591),0)</f>
        <v>6.120000000000001</v>
      </c>
      <c r="AQ591" s="4">
        <f t="shared" si="1903"/>
        <v>2.4000000000000004</v>
      </c>
      <c r="AR591" s="72">
        <f>IF(SUM($S$3:AU$3)*$J591+SUM($S$4:AP$4)*$K591+SUM($S$5:AU$5)*$L591+SUM($S$6:AU$6)*$M591+SUM($S$7:AU$7)*$N591-SUM($O591:$Q591)&gt;0,SUM($S$3:AU$3)*$J591+SUM($S$4:AP$4)*$K591+SUM($S$5:AU$5)*$L591+SUM($S$6:AU$6)*$M591+SUM($S$7:AU$7)*$N591-SUM($O591:$Q591),0)</f>
        <v>10.440000000000001</v>
      </c>
      <c r="AS591" s="4">
        <f t="shared" si="1904"/>
        <v>4.32</v>
      </c>
      <c r="AT591" s="72">
        <f>IF(SUM($S$3:AW$3)*$J591+SUM($S$4:AW$4)*$K591+SUM($S$5:AW$5)*$L591+SUM($S$6:AW$6)*$M591+SUM($S$7:AW$7)*$N591-SUM($O591:$Q591)&gt;0,SUM($S$3:AW$3)*$J591+SUM($S$4:AW$4)*$K591+SUM($S$5:AW$5)*$L591+SUM($S$6:AW$6)*$M591+SUM($S$7:AW$7)*$N591-SUM($O591:$Q591),0)</f>
        <v>14.76</v>
      </c>
      <c r="AU591" s="4">
        <f t="shared" si="1905"/>
        <v>4.3199999999999985</v>
      </c>
      <c r="AV591" s="72">
        <f>IF(SUM($S$3:AY$3)*$J591+SUM($S$4:AY$4)*$K591+SUM($S$5:AY$5)*$L591+SUM($S$6:AY$6)*$M591+SUM($S$7:AY$7)*$N591-SUM($O591:$Q591)&gt;0,SUM($S$3:AY$3)*$J591+SUM($S$4:AY$4)*$K591+SUM($S$5:AY$5)*$L591+SUM($S$6:AY$6)*$M591+SUM($S$7:AY$7)*$N591-SUM($O591:$Q591),0)</f>
        <v>19.079999999999998</v>
      </c>
      <c r="AW591" s="4">
        <f t="shared" si="1906"/>
        <v>4.3199999999999985</v>
      </c>
      <c r="AX591" s="72">
        <f>IF(SUM($S$3:BA$3)*$J591+SUM($S$4:BA$4)*$K591+SUM($S$5:BA$5)*$L591+SUM($S$6:BA$6)*$M591+SUM($S$7:BA$7)*$N591-SUM($O591:$Q591)&gt;0,SUM($S$3:BA$3)*$J591+SUM($S$4:BA$4)*$K591+SUM($S$5:BA$5)*$L591+SUM($S$6:BA$6)*$M591+SUM($S$7:BA$7)*$N591-SUM($O591:$Q591),0)</f>
        <v>23.4</v>
      </c>
      <c r="AY591" s="7">
        <f t="shared" si="1907"/>
        <v>4.32</v>
      </c>
      <c r="AZ591" s="401">
        <f>IF(SUM($S$3:BC$3)*$J591+SUM($S$4:BC$4)*$K591+SUM($S$5:BC$5)*$L591+SUM($S$6:BC$6)*$M591+SUM($S$7:BC$7)*$N591-SUM($O591:$Q591)&gt;0,SUM($S$3:BC$3)*$J591+SUM($S$4:BC$4)*$K591+SUM($S$5:BC$5)*$L591+SUM($S$6:BC$6)*$M591+SUM($S$7:BC$7)*$N591-SUM($O591:$Q591),0)</f>
        <v>27.720000000000006</v>
      </c>
      <c r="BA591" s="87">
        <f t="shared" si="2032"/>
        <v>4.3200000000000074</v>
      </c>
      <c r="BB591" s="402">
        <f>IF(SUM($S$3:BD$3)*$J591+SUM($S$4:BD$4)*$K591+SUM($S$5:BD$5)*$L591+SUM($S$6:BD$6)*$M591+SUM($S$7:BD$7)*$N591-SUM($O591:$Q591)&gt;0,SUM($S$3:BD$3)*$J591+SUM($S$4:BD$4)*$K591+SUM($S$5:BD$5)*$L591+SUM($S$6:BD$6)*$M591+SUM($S$7:BD$7)*$N591-SUM($O591:$Q591),0)</f>
        <v>30.984000000000002</v>
      </c>
      <c r="BC591" s="87">
        <f t="shared" si="2033"/>
        <v>3.2639999999999958</v>
      </c>
      <c r="BD591" s="393"/>
      <c r="BE591" s="14"/>
      <c r="BF591" s="75"/>
      <c r="BG591" s="91">
        <f t="shared" si="2034"/>
        <v>0</v>
      </c>
      <c r="BH591" s="91">
        <f t="shared" si="2035"/>
        <v>0</v>
      </c>
      <c r="BI591" s="91">
        <f t="shared" si="2036"/>
        <v>0</v>
      </c>
      <c r="BJ591" s="91">
        <f t="shared" si="2037"/>
        <v>2128.3560000000002</v>
      </c>
      <c r="BK591" s="91">
        <f t="shared" si="2038"/>
        <v>2341.1916000000006</v>
      </c>
      <c r="BL591" s="91">
        <f t="shared" si="2039"/>
        <v>0</v>
      </c>
      <c r="BM591" s="91">
        <f t="shared" si="2040"/>
        <v>0</v>
      </c>
      <c r="BN591" s="91">
        <f t="shared" si="2041"/>
        <v>2128.3560000000002</v>
      </c>
      <c r="BO591" s="91">
        <f t="shared" si="2042"/>
        <v>4256.7120000000004</v>
      </c>
      <c r="BP591" s="91">
        <f t="shared" si="2043"/>
        <v>7662.0816000000013</v>
      </c>
      <c r="BQ591" s="250">
        <f t="shared" si="2044"/>
        <v>7662.0815999999977</v>
      </c>
      <c r="BR591" s="157">
        <f t="shared" si="2045"/>
        <v>7662.0815999999977</v>
      </c>
      <c r="BS591" s="91">
        <f t="shared" si="2046"/>
        <v>7662.0816000000013</v>
      </c>
      <c r="BT591" s="91">
        <f t="shared" si="2047"/>
        <v>7662.0816000000132</v>
      </c>
      <c r="BU591" s="91">
        <f t="shared" si="2048"/>
        <v>5789.1283199999925</v>
      </c>
      <c r="BV591" s="23"/>
      <c r="BW591" s="24"/>
      <c r="BX591" s="164" t="s">
        <v>645</v>
      </c>
    </row>
    <row r="592" spans="1:76" ht="15" customHeight="1" x14ac:dyDescent="0.25">
      <c r="A592" s="94" t="s">
        <v>384</v>
      </c>
      <c r="B592" s="15"/>
      <c r="C592" s="268" t="s">
        <v>10</v>
      </c>
      <c r="D592" s="283">
        <v>1</v>
      </c>
      <c r="E592" s="336">
        <v>1953.3539999999998</v>
      </c>
      <c r="F592" s="355" t="s">
        <v>628</v>
      </c>
      <c r="G592" s="369">
        <v>1</v>
      </c>
      <c r="H592" s="370">
        <v>2148.69</v>
      </c>
      <c r="I592" s="383" t="s">
        <v>628</v>
      </c>
      <c r="J592" s="322"/>
      <c r="K592" s="117"/>
      <c r="L592" s="33">
        <v>4.8000000000000001E-2</v>
      </c>
      <c r="M592" s="29"/>
      <c r="N592" s="29"/>
      <c r="O592" s="4">
        <v>0</v>
      </c>
      <c r="P592" s="10">
        <v>0</v>
      </c>
      <c r="Q592" s="295">
        <v>9.6479999999999997</v>
      </c>
      <c r="R592" s="72">
        <f>IF(SUM($S$3:U$3)*$J592+SUM($S$4:U$4)*$K592+SUM($S$5:U$5)*$L592+SUM($S$6:U$6)*$M592+SUM($S$7:U$7)*$N592-SUM($O592:$Q592)&gt;0,SUM($S$3:U$3)*$J592+SUM($S$4:U$4)*$K592+SUM($S$5:U$5)*$L592+SUM($S$6:U$6)*$M592+SUM($S$7:U$7)*$N592-SUM($O592:$Q592),0)</f>
        <v>0</v>
      </c>
      <c r="S592" s="73">
        <f t="shared" si="1891"/>
        <v>0</v>
      </c>
      <c r="T592" s="72">
        <f>IF(SUM($S$3:W$3)*$J592+SUM($S$4:W$4)*$K592+SUM($S$5:W$5)*$L592+SUM($S$6:W$6)*$M592+SUM($S$7:W$7)*$N592-SUM($O592:$Q592)&gt;0,SUM($S$3:W$3)*$J592+SUM($S$4:W$4)*$K592+SUM($S$5:W$5)*$L592+SUM($S$6:W$6)*$M592+SUM($S$7:W$7)*$N592-SUM($O592:$Q592),0)</f>
        <v>0</v>
      </c>
      <c r="U592" s="4">
        <f t="shared" si="1892"/>
        <v>0</v>
      </c>
      <c r="V592" s="72">
        <f>IF(SUM($S$3:Y$3)*$J592+SUM($S$4:Y$4)*$K592+SUM($S$5:Y$5)*$L592+SUM($S$6:Y$6)*$M592+SUM($S$7:Y$7)*$N592-SUM($O592:$Q592)&gt;0,SUM($S$3:Y$3)*$J592+SUM($S$4:Y$4)*$K592+SUM($S$5:Y$5)*$L592+SUM($S$6:Y$6)*$M592+SUM($S$7:Y$7)*$N592-SUM($O592:$Q592),0)</f>
        <v>0</v>
      </c>
      <c r="W592" s="4">
        <f t="shared" si="1893"/>
        <v>0</v>
      </c>
      <c r="X592" s="72">
        <f>IF(SUM($S$3:AA$3)*$J592+SUM($S$4:AA$4)*$K592+SUM($S$5:AA$5)*$L592+SUM($S$6:AA$6)*$M592+SUM($S$7:AA$7)*$N592-SUM($O592:$Q592)&gt;0,SUM($S$3:AA$3)*$J592+SUM($S$4:AA$4)*$K592+SUM($S$5:AA$5)*$L592+SUM($S$6:AA$6)*$M592+SUM($S$7:AA$7)*$N592-SUM($O592:$Q592),0)</f>
        <v>0</v>
      </c>
      <c r="Y592" s="4">
        <f t="shared" si="1894"/>
        <v>0</v>
      </c>
      <c r="Z592" s="72">
        <f>IF(SUM($S$3:AC$3)*$J592+SUM($S$4:AC$4)*$K592+SUM($S$5:AC$5)*$L592+SUM($S$6:AC$6)*$M592+SUM($S$7:AC$7)*$N592-SUM($O592:$Q592)&gt;0,SUM($S$3:AC$3)*$J592+SUM($S$4:AC$4)*$K592+SUM($S$5:AC$5)*$L592+SUM($S$6:AC$6)*$M592+SUM($S$7:AC$7)*$N592-SUM($O592:$Q592),0)</f>
        <v>0</v>
      </c>
      <c r="AA592" s="4">
        <f t="shared" si="1895"/>
        <v>0</v>
      </c>
      <c r="AB592" s="72">
        <f>IF(SUM($S$3:AE$3)*$J592+SUM($S$4:AE$4)*$K592+SUM($S$5:AE$5)*$L592+SUM($S$6:AE$6)*$M592+SUM($S$7:AE$7)*$N592-SUM($O592:$Q592)&gt;0,SUM($S$3:AE$3)*$J592+SUM($S$4:AE$4)*$K592+SUM($S$5:AE$5)*$L592+SUM($S$6:AE$6)*$M592+SUM($S$7:AE$7)*$N592-SUM($O592:$Q592),0)</f>
        <v>0</v>
      </c>
      <c r="AC592" s="4">
        <f t="shared" si="1896"/>
        <v>0</v>
      </c>
      <c r="AD592" s="72">
        <f>IF(SUM($S$3:AG$3)*$J592+SUM($S$4:AG$4)*$K592+SUM($S$5:AG$5)*$L592+SUM($S$6:AG$6)*$M592+SUM($S$7:AG$7)*$N592-SUM($O592:$Q592)&gt;0,SUM($S$3:AG$3)*$J592+SUM($S$4:AG$4)*$K592+SUM($S$5:AG$5)*$L592+SUM($S$6:AG$6)*$M592+SUM($S$7:AG$7)*$N592-SUM($O592:$Q592),0)</f>
        <v>0</v>
      </c>
      <c r="AE592" s="4">
        <f t="shared" si="1897"/>
        <v>0</v>
      </c>
      <c r="AF592" s="72">
        <f>IF(SUM($S$3:AI$3)*$J592+SUM($S$4:AI$4)*$K592+SUM($S$5:AI$5)*$L592+SUM($S$6:AI$6)*$M592+SUM($S$7:AI$7)*$N592-SUM($O592:$Q592)&gt;0,SUM($S$3:AI$3)*$J592+SUM($S$4:AI$4)*$K592+SUM($S$5:AI$5)*$L592+SUM($S$6:AI$6)*$M592+SUM($S$7:AI$7)*$N592-SUM($O592:$Q592),0)</f>
        <v>2.4000000000000004</v>
      </c>
      <c r="AG592" s="4">
        <f t="shared" si="1898"/>
        <v>2.4000000000000004</v>
      </c>
      <c r="AH592" s="72">
        <f>IF(SUM($S$3:AK$3)*$J592+SUM($S$4:AK$4)*$K592+SUM($S$5:AK$5)*$L592+SUM($S$6:AK$6)*$M592+SUM($S$7:AK$7)*$N592-SUM($O592:$Q592)&gt;0,SUM($S$3:AK$3)*$J592+SUM($S$4:AK$4)*$K592+SUM($S$5:AK$5)*$L592+SUM($S$6:AK$6)*$M592+SUM($S$7:AK$7)*$N592-SUM($O592:$Q592),0)</f>
        <v>5.0400000000000009</v>
      </c>
      <c r="AI592" s="4">
        <f t="shared" si="1899"/>
        <v>2.6400000000000006</v>
      </c>
      <c r="AJ592" s="72">
        <f>IF(SUM($S$3:AM$3)*$J592+SUM($S$4:AQ$4)*$K592+SUM($S$5:AM$5)*$L592+SUM($S$6:AM$6)*$M592+SUM($S$7:AM$7)*$N592-SUM($O592:$Q592)&gt;0,SUM($S$3:AM$3)*$J592+SUM($S$4:AQ$4)*$K592+SUM($S$5:AM$5)*$L592+SUM($S$6:AM$6)*$M592+SUM($S$7:AM$7)*$N592-SUM($O592:$Q592),0)</f>
        <v>5.0400000000000009</v>
      </c>
      <c r="AK592" s="4">
        <f t="shared" si="1900"/>
        <v>0</v>
      </c>
      <c r="AL592" s="72">
        <f>IF(SUM($S$3:AO$3)*$J592+SUM($S$4:AS$4)*$K592+SUM($S$5:AO$5)*$L592+SUM($S$6:AO$6)*$M592+SUM($S$7:AO$7)*$N592-SUM($O592:$Q592)&gt;0,SUM($S$3:AO$3)*$J592+SUM($S$4:AS$4)*$K592+SUM($S$5:AO$5)*$L592+SUM($S$6:AO$6)*$M592+SUM($S$7:AO$7)*$N592-SUM($O592:$Q592),0)</f>
        <v>5.0400000000000009</v>
      </c>
      <c r="AM592" s="4">
        <f t="shared" si="1901"/>
        <v>0</v>
      </c>
      <c r="AN592" s="72">
        <f>IF(SUM($S$3:AQ$3)*$J592+SUM($S$4:AU$4)*$K592+SUM($S$5:AQ$5)*$L592+SUM($S$6:AQ$6)*$M592+SUM($S$7:AQ$7)*$N592-SUM($O592:$Q592)&gt;0,SUM($S$3:AQ$3)*$J592+SUM($S$4:AU$4)*$K592+SUM($S$5:AQ$5)*$L592+SUM($S$6:AQ$6)*$M592+SUM($S$7:AQ$7)*$N592-SUM($O592:$Q592),0)</f>
        <v>7.4400000000000013</v>
      </c>
      <c r="AO592" s="4">
        <f t="shared" si="1902"/>
        <v>2.4000000000000004</v>
      </c>
      <c r="AP592" s="72">
        <f>IF(SUM($S$3:AS$3)*$J592+SUM($S$4:AW$4)*$K592+SUM($S$5:AS$5)*$L592+SUM($S$6:AS$6)*$M592+SUM($S$7:AS$7)*$N592-SUM($O592:$Q592)&gt;0,SUM($S$3:AS$3)*$J592+SUM($S$4:AW$4)*$K592+SUM($S$5:AS$5)*$L592+SUM($S$6:AS$6)*$M592+SUM($S$7:AS$7)*$N592-SUM($O592:$Q592),0)</f>
        <v>12.240000000000002</v>
      </c>
      <c r="AQ592" s="4">
        <f t="shared" si="1903"/>
        <v>4.8000000000000007</v>
      </c>
      <c r="AR592" s="72">
        <f>IF(SUM($S$3:AU$3)*$J592+SUM($S$4:AP$4)*$K592+SUM($S$5:AU$5)*$L592+SUM($S$6:AU$6)*$M592+SUM($S$7:AU$7)*$N592-SUM($O592:$Q592)&gt;0,SUM($S$3:AU$3)*$J592+SUM($S$4:AP$4)*$K592+SUM($S$5:AU$5)*$L592+SUM($S$6:AU$6)*$M592+SUM($S$7:AU$7)*$N592-SUM($O592:$Q592),0)</f>
        <v>20.880000000000003</v>
      </c>
      <c r="AS592" s="4">
        <f t="shared" si="1904"/>
        <v>8.64</v>
      </c>
      <c r="AT592" s="72">
        <f>IF(SUM($S$3:AW$3)*$J592+SUM($S$4:AW$4)*$K592+SUM($S$5:AW$5)*$L592+SUM($S$6:AW$6)*$M592+SUM($S$7:AW$7)*$N592-SUM($O592:$Q592)&gt;0,SUM($S$3:AW$3)*$J592+SUM($S$4:AW$4)*$K592+SUM($S$5:AW$5)*$L592+SUM($S$6:AW$6)*$M592+SUM($S$7:AW$7)*$N592-SUM($O592:$Q592),0)</f>
        <v>29.52</v>
      </c>
      <c r="AU592" s="4">
        <f t="shared" si="1905"/>
        <v>8.639999999999997</v>
      </c>
      <c r="AV592" s="72">
        <f>IF(SUM($S$3:AY$3)*$J592+SUM($S$4:AY$4)*$K592+SUM($S$5:AY$5)*$L592+SUM($S$6:AY$6)*$M592+SUM($S$7:AY$7)*$N592-SUM($O592:$Q592)&gt;0,SUM($S$3:AY$3)*$J592+SUM($S$4:AY$4)*$K592+SUM($S$5:AY$5)*$L592+SUM($S$6:AY$6)*$M592+SUM($S$7:AY$7)*$N592-SUM($O592:$Q592),0)</f>
        <v>38.159999999999997</v>
      </c>
      <c r="AW592" s="4">
        <f t="shared" si="1906"/>
        <v>8.639999999999997</v>
      </c>
      <c r="AX592" s="72">
        <f>IF(SUM($S$3:BA$3)*$J592+SUM($S$4:BA$4)*$K592+SUM($S$5:BA$5)*$L592+SUM($S$6:BA$6)*$M592+SUM($S$7:BA$7)*$N592-SUM($O592:$Q592)&gt;0,SUM($S$3:BA$3)*$J592+SUM($S$4:BA$4)*$K592+SUM($S$5:BA$5)*$L592+SUM($S$6:BA$6)*$M592+SUM($S$7:BA$7)*$N592-SUM($O592:$Q592),0)</f>
        <v>46.8</v>
      </c>
      <c r="AY592" s="7">
        <f t="shared" si="1907"/>
        <v>8.64</v>
      </c>
      <c r="AZ592" s="401">
        <f>IF(SUM($S$3:BC$3)*$J592+SUM($S$4:BC$4)*$K592+SUM($S$5:BC$5)*$L592+SUM($S$6:BC$6)*$M592+SUM($S$7:BC$7)*$N592-SUM($O592:$Q592)&gt;0,SUM($S$3:BC$3)*$J592+SUM($S$4:BC$4)*$K592+SUM($S$5:BC$5)*$L592+SUM($S$6:BC$6)*$M592+SUM($S$7:BC$7)*$N592-SUM($O592:$Q592),0)</f>
        <v>55.440000000000012</v>
      </c>
      <c r="BA592" s="87">
        <f t="shared" si="2032"/>
        <v>8.6400000000000148</v>
      </c>
      <c r="BB592" s="402">
        <f>IF(SUM($S$3:BD$3)*$J592+SUM($S$4:BD$4)*$K592+SUM($S$5:BD$5)*$L592+SUM($S$6:BD$6)*$M592+SUM($S$7:BD$7)*$N592-SUM($O592:$Q592)&gt;0,SUM($S$3:BD$3)*$J592+SUM($S$4:BD$4)*$K592+SUM($S$5:BD$5)*$L592+SUM($S$6:BD$6)*$M592+SUM($S$7:BD$7)*$N592-SUM($O592:$Q592),0)</f>
        <v>61.968000000000004</v>
      </c>
      <c r="BC592" s="87">
        <f t="shared" si="2033"/>
        <v>6.5279999999999916</v>
      </c>
      <c r="BD592" s="393"/>
      <c r="BE592" s="14"/>
      <c r="BF592" s="75"/>
      <c r="BG592" s="91">
        <f t="shared" si="2034"/>
        <v>0</v>
      </c>
      <c r="BH592" s="91">
        <f t="shared" si="2035"/>
        <v>0</v>
      </c>
      <c r="BI592" s="91">
        <f t="shared" si="2036"/>
        <v>0</v>
      </c>
      <c r="BJ592" s="91">
        <f t="shared" si="2037"/>
        <v>5156.8560000000007</v>
      </c>
      <c r="BK592" s="91">
        <f t="shared" si="2038"/>
        <v>5672.5416000000014</v>
      </c>
      <c r="BL592" s="91">
        <f t="shared" si="2039"/>
        <v>0</v>
      </c>
      <c r="BM592" s="91">
        <f t="shared" si="2040"/>
        <v>0</v>
      </c>
      <c r="BN592" s="91">
        <f t="shared" si="2041"/>
        <v>5156.8560000000007</v>
      </c>
      <c r="BO592" s="91">
        <f t="shared" si="2042"/>
        <v>10313.712000000001</v>
      </c>
      <c r="BP592" s="91">
        <f t="shared" si="2043"/>
        <v>18564.6816</v>
      </c>
      <c r="BQ592" s="250">
        <f t="shared" si="2044"/>
        <v>18564.681599999993</v>
      </c>
      <c r="BR592" s="157">
        <f t="shared" si="2045"/>
        <v>18564.681599999993</v>
      </c>
      <c r="BS592" s="91">
        <f t="shared" si="2046"/>
        <v>18564.6816</v>
      </c>
      <c r="BT592" s="91">
        <f t="shared" si="2047"/>
        <v>18564.681600000033</v>
      </c>
      <c r="BU592" s="91">
        <f t="shared" si="2048"/>
        <v>14026.648319999982</v>
      </c>
      <c r="BV592" s="23"/>
      <c r="BW592" s="24"/>
      <c r="BX592" s="164" t="s">
        <v>645</v>
      </c>
    </row>
    <row r="593" spans="1:76" ht="15" customHeight="1" x14ac:dyDescent="0.25">
      <c r="A593" s="94" t="s">
        <v>385</v>
      </c>
      <c r="B593" s="15"/>
      <c r="C593" s="268" t="s">
        <v>10</v>
      </c>
      <c r="D593" s="283">
        <v>1</v>
      </c>
      <c r="E593" s="336">
        <v>2023.1899999999998</v>
      </c>
      <c r="F593" s="355" t="s">
        <v>628</v>
      </c>
      <c r="G593" s="369">
        <v>1</v>
      </c>
      <c r="H593" s="370">
        <v>2225.5100000000002</v>
      </c>
      <c r="I593" s="383" t="s">
        <v>628</v>
      </c>
      <c r="J593" s="322"/>
      <c r="K593" s="117"/>
      <c r="L593" s="33">
        <v>0.02</v>
      </c>
      <c r="M593" s="29"/>
      <c r="N593" s="29"/>
      <c r="O593" s="4">
        <v>0</v>
      </c>
      <c r="P593" s="10">
        <v>0</v>
      </c>
      <c r="Q593" s="295">
        <v>4.0200000000000005</v>
      </c>
      <c r="R593" s="72">
        <f>IF(SUM($S$3:U$3)*$J593+SUM($S$4:U$4)*$K593+SUM($S$5:U$5)*$L593+SUM($S$6:U$6)*$M593+SUM($S$7:U$7)*$N593-SUM($O593:$Q593)&gt;0,SUM($S$3:U$3)*$J593+SUM($S$4:U$4)*$K593+SUM($S$5:U$5)*$L593+SUM($S$6:U$6)*$M593+SUM($S$7:U$7)*$N593-SUM($O593:$Q593),0)</f>
        <v>0</v>
      </c>
      <c r="S593" s="73">
        <f t="shared" si="1891"/>
        <v>0</v>
      </c>
      <c r="T593" s="72">
        <f>IF(SUM($S$3:W$3)*$J593+SUM($S$4:W$4)*$K593+SUM($S$5:W$5)*$L593+SUM($S$6:W$6)*$M593+SUM($S$7:W$7)*$N593-SUM($O593:$Q593)&gt;0,SUM($S$3:W$3)*$J593+SUM($S$4:W$4)*$K593+SUM($S$5:W$5)*$L593+SUM($S$6:W$6)*$M593+SUM($S$7:W$7)*$N593-SUM($O593:$Q593),0)</f>
        <v>0</v>
      </c>
      <c r="U593" s="4">
        <f t="shared" si="1892"/>
        <v>0</v>
      </c>
      <c r="V593" s="72">
        <f>IF(SUM($S$3:Y$3)*$J593+SUM($S$4:Y$4)*$K593+SUM($S$5:Y$5)*$L593+SUM($S$6:Y$6)*$M593+SUM($S$7:Y$7)*$N593-SUM($O593:$Q593)&gt;0,SUM($S$3:Y$3)*$J593+SUM($S$4:Y$4)*$K593+SUM($S$5:Y$5)*$L593+SUM($S$6:Y$6)*$M593+SUM($S$7:Y$7)*$N593-SUM($O593:$Q593),0)</f>
        <v>0</v>
      </c>
      <c r="W593" s="4">
        <f t="shared" si="1893"/>
        <v>0</v>
      </c>
      <c r="X593" s="72">
        <f>IF(SUM($S$3:AA$3)*$J593+SUM($S$4:AA$4)*$K593+SUM($S$5:AA$5)*$L593+SUM($S$6:AA$6)*$M593+SUM($S$7:AA$7)*$N593-SUM($O593:$Q593)&gt;0,SUM($S$3:AA$3)*$J593+SUM($S$4:AA$4)*$K593+SUM($S$5:AA$5)*$L593+SUM($S$6:AA$6)*$M593+SUM($S$7:AA$7)*$N593-SUM($O593:$Q593),0)</f>
        <v>0</v>
      </c>
      <c r="Y593" s="4">
        <f t="shared" si="1894"/>
        <v>0</v>
      </c>
      <c r="Z593" s="72">
        <f>IF(SUM($S$3:AC$3)*$J593+SUM($S$4:AC$4)*$K593+SUM($S$5:AC$5)*$L593+SUM($S$6:AC$6)*$M593+SUM($S$7:AC$7)*$N593-SUM($O593:$Q593)&gt;0,SUM($S$3:AC$3)*$J593+SUM($S$4:AC$4)*$K593+SUM($S$5:AC$5)*$L593+SUM($S$6:AC$6)*$M593+SUM($S$7:AC$7)*$N593-SUM($O593:$Q593),0)</f>
        <v>0</v>
      </c>
      <c r="AA593" s="4">
        <f t="shared" si="1895"/>
        <v>0</v>
      </c>
      <c r="AB593" s="72">
        <f>IF(SUM($S$3:AE$3)*$J593+SUM($S$4:AE$4)*$K593+SUM($S$5:AE$5)*$L593+SUM($S$6:AE$6)*$M593+SUM($S$7:AE$7)*$N593-SUM($O593:$Q593)&gt;0,SUM($S$3:AE$3)*$J593+SUM($S$4:AE$4)*$K593+SUM($S$5:AE$5)*$L593+SUM($S$6:AE$6)*$M593+SUM($S$7:AE$7)*$N593-SUM($O593:$Q593),0)</f>
        <v>0</v>
      </c>
      <c r="AC593" s="4">
        <f t="shared" si="1896"/>
        <v>0</v>
      </c>
      <c r="AD593" s="72">
        <f>IF(SUM($S$3:AG$3)*$J593+SUM($S$4:AG$4)*$K593+SUM($S$5:AG$5)*$L593+SUM($S$6:AG$6)*$M593+SUM($S$7:AG$7)*$N593-SUM($O593:$Q593)&gt;0,SUM($S$3:AG$3)*$J593+SUM($S$4:AG$4)*$K593+SUM($S$5:AG$5)*$L593+SUM($S$6:AG$6)*$M593+SUM($S$7:AG$7)*$N593-SUM($O593:$Q593),0)</f>
        <v>0</v>
      </c>
      <c r="AE593" s="4">
        <f t="shared" si="1897"/>
        <v>0</v>
      </c>
      <c r="AF593" s="72">
        <f>IF(SUM($S$3:AI$3)*$J593+SUM($S$4:AI$4)*$K593+SUM($S$5:AI$5)*$L593+SUM($S$6:AI$6)*$M593+SUM($S$7:AI$7)*$N593-SUM($O593:$Q593)&gt;0,SUM($S$3:AI$3)*$J593+SUM($S$4:AI$4)*$K593+SUM($S$5:AI$5)*$L593+SUM($S$6:AI$6)*$M593+SUM($S$7:AI$7)*$N593-SUM($O593:$Q593),0)</f>
        <v>1</v>
      </c>
      <c r="AG593" s="4">
        <f t="shared" si="1898"/>
        <v>1</v>
      </c>
      <c r="AH593" s="72">
        <f>IF(SUM($S$3:AK$3)*$J593+SUM($S$4:AK$4)*$K593+SUM($S$5:AK$5)*$L593+SUM($S$6:AK$6)*$M593+SUM($S$7:AK$7)*$N593-SUM($O593:$Q593)&gt;0,SUM($S$3:AK$3)*$J593+SUM($S$4:AK$4)*$K593+SUM($S$5:AK$5)*$L593+SUM($S$6:AK$6)*$M593+SUM($S$7:AK$7)*$N593-SUM($O593:$Q593),0)</f>
        <v>2.0999999999999996</v>
      </c>
      <c r="AI593" s="4">
        <f t="shared" si="1899"/>
        <v>1.0999999999999996</v>
      </c>
      <c r="AJ593" s="72">
        <f>IF(SUM($S$3:AM$3)*$J593+SUM($S$4:AQ$4)*$K593+SUM($S$5:AM$5)*$L593+SUM($S$6:AM$6)*$M593+SUM($S$7:AM$7)*$N593-SUM($O593:$Q593)&gt;0,SUM($S$3:AM$3)*$J593+SUM($S$4:AQ$4)*$K593+SUM($S$5:AM$5)*$L593+SUM($S$6:AM$6)*$M593+SUM($S$7:AM$7)*$N593-SUM($O593:$Q593),0)</f>
        <v>2.0999999999999996</v>
      </c>
      <c r="AK593" s="4">
        <f t="shared" si="1900"/>
        <v>0</v>
      </c>
      <c r="AL593" s="72">
        <f>IF(SUM($S$3:AO$3)*$J593+SUM($S$4:AS$4)*$K593+SUM($S$5:AO$5)*$L593+SUM($S$6:AO$6)*$M593+SUM($S$7:AO$7)*$N593-SUM($O593:$Q593)&gt;0,SUM($S$3:AO$3)*$J593+SUM($S$4:AS$4)*$K593+SUM($S$5:AO$5)*$L593+SUM($S$6:AO$6)*$M593+SUM($S$7:AO$7)*$N593-SUM($O593:$Q593),0)</f>
        <v>2.0999999999999996</v>
      </c>
      <c r="AM593" s="4">
        <f t="shared" si="1901"/>
        <v>0</v>
      </c>
      <c r="AN593" s="72">
        <f>IF(SUM($S$3:AQ$3)*$J593+SUM($S$4:AU$4)*$K593+SUM($S$5:AQ$5)*$L593+SUM($S$6:AQ$6)*$M593+SUM($S$7:AQ$7)*$N593-SUM($O593:$Q593)&gt;0,SUM($S$3:AQ$3)*$J593+SUM($S$4:AU$4)*$K593+SUM($S$5:AQ$5)*$L593+SUM($S$6:AQ$6)*$M593+SUM($S$7:AQ$7)*$N593-SUM($O593:$Q593),0)</f>
        <v>3.0999999999999996</v>
      </c>
      <c r="AO593" s="4">
        <f t="shared" si="1902"/>
        <v>1</v>
      </c>
      <c r="AP593" s="72">
        <f>IF(SUM($S$3:AS$3)*$J593+SUM($S$4:AW$4)*$K593+SUM($S$5:AS$5)*$L593+SUM($S$6:AS$6)*$M593+SUM($S$7:AS$7)*$N593-SUM($O593:$Q593)&gt;0,SUM($S$3:AS$3)*$J593+SUM($S$4:AW$4)*$K593+SUM($S$5:AS$5)*$L593+SUM($S$6:AS$6)*$M593+SUM($S$7:AS$7)*$N593-SUM($O593:$Q593),0)</f>
        <v>5.1000000000000005</v>
      </c>
      <c r="AQ593" s="4">
        <f t="shared" si="1903"/>
        <v>2.0000000000000009</v>
      </c>
      <c r="AR593" s="72">
        <f>IF(SUM($S$3:AU$3)*$J593+SUM($S$4:AP$4)*$K593+SUM($S$5:AU$5)*$L593+SUM($S$6:AU$6)*$M593+SUM($S$7:AU$7)*$N593-SUM($O593:$Q593)&gt;0,SUM($S$3:AU$3)*$J593+SUM($S$4:AP$4)*$K593+SUM($S$5:AU$5)*$L593+SUM($S$6:AU$6)*$M593+SUM($S$7:AU$7)*$N593-SUM($O593:$Q593),0)</f>
        <v>8.6999999999999993</v>
      </c>
      <c r="AS593" s="4">
        <f t="shared" si="1904"/>
        <v>3.5999999999999988</v>
      </c>
      <c r="AT593" s="72">
        <f>IF(SUM($S$3:AW$3)*$J593+SUM($S$4:AW$4)*$K593+SUM($S$5:AW$5)*$L593+SUM($S$6:AW$6)*$M593+SUM($S$7:AW$7)*$N593-SUM($O593:$Q593)&gt;0,SUM($S$3:AW$3)*$J593+SUM($S$4:AW$4)*$K593+SUM($S$5:AW$5)*$L593+SUM($S$6:AW$6)*$M593+SUM($S$7:AW$7)*$N593-SUM($O593:$Q593),0)</f>
        <v>12.3</v>
      </c>
      <c r="AU593" s="4">
        <f t="shared" si="1905"/>
        <v>3.6000000000000014</v>
      </c>
      <c r="AV593" s="72">
        <f>IF(SUM($S$3:AY$3)*$J593+SUM($S$4:AY$4)*$K593+SUM($S$5:AY$5)*$L593+SUM($S$6:AY$6)*$M593+SUM($S$7:AY$7)*$N593-SUM($O593:$Q593)&gt;0,SUM($S$3:AY$3)*$J593+SUM($S$4:AY$4)*$K593+SUM($S$5:AY$5)*$L593+SUM($S$6:AY$6)*$M593+SUM($S$7:AY$7)*$N593-SUM($O593:$Q593),0)</f>
        <v>15.900000000000002</v>
      </c>
      <c r="AW593" s="4">
        <f t="shared" si="1906"/>
        <v>3.6000000000000014</v>
      </c>
      <c r="AX593" s="72">
        <f>IF(SUM($S$3:BA$3)*$J593+SUM($S$4:BA$4)*$K593+SUM($S$5:BA$5)*$L593+SUM($S$6:BA$6)*$M593+SUM($S$7:BA$7)*$N593-SUM($O593:$Q593)&gt;0,SUM($S$3:BA$3)*$J593+SUM($S$4:BA$4)*$K593+SUM($S$5:BA$5)*$L593+SUM($S$6:BA$6)*$M593+SUM($S$7:BA$7)*$N593-SUM($O593:$Q593),0)</f>
        <v>19.5</v>
      </c>
      <c r="AY593" s="7">
        <f t="shared" si="1907"/>
        <v>3.5999999999999979</v>
      </c>
      <c r="AZ593" s="401">
        <f>IF(SUM($S$3:BC$3)*$J593+SUM($S$4:BC$4)*$K593+SUM($S$5:BC$5)*$L593+SUM($S$6:BC$6)*$M593+SUM($S$7:BC$7)*$N593-SUM($O593:$Q593)&gt;0,SUM($S$3:BC$3)*$J593+SUM($S$4:BC$4)*$K593+SUM($S$5:BC$5)*$L593+SUM($S$6:BC$6)*$M593+SUM($S$7:BC$7)*$N593-SUM($O593:$Q593),0)</f>
        <v>23.1</v>
      </c>
      <c r="BA593" s="87">
        <f t="shared" si="2032"/>
        <v>3.6000000000000014</v>
      </c>
      <c r="BB593" s="402">
        <f>IF(SUM($S$3:BD$3)*$J593+SUM($S$4:BD$4)*$K593+SUM($S$5:BD$5)*$L593+SUM($S$6:BD$6)*$M593+SUM($S$7:BD$7)*$N593-SUM($O593:$Q593)&gt;0,SUM($S$3:BD$3)*$J593+SUM($S$4:BD$4)*$K593+SUM($S$5:BD$5)*$L593+SUM($S$6:BD$6)*$M593+SUM($S$7:BD$7)*$N593-SUM($O593:$Q593),0)</f>
        <v>25.82</v>
      </c>
      <c r="BC593" s="87">
        <f t="shared" si="2033"/>
        <v>2.7199999999999989</v>
      </c>
      <c r="BD593" s="393"/>
      <c r="BE593" s="14"/>
      <c r="BF593" s="75"/>
      <c r="BG593" s="91">
        <f t="shared" si="2034"/>
        <v>0</v>
      </c>
      <c r="BH593" s="91">
        <f t="shared" si="2035"/>
        <v>0</v>
      </c>
      <c r="BI593" s="91">
        <f t="shared" si="2036"/>
        <v>0</v>
      </c>
      <c r="BJ593" s="91">
        <f t="shared" si="2037"/>
        <v>2225.5100000000002</v>
      </c>
      <c r="BK593" s="91">
        <f t="shared" si="2038"/>
        <v>2448.0609999999992</v>
      </c>
      <c r="BL593" s="91">
        <f t="shared" si="2039"/>
        <v>0</v>
      </c>
      <c r="BM593" s="91">
        <f t="shared" si="2040"/>
        <v>0</v>
      </c>
      <c r="BN593" s="91">
        <f t="shared" si="2041"/>
        <v>2225.5100000000002</v>
      </c>
      <c r="BO593" s="91">
        <f t="shared" si="2042"/>
        <v>4451.0200000000023</v>
      </c>
      <c r="BP593" s="91">
        <f t="shared" si="2043"/>
        <v>8011.8359999999984</v>
      </c>
      <c r="BQ593" s="250">
        <f t="shared" si="2044"/>
        <v>8011.8360000000039</v>
      </c>
      <c r="BR593" s="157">
        <f t="shared" si="2045"/>
        <v>8011.8360000000039</v>
      </c>
      <c r="BS593" s="91">
        <f t="shared" si="2046"/>
        <v>8011.8359999999957</v>
      </c>
      <c r="BT593" s="91">
        <f t="shared" si="2047"/>
        <v>8011.8360000000039</v>
      </c>
      <c r="BU593" s="91">
        <f t="shared" si="2048"/>
        <v>6053.3871999999983</v>
      </c>
      <c r="BV593" s="23"/>
      <c r="BW593" s="24"/>
      <c r="BX593" s="164" t="s">
        <v>645</v>
      </c>
    </row>
    <row r="594" spans="1:76" ht="15" customHeight="1" x14ac:dyDescent="0.25">
      <c r="A594" s="94" t="s">
        <v>386</v>
      </c>
      <c r="B594" s="15"/>
      <c r="C594" s="268" t="s">
        <v>10</v>
      </c>
      <c r="D594" s="283">
        <v>1</v>
      </c>
      <c r="E594" s="336">
        <v>2208.0499999999997</v>
      </c>
      <c r="F594" s="355" t="s">
        <v>628</v>
      </c>
      <c r="G594" s="369">
        <v>1</v>
      </c>
      <c r="H594" s="370">
        <v>2428.855</v>
      </c>
      <c r="I594" s="383" t="s">
        <v>628</v>
      </c>
      <c r="J594" s="322"/>
      <c r="K594" s="117"/>
      <c r="L594" s="33">
        <v>0.02</v>
      </c>
      <c r="M594" s="29"/>
      <c r="N594" s="29"/>
      <c r="O594" s="4">
        <v>0</v>
      </c>
      <c r="P594" s="10">
        <v>0</v>
      </c>
      <c r="Q594" s="295">
        <v>4.0200000000000005</v>
      </c>
      <c r="R594" s="72">
        <f>IF(SUM($S$3:U$3)*$J594+SUM($S$4:U$4)*$K594+SUM($S$5:U$5)*$L594+SUM($S$6:U$6)*$M594+SUM($S$7:U$7)*$N594-SUM($O594:$Q594)&gt;0,SUM($S$3:U$3)*$J594+SUM($S$4:U$4)*$K594+SUM($S$5:U$5)*$L594+SUM($S$6:U$6)*$M594+SUM($S$7:U$7)*$N594-SUM($O594:$Q594),0)</f>
        <v>0</v>
      </c>
      <c r="S594" s="73">
        <f t="shared" si="1891"/>
        <v>0</v>
      </c>
      <c r="T594" s="72">
        <f>IF(SUM($S$3:W$3)*$J594+SUM($S$4:W$4)*$K594+SUM($S$5:W$5)*$L594+SUM($S$6:W$6)*$M594+SUM($S$7:W$7)*$N594-SUM($O594:$Q594)&gt;0,SUM($S$3:W$3)*$J594+SUM($S$4:W$4)*$K594+SUM($S$5:W$5)*$L594+SUM($S$6:W$6)*$M594+SUM($S$7:W$7)*$N594-SUM($O594:$Q594),0)</f>
        <v>0</v>
      </c>
      <c r="U594" s="4">
        <f t="shared" si="1892"/>
        <v>0</v>
      </c>
      <c r="V594" s="72">
        <f>IF(SUM($S$3:Y$3)*$J594+SUM($S$4:Y$4)*$K594+SUM($S$5:Y$5)*$L594+SUM($S$6:Y$6)*$M594+SUM($S$7:Y$7)*$N594-SUM($O594:$Q594)&gt;0,SUM($S$3:Y$3)*$J594+SUM($S$4:Y$4)*$K594+SUM($S$5:Y$5)*$L594+SUM($S$6:Y$6)*$M594+SUM($S$7:Y$7)*$N594-SUM($O594:$Q594),0)</f>
        <v>0</v>
      </c>
      <c r="W594" s="4">
        <f t="shared" si="1893"/>
        <v>0</v>
      </c>
      <c r="X594" s="72">
        <f>IF(SUM($S$3:AA$3)*$J594+SUM($S$4:AA$4)*$K594+SUM($S$5:AA$5)*$L594+SUM($S$6:AA$6)*$M594+SUM($S$7:AA$7)*$N594-SUM($O594:$Q594)&gt;0,SUM($S$3:AA$3)*$J594+SUM($S$4:AA$4)*$K594+SUM($S$5:AA$5)*$L594+SUM($S$6:AA$6)*$M594+SUM($S$7:AA$7)*$N594-SUM($O594:$Q594),0)</f>
        <v>0</v>
      </c>
      <c r="Y594" s="4">
        <f t="shared" si="1894"/>
        <v>0</v>
      </c>
      <c r="Z594" s="72">
        <f>IF(SUM($S$3:AC$3)*$J594+SUM($S$4:AC$4)*$K594+SUM($S$5:AC$5)*$L594+SUM($S$6:AC$6)*$M594+SUM($S$7:AC$7)*$N594-SUM($O594:$Q594)&gt;0,SUM($S$3:AC$3)*$J594+SUM($S$4:AC$4)*$K594+SUM($S$5:AC$5)*$L594+SUM($S$6:AC$6)*$M594+SUM($S$7:AC$7)*$N594-SUM($O594:$Q594),0)</f>
        <v>0</v>
      </c>
      <c r="AA594" s="4">
        <f t="shared" si="1895"/>
        <v>0</v>
      </c>
      <c r="AB594" s="72">
        <f>IF(SUM($S$3:AE$3)*$J594+SUM($S$4:AE$4)*$K594+SUM($S$5:AE$5)*$L594+SUM($S$6:AE$6)*$M594+SUM($S$7:AE$7)*$N594-SUM($O594:$Q594)&gt;0,SUM($S$3:AE$3)*$J594+SUM($S$4:AE$4)*$K594+SUM($S$5:AE$5)*$L594+SUM($S$6:AE$6)*$M594+SUM($S$7:AE$7)*$N594-SUM($O594:$Q594),0)</f>
        <v>0</v>
      </c>
      <c r="AC594" s="4">
        <f t="shared" si="1896"/>
        <v>0</v>
      </c>
      <c r="AD594" s="72">
        <f>IF(SUM($S$3:AG$3)*$J594+SUM($S$4:AG$4)*$K594+SUM($S$5:AG$5)*$L594+SUM($S$6:AG$6)*$M594+SUM($S$7:AG$7)*$N594-SUM($O594:$Q594)&gt;0,SUM($S$3:AG$3)*$J594+SUM($S$4:AG$4)*$K594+SUM($S$5:AG$5)*$L594+SUM($S$6:AG$6)*$M594+SUM($S$7:AG$7)*$N594-SUM($O594:$Q594),0)</f>
        <v>0</v>
      </c>
      <c r="AE594" s="4">
        <f t="shared" si="1897"/>
        <v>0</v>
      </c>
      <c r="AF594" s="72">
        <f>IF(SUM($S$3:AI$3)*$J594+SUM($S$4:AI$4)*$K594+SUM($S$5:AI$5)*$L594+SUM($S$6:AI$6)*$M594+SUM($S$7:AI$7)*$N594-SUM($O594:$Q594)&gt;0,SUM($S$3:AI$3)*$J594+SUM($S$4:AI$4)*$K594+SUM($S$5:AI$5)*$L594+SUM($S$6:AI$6)*$M594+SUM($S$7:AI$7)*$N594-SUM($O594:$Q594),0)</f>
        <v>1</v>
      </c>
      <c r="AG594" s="4">
        <f t="shared" si="1898"/>
        <v>1</v>
      </c>
      <c r="AH594" s="72">
        <f>IF(SUM($S$3:AK$3)*$J594+SUM($S$4:AK$4)*$K594+SUM($S$5:AK$5)*$L594+SUM($S$6:AK$6)*$M594+SUM($S$7:AK$7)*$N594-SUM($O594:$Q594)&gt;0,SUM($S$3:AK$3)*$J594+SUM($S$4:AK$4)*$K594+SUM($S$5:AK$5)*$L594+SUM($S$6:AK$6)*$M594+SUM($S$7:AK$7)*$N594-SUM($O594:$Q594),0)</f>
        <v>2.0999999999999996</v>
      </c>
      <c r="AI594" s="4">
        <f t="shared" si="1899"/>
        <v>1.0999999999999996</v>
      </c>
      <c r="AJ594" s="72">
        <f>IF(SUM($S$3:AM$3)*$J594+SUM($S$4:AQ$4)*$K594+SUM($S$5:AM$5)*$L594+SUM($S$6:AM$6)*$M594+SUM($S$7:AM$7)*$N594-SUM($O594:$Q594)&gt;0,SUM($S$3:AM$3)*$J594+SUM($S$4:AQ$4)*$K594+SUM($S$5:AM$5)*$L594+SUM($S$6:AM$6)*$M594+SUM($S$7:AM$7)*$N594-SUM($O594:$Q594),0)</f>
        <v>2.0999999999999996</v>
      </c>
      <c r="AK594" s="4">
        <f t="shared" si="1900"/>
        <v>0</v>
      </c>
      <c r="AL594" s="72">
        <f>IF(SUM($S$3:AO$3)*$J594+SUM($S$4:AS$4)*$K594+SUM($S$5:AO$5)*$L594+SUM($S$6:AO$6)*$M594+SUM($S$7:AO$7)*$N594-SUM($O594:$Q594)&gt;0,SUM($S$3:AO$3)*$J594+SUM($S$4:AS$4)*$K594+SUM($S$5:AO$5)*$L594+SUM($S$6:AO$6)*$M594+SUM($S$7:AO$7)*$N594-SUM($O594:$Q594),0)</f>
        <v>2.0999999999999996</v>
      </c>
      <c r="AM594" s="4">
        <f t="shared" si="1901"/>
        <v>0</v>
      </c>
      <c r="AN594" s="72">
        <f>IF(SUM($S$3:AQ$3)*$J594+SUM($S$4:AU$4)*$K594+SUM($S$5:AQ$5)*$L594+SUM($S$6:AQ$6)*$M594+SUM($S$7:AQ$7)*$N594-SUM($O594:$Q594)&gt;0,SUM($S$3:AQ$3)*$J594+SUM($S$4:AU$4)*$K594+SUM($S$5:AQ$5)*$L594+SUM($S$6:AQ$6)*$M594+SUM($S$7:AQ$7)*$N594-SUM($O594:$Q594),0)</f>
        <v>3.0999999999999996</v>
      </c>
      <c r="AO594" s="4">
        <f t="shared" si="1902"/>
        <v>1</v>
      </c>
      <c r="AP594" s="72">
        <f>IF(SUM($S$3:AS$3)*$J594+SUM($S$4:AW$4)*$K594+SUM($S$5:AS$5)*$L594+SUM($S$6:AS$6)*$M594+SUM($S$7:AS$7)*$N594-SUM($O594:$Q594)&gt;0,SUM($S$3:AS$3)*$J594+SUM($S$4:AW$4)*$K594+SUM($S$5:AS$5)*$L594+SUM($S$6:AS$6)*$M594+SUM($S$7:AS$7)*$N594-SUM($O594:$Q594),0)</f>
        <v>5.1000000000000005</v>
      </c>
      <c r="AQ594" s="4">
        <f t="shared" si="1903"/>
        <v>2.0000000000000009</v>
      </c>
      <c r="AR594" s="72">
        <f>IF(SUM($S$3:AU$3)*$J594+SUM($S$4:AP$4)*$K594+SUM($S$5:AU$5)*$L594+SUM($S$6:AU$6)*$M594+SUM($S$7:AU$7)*$N594-SUM($O594:$Q594)&gt;0,SUM($S$3:AU$3)*$J594+SUM($S$4:AP$4)*$K594+SUM($S$5:AU$5)*$L594+SUM($S$6:AU$6)*$M594+SUM($S$7:AU$7)*$N594-SUM($O594:$Q594),0)</f>
        <v>8.6999999999999993</v>
      </c>
      <c r="AS594" s="4">
        <f t="shared" si="1904"/>
        <v>3.5999999999999988</v>
      </c>
      <c r="AT594" s="72">
        <f>IF(SUM($S$3:AW$3)*$J594+SUM($S$4:AW$4)*$K594+SUM($S$5:AW$5)*$L594+SUM($S$6:AW$6)*$M594+SUM($S$7:AW$7)*$N594-SUM($O594:$Q594)&gt;0,SUM($S$3:AW$3)*$J594+SUM($S$4:AW$4)*$K594+SUM($S$5:AW$5)*$L594+SUM($S$6:AW$6)*$M594+SUM($S$7:AW$7)*$N594-SUM($O594:$Q594),0)</f>
        <v>12.3</v>
      </c>
      <c r="AU594" s="4">
        <f t="shared" si="1905"/>
        <v>3.6000000000000014</v>
      </c>
      <c r="AV594" s="72">
        <f>IF(SUM($S$3:AY$3)*$J594+SUM($S$4:AY$4)*$K594+SUM($S$5:AY$5)*$L594+SUM($S$6:AY$6)*$M594+SUM($S$7:AY$7)*$N594-SUM($O594:$Q594)&gt;0,SUM($S$3:AY$3)*$J594+SUM($S$4:AY$4)*$K594+SUM($S$5:AY$5)*$L594+SUM($S$6:AY$6)*$M594+SUM($S$7:AY$7)*$N594-SUM($O594:$Q594),0)</f>
        <v>15.900000000000002</v>
      </c>
      <c r="AW594" s="4">
        <f t="shared" si="1906"/>
        <v>3.6000000000000014</v>
      </c>
      <c r="AX594" s="72">
        <f>IF(SUM($S$3:BA$3)*$J594+SUM($S$4:BA$4)*$K594+SUM($S$5:BA$5)*$L594+SUM($S$6:BA$6)*$M594+SUM($S$7:BA$7)*$N594-SUM($O594:$Q594)&gt;0,SUM($S$3:BA$3)*$J594+SUM($S$4:BA$4)*$K594+SUM($S$5:BA$5)*$L594+SUM($S$6:BA$6)*$M594+SUM($S$7:BA$7)*$N594-SUM($O594:$Q594),0)</f>
        <v>19.5</v>
      </c>
      <c r="AY594" s="7">
        <f t="shared" si="1907"/>
        <v>3.5999999999999979</v>
      </c>
      <c r="AZ594" s="401">
        <f>IF(SUM($S$3:BC$3)*$J594+SUM($S$4:BC$4)*$K594+SUM($S$5:BC$5)*$L594+SUM($S$6:BC$6)*$M594+SUM($S$7:BC$7)*$N594-SUM($O594:$Q594)&gt;0,SUM($S$3:BC$3)*$J594+SUM($S$4:BC$4)*$K594+SUM($S$5:BC$5)*$L594+SUM($S$6:BC$6)*$M594+SUM($S$7:BC$7)*$N594-SUM($O594:$Q594),0)</f>
        <v>23.1</v>
      </c>
      <c r="BA594" s="87">
        <f t="shared" si="2032"/>
        <v>3.6000000000000014</v>
      </c>
      <c r="BB594" s="402">
        <f>IF(SUM($S$3:BD$3)*$J594+SUM($S$4:BD$4)*$K594+SUM($S$5:BD$5)*$L594+SUM($S$6:BD$6)*$M594+SUM($S$7:BD$7)*$N594-SUM($O594:$Q594)&gt;0,SUM($S$3:BD$3)*$J594+SUM($S$4:BD$4)*$K594+SUM($S$5:BD$5)*$L594+SUM($S$6:BD$6)*$M594+SUM($S$7:BD$7)*$N594-SUM($O594:$Q594),0)</f>
        <v>25.82</v>
      </c>
      <c r="BC594" s="87">
        <f t="shared" si="2033"/>
        <v>2.7199999999999989</v>
      </c>
      <c r="BD594" s="393"/>
      <c r="BE594" s="14"/>
      <c r="BF594" s="75"/>
      <c r="BG594" s="91">
        <f t="shared" si="2034"/>
        <v>0</v>
      </c>
      <c r="BH594" s="91">
        <f t="shared" si="2035"/>
        <v>0</v>
      </c>
      <c r="BI594" s="91">
        <f t="shared" si="2036"/>
        <v>0</v>
      </c>
      <c r="BJ594" s="91">
        <f t="shared" si="2037"/>
        <v>2428.855</v>
      </c>
      <c r="BK594" s="91">
        <f t="shared" si="2038"/>
        <v>2671.740499999999</v>
      </c>
      <c r="BL594" s="91">
        <f t="shared" si="2039"/>
        <v>0</v>
      </c>
      <c r="BM594" s="91">
        <f t="shared" si="2040"/>
        <v>0</v>
      </c>
      <c r="BN594" s="91">
        <f t="shared" si="2041"/>
        <v>2428.855</v>
      </c>
      <c r="BO594" s="91">
        <f t="shared" si="2042"/>
        <v>4857.7100000000019</v>
      </c>
      <c r="BP594" s="91">
        <f t="shared" si="2043"/>
        <v>8743.877999999997</v>
      </c>
      <c r="BQ594" s="250">
        <f t="shared" si="2044"/>
        <v>8743.8780000000042</v>
      </c>
      <c r="BR594" s="157">
        <f t="shared" si="2045"/>
        <v>8743.8780000000042</v>
      </c>
      <c r="BS594" s="91">
        <f t="shared" si="2046"/>
        <v>8743.8779999999952</v>
      </c>
      <c r="BT594" s="91">
        <f t="shared" si="2047"/>
        <v>8743.8780000000042</v>
      </c>
      <c r="BU594" s="91">
        <f t="shared" si="2048"/>
        <v>6606.4855999999972</v>
      </c>
      <c r="BV594" s="23"/>
      <c r="BW594" s="24"/>
      <c r="BX594" s="164" t="s">
        <v>645</v>
      </c>
    </row>
    <row r="595" spans="1:76" ht="15" customHeight="1" x14ac:dyDescent="0.25">
      <c r="A595" s="94" t="s">
        <v>387</v>
      </c>
      <c r="B595" s="15"/>
      <c r="C595" s="268" t="s">
        <v>10</v>
      </c>
      <c r="D595" s="283">
        <v>1</v>
      </c>
      <c r="E595" s="336">
        <v>2351.83</v>
      </c>
      <c r="F595" s="355" t="s">
        <v>628</v>
      </c>
      <c r="G595" s="369">
        <v>1</v>
      </c>
      <c r="H595" s="370">
        <v>2587.0100000000002</v>
      </c>
      <c r="I595" s="383" t="s">
        <v>628</v>
      </c>
      <c r="J595" s="322"/>
      <c r="K595" s="117"/>
      <c r="L595" s="33">
        <v>5.6000000000000001E-2</v>
      </c>
      <c r="M595" s="29"/>
      <c r="N595" s="29"/>
      <c r="O595" s="4">
        <v>0</v>
      </c>
      <c r="P595" s="10">
        <v>0</v>
      </c>
      <c r="Q595" s="295">
        <v>11.256</v>
      </c>
      <c r="R595" s="72">
        <f>IF(SUM($S$3:U$3)*$J595+SUM($S$4:U$4)*$K595+SUM($S$5:U$5)*$L595+SUM($S$6:U$6)*$M595+SUM($S$7:U$7)*$N595-SUM($O595:$Q595)&gt;0,SUM($S$3:U$3)*$J595+SUM($S$4:U$4)*$K595+SUM($S$5:U$5)*$L595+SUM($S$6:U$6)*$M595+SUM($S$7:U$7)*$N595-SUM($O595:$Q595),0)</f>
        <v>0</v>
      </c>
      <c r="S595" s="73">
        <f t="shared" si="1891"/>
        <v>0</v>
      </c>
      <c r="T595" s="72">
        <f>IF(SUM($S$3:W$3)*$J595+SUM($S$4:W$4)*$K595+SUM($S$5:W$5)*$L595+SUM($S$6:W$6)*$M595+SUM($S$7:W$7)*$N595-SUM($O595:$Q595)&gt;0,SUM($S$3:W$3)*$J595+SUM($S$4:W$4)*$K595+SUM($S$5:W$5)*$L595+SUM($S$6:W$6)*$M595+SUM($S$7:W$7)*$N595-SUM($O595:$Q595),0)</f>
        <v>0</v>
      </c>
      <c r="U595" s="4">
        <f t="shared" si="1892"/>
        <v>0</v>
      </c>
      <c r="V595" s="72">
        <f>IF(SUM($S$3:Y$3)*$J595+SUM($S$4:Y$4)*$K595+SUM($S$5:Y$5)*$L595+SUM($S$6:Y$6)*$M595+SUM($S$7:Y$7)*$N595-SUM($O595:$Q595)&gt;0,SUM($S$3:Y$3)*$J595+SUM($S$4:Y$4)*$K595+SUM($S$5:Y$5)*$L595+SUM($S$6:Y$6)*$M595+SUM($S$7:Y$7)*$N595-SUM($O595:$Q595),0)</f>
        <v>0</v>
      </c>
      <c r="W595" s="4">
        <f t="shared" si="1893"/>
        <v>0</v>
      </c>
      <c r="X595" s="72">
        <f>IF(SUM($S$3:AA$3)*$J595+SUM($S$4:AA$4)*$K595+SUM($S$5:AA$5)*$L595+SUM($S$6:AA$6)*$M595+SUM($S$7:AA$7)*$N595-SUM($O595:$Q595)&gt;0,SUM($S$3:AA$3)*$J595+SUM($S$4:AA$4)*$K595+SUM($S$5:AA$5)*$L595+SUM($S$6:AA$6)*$M595+SUM($S$7:AA$7)*$N595-SUM($O595:$Q595),0)</f>
        <v>0</v>
      </c>
      <c r="Y595" s="4">
        <f t="shared" si="1894"/>
        <v>0</v>
      </c>
      <c r="Z595" s="72">
        <f>IF(SUM($S$3:AC$3)*$J595+SUM($S$4:AC$4)*$K595+SUM($S$5:AC$5)*$L595+SUM($S$6:AC$6)*$M595+SUM($S$7:AC$7)*$N595-SUM($O595:$Q595)&gt;0,SUM($S$3:AC$3)*$J595+SUM($S$4:AC$4)*$K595+SUM($S$5:AC$5)*$L595+SUM($S$6:AC$6)*$M595+SUM($S$7:AC$7)*$N595-SUM($O595:$Q595),0)</f>
        <v>0</v>
      </c>
      <c r="AA595" s="4">
        <f t="shared" si="1895"/>
        <v>0</v>
      </c>
      <c r="AB595" s="72">
        <f>IF(SUM($S$3:AE$3)*$J595+SUM($S$4:AE$4)*$K595+SUM($S$5:AE$5)*$L595+SUM($S$6:AE$6)*$M595+SUM($S$7:AE$7)*$N595-SUM($O595:$Q595)&gt;0,SUM($S$3:AE$3)*$J595+SUM($S$4:AE$4)*$K595+SUM($S$5:AE$5)*$L595+SUM($S$6:AE$6)*$M595+SUM($S$7:AE$7)*$N595-SUM($O595:$Q595),0)</f>
        <v>0</v>
      </c>
      <c r="AC595" s="4">
        <f t="shared" si="1896"/>
        <v>0</v>
      </c>
      <c r="AD595" s="72">
        <f>IF(SUM($S$3:AG$3)*$J595+SUM($S$4:AG$4)*$K595+SUM($S$5:AG$5)*$L595+SUM($S$6:AG$6)*$M595+SUM($S$7:AG$7)*$N595-SUM($O595:$Q595)&gt;0,SUM($S$3:AG$3)*$J595+SUM($S$4:AG$4)*$K595+SUM($S$5:AG$5)*$L595+SUM($S$6:AG$6)*$M595+SUM($S$7:AG$7)*$N595-SUM($O595:$Q595),0)</f>
        <v>0</v>
      </c>
      <c r="AE595" s="4">
        <f t="shared" si="1897"/>
        <v>0</v>
      </c>
      <c r="AF595" s="72">
        <f>IF(SUM($S$3:AI$3)*$J595+SUM($S$4:AI$4)*$K595+SUM($S$5:AI$5)*$L595+SUM($S$6:AI$6)*$M595+SUM($S$7:AI$7)*$N595-SUM($O595:$Q595)&gt;0,SUM($S$3:AI$3)*$J595+SUM($S$4:AI$4)*$K595+SUM($S$5:AI$5)*$L595+SUM($S$6:AI$6)*$M595+SUM($S$7:AI$7)*$N595-SUM($O595:$Q595),0)</f>
        <v>2.8000000000000007</v>
      </c>
      <c r="AG595" s="4">
        <f t="shared" si="1898"/>
        <v>2.8000000000000007</v>
      </c>
      <c r="AH595" s="72">
        <f>IF(SUM($S$3:AK$3)*$J595+SUM($S$4:AK$4)*$K595+SUM($S$5:AK$5)*$L595+SUM($S$6:AK$6)*$M595+SUM($S$7:AK$7)*$N595-SUM($O595:$Q595)&gt;0,SUM($S$3:AK$3)*$J595+SUM($S$4:AK$4)*$K595+SUM($S$5:AK$5)*$L595+SUM($S$6:AK$6)*$M595+SUM($S$7:AK$7)*$N595-SUM($O595:$Q595),0)</f>
        <v>5.879999999999999</v>
      </c>
      <c r="AI595" s="4">
        <f t="shared" si="1899"/>
        <v>3.0799999999999983</v>
      </c>
      <c r="AJ595" s="72">
        <f>IF(SUM($S$3:AM$3)*$J595+SUM($S$4:AQ$4)*$K595+SUM($S$5:AM$5)*$L595+SUM($S$6:AM$6)*$M595+SUM($S$7:AM$7)*$N595-SUM($O595:$Q595)&gt;0,SUM($S$3:AM$3)*$J595+SUM($S$4:AQ$4)*$K595+SUM($S$5:AM$5)*$L595+SUM($S$6:AM$6)*$M595+SUM($S$7:AM$7)*$N595-SUM($O595:$Q595),0)</f>
        <v>5.879999999999999</v>
      </c>
      <c r="AK595" s="4">
        <f t="shared" si="1900"/>
        <v>0</v>
      </c>
      <c r="AL595" s="72">
        <f>IF(SUM($S$3:AO$3)*$J595+SUM($S$4:AS$4)*$K595+SUM($S$5:AO$5)*$L595+SUM($S$6:AO$6)*$M595+SUM($S$7:AO$7)*$N595-SUM($O595:$Q595)&gt;0,SUM($S$3:AO$3)*$J595+SUM($S$4:AS$4)*$K595+SUM($S$5:AO$5)*$L595+SUM($S$6:AO$6)*$M595+SUM($S$7:AO$7)*$N595-SUM($O595:$Q595),0)</f>
        <v>5.879999999999999</v>
      </c>
      <c r="AM595" s="4">
        <f t="shared" si="1901"/>
        <v>0</v>
      </c>
      <c r="AN595" s="72">
        <f>IF(SUM($S$3:AQ$3)*$J595+SUM($S$4:AU$4)*$K595+SUM($S$5:AQ$5)*$L595+SUM($S$6:AQ$6)*$M595+SUM($S$7:AQ$7)*$N595-SUM($O595:$Q595)&gt;0,SUM($S$3:AQ$3)*$J595+SUM($S$4:AU$4)*$K595+SUM($S$5:AQ$5)*$L595+SUM($S$6:AQ$6)*$M595+SUM($S$7:AQ$7)*$N595-SUM($O595:$Q595),0)</f>
        <v>8.68</v>
      </c>
      <c r="AO595" s="4">
        <f t="shared" si="1902"/>
        <v>2.8000000000000007</v>
      </c>
      <c r="AP595" s="72">
        <f>IF(SUM($S$3:AS$3)*$J595+SUM($S$4:AW$4)*$K595+SUM($S$5:AS$5)*$L595+SUM($S$6:AS$6)*$M595+SUM($S$7:AS$7)*$N595-SUM($O595:$Q595)&gt;0,SUM($S$3:AS$3)*$J595+SUM($S$4:AW$4)*$K595+SUM($S$5:AS$5)*$L595+SUM($S$6:AS$6)*$M595+SUM($S$7:AS$7)*$N595-SUM($O595:$Q595),0)</f>
        <v>14.280000000000001</v>
      </c>
      <c r="AQ595" s="4">
        <f t="shared" si="1903"/>
        <v>5.6000000000000014</v>
      </c>
      <c r="AR595" s="72">
        <f>IF(SUM($S$3:AU$3)*$J595+SUM($S$4:AP$4)*$K595+SUM($S$5:AU$5)*$L595+SUM($S$6:AU$6)*$M595+SUM($S$7:AU$7)*$N595-SUM($O595:$Q595)&gt;0,SUM($S$3:AU$3)*$J595+SUM($S$4:AP$4)*$K595+SUM($S$5:AU$5)*$L595+SUM($S$6:AU$6)*$M595+SUM($S$7:AU$7)*$N595-SUM($O595:$Q595),0)</f>
        <v>24.36</v>
      </c>
      <c r="AS595" s="4">
        <f t="shared" si="1904"/>
        <v>10.079999999999998</v>
      </c>
      <c r="AT595" s="72">
        <f>IF(SUM($S$3:AW$3)*$J595+SUM($S$4:AW$4)*$K595+SUM($S$5:AW$5)*$L595+SUM($S$6:AW$6)*$M595+SUM($S$7:AW$7)*$N595-SUM($O595:$Q595)&gt;0,SUM($S$3:AW$3)*$J595+SUM($S$4:AW$4)*$K595+SUM($S$5:AW$5)*$L595+SUM($S$6:AW$6)*$M595+SUM($S$7:AW$7)*$N595-SUM($O595:$Q595),0)</f>
        <v>34.44</v>
      </c>
      <c r="AU595" s="4">
        <f t="shared" si="1905"/>
        <v>10.079999999999998</v>
      </c>
      <c r="AV595" s="72">
        <f>IF(SUM($S$3:AY$3)*$J595+SUM($S$4:AY$4)*$K595+SUM($S$5:AY$5)*$L595+SUM($S$6:AY$6)*$M595+SUM($S$7:AY$7)*$N595-SUM($O595:$Q595)&gt;0,SUM($S$3:AY$3)*$J595+SUM($S$4:AY$4)*$K595+SUM($S$5:AY$5)*$L595+SUM($S$6:AY$6)*$M595+SUM($S$7:AY$7)*$N595-SUM($O595:$Q595),0)</f>
        <v>44.52</v>
      </c>
      <c r="AW595" s="4">
        <f t="shared" si="1906"/>
        <v>10.080000000000005</v>
      </c>
      <c r="AX595" s="72">
        <f>IF(SUM($S$3:BA$3)*$J595+SUM($S$4:BA$4)*$K595+SUM($S$5:BA$5)*$L595+SUM($S$6:BA$6)*$M595+SUM($S$7:BA$7)*$N595-SUM($O595:$Q595)&gt;0,SUM($S$3:BA$3)*$J595+SUM($S$4:BA$4)*$K595+SUM($S$5:BA$5)*$L595+SUM($S$6:BA$6)*$M595+SUM($S$7:BA$7)*$N595-SUM($O595:$Q595),0)</f>
        <v>54.599999999999994</v>
      </c>
      <c r="AY595" s="7">
        <f t="shared" si="1907"/>
        <v>10.079999999999991</v>
      </c>
      <c r="AZ595" s="401">
        <f>IF(SUM($S$3:BC$3)*$J595+SUM($S$4:BC$4)*$K595+SUM($S$5:BC$5)*$L595+SUM($S$6:BC$6)*$M595+SUM($S$7:BC$7)*$N595-SUM($O595:$Q595)&gt;0,SUM($S$3:BC$3)*$J595+SUM($S$4:BC$4)*$K595+SUM($S$5:BC$5)*$L595+SUM($S$6:BC$6)*$M595+SUM($S$7:BC$7)*$N595-SUM($O595:$Q595),0)</f>
        <v>64.680000000000007</v>
      </c>
      <c r="BA595" s="87">
        <f t="shared" si="2032"/>
        <v>10.080000000000013</v>
      </c>
      <c r="BB595" s="402">
        <f>IF(SUM($S$3:BD$3)*$J595+SUM($S$4:BD$4)*$K595+SUM($S$5:BD$5)*$L595+SUM($S$6:BD$6)*$M595+SUM($S$7:BD$7)*$N595-SUM($O595:$Q595)&gt;0,SUM($S$3:BD$3)*$J595+SUM($S$4:BD$4)*$K595+SUM($S$5:BD$5)*$L595+SUM($S$6:BD$6)*$M595+SUM($S$7:BD$7)*$N595-SUM($O595:$Q595),0)</f>
        <v>72.296000000000006</v>
      </c>
      <c r="BC595" s="87">
        <f t="shared" si="2033"/>
        <v>7.6159999999999997</v>
      </c>
      <c r="BD595" s="393"/>
      <c r="BE595" s="14"/>
      <c r="BF595" s="75"/>
      <c r="BG595" s="91">
        <f t="shared" si="2034"/>
        <v>0</v>
      </c>
      <c r="BH595" s="91">
        <f t="shared" si="2035"/>
        <v>0</v>
      </c>
      <c r="BI595" s="91">
        <f t="shared" si="2036"/>
        <v>0</v>
      </c>
      <c r="BJ595" s="91">
        <f t="shared" si="2037"/>
        <v>7243.6280000000024</v>
      </c>
      <c r="BK595" s="91">
        <f t="shared" si="2038"/>
        <v>7967.9907999999959</v>
      </c>
      <c r="BL595" s="91">
        <f t="shared" si="2039"/>
        <v>0</v>
      </c>
      <c r="BM595" s="91">
        <f t="shared" si="2040"/>
        <v>0</v>
      </c>
      <c r="BN595" s="91">
        <f t="shared" si="2041"/>
        <v>7243.6280000000024</v>
      </c>
      <c r="BO595" s="91">
        <f t="shared" si="2042"/>
        <v>14487.256000000005</v>
      </c>
      <c r="BP595" s="91">
        <f t="shared" si="2043"/>
        <v>26077.060799999999</v>
      </c>
      <c r="BQ595" s="250">
        <f t="shared" si="2044"/>
        <v>26077.060799999999</v>
      </c>
      <c r="BR595" s="157">
        <f t="shared" si="2045"/>
        <v>26077.060800000017</v>
      </c>
      <c r="BS595" s="91">
        <f t="shared" si="2046"/>
        <v>26077.060799999981</v>
      </c>
      <c r="BT595" s="91">
        <f t="shared" si="2047"/>
        <v>26077.060800000036</v>
      </c>
      <c r="BU595" s="91">
        <f t="shared" si="2048"/>
        <v>19702.668160000001</v>
      </c>
      <c r="BV595" s="23"/>
      <c r="BW595" s="24"/>
      <c r="BX595" s="164" t="s">
        <v>645</v>
      </c>
    </row>
    <row r="596" spans="1:76" ht="15" customHeight="1" x14ac:dyDescent="0.25">
      <c r="A596" s="94" t="s">
        <v>388</v>
      </c>
      <c r="B596" s="15"/>
      <c r="C596" s="268" t="s">
        <v>10</v>
      </c>
      <c r="D596" s="283">
        <v>1</v>
      </c>
      <c r="E596" s="336">
        <v>3136.4579999999996</v>
      </c>
      <c r="F596" s="355" t="s">
        <v>628</v>
      </c>
      <c r="G596" s="369">
        <v>1</v>
      </c>
      <c r="H596" s="370">
        <v>3450.1</v>
      </c>
      <c r="I596" s="383" t="s">
        <v>628</v>
      </c>
      <c r="J596" s="322"/>
      <c r="K596" s="117"/>
      <c r="L596" s="33">
        <v>0.04</v>
      </c>
      <c r="M596" s="29"/>
      <c r="N596" s="29"/>
      <c r="O596" s="4">
        <v>0</v>
      </c>
      <c r="P596" s="10">
        <v>0</v>
      </c>
      <c r="Q596" s="295">
        <v>8.0400000000000009</v>
      </c>
      <c r="R596" s="72">
        <f>IF(SUM($S$3:U$3)*$J596+SUM($S$4:U$4)*$K596+SUM($S$5:U$5)*$L596+SUM($S$6:U$6)*$M596+SUM($S$7:U$7)*$N596-SUM($O596:$Q596)&gt;0,SUM($S$3:U$3)*$J596+SUM($S$4:U$4)*$K596+SUM($S$5:U$5)*$L596+SUM($S$6:U$6)*$M596+SUM($S$7:U$7)*$N596-SUM($O596:$Q596),0)</f>
        <v>0</v>
      </c>
      <c r="S596" s="73">
        <f t="shared" si="1891"/>
        <v>0</v>
      </c>
      <c r="T596" s="72">
        <f>IF(SUM($S$3:W$3)*$J596+SUM($S$4:W$4)*$K596+SUM($S$5:W$5)*$L596+SUM($S$6:W$6)*$M596+SUM($S$7:W$7)*$N596-SUM($O596:$Q596)&gt;0,SUM($S$3:W$3)*$J596+SUM($S$4:W$4)*$K596+SUM($S$5:W$5)*$L596+SUM($S$6:W$6)*$M596+SUM($S$7:W$7)*$N596-SUM($O596:$Q596),0)</f>
        <v>0</v>
      </c>
      <c r="U596" s="4">
        <f t="shared" si="1892"/>
        <v>0</v>
      </c>
      <c r="V596" s="72">
        <f>IF(SUM($S$3:Y$3)*$J596+SUM($S$4:Y$4)*$K596+SUM($S$5:Y$5)*$L596+SUM($S$6:Y$6)*$M596+SUM($S$7:Y$7)*$N596-SUM($O596:$Q596)&gt;0,SUM($S$3:Y$3)*$J596+SUM($S$4:Y$4)*$K596+SUM($S$5:Y$5)*$L596+SUM($S$6:Y$6)*$M596+SUM($S$7:Y$7)*$N596-SUM($O596:$Q596),0)</f>
        <v>0</v>
      </c>
      <c r="W596" s="4">
        <f t="shared" si="1893"/>
        <v>0</v>
      </c>
      <c r="X596" s="72">
        <f>IF(SUM($S$3:AA$3)*$J596+SUM($S$4:AA$4)*$K596+SUM($S$5:AA$5)*$L596+SUM($S$6:AA$6)*$M596+SUM($S$7:AA$7)*$N596-SUM($O596:$Q596)&gt;0,SUM($S$3:AA$3)*$J596+SUM($S$4:AA$4)*$K596+SUM($S$5:AA$5)*$L596+SUM($S$6:AA$6)*$M596+SUM($S$7:AA$7)*$N596-SUM($O596:$Q596),0)</f>
        <v>0</v>
      </c>
      <c r="Y596" s="4">
        <f t="shared" si="1894"/>
        <v>0</v>
      </c>
      <c r="Z596" s="72">
        <f>IF(SUM($S$3:AC$3)*$J596+SUM($S$4:AC$4)*$K596+SUM($S$5:AC$5)*$L596+SUM($S$6:AC$6)*$M596+SUM($S$7:AC$7)*$N596-SUM($O596:$Q596)&gt;0,SUM($S$3:AC$3)*$J596+SUM($S$4:AC$4)*$K596+SUM($S$5:AC$5)*$L596+SUM($S$6:AC$6)*$M596+SUM($S$7:AC$7)*$N596-SUM($O596:$Q596),0)</f>
        <v>0</v>
      </c>
      <c r="AA596" s="4">
        <f t="shared" si="1895"/>
        <v>0</v>
      </c>
      <c r="AB596" s="72">
        <f>IF(SUM($S$3:AE$3)*$J596+SUM($S$4:AE$4)*$K596+SUM($S$5:AE$5)*$L596+SUM($S$6:AE$6)*$M596+SUM($S$7:AE$7)*$N596-SUM($O596:$Q596)&gt;0,SUM($S$3:AE$3)*$J596+SUM($S$4:AE$4)*$K596+SUM($S$5:AE$5)*$L596+SUM($S$6:AE$6)*$M596+SUM($S$7:AE$7)*$N596-SUM($O596:$Q596),0)</f>
        <v>0</v>
      </c>
      <c r="AC596" s="4">
        <f t="shared" si="1896"/>
        <v>0</v>
      </c>
      <c r="AD596" s="72">
        <f>IF(SUM($S$3:AG$3)*$J596+SUM($S$4:AG$4)*$K596+SUM($S$5:AG$5)*$L596+SUM($S$6:AG$6)*$M596+SUM($S$7:AG$7)*$N596-SUM($O596:$Q596)&gt;0,SUM($S$3:AG$3)*$J596+SUM($S$4:AG$4)*$K596+SUM($S$5:AG$5)*$L596+SUM($S$6:AG$6)*$M596+SUM($S$7:AG$7)*$N596-SUM($O596:$Q596),0)</f>
        <v>0</v>
      </c>
      <c r="AE596" s="4">
        <f t="shared" si="1897"/>
        <v>0</v>
      </c>
      <c r="AF596" s="72">
        <f>IF(SUM($S$3:AI$3)*$J596+SUM($S$4:AI$4)*$K596+SUM($S$5:AI$5)*$L596+SUM($S$6:AI$6)*$M596+SUM($S$7:AI$7)*$N596-SUM($O596:$Q596)&gt;0,SUM($S$3:AI$3)*$J596+SUM($S$4:AI$4)*$K596+SUM($S$5:AI$5)*$L596+SUM($S$6:AI$6)*$M596+SUM($S$7:AI$7)*$N596-SUM($O596:$Q596),0)</f>
        <v>2</v>
      </c>
      <c r="AG596" s="4">
        <f t="shared" si="1898"/>
        <v>2</v>
      </c>
      <c r="AH596" s="72">
        <f>IF(SUM($S$3:AK$3)*$J596+SUM($S$4:AK$4)*$K596+SUM($S$5:AK$5)*$L596+SUM($S$6:AK$6)*$M596+SUM($S$7:AK$7)*$N596-SUM($O596:$Q596)&gt;0,SUM($S$3:AK$3)*$J596+SUM($S$4:AK$4)*$K596+SUM($S$5:AK$5)*$L596+SUM($S$6:AK$6)*$M596+SUM($S$7:AK$7)*$N596-SUM($O596:$Q596),0)</f>
        <v>4.1999999999999993</v>
      </c>
      <c r="AI596" s="4">
        <f t="shared" si="1899"/>
        <v>2.1999999999999993</v>
      </c>
      <c r="AJ596" s="72">
        <f>IF(SUM($S$3:AM$3)*$J596+SUM($S$4:AQ$4)*$K596+SUM($S$5:AM$5)*$L596+SUM($S$6:AM$6)*$M596+SUM($S$7:AM$7)*$N596-SUM($O596:$Q596)&gt;0,SUM($S$3:AM$3)*$J596+SUM($S$4:AQ$4)*$K596+SUM($S$5:AM$5)*$L596+SUM($S$6:AM$6)*$M596+SUM($S$7:AM$7)*$N596-SUM($O596:$Q596),0)</f>
        <v>4.1999999999999993</v>
      </c>
      <c r="AK596" s="4">
        <f t="shared" si="1900"/>
        <v>0</v>
      </c>
      <c r="AL596" s="72">
        <f>IF(SUM($S$3:AO$3)*$J596+SUM($S$4:AS$4)*$K596+SUM($S$5:AO$5)*$L596+SUM($S$6:AO$6)*$M596+SUM($S$7:AO$7)*$N596-SUM($O596:$Q596)&gt;0,SUM($S$3:AO$3)*$J596+SUM($S$4:AS$4)*$K596+SUM($S$5:AO$5)*$L596+SUM($S$6:AO$6)*$M596+SUM($S$7:AO$7)*$N596-SUM($O596:$Q596),0)</f>
        <v>4.1999999999999993</v>
      </c>
      <c r="AM596" s="4">
        <f t="shared" si="1901"/>
        <v>0</v>
      </c>
      <c r="AN596" s="72">
        <f>IF(SUM($S$3:AQ$3)*$J596+SUM($S$4:AU$4)*$K596+SUM($S$5:AQ$5)*$L596+SUM($S$6:AQ$6)*$M596+SUM($S$7:AQ$7)*$N596-SUM($O596:$Q596)&gt;0,SUM($S$3:AQ$3)*$J596+SUM($S$4:AU$4)*$K596+SUM($S$5:AQ$5)*$L596+SUM($S$6:AQ$6)*$M596+SUM($S$7:AQ$7)*$N596-SUM($O596:$Q596),0)</f>
        <v>6.1999999999999993</v>
      </c>
      <c r="AO596" s="4">
        <f t="shared" si="1902"/>
        <v>2</v>
      </c>
      <c r="AP596" s="72">
        <f>IF(SUM($S$3:AS$3)*$J596+SUM($S$4:AW$4)*$K596+SUM($S$5:AS$5)*$L596+SUM($S$6:AS$6)*$M596+SUM($S$7:AS$7)*$N596-SUM($O596:$Q596)&gt;0,SUM($S$3:AS$3)*$J596+SUM($S$4:AW$4)*$K596+SUM($S$5:AS$5)*$L596+SUM($S$6:AS$6)*$M596+SUM($S$7:AS$7)*$N596-SUM($O596:$Q596),0)</f>
        <v>10.200000000000001</v>
      </c>
      <c r="AQ596" s="4">
        <f t="shared" si="1903"/>
        <v>4.0000000000000018</v>
      </c>
      <c r="AR596" s="72">
        <f>IF(SUM($S$3:AU$3)*$J596+SUM($S$4:AP$4)*$K596+SUM($S$5:AU$5)*$L596+SUM($S$6:AU$6)*$M596+SUM($S$7:AU$7)*$N596-SUM($O596:$Q596)&gt;0,SUM($S$3:AU$3)*$J596+SUM($S$4:AP$4)*$K596+SUM($S$5:AU$5)*$L596+SUM($S$6:AU$6)*$M596+SUM($S$7:AU$7)*$N596-SUM($O596:$Q596),0)</f>
        <v>17.399999999999999</v>
      </c>
      <c r="AS596" s="4">
        <f t="shared" si="1904"/>
        <v>7.1999999999999975</v>
      </c>
      <c r="AT596" s="72">
        <f>IF(SUM($S$3:AW$3)*$J596+SUM($S$4:AW$4)*$K596+SUM($S$5:AW$5)*$L596+SUM($S$6:AW$6)*$M596+SUM($S$7:AW$7)*$N596-SUM($O596:$Q596)&gt;0,SUM($S$3:AW$3)*$J596+SUM($S$4:AW$4)*$K596+SUM($S$5:AW$5)*$L596+SUM($S$6:AW$6)*$M596+SUM($S$7:AW$7)*$N596-SUM($O596:$Q596),0)</f>
        <v>24.6</v>
      </c>
      <c r="AU596" s="4">
        <f t="shared" si="1905"/>
        <v>7.2000000000000028</v>
      </c>
      <c r="AV596" s="72">
        <f>IF(SUM($S$3:AY$3)*$J596+SUM($S$4:AY$4)*$K596+SUM($S$5:AY$5)*$L596+SUM($S$6:AY$6)*$M596+SUM($S$7:AY$7)*$N596-SUM($O596:$Q596)&gt;0,SUM($S$3:AY$3)*$J596+SUM($S$4:AY$4)*$K596+SUM($S$5:AY$5)*$L596+SUM($S$6:AY$6)*$M596+SUM($S$7:AY$7)*$N596-SUM($O596:$Q596),0)</f>
        <v>31.800000000000004</v>
      </c>
      <c r="AW596" s="4">
        <f t="shared" si="1906"/>
        <v>7.2000000000000028</v>
      </c>
      <c r="AX596" s="72">
        <f>IF(SUM($S$3:BA$3)*$J596+SUM($S$4:BA$4)*$K596+SUM($S$5:BA$5)*$L596+SUM($S$6:BA$6)*$M596+SUM($S$7:BA$7)*$N596-SUM($O596:$Q596)&gt;0,SUM($S$3:BA$3)*$J596+SUM($S$4:BA$4)*$K596+SUM($S$5:BA$5)*$L596+SUM($S$6:BA$6)*$M596+SUM($S$7:BA$7)*$N596-SUM($O596:$Q596),0)</f>
        <v>39</v>
      </c>
      <c r="AY596" s="7">
        <f t="shared" si="1907"/>
        <v>7.1999999999999957</v>
      </c>
      <c r="AZ596" s="401">
        <f>IF(SUM($S$3:BC$3)*$J596+SUM($S$4:BC$4)*$K596+SUM($S$5:BC$5)*$L596+SUM($S$6:BC$6)*$M596+SUM($S$7:BC$7)*$N596-SUM($O596:$Q596)&gt;0,SUM($S$3:BC$3)*$J596+SUM($S$4:BC$4)*$K596+SUM($S$5:BC$5)*$L596+SUM($S$6:BC$6)*$M596+SUM($S$7:BC$7)*$N596-SUM($O596:$Q596),0)</f>
        <v>46.2</v>
      </c>
      <c r="BA596" s="87">
        <f t="shared" si="2032"/>
        <v>7.2000000000000028</v>
      </c>
      <c r="BB596" s="402">
        <f>IF(SUM($S$3:BD$3)*$J596+SUM($S$4:BD$4)*$K596+SUM($S$5:BD$5)*$L596+SUM($S$6:BD$6)*$M596+SUM($S$7:BD$7)*$N596-SUM($O596:$Q596)&gt;0,SUM($S$3:BD$3)*$J596+SUM($S$4:BD$4)*$K596+SUM($S$5:BD$5)*$L596+SUM($S$6:BD$6)*$M596+SUM($S$7:BD$7)*$N596-SUM($O596:$Q596),0)</f>
        <v>51.64</v>
      </c>
      <c r="BC596" s="87">
        <f t="shared" si="2033"/>
        <v>5.4399999999999977</v>
      </c>
      <c r="BD596" s="393"/>
      <c r="BF596" s="75"/>
      <c r="BG596" s="91">
        <f t="shared" si="2034"/>
        <v>0</v>
      </c>
      <c r="BH596" s="91">
        <f t="shared" si="2035"/>
        <v>0</v>
      </c>
      <c r="BI596" s="91">
        <f t="shared" si="2036"/>
        <v>0</v>
      </c>
      <c r="BJ596" s="91">
        <f t="shared" si="2037"/>
        <v>6900.2</v>
      </c>
      <c r="BK596" s="91">
        <f t="shared" si="2038"/>
        <v>7590.2199999999975</v>
      </c>
      <c r="BL596" s="91">
        <f t="shared" si="2039"/>
        <v>0</v>
      </c>
      <c r="BM596" s="91">
        <f t="shared" si="2040"/>
        <v>0</v>
      </c>
      <c r="BN596" s="91">
        <f t="shared" si="2041"/>
        <v>6900.2</v>
      </c>
      <c r="BO596" s="91">
        <f t="shared" si="2042"/>
        <v>13800.400000000005</v>
      </c>
      <c r="BP596" s="91">
        <f t="shared" si="2043"/>
        <v>24840.71999999999</v>
      </c>
      <c r="BQ596" s="250">
        <f t="shared" si="2044"/>
        <v>24840.720000000008</v>
      </c>
      <c r="BR596" s="157">
        <f t="shared" si="2045"/>
        <v>24840.720000000008</v>
      </c>
      <c r="BS596" s="91">
        <f t="shared" si="2046"/>
        <v>24840.719999999983</v>
      </c>
      <c r="BT596" s="91">
        <f t="shared" si="2047"/>
        <v>24840.720000000008</v>
      </c>
      <c r="BU596" s="91">
        <f t="shared" si="2048"/>
        <v>18768.543999999991</v>
      </c>
      <c r="BV596" s="23"/>
      <c r="BW596" s="24"/>
      <c r="BX596" s="164" t="s">
        <v>645</v>
      </c>
    </row>
    <row r="597" spans="1:76" ht="15" customHeight="1" x14ac:dyDescent="0.25">
      <c r="A597" s="94" t="s">
        <v>389</v>
      </c>
      <c r="B597" s="15"/>
      <c r="C597" s="268" t="s">
        <v>10</v>
      </c>
      <c r="D597" s="283">
        <v>1</v>
      </c>
      <c r="E597" s="336">
        <v>3230.9419999999996</v>
      </c>
      <c r="F597" s="355" t="s">
        <v>628</v>
      </c>
      <c r="G597" s="369">
        <v>1</v>
      </c>
      <c r="H597" s="370">
        <v>3554.04</v>
      </c>
      <c r="I597" s="383" t="s">
        <v>628</v>
      </c>
      <c r="J597" s="322"/>
      <c r="K597" s="117"/>
      <c r="L597" s="33">
        <v>3.5999999999999997E-2</v>
      </c>
      <c r="M597" s="29"/>
      <c r="N597" s="29"/>
      <c r="O597" s="4">
        <v>0</v>
      </c>
      <c r="P597" s="10">
        <v>0</v>
      </c>
      <c r="Q597" s="295">
        <v>7.2359999999999998</v>
      </c>
      <c r="R597" s="72">
        <f>IF(SUM($S$3:U$3)*$J597+SUM($S$4:U$4)*$K597+SUM($S$5:U$5)*$L597+SUM($S$6:U$6)*$M597+SUM($S$7:U$7)*$N597-SUM($O597:$Q597)&gt;0,SUM($S$3:U$3)*$J597+SUM($S$4:U$4)*$K597+SUM($S$5:U$5)*$L597+SUM($S$6:U$6)*$M597+SUM($S$7:U$7)*$N597-SUM($O597:$Q597),0)</f>
        <v>0</v>
      </c>
      <c r="S597" s="73">
        <f t="shared" si="1891"/>
        <v>0</v>
      </c>
      <c r="T597" s="72">
        <f>IF(SUM($S$3:W$3)*$J597+SUM($S$4:W$4)*$K597+SUM($S$5:W$5)*$L597+SUM($S$6:W$6)*$M597+SUM($S$7:W$7)*$N597-SUM($O597:$Q597)&gt;0,SUM($S$3:W$3)*$J597+SUM($S$4:W$4)*$K597+SUM($S$5:W$5)*$L597+SUM($S$6:W$6)*$M597+SUM($S$7:W$7)*$N597-SUM($O597:$Q597),0)</f>
        <v>0</v>
      </c>
      <c r="U597" s="4">
        <f t="shared" si="1892"/>
        <v>0</v>
      </c>
      <c r="V597" s="72">
        <f>IF(SUM($S$3:Y$3)*$J597+SUM($S$4:Y$4)*$K597+SUM($S$5:Y$5)*$L597+SUM($S$6:Y$6)*$M597+SUM($S$7:Y$7)*$N597-SUM($O597:$Q597)&gt;0,SUM($S$3:Y$3)*$J597+SUM($S$4:Y$4)*$K597+SUM($S$5:Y$5)*$L597+SUM($S$6:Y$6)*$M597+SUM($S$7:Y$7)*$N597-SUM($O597:$Q597),0)</f>
        <v>0</v>
      </c>
      <c r="W597" s="4">
        <f t="shared" si="1893"/>
        <v>0</v>
      </c>
      <c r="X597" s="72">
        <f>IF(SUM($S$3:AA$3)*$J597+SUM($S$4:AA$4)*$K597+SUM($S$5:AA$5)*$L597+SUM($S$6:AA$6)*$M597+SUM($S$7:AA$7)*$N597-SUM($O597:$Q597)&gt;0,SUM($S$3:AA$3)*$J597+SUM($S$4:AA$4)*$K597+SUM($S$5:AA$5)*$L597+SUM($S$6:AA$6)*$M597+SUM($S$7:AA$7)*$N597-SUM($O597:$Q597),0)</f>
        <v>0</v>
      </c>
      <c r="Y597" s="4">
        <f t="shared" si="1894"/>
        <v>0</v>
      </c>
      <c r="Z597" s="72">
        <f>IF(SUM($S$3:AC$3)*$J597+SUM($S$4:AC$4)*$K597+SUM($S$5:AC$5)*$L597+SUM($S$6:AC$6)*$M597+SUM($S$7:AC$7)*$N597-SUM($O597:$Q597)&gt;0,SUM($S$3:AC$3)*$J597+SUM($S$4:AC$4)*$K597+SUM($S$5:AC$5)*$L597+SUM($S$6:AC$6)*$M597+SUM($S$7:AC$7)*$N597-SUM($O597:$Q597),0)</f>
        <v>0</v>
      </c>
      <c r="AA597" s="4">
        <f t="shared" si="1895"/>
        <v>0</v>
      </c>
      <c r="AB597" s="72">
        <f>IF(SUM($S$3:AE$3)*$J597+SUM($S$4:AE$4)*$K597+SUM($S$5:AE$5)*$L597+SUM($S$6:AE$6)*$M597+SUM($S$7:AE$7)*$N597-SUM($O597:$Q597)&gt;0,SUM($S$3:AE$3)*$J597+SUM($S$4:AE$4)*$K597+SUM($S$5:AE$5)*$L597+SUM($S$6:AE$6)*$M597+SUM($S$7:AE$7)*$N597-SUM($O597:$Q597),0)</f>
        <v>0</v>
      </c>
      <c r="AC597" s="4">
        <f t="shared" si="1896"/>
        <v>0</v>
      </c>
      <c r="AD597" s="72">
        <f>IF(SUM($S$3:AG$3)*$J597+SUM($S$4:AG$4)*$K597+SUM($S$5:AG$5)*$L597+SUM($S$6:AG$6)*$M597+SUM($S$7:AG$7)*$N597-SUM($O597:$Q597)&gt;0,SUM($S$3:AG$3)*$J597+SUM($S$4:AG$4)*$K597+SUM($S$5:AG$5)*$L597+SUM($S$6:AG$6)*$M597+SUM($S$7:AG$7)*$N597-SUM($O597:$Q597),0)</f>
        <v>0</v>
      </c>
      <c r="AE597" s="4">
        <f t="shared" si="1897"/>
        <v>0</v>
      </c>
      <c r="AF597" s="72">
        <f>IF(SUM($S$3:AI$3)*$J597+SUM($S$4:AI$4)*$K597+SUM($S$5:AI$5)*$L597+SUM($S$6:AI$6)*$M597+SUM($S$7:AI$7)*$N597-SUM($O597:$Q597)&gt;0,SUM($S$3:AI$3)*$J597+SUM($S$4:AI$4)*$K597+SUM($S$5:AI$5)*$L597+SUM($S$6:AI$6)*$M597+SUM($S$7:AI$7)*$N597-SUM($O597:$Q597),0)</f>
        <v>1.7999999999999998</v>
      </c>
      <c r="AG597" s="4">
        <f t="shared" si="1898"/>
        <v>1.7999999999999998</v>
      </c>
      <c r="AH597" s="72">
        <f>IF(SUM($S$3:AK$3)*$J597+SUM($S$4:AK$4)*$K597+SUM($S$5:AK$5)*$L597+SUM($S$6:AK$6)*$M597+SUM($S$7:AK$7)*$N597-SUM($O597:$Q597)&gt;0,SUM($S$3:AK$3)*$J597+SUM($S$4:AK$4)*$K597+SUM($S$5:AK$5)*$L597+SUM($S$6:AK$6)*$M597+SUM($S$7:AK$7)*$N597-SUM($O597:$Q597),0)</f>
        <v>3.7800000000000002</v>
      </c>
      <c r="AI597" s="4">
        <f t="shared" si="1899"/>
        <v>1.9800000000000004</v>
      </c>
      <c r="AJ597" s="72">
        <f>IF(SUM($S$3:AM$3)*$J597+SUM($S$4:AQ$4)*$K597+SUM($S$5:AM$5)*$L597+SUM($S$6:AM$6)*$M597+SUM($S$7:AM$7)*$N597-SUM($O597:$Q597)&gt;0,SUM($S$3:AM$3)*$J597+SUM($S$4:AQ$4)*$K597+SUM($S$5:AM$5)*$L597+SUM($S$6:AM$6)*$M597+SUM($S$7:AM$7)*$N597-SUM($O597:$Q597),0)</f>
        <v>3.7800000000000002</v>
      </c>
      <c r="AK597" s="4">
        <f t="shared" si="1900"/>
        <v>0</v>
      </c>
      <c r="AL597" s="72">
        <f>IF(SUM($S$3:AO$3)*$J597+SUM($S$4:AS$4)*$K597+SUM($S$5:AO$5)*$L597+SUM($S$6:AO$6)*$M597+SUM($S$7:AO$7)*$N597-SUM($O597:$Q597)&gt;0,SUM($S$3:AO$3)*$J597+SUM($S$4:AS$4)*$K597+SUM($S$5:AO$5)*$L597+SUM($S$6:AO$6)*$M597+SUM($S$7:AO$7)*$N597-SUM($O597:$Q597),0)</f>
        <v>3.7800000000000002</v>
      </c>
      <c r="AM597" s="4">
        <f t="shared" si="1901"/>
        <v>0</v>
      </c>
      <c r="AN597" s="72">
        <f>IF(SUM($S$3:AQ$3)*$J597+SUM($S$4:AU$4)*$K597+SUM($S$5:AQ$5)*$L597+SUM($S$6:AQ$6)*$M597+SUM($S$7:AQ$7)*$N597-SUM($O597:$Q597)&gt;0,SUM($S$3:AQ$3)*$J597+SUM($S$4:AU$4)*$K597+SUM($S$5:AQ$5)*$L597+SUM($S$6:AQ$6)*$M597+SUM($S$7:AQ$7)*$N597-SUM($O597:$Q597),0)</f>
        <v>5.5799999999999992</v>
      </c>
      <c r="AO597" s="4">
        <f t="shared" si="1902"/>
        <v>1.7999999999999989</v>
      </c>
      <c r="AP597" s="72">
        <f>IF(SUM($S$3:AS$3)*$J597+SUM($S$4:AW$4)*$K597+SUM($S$5:AS$5)*$L597+SUM($S$6:AS$6)*$M597+SUM($S$7:AS$7)*$N597-SUM($O597:$Q597)&gt;0,SUM($S$3:AS$3)*$J597+SUM($S$4:AW$4)*$K597+SUM($S$5:AS$5)*$L597+SUM($S$6:AS$6)*$M597+SUM($S$7:AS$7)*$N597-SUM($O597:$Q597),0)</f>
        <v>9.18</v>
      </c>
      <c r="AQ597" s="4">
        <f t="shared" si="1903"/>
        <v>3.6000000000000005</v>
      </c>
      <c r="AR597" s="72">
        <f>IF(SUM($S$3:AU$3)*$J597+SUM($S$4:AP$4)*$K597+SUM($S$5:AU$5)*$L597+SUM($S$6:AU$6)*$M597+SUM($S$7:AU$7)*$N597-SUM($O597:$Q597)&gt;0,SUM($S$3:AU$3)*$J597+SUM($S$4:AP$4)*$K597+SUM($S$5:AU$5)*$L597+SUM($S$6:AU$6)*$M597+SUM($S$7:AU$7)*$N597-SUM($O597:$Q597),0)</f>
        <v>15.659999999999997</v>
      </c>
      <c r="AS597" s="4">
        <f t="shared" si="1904"/>
        <v>6.4799999999999969</v>
      </c>
      <c r="AT597" s="72">
        <f>IF(SUM($S$3:AW$3)*$J597+SUM($S$4:AW$4)*$K597+SUM($S$5:AW$5)*$L597+SUM($S$6:AW$6)*$M597+SUM($S$7:AW$7)*$N597-SUM($O597:$Q597)&gt;0,SUM($S$3:AW$3)*$J597+SUM($S$4:AW$4)*$K597+SUM($S$5:AW$5)*$L597+SUM($S$6:AW$6)*$M597+SUM($S$7:AW$7)*$N597-SUM($O597:$Q597),0)</f>
        <v>22.139999999999997</v>
      </c>
      <c r="AU597" s="4">
        <f t="shared" si="1905"/>
        <v>6.48</v>
      </c>
      <c r="AV597" s="72">
        <f>IF(SUM($S$3:AY$3)*$J597+SUM($S$4:AY$4)*$K597+SUM($S$5:AY$5)*$L597+SUM($S$6:AY$6)*$M597+SUM($S$7:AY$7)*$N597-SUM($O597:$Q597)&gt;0,SUM($S$3:AY$3)*$J597+SUM($S$4:AY$4)*$K597+SUM($S$5:AY$5)*$L597+SUM($S$6:AY$6)*$M597+SUM($S$7:AY$7)*$N597-SUM($O597:$Q597),0)</f>
        <v>28.619999999999994</v>
      </c>
      <c r="AW597" s="4">
        <f t="shared" si="1906"/>
        <v>6.4799999999999969</v>
      </c>
      <c r="AX597" s="72">
        <f>IF(SUM($S$3:BA$3)*$J597+SUM($S$4:BA$4)*$K597+SUM($S$5:BA$5)*$L597+SUM($S$6:BA$6)*$M597+SUM($S$7:BA$7)*$N597-SUM($O597:$Q597)&gt;0,SUM($S$3:BA$3)*$J597+SUM($S$4:BA$4)*$K597+SUM($S$5:BA$5)*$L597+SUM($S$6:BA$6)*$M597+SUM($S$7:BA$7)*$N597-SUM($O597:$Q597),0)</f>
        <v>35.1</v>
      </c>
      <c r="AY597" s="7">
        <f t="shared" si="1907"/>
        <v>6.4800000000000075</v>
      </c>
      <c r="AZ597" s="401">
        <f>IF(SUM($S$3:BC$3)*$J597+SUM($S$4:BC$4)*$K597+SUM($S$5:BC$5)*$L597+SUM($S$6:BC$6)*$M597+SUM($S$7:BC$7)*$N597-SUM($O597:$Q597)&gt;0,SUM($S$3:BC$3)*$J597+SUM($S$4:BC$4)*$K597+SUM($S$5:BC$5)*$L597+SUM($S$6:BC$6)*$M597+SUM($S$7:BC$7)*$N597-SUM($O597:$Q597),0)</f>
        <v>41.58</v>
      </c>
      <c r="BA597" s="87">
        <f t="shared" si="2032"/>
        <v>6.4799999999999969</v>
      </c>
      <c r="BB597" s="402">
        <f>IF(SUM($S$3:BD$3)*$J597+SUM($S$4:BD$4)*$K597+SUM($S$5:BD$5)*$L597+SUM($S$6:BD$6)*$M597+SUM($S$7:BD$7)*$N597-SUM($O597:$Q597)&gt;0,SUM($S$3:BD$3)*$J597+SUM($S$4:BD$4)*$K597+SUM($S$5:BD$5)*$L597+SUM($S$6:BD$6)*$M597+SUM($S$7:BD$7)*$N597-SUM($O597:$Q597),0)</f>
        <v>46.475999999999999</v>
      </c>
      <c r="BC597" s="87">
        <f t="shared" si="2033"/>
        <v>4.8960000000000008</v>
      </c>
      <c r="BD597" s="393"/>
      <c r="BF597" s="75"/>
      <c r="BG597" s="91">
        <f t="shared" si="2034"/>
        <v>0</v>
      </c>
      <c r="BH597" s="91">
        <f t="shared" si="2035"/>
        <v>0</v>
      </c>
      <c r="BI597" s="91">
        <f t="shared" si="2036"/>
        <v>0</v>
      </c>
      <c r="BJ597" s="91">
        <f t="shared" si="2037"/>
        <v>6397.271999999999</v>
      </c>
      <c r="BK597" s="91">
        <f t="shared" si="2038"/>
        <v>7036.9992000000011</v>
      </c>
      <c r="BL597" s="91">
        <f t="shared" si="2039"/>
        <v>0</v>
      </c>
      <c r="BM597" s="91">
        <f t="shared" si="2040"/>
        <v>0</v>
      </c>
      <c r="BN597" s="91">
        <f t="shared" si="2041"/>
        <v>6397.2719999999963</v>
      </c>
      <c r="BO597" s="91">
        <f t="shared" si="2042"/>
        <v>12794.544000000002</v>
      </c>
      <c r="BP597" s="91">
        <f t="shared" si="2043"/>
        <v>23030.179199999988</v>
      </c>
      <c r="BQ597" s="250">
        <f t="shared" si="2044"/>
        <v>23030.179200000002</v>
      </c>
      <c r="BR597" s="157">
        <f t="shared" si="2045"/>
        <v>23030.179199999988</v>
      </c>
      <c r="BS597" s="91">
        <f t="shared" si="2046"/>
        <v>23030.179200000028</v>
      </c>
      <c r="BT597" s="91">
        <f t="shared" si="2047"/>
        <v>23030.179199999988</v>
      </c>
      <c r="BU597" s="91">
        <f t="shared" si="2048"/>
        <v>17400.579840000002</v>
      </c>
      <c r="BV597" s="23"/>
      <c r="BW597" s="24"/>
      <c r="BX597" s="164" t="s">
        <v>645</v>
      </c>
    </row>
    <row r="598" spans="1:76" ht="15" customHeight="1" x14ac:dyDescent="0.25">
      <c r="A598" s="94" t="s">
        <v>390</v>
      </c>
      <c r="B598" s="15"/>
      <c r="C598" s="268" t="s">
        <v>10</v>
      </c>
      <c r="D598" s="283">
        <v>1</v>
      </c>
      <c r="E598" s="336">
        <v>4087.4599999999996</v>
      </c>
      <c r="F598" s="355" t="s">
        <v>628</v>
      </c>
      <c r="G598" s="369">
        <v>1</v>
      </c>
      <c r="H598" s="370">
        <v>4496.21</v>
      </c>
      <c r="I598" s="383" t="s">
        <v>628</v>
      </c>
      <c r="J598" s="322"/>
      <c r="K598" s="117"/>
      <c r="L598" s="33">
        <v>3.2000000000000001E-2</v>
      </c>
      <c r="M598" s="29"/>
      <c r="N598" s="29"/>
      <c r="O598" s="4">
        <v>0</v>
      </c>
      <c r="P598" s="10">
        <v>0</v>
      </c>
      <c r="Q598" s="295">
        <v>6.4320000000000004</v>
      </c>
      <c r="R598" s="72">
        <f>IF(SUM($S$3:U$3)*$J598+SUM($S$4:U$4)*$K598+SUM($S$5:U$5)*$L598+SUM($S$6:U$6)*$M598+SUM($S$7:U$7)*$N598-SUM($O598:$Q598)&gt;0,SUM($S$3:U$3)*$J598+SUM($S$4:U$4)*$K598+SUM($S$5:U$5)*$L598+SUM($S$6:U$6)*$M598+SUM($S$7:U$7)*$N598-SUM($O598:$Q598),0)</f>
        <v>0</v>
      </c>
      <c r="S598" s="73">
        <f t="shared" si="1891"/>
        <v>0</v>
      </c>
      <c r="T598" s="72">
        <f>IF(SUM($S$3:W$3)*$J598+SUM($S$4:W$4)*$K598+SUM($S$5:W$5)*$L598+SUM($S$6:W$6)*$M598+SUM($S$7:W$7)*$N598-SUM($O598:$Q598)&gt;0,SUM($S$3:W$3)*$J598+SUM($S$4:W$4)*$K598+SUM($S$5:W$5)*$L598+SUM($S$6:W$6)*$M598+SUM($S$7:W$7)*$N598-SUM($O598:$Q598),0)</f>
        <v>0</v>
      </c>
      <c r="U598" s="4">
        <f t="shared" si="1892"/>
        <v>0</v>
      </c>
      <c r="V598" s="72">
        <f>IF(SUM($S$3:Y$3)*$J598+SUM($S$4:Y$4)*$K598+SUM($S$5:Y$5)*$L598+SUM($S$6:Y$6)*$M598+SUM($S$7:Y$7)*$N598-SUM($O598:$Q598)&gt;0,SUM($S$3:Y$3)*$J598+SUM($S$4:Y$4)*$K598+SUM($S$5:Y$5)*$L598+SUM($S$6:Y$6)*$M598+SUM($S$7:Y$7)*$N598-SUM($O598:$Q598),0)</f>
        <v>0</v>
      </c>
      <c r="W598" s="4">
        <f t="shared" si="1893"/>
        <v>0</v>
      </c>
      <c r="X598" s="72">
        <f>IF(SUM($S$3:AA$3)*$J598+SUM($S$4:AA$4)*$K598+SUM($S$5:AA$5)*$L598+SUM($S$6:AA$6)*$M598+SUM($S$7:AA$7)*$N598-SUM($O598:$Q598)&gt;0,SUM($S$3:AA$3)*$J598+SUM($S$4:AA$4)*$K598+SUM($S$5:AA$5)*$L598+SUM($S$6:AA$6)*$M598+SUM($S$7:AA$7)*$N598-SUM($O598:$Q598),0)</f>
        <v>0</v>
      </c>
      <c r="Y598" s="4">
        <f t="shared" si="1894"/>
        <v>0</v>
      </c>
      <c r="Z598" s="72">
        <f>IF(SUM($S$3:AC$3)*$J598+SUM($S$4:AC$4)*$K598+SUM($S$5:AC$5)*$L598+SUM($S$6:AC$6)*$M598+SUM($S$7:AC$7)*$N598-SUM($O598:$Q598)&gt;0,SUM($S$3:AC$3)*$J598+SUM($S$4:AC$4)*$K598+SUM($S$5:AC$5)*$L598+SUM($S$6:AC$6)*$M598+SUM($S$7:AC$7)*$N598-SUM($O598:$Q598),0)</f>
        <v>0</v>
      </c>
      <c r="AA598" s="4">
        <f t="shared" si="1895"/>
        <v>0</v>
      </c>
      <c r="AB598" s="72">
        <f>IF(SUM($S$3:AE$3)*$J598+SUM($S$4:AE$4)*$K598+SUM($S$5:AE$5)*$L598+SUM($S$6:AE$6)*$M598+SUM($S$7:AE$7)*$N598-SUM($O598:$Q598)&gt;0,SUM($S$3:AE$3)*$J598+SUM($S$4:AE$4)*$K598+SUM($S$5:AE$5)*$L598+SUM($S$6:AE$6)*$M598+SUM($S$7:AE$7)*$N598-SUM($O598:$Q598),0)</f>
        <v>0</v>
      </c>
      <c r="AC598" s="4">
        <f t="shared" si="1896"/>
        <v>0</v>
      </c>
      <c r="AD598" s="72">
        <f>IF(SUM($S$3:AG$3)*$J598+SUM($S$4:AG$4)*$K598+SUM($S$5:AG$5)*$L598+SUM($S$6:AG$6)*$M598+SUM($S$7:AG$7)*$N598-SUM($O598:$Q598)&gt;0,SUM($S$3:AG$3)*$J598+SUM($S$4:AG$4)*$K598+SUM($S$5:AG$5)*$L598+SUM($S$6:AG$6)*$M598+SUM($S$7:AG$7)*$N598-SUM($O598:$Q598),0)</f>
        <v>0</v>
      </c>
      <c r="AE598" s="4">
        <f t="shared" si="1897"/>
        <v>0</v>
      </c>
      <c r="AF598" s="72">
        <f>IF(SUM($S$3:AI$3)*$J598+SUM($S$4:AI$4)*$K598+SUM($S$5:AI$5)*$L598+SUM($S$6:AI$6)*$M598+SUM($S$7:AI$7)*$N598-SUM($O598:$Q598)&gt;0,SUM($S$3:AI$3)*$J598+SUM($S$4:AI$4)*$K598+SUM($S$5:AI$5)*$L598+SUM($S$6:AI$6)*$M598+SUM($S$7:AI$7)*$N598-SUM($O598:$Q598),0)</f>
        <v>1.5999999999999996</v>
      </c>
      <c r="AG598" s="4">
        <f t="shared" si="1898"/>
        <v>1.5999999999999996</v>
      </c>
      <c r="AH598" s="72">
        <f>IF(SUM($S$3:AK$3)*$J598+SUM($S$4:AK$4)*$K598+SUM($S$5:AK$5)*$L598+SUM($S$6:AK$6)*$M598+SUM($S$7:AK$7)*$N598-SUM($O598:$Q598)&gt;0,SUM($S$3:AK$3)*$J598+SUM($S$4:AK$4)*$K598+SUM($S$5:AK$5)*$L598+SUM($S$6:AK$6)*$M598+SUM($S$7:AK$7)*$N598-SUM($O598:$Q598),0)</f>
        <v>3.3599999999999994</v>
      </c>
      <c r="AI598" s="4">
        <f t="shared" si="1899"/>
        <v>1.7599999999999998</v>
      </c>
      <c r="AJ598" s="72">
        <f>IF(SUM($S$3:AM$3)*$J598+SUM($S$4:AQ$4)*$K598+SUM($S$5:AM$5)*$L598+SUM($S$6:AM$6)*$M598+SUM($S$7:AM$7)*$N598-SUM($O598:$Q598)&gt;0,SUM($S$3:AM$3)*$J598+SUM($S$4:AQ$4)*$K598+SUM($S$5:AM$5)*$L598+SUM($S$6:AM$6)*$M598+SUM($S$7:AM$7)*$N598-SUM($O598:$Q598),0)</f>
        <v>3.3599999999999994</v>
      </c>
      <c r="AK598" s="4">
        <f t="shared" si="1900"/>
        <v>0</v>
      </c>
      <c r="AL598" s="72">
        <f>IF(SUM($S$3:AO$3)*$J598+SUM($S$4:AS$4)*$K598+SUM($S$5:AO$5)*$L598+SUM($S$6:AO$6)*$M598+SUM($S$7:AO$7)*$N598-SUM($O598:$Q598)&gt;0,SUM($S$3:AO$3)*$J598+SUM($S$4:AS$4)*$K598+SUM($S$5:AO$5)*$L598+SUM($S$6:AO$6)*$M598+SUM($S$7:AO$7)*$N598-SUM($O598:$Q598),0)</f>
        <v>3.3599999999999994</v>
      </c>
      <c r="AM598" s="4">
        <f t="shared" si="1901"/>
        <v>0</v>
      </c>
      <c r="AN598" s="72">
        <f>IF(SUM($S$3:AQ$3)*$J598+SUM($S$4:AU$4)*$K598+SUM($S$5:AQ$5)*$L598+SUM($S$6:AQ$6)*$M598+SUM($S$7:AQ$7)*$N598-SUM($O598:$Q598)&gt;0,SUM($S$3:AQ$3)*$J598+SUM($S$4:AU$4)*$K598+SUM($S$5:AQ$5)*$L598+SUM($S$6:AQ$6)*$M598+SUM($S$7:AQ$7)*$N598-SUM($O598:$Q598),0)</f>
        <v>4.9599999999999991</v>
      </c>
      <c r="AO598" s="4">
        <f t="shared" si="1902"/>
        <v>1.5999999999999996</v>
      </c>
      <c r="AP598" s="72">
        <f>IF(SUM($S$3:AS$3)*$J598+SUM($S$4:AW$4)*$K598+SUM($S$5:AS$5)*$L598+SUM($S$6:AS$6)*$M598+SUM($S$7:AS$7)*$N598-SUM($O598:$Q598)&gt;0,SUM($S$3:AS$3)*$J598+SUM($S$4:AW$4)*$K598+SUM($S$5:AS$5)*$L598+SUM($S$6:AS$6)*$M598+SUM($S$7:AS$7)*$N598-SUM($O598:$Q598),0)</f>
        <v>8.16</v>
      </c>
      <c r="AQ598" s="4">
        <f t="shared" si="1903"/>
        <v>3.2000000000000011</v>
      </c>
      <c r="AR598" s="72">
        <f>IF(SUM($S$3:AU$3)*$J598+SUM($S$4:AP$4)*$K598+SUM($S$5:AU$5)*$L598+SUM($S$6:AU$6)*$M598+SUM($S$7:AU$7)*$N598-SUM($O598:$Q598)&gt;0,SUM($S$3:AU$3)*$J598+SUM($S$4:AP$4)*$K598+SUM($S$5:AU$5)*$L598+SUM($S$6:AU$6)*$M598+SUM($S$7:AU$7)*$N598-SUM($O598:$Q598),0)</f>
        <v>13.92</v>
      </c>
      <c r="AS598" s="4">
        <f t="shared" si="1904"/>
        <v>5.76</v>
      </c>
      <c r="AT598" s="72">
        <f>IF(SUM($S$3:AW$3)*$J598+SUM($S$4:AW$4)*$K598+SUM($S$5:AW$5)*$L598+SUM($S$6:AW$6)*$M598+SUM($S$7:AW$7)*$N598-SUM($O598:$Q598)&gt;0,SUM($S$3:AW$3)*$J598+SUM($S$4:AW$4)*$K598+SUM($S$5:AW$5)*$L598+SUM($S$6:AW$6)*$M598+SUM($S$7:AW$7)*$N598-SUM($O598:$Q598),0)</f>
        <v>19.68</v>
      </c>
      <c r="AU598" s="4">
        <f t="shared" si="1905"/>
        <v>5.76</v>
      </c>
      <c r="AV598" s="72">
        <f>IF(SUM($S$3:AY$3)*$J598+SUM($S$4:AY$4)*$K598+SUM($S$5:AY$5)*$L598+SUM($S$6:AY$6)*$M598+SUM($S$7:AY$7)*$N598-SUM($O598:$Q598)&gt;0,SUM($S$3:AY$3)*$J598+SUM($S$4:AY$4)*$K598+SUM($S$5:AY$5)*$L598+SUM($S$6:AY$6)*$M598+SUM($S$7:AY$7)*$N598-SUM($O598:$Q598),0)</f>
        <v>25.439999999999998</v>
      </c>
      <c r="AW598" s="4">
        <f t="shared" si="1906"/>
        <v>5.759999999999998</v>
      </c>
      <c r="AX598" s="72">
        <f>IF(SUM($S$3:BA$3)*$J598+SUM($S$4:BA$4)*$K598+SUM($S$5:BA$5)*$L598+SUM($S$6:BA$6)*$M598+SUM($S$7:BA$7)*$N598-SUM($O598:$Q598)&gt;0,SUM($S$3:BA$3)*$J598+SUM($S$4:BA$4)*$K598+SUM($S$5:BA$5)*$L598+SUM($S$6:BA$6)*$M598+SUM($S$7:BA$7)*$N598-SUM($O598:$Q598),0)</f>
        <v>31.199999999999996</v>
      </c>
      <c r="AY598" s="7">
        <f t="shared" si="1907"/>
        <v>5.759999999999998</v>
      </c>
      <c r="AZ598" s="401">
        <f>IF(SUM($S$3:BC$3)*$J598+SUM($S$4:BC$4)*$K598+SUM($S$5:BC$5)*$L598+SUM($S$6:BC$6)*$M598+SUM($S$7:BC$7)*$N598-SUM($O598:$Q598)&gt;0,SUM($S$3:BC$3)*$J598+SUM($S$4:BC$4)*$K598+SUM($S$5:BC$5)*$L598+SUM($S$6:BC$6)*$M598+SUM($S$7:BC$7)*$N598-SUM($O598:$Q598),0)</f>
        <v>36.96</v>
      </c>
      <c r="BA598" s="87">
        <f t="shared" si="2032"/>
        <v>5.7600000000000051</v>
      </c>
      <c r="BB598" s="402">
        <f>IF(SUM($S$3:BD$3)*$J598+SUM($S$4:BD$4)*$K598+SUM($S$5:BD$5)*$L598+SUM($S$6:BD$6)*$M598+SUM($S$7:BD$7)*$N598-SUM($O598:$Q598)&gt;0,SUM($S$3:BD$3)*$J598+SUM($S$4:BD$4)*$K598+SUM($S$5:BD$5)*$L598+SUM($S$6:BD$6)*$M598+SUM($S$7:BD$7)*$N598-SUM($O598:$Q598),0)</f>
        <v>41.311999999999998</v>
      </c>
      <c r="BC598" s="87">
        <f t="shared" si="2033"/>
        <v>4.3519999999999968</v>
      </c>
      <c r="BD598" s="393"/>
      <c r="BF598" s="75"/>
      <c r="BG598" s="91">
        <f t="shared" si="2034"/>
        <v>0</v>
      </c>
      <c r="BH598" s="91">
        <f t="shared" si="2035"/>
        <v>0</v>
      </c>
      <c r="BI598" s="91">
        <f t="shared" si="2036"/>
        <v>0</v>
      </c>
      <c r="BJ598" s="91">
        <f t="shared" si="2037"/>
        <v>7193.9359999999988</v>
      </c>
      <c r="BK598" s="91">
        <f t="shared" si="2038"/>
        <v>7913.3295999999991</v>
      </c>
      <c r="BL598" s="91">
        <f t="shared" si="2039"/>
        <v>0</v>
      </c>
      <c r="BM598" s="91">
        <f t="shared" si="2040"/>
        <v>0</v>
      </c>
      <c r="BN598" s="91">
        <f t="shared" si="2041"/>
        <v>7193.9359999999988</v>
      </c>
      <c r="BO598" s="91">
        <f t="shared" si="2042"/>
        <v>14387.872000000005</v>
      </c>
      <c r="BP598" s="91">
        <f t="shared" si="2043"/>
        <v>25898.169599999997</v>
      </c>
      <c r="BQ598" s="250">
        <f t="shared" si="2044"/>
        <v>25898.169599999997</v>
      </c>
      <c r="BR598" s="157">
        <f t="shared" si="2045"/>
        <v>25898.16959999999</v>
      </c>
      <c r="BS598" s="91">
        <f t="shared" si="2046"/>
        <v>25898.16959999999</v>
      </c>
      <c r="BT598" s="91">
        <f t="shared" si="2047"/>
        <v>25898.169600000023</v>
      </c>
      <c r="BU598" s="91">
        <f t="shared" si="2048"/>
        <v>19567.505919999985</v>
      </c>
      <c r="BV598" s="23"/>
      <c r="BW598" s="24"/>
      <c r="BX598" s="164" t="s">
        <v>645</v>
      </c>
    </row>
    <row r="599" spans="1:76" ht="15" customHeight="1" x14ac:dyDescent="0.25">
      <c r="A599" s="94" t="s">
        <v>391</v>
      </c>
      <c r="B599" s="15"/>
      <c r="C599" s="268" t="s">
        <v>10</v>
      </c>
      <c r="D599" s="283">
        <v>1</v>
      </c>
      <c r="E599" s="336">
        <v>4095.6759999999995</v>
      </c>
      <c r="F599" s="355" t="s">
        <v>628</v>
      </c>
      <c r="G599" s="369">
        <v>1</v>
      </c>
      <c r="H599" s="370">
        <v>4505.24</v>
      </c>
      <c r="I599" s="383" t="s">
        <v>628</v>
      </c>
      <c r="J599" s="322"/>
      <c r="K599" s="117"/>
      <c r="L599" s="33">
        <v>3.5999999999999997E-2</v>
      </c>
      <c r="M599" s="29"/>
      <c r="N599" s="29"/>
      <c r="O599" s="4">
        <v>0</v>
      </c>
      <c r="P599" s="10">
        <v>0</v>
      </c>
      <c r="Q599" s="295">
        <v>7.2359999999999998</v>
      </c>
      <c r="R599" s="72">
        <f>IF(SUM($S$3:U$3)*$J599+SUM($S$4:U$4)*$K599+SUM($S$5:U$5)*$L599+SUM($S$6:U$6)*$M599+SUM($S$7:U$7)*$N599-SUM($O599:$Q599)&gt;0,SUM($S$3:U$3)*$J599+SUM($S$4:U$4)*$K599+SUM($S$5:U$5)*$L599+SUM($S$6:U$6)*$M599+SUM($S$7:U$7)*$N599-SUM($O599:$Q599),0)</f>
        <v>0</v>
      </c>
      <c r="S599" s="73">
        <f t="shared" si="1891"/>
        <v>0</v>
      </c>
      <c r="T599" s="72">
        <f>IF(SUM($S$3:W$3)*$J599+SUM($S$4:W$4)*$K599+SUM($S$5:W$5)*$L599+SUM($S$6:W$6)*$M599+SUM($S$7:W$7)*$N599-SUM($O599:$Q599)&gt;0,SUM($S$3:W$3)*$J599+SUM($S$4:W$4)*$K599+SUM($S$5:W$5)*$L599+SUM($S$6:W$6)*$M599+SUM($S$7:W$7)*$N599-SUM($O599:$Q599),0)</f>
        <v>0</v>
      </c>
      <c r="U599" s="4">
        <f t="shared" si="1892"/>
        <v>0</v>
      </c>
      <c r="V599" s="72">
        <f>IF(SUM($S$3:Y$3)*$J599+SUM($S$4:Y$4)*$K599+SUM($S$5:Y$5)*$L599+SUM($S$6:Y$6)*$M599+SUM($S$7:Y$7)*$N599-SUM($O599:$Q599)&gt;0,SUM($S$3:Y$3)*$J599+SUM($S$4:Y$4)*$K599+SUM($S$5:Y$5)*$L599+SUM($S$6:Y$6)*$M599+SUM($S$7:Y$7)*$N599-SUM($O599:$Q599),0)</f>
        <v>0</v>
      </c>
      <c r="W599" s="4">
        <f t="shared" si="1893"/>
        <v>0</v>
      </c>
      <c r="X599" s="72">
        <f>IF(SUM($S$3:AA$3)*$J599+SUM($S$4:AA$4)*$K599+SUM($S$5:AA$5)*$L599+SUM($S$6:AA$6)*$M599+SUM($S$7:AA$7)*$N599-SUM($O599:$Q599)&gt;0,SUM($S$3:AA$3)*$J599+SUM($S$4:AA$4)*$K599+SUM($S$5:AA$5)*$L599+SUM($S$6:AA$6)*$M599+SUM($S$7:AA$7)*$N599-SUM($O599:$Q599),0)</f>
        <v>0</v>
      </c>
      <c r="Y599" s="4">
        <f t="shared" si="1894"/>
        <v>0</v>
      </c>
      <c r="Z599" s="72">
        <f>IF(SUM($S$3:AC$3)*$J599+SUM($S$4:AC$4)*$K599+SUM($S$5:AC$5)*$L599+SUM($S$6:AC$6)*$M599+SUM($S$7:AC$7)*$N599-SUM($O599:$Q599)&gt;0,SUM($S$3:AC$3)*$J599+SUM($S$4:AC$4)*$K599+SUM($S$5:AC$5)*$L599+SUM($S$6:AC$6)*$M599+SUM($S$7:AC$7)*$N599-SUM($O599:$Q599),0)</f>
        <v>0</v>
      </c>
      <c r="AA599" s="4">
        <f t="shared" si="1895"/>
        <v>0</v>
      </c>
      <c r="AB599" s="72">
        <f>IF(SUM($S$3:AE$3)*$J599+SUM($S$4:AE$4)*$K599+SUM($S$5:AE$5)*$L599+SUM($S$6:AE$6)*$M599+SUM($S$7:AE$7)*$N599-SUM($O599:$Q599)&gt;0,SUM($S$3:AE$3)*$J599+SUM($S$4:AE$4)*$K599+SUM($S$5:AE$5)*$L599+SUM($S$6:AE$6)*$M599+SUM($S$7:AE$7)*$N599-SUM($O599:$Q599),0)</f>
        <v>0</v>
      </c>
      <c r="AC599" s="4">
        <f t="shared" si="1896"/>
        <v>0</v>
      </c>
      <c r="AD599" s="72">
        <f>IF(SUM($S$3:AG$3)*$J599+SUM($S$4:AG$4)*$K599+SUM($S$5:AG$5)*$L599+SUM($S$6:AG$6)*$M599+SUM($S$7:AG$7)*$N599-SUM($O599:$Q599)&gt;0,SUM($S$3:AG$3)*$J599+SUM($S$4:AG$4)*$K599+SUM($S$5:AG$5)*$L599+SUM($S$6:AG$6)*$M599+SUM($S$7:AG$7)*$N599-SUM($O599:$Q599),0)</f>
        <v>0</v>
      </c>
      <c r="AE599" s="4">
        <f t="shared" si="1897"/>
        <v>0</v>
      </c>
      <c r="AF599" s="72">
        <f>IF(SUM($S$3:AI$3)*$J599+SUM($S$4:AI$4)*$K599+SUM($S$5:AI$5)*$L599+SUM($S$6:AI$6)*$M599+SUM($S$7:AI$7)*$N599-SUM($O599:$Q599)&gt;0,SUM($S$3:AI$3)*$J599+SUM($S$4:AI$4)*$K599+SUM($S$5:AI$5)*$L599+SUM($S$6:AI$6)*$M599+SUM($S$7:AI$7)*$N599-SUM($O599:$Q599),0)</f>
        <v>1.7999999999999998</v>
      </c>
      <c r="AG599" s="4">
        <f t="shared" si="1898"/>
        <v>1.7999999999999998</v>
      </c>
      <c r="AH599" s="72">
        <f>IF(SUM($S$3:AK$3)*$J599+SUM($S$4:AK$4)*$K599+SUM($S$5:AK$5)*$L599+SUM($S$6:AK$6)*$M599+SUM($S$7:AK$7)*$N599-SUM($O599:$Q599)&gt;0,SUM($S$3:AK$3)*$J599+SUM($S$4:AK$4)*$K599+SUM($S$5:AK$5)*$L599+SUM($S$6:AK$6)*$M599+SUM($S$7:AK$7)*$N599-SUM($O599:$Q599),0)</f>
        <v>3.7800000000000002</v>
      </c>
      <c r="AI599" s="4">
        <f t="shared" si="1899"/>
        <v>1.9800000000000004</v>
      </c>
      <c r="AJ599" s="72">
        <f>IF(SUM($S$3:AM$3)*$J599+SUM($S$4:AQ$4)*$K599+SUM($S$5:AM$5)*$L599+SUM($S$6:AM$6)*$M599+SUM($S$7:AM$7)*$N599-SUM($O599:$Q599)&gt;0,SUM($S$3:AM$3)*$J599+SUM($S$4:AQ$4)*$K599+SUM($S$5:AM$5)*$L599+SUM($S$6:AM$6)*$M599+SUM($S$7:AM$7)*$N599-SUM($O599:$Q599),0)</f>
        <v>3.7800000000000002</v>
      </c>
      <c r="AK599" s="4">
        <f t="shared" si="1900"/>
        <v>0</v>
      </c>
      <c r="AL599" s="72">
        <f>IF(SUM($S$3:AO$3)*$J599+SUM($S$4:AS$4)*$K599+SUM($S$5:AO$5)*$L599+SUM($S$6:AO$6)*$M599+SUM($S$7:AO$7)*$N599-SUM($O599:$Q599)&gt;0,SUM($S$3:AO$3)*$J599+SUM($S$4:AS$4)*$K599+SUM($S$5:AO$5)*$L599+SUM($S$6:AO$6)*$M599+SUM($S$7:AO$7)*$N599-SUM($O599:$Q599),0)</f>
        <v>3.7800000000000002</v>
      </c>
      <c r="AM599" s="4">
        <f t="shared" si="1901"/>
        <v>0</v>
      </c>
      <c r="AN599" s="72">
        <f>IF(SUM($S$3:AQ$3)*$J599+SUM($S$4:AU$4)*$K599+SUM($S$5:AQ$5)*$L599+SUM($S$6:AQ$6)*$M599+SUM($S$7:AQ$7)*$N599-SUM($O599:$Q599)&gt;0,SUM($S$3:AQ$3)*$J599+SUM($S$4:AU$4)*$K599+SUM($S$5:AQ$5)*$L599+SUM($S$6:AQ$6)*$M599+SUM($S$7:AQ$7)*$N599-SUM($O599:$Q599),0)</f>
        <v>5.5799999999999992</v>
      </c>
      <c r="AO599" s="4">
        <f t="shared" si="1902"/>
        <v>1.7999999999999989</v>
      </c>
      <c r="AP599" s="72">
        <f>IF(SUM($S$3:AS$3)*$J599+SUM($S$4:AW$4)*$K599+SUM($S$5:AS$5)*$L599+SUM($S$6:AS$6)*$M599+SUM($S$7:AS$7)*$N599-SUM($O599:$Q599)&gt;0,SUM($S$3:AS$3)*$J599+SUM($S$4:AW$4)*$K599+SUM($S$5:AS$5)*$L599+SUM($S$6:AS$6)*$M599+SUM($S$7:AS$7)*$N599-SUM($O599:$Q599),0)</f>
        <v>9.18</v>
      </c>
      <c r="AQ599" s="4">
        <f t="shared" si="1903"/>
        <v>3.6000000000000005</v>
      </c>
      <c r="AR599" s="72">
        <f>IF(SUM($S$3:AU$3)*$J599+SUM($S$4:AP$4)*$K599+SUM($S$5:AU$5)*$L599+SUM($S$6:AU$6)*$M599+SUM($S$7:AU$7)*$N599-SUM($O599:$Q599)&gt;0,SUM($S$3:AU$3)*$J599+SUM($S$4:AP$4)*$K599+SUM($S$5:AU$5)*$L599+SUM($S$6:AU$6)*$M599+SUM($S$7:AU$7)*$N599-SUM($O599:$Q599),0)</f>
        <v>15.659999999999997</v>
      </c>
      <c r="AS599" s="4">
        <f t="shared" si="1904"/>
        <v>6.4799999999999969</v>
      </c>
      <c r="AT599" s="72">
        <f>IF(SUM($S$3:AW$3)*$J599+SUM($S$4:AW$4)*$K599+SUM($S$5:AW$5)*$L599+SUM($S$6:AW$6)*$M599+SUM($S$7:AW$7)*$N599-SUM($O599:$Q599)&gt;0,SUM($S$3:AW$3)*$J599+SUM($S$4:AW$4)*$K599+SUM($S$5:AW$5)*$L599+SUM($S$6:AW$6)*$M599+SUM($S$7:AW$7)*$N599-SUM($O599:$Q599),0)</f>
        <v>22.139999999999997</v>
      </c>
      <c r="AU599" s="4">
        <f t="shared" si="1905"/>
        <v>6.48</v>
      </c>
      <c r="AV599" s="72">
        <f>IF(SUM($S$3:AY$3)*$J599+SUM($S$4:AY$4)*$K599+SUM($S$5:AY$5)*$L599+SUM($S$6:AY$6)*$M599+SUM($S$7:AY$7)*$N599-SUM($O599:$Q599)&gt;0,SUM($S$3:AY$3)*$J599+SUM($S$4:AY$4)*$K599+SUM($S$5:AY$5)*$L599+SUM($S$6:AY$6)*$M599+SUM($S$7:AY$7)*$N599-SUM($O599:$Q599),0)</f>
        <v>28.619999999999994</v>
      </c>
      <c r="AW599" s="4">
        <f t="shared" si="1906"/>
        <v>6.4799999999999969</v>
      </c>
      <c r="AX599" s="72">
        <f>IF(SUM($S$3:BA$3)*$J599+SUM($S$4:BA$4)*$K599+SUM($S$5:BA$5)*$L599+SUM($S$6:BA$6)*$M599+SUM($S$7:BA$7)*$N599-SUM($O599:$Q599)&gt;0,SUM($S$3:BA$3)*$J599+SUM($S$4:BA$4)*$K599+SUM($S$5:BA$5)*$L599+SUM($S$6:BA$6)*$M599+SUM($S$7:BA$7)*$N599-SUM($O599:$Q599),0)</f>
        <v>35.1</v>
      </c>
      <c r="AY599" s="7">
        <f t="shared" si="1907"/>
        <v>6.4800000000000075</v>
      </c>
      <c r="AZ599" s="401">
        <f>IF(SUM($S$3:BC$3)*$J599+SUM($S$4:BC$4)*$K599+SUM($S$5:BC$5)*$L599+SUM($S$6:BC$6)*$M599+SUM($S$7:BC$7)*$N599-SUM($O599:$Q599)&gt;0,SUM($S$3:BC$3)*$J599+SUM($S$4:BC$4)*$K599+SUM($S$5:BC$5)*$L599+SUM($S$6:BC$6)*$M599+SUM($S$7:BC$7)*$N599-SUM($O599:$Q599),0)</f>
        <v>41.58</v>
      </c>
      <c r="BA599" s="87">
        <f t="shared" si="2032"/>
        <v>6.4799999999999969</v>
      </c>
      <c r="BB599" s="402">
        <f>IF(SUM($S$3:BD$3)*$J599+SUM($S$4:BD$4)*$K599+SUM($S$5:BD$5)*$L599+SUM($S$6:BD$6)*$M599+SUM($S$7:BD$7)*$N599-SUM($O599:$Q599)&gt;0,SUM($S$3:BD$3)*$J599+SUM($S$4:BD$4)*$K599+SUM($S$5:BD$5)*$L599+SUM($S$6:BD$6)*$M599+SUM($S$7:BD$7)*$N599-SUM($O599:$Q599),0)</f>
        <v>46.475999999999999</v>
      </c>
      <c r="BC599" s="87">
        <f t="shared" si="2033"/>
        <v>4.8960000000000008</v>
      </c>
      <c r="BD599" s="393"/>
      <c r="BF599" s="75"/>
      <c r="BG599" s="91">
        <f t="shared" si="2034"/>
        <v>0</v>
      </c>
      <c r="BH599" s="91">
        <f t="shared" si="2035"/>
        <v>0</v>
      </c>
      <c r="BI599" s="91">
        <f t="shared" si="2036"/>
        <v>0</v>
      </c>
      <c r="BJ599" s="91">
        <f t="shared" si="2037"/>
        <v>8109.4319999999989</v>
      </c>
      <c r="BK599" s="91">
        <f t="shared" si="2038"/>
        <v>8920.3752000000022</v>
      </c>
      <c r="BL599" s="91">
        <f t="shared" si="2039"/>
        <v>0</v>
      </c>
      <c r="BM599" s="91">
        <f t="shared" si="2040"/>
        <v>0</v>
      </c>
      <c r="BN599" s="91">
        <f t="shared" si="2041"/>
        <v>8109.4319999999952</v>
      </c>
      <c r="BO599" s="91">
        <f t="shared" si="2042"/>
        <v>16218.864000000001</v>
      </c>
      <c r="BP599" s="91">
        <f t="shared" si="2043"/>
        <v>29193.955199999986</v>
      </c>
      <c r="BQ599" s="250">
        <f t="shared" si="2044"/>
        <v>29193.9552</v>
      </c>
      <c r="BR599" s="157">
        <f t="shared" si="2045"/>
        <v>29193.955199999986</v>
      </c>
      <c r="BS599" s="91">
        <f t="shared" si="2046"/>
        <v>29193.955200000033</v>
      </c>
      <c r="BT599" s="91">
        <f t="shared" si="2047"/>
        <v>29193.955199999986</v>
      </c>
      <c r="BU599" s="91">
        <f t="shared" si="2048"/>
        <v>22057.655040000001</v>
      </c>
      <c r="BV599" s="23"/>
      <c r="BW599" s="24"/>
      <c r="BX599" s="164" t="s">
        <v>645</v>
      </c>
    </row>
    <row r="600" spans="1:76" ht="15" customHeight="1" x14ac:dyDescent="0.25">
      <c r="A600" s="94" t="s">
        <v>392</v>
      </c>
      <c r="B600" s="15"/>
      <c r="C600" s="268" t="s">
        <v>10</v>
      </c>
      <c r="D600" s="283">
        <v>1</v>
      </c>
      <c r="E600" s="336">
        <v>4619.4459999999999</v>
      </c>
      <c r="F600" s="355" t="s">
        <v>628</v>
      </c>
      <c r="G600" s="369">
        <v>1</v>
      </c>
      <c r="H600" s="370">
        <v>5081.3900000000003</v>
      </c>
      <c r="I600" s="383" t="s">
        <v>628</v>
      </c>
      <c r="J600" s="322"/>
      <c r="K600" s="117"/>
      <c r="L600" s="33">
        <v>2.4E-2</v>
      </c>
      <c r="M600" s="29"/>
      <c r="N600" s="29"/>
      <c r="O600" s="4">
        <v>0</v>
      </c>
      <c r="P600" s="10">
        <v>0</v>
      </c>
      <c r="Q600" s="295">
        <v>4.8239999999999998</v>
      </c>
      <c r="R600" s="72">
        <f>IF(SUM($S$3:U$3)*$J600+SUM($S$4:U$4)*$K600+SUM($S$5:U$5)*$L600+SUM($S$6:U$6)*$M600+SUM($S$7:U$7)*$N600-SUM($O600:$Q600)&gt;0,SUM($S$3:U$3)*$J600+SUM($S$4:U$4)*$K600+SUM($S$5:U$5)*$L600+SUM($S$6:U$6)*$M600+SUM($S$7:U$7)*$N600-SUM($O600:$Q600),0)</f>
        <v>0</v>
      </c>
      <c r="S600" s="73">
        <f t="shared" si="1891"/>
        <v>0</v>
      </c>
      <c r="T600" s="72">
        <f>IF(SUM($S$3:W$3)*$J600+SUM($S$4:W$4)*$K600+SUM($S$5:W$5)*$L600+SUM($S$6:W$6)*$M600+SUM($S$7:W$7)*$N600-SUM($O600:$Q600)&gt;0,SUM($S$3:W$3)*$J600+SUM($S$4:W$4)*$K600+SUM($S$5:W$5)*$L600+SUM($S$6:W$6)*$M600+SUM($S$7:W$7)*$N600-SUM($O600:$Q600),0)</f>
        <v>0</v>
      </c>
      <c r="U600" s="4">
        <f t="shared" si="1892"/>
        <v>0</v>
      </c>
      <c r="V600" s="72">
        <f>IF(SUM($S$3:Y$3)*$J600+SUM($S$4:Y$4)*$K600+SUM($S$5:Y$5)*$L600+SUM($S$6:Y$6)*$M600+SUM($S$7:Y$7)*$N600-SUM($O600:$Q600)&gt;0,SUM($S$3:Y$3)*$J600+SUM($S$4:Y$4)*$K600+SUM($S$5:Y$5)*$L600+SUM($S$6:Y$6)*$M600+SUM($S$7:Y$7)*$N600-SUM($O600:$Q600),0)</f>
        <v>0</v>
      </c>
      <c r="W600" s="4">
        <f t="shared" si="1893"/>
        <v>0</v>
      </c>
      <c r="X600" s="72">
        <f>IF(SUM($S$3:AA$3)*$J600+SUM($S$4:AA$4)*$K600+SUM($S$5:AA$5)*$L600+SUM($S$6:AA$6)*$M600+SUM($S$7:AA$7)*$N600-SUM($O600:$Q600)&gt;0,SUM($S$3:AA$3)*$J600+SUM($S$4:AA$4)*$K600+SUM($S$5:AA$5)*$L600+SUM($S$6:AA$6)*$M600+SUM($S$7:AA$7)*$N600-SUM($O600:$Q600),0)</f>
        <v>0</v>
      </c>
      <c r="Y600" s="4">
        <f t="shared" si="1894"/>
        <v>0</v>
      </c>
      <c r="Z600" s="72">
        <f>IF(SUM($S$3:AC$3)*$J600+SUM($S$4:AC$4)*$K600+SUM($S$5:AC$5)*$L600+SUM($S$6:AC$6)*$M600+SUM($S$7:AC$7)*$N600-SUM($O600:$Q600)&gt;0,SUM($S$3:AC$3)*$J600+SUM($S$4:AC$4)*$K600+SUM($S$5:AC$5)*$L600+SUM($S$6:AC$6)*$M600+SUM($S$7:AC$7)*$N600-SUM($O600:$Q600),0)</f>
        <v>0</v>
      </c>
      <c r="AA600" s="4">
        <f t="shared" si="1895"/>
        <v>0</v>
      </c>
      <c r="AB600" s="72">
        <f>IF(SUM($S$3:AE$3)*$J600+SUM($S$4:AE$4)*$K600+SUM($S$5:AE$5)*$L600+SUM($S$6:AE$6)*$M600+SUM($S$7:AE$7)*$N600-SUM($O600:$Q600)&gt;0,SUM($S$3:AE$3)*$J600+SUM($S$4:AE$4)*$K600+SUM($S$5:AE$5)*$L600+SUM($S$6:AE$6)*$M600+SUM($S$7:AE$7)*$N600-SUM($O600:$Q600),0)</f>
        <v>0</v>
      </c>
      <c r="AC600" s="4">
        <f t="shared" si="1896"/>
        <v>0</v>
      </c>
      <c r="AD600" s="72">
        <f>IF(SUM($S$3:AG$3)*$J600+SUM($S$4:AG$4)*$K600+SUM($S$5:AG$5)*$L600+SUM($S$6:AG$6)*$M600+SUM($S$7:AG$7)*$N600-SUM($O600:$Q600)&gt;0,SUM($S$3:AG$3)*$J600+SUM($S$4:AG$4)*$K600+SUM($S$5:AG$5)*$L600+SUM($S$6:AG$6)*$M600+SUM($S$7:AG$7)*$N600-SUM($O600:$Q600),0)</f>
        <v>0</v>
      </c>
      <c r="AE600" s="4">
        <f t="shared" si="1897"/>
        <v>0</v>
      </c>
      <c r="AF600" s="72">
        <f>IF(SUM($S$3:AI$3)*$J600+SUM($S$4:AI$4)*$K600+SUM($S$5:AI$5)*$L600+SUM($S$6:AI$6)*$M600+SUM($S$7:AI$7)*$N600-SUM($O600:$Q600)&gt;0,SUM($S$3:AI$3)*$J600+SUM($S$4:AI$4)*$K600+SUM($S$5:AI$5)*$L600+SUM($S$6:AI$6)*$M600+SUM($S$7:AI$7)*$N600-SUM($O600:$Q600),0)</f>
        <v>1.2000000000000002</v>
      </c>
      <c r="AG600" s="4">
        <f t="shared" si="1898"/>
        <v>1.2000000000000002</v>
      </c>
      <c r="AH600" s="72">
        <f>IF(SUM($S$3:AK$3)*$J600+SUM($S$4:AK$4)*$K600+SUM($S$5:AK$5)*$L600+SUM($S$6:AK$6)*$M600+SUM($S$7:AK$7)*$N600-SUM($O600:$Q600)&gt;0,SUM($S$3:AK$3)*$J600+SUM($S$4:AK$4)*$K600+SUM($S$5:AK$5)*$L600+SUM($S$6:AK$6)*$M600+SUM($S$7:AK$7)*$N600-SUM($O600:$Q600),0)</f>
        <v>2.5200000000000005</v>
      </c>
      <c r="AI600" s="4">
        <f t="shared" si="1899"/>
        <v>1.3200000000000003</v>
      </c>
      <c r="AJ600" s="72">
        <f>IF(SUM($S$3:AM$3)*$J600+SUM($S$4:AQ$4)*$K600+SUM($S$5:AM$5)*$L600+SUM($S$6:AM$6)*$M600+SUM($S$7:AM$7)*$N600-SUM($O600:$Q600)&gt;0,SUM($S$3:AM$3)*$J600+SUM($S$4:AQ$4)*$K600+SUM($S$5:AM$5)*$L600+SUM($S$6:AM$6)*$M600+SUM($S$7:AM$7)*$N600-SUM($O600:$Q600),0)</f>
        <v>2.5200000000000005</v>
      </c>
      <c r="AK600" s="4">
        <f t="shared" si="1900"/>
        <v>0</v>
      </c>
      <c r="AL600" s="72">
        <f>IF(SUM($S$3:AO$3)*$J600+SUM($S$4:AS$4)*$K600+SUM($S$5:AO$5)*$L600+SUM($S$6:AO$6)*$M600+SUM($S$7:AO$7)*$N600-SUM($O600:$Q600)&gt;0,SUM($S$3:AO$3)*$J600+SUM($S$4:AS$4)*$K600+SUM($S$5:AO$5)*$L600+SUM($S$6:AO$6)*$M600+SUM($S$7:AO$7)*$N600-SUM($O600:$Q600),0)</f>
        <v>2.5200000000000005</v>
      </c>
      <c r="AM600" s="4">
        <f t="shared" si="1901"/>
        <v>0</v>
      </c>
      <c r="AN600" s="72">
        <f>IF(SUM($S$3:AQ$3)*$J600+SUM($S$4:AU$4)*$K600+SUM($S$5:AQ$5)*$L600+SUM($S$6:AQ$6)*$M600+SUM($S$7:AQ$7)*$N600-SUM($O600:$Q600)&gt;0,SUM($S$3:AQ$3)*$J600+SUM($S$4:AU$4)*$K600+SUM($S$5:AQ$5)*$L600+SUM($S$6:AQ$6)*$M600+SUM($S$7:AQ$7)*$N600-SUM($O600:$Q600),0)</f>
        <v>3.7200000000000006</v>
      </c>
      <c r="AO600" s="4">
        <f t="shared" si="1902"/>
        <v>1.2000000000000002</v>
      </c>
      <c r="AP600" s="72">
        <f>IF(SUM($S$3:AS$3)*$J600+SUM($S$4:AW$4)*$K600+SUM($S$5:AS$5)*$L600+SUM($S$6:AS$6)*$M600+SUM($S$7:AS$7)*$N600-SUM($O600:$Q600)&gt;0,SUM($S$3:AS$3)*$J600+SUM($S$4:AW$4)*$K600+SUM($S$5:AS$5)*$L600+SUM($S$6:AS$6)*$M600+SUM($S$7:AS$7)*$N600-SUM($O600:$Q600),0)</f>
        <v>6.120000000000001</v>
      </c>
      <c r="AQ600" s="4">
        <f t="shared" si="1903"/>
        <v>2.4000000000000004</v>
      </c>
      <c r="AR600" s="72">
        <f>IF(SUM($S$3:AU$3)*$J600+SUM($S$4:AP$4)*$K600+SUM($S$5:AU$5)*$L600+SUM($S$6:AU$6)*$M600+SUM($S$7:AU$7)*$N600-SUM($O600:$Q600)&gt;0,SUM($S$3:AU$3)*$J600+SUM($S$4:AP$4)*$K600+SUM($S$5:AU$5)*$L600+SUM($S$6:AU$6)*$M600+SUM($S$7:AU$7)*$N600-SUM($O600:$Q600),0)</f>
        <v>10.440000000000001</v>
      </c>
      <c r="AS600" s="4">
        <f t="shared" si="1904"/>
        <v>4.32</v>
      </c>
      <c r="AT600" s="72">
        <f>IF(SUM($S$3:AW$3)*$J600+SUM($S$4:AW$4)*$K600+SUM($S$5:AW$5)*$L600+SUM($S$6:AW$6)*$M600+SUM($S$7:AW$7)*$N600-SUM($O600:$Q600)&gt;0,SUM($S$3:AW$3)*$J600+SUM($S$4:AW$4)*$K600+SUM($S$5:AW$5)*$L600+SUM($S$6:AW$6)*$M600+SUM($S$7:AW$7)*$N600-SUM($O600:$Q600),0)</f>
        <v>14.76</v>
      </c>
      <c r="AU600" s="4">
        <f t="shared" si="1905"/>
        <v>4.3199999999999985</v>
      </c>
      <c r="AV600" s="72">
        <f>IF(SUM($S$3:AY$3)*$J600+SUM($S$4:AY$4)*$K600+SUM($S$5:AY$5)*$L600+SUM($S$6:AY$6)*$M600+SUM($S$7:AY$7)*$N600-SUM($O600:$Q600)&gt;0,SUM($S$3:AY$3)*$J600+SUM($S$4:AY$4)*$K600+SUM($S$5:AY$5)*$L600+SUM($S$6:AY$6)*$M600+SUM($S$7:AY$7)*$N600-SUM($O600:$Q600),0)</f>
        <v>19.079999999999998</v>
      </c>
      <c r="AW600" s="4">
        <f t="shared" si="1906"/>
        <v>4.3199999999999985</v>
      </c>
      <c r="AX600" s="72">
        <f>IF(SUM($S$3:BA$3)*$J600+SUM($S$4:BA$4)*$K600+SUM($S$5:BA$5)*$L600+SUM($S$6:BA$6)*$M600+SUM($S$7:BA$7)*$N600-SUM($O600:$Q600)&gt;0,SUM($S$3:BA$3)*$J600+SUM($S$4:BA$4)*$K600+SUM($S$5:BA$5)*$L600+SUM($S$6:BA$6)*$M600+SUM($S$7:BA$7)*$N600-SUM($O600:$Q600),0)</f>
        <v>23.4</v>
      </c>
      <c r="AY600" s="7">
        <f t="shared" si="1907"/>
        <v>4.32</v>
      </c>
      <c r="AZ600" s="401">
        <f>IF(SUM($S$3:BC$3)*$J600+SUM($S$4:BC$4)*$K600+SUM($S$5:BC$5)*$L600+SUM($S$6:BC$6)*$M600+SUM($S$7:BC$7)*$N600-SUM($O600:$Q600)&gt;0,SUM($S$3:BC$3)*$J600+SUM($S$4:BC$4)*$K600+SUM($S$5:BC$5)*$L600+SUM($S$6:BC$6)*$M600+SUM($S$7:BC$7)*$N600-SUM($O600:$Q600),0)</f>
        <v>27.720000000000006</v>
      </c>
      <c r="BA600" s="87">
        <f t="shared" si="2032"/>
        <v>4.3200000000000074</v>
      </c>
      <c r="BB600" s="402">
        <f>IF(SUM($S$3:BD$3)*$J600+SUM($S$4:BD$4)*$K600+SUM($S$5:BD$5)*$L600+SUM($S$6:BD$6)*$M600+SUM($S$7:BD$7)*$N600-SUM($O600:$Q600)&gt;0,SUM($S$3:BD$3)*$J600+SUM($S$4:BD$4)*$K600+SUM($S$5:BD$5)*$L600+SUM($S$6:BD$6)*$M600+SUM($S$7:BD$7)*$N600-SUM($O600:$Q600),0)</f>
        <v>30.984000000000002</v>
      </c>
      <c r="BC600" s="87">
        <f t="shared" si="2033"/>
        <v>3.2639999999999958</v>
      </c>
      <c r="BD600" s="393"/>
      <c r="BF600" s="75"/>
      <c r="BG600" s="91">
        <f t="shared" si="2034"/>
        <v>0</v>
      </c>
      <c r="BH600" s="91">
        <f t="shared" si="2035"/>
        <v>0</v>
      </c>
      <c r="BI600" s="91">
        <f t="shared" si="2036"/>
        <v>0</v>
      </c>
      <c r="BJ600" s="91">
        <f t="shared" si="2037"/>
        <v>6097.6680000000015</v>
      </c>
      <c r="BK600" s="91">
        <f t="shared" si="2038"/>
        <v>6707.4348000000018</v>
      </c>
      <c r="BL600" s="91">
        <f t="shared" si="2039"/>
        <v>0</v>
      </c>
      <c r="BM600" s="91">
        <f t="shared" si="2040"/>
        <v>0</v>
      </c>
      <c r="BN600" s="91">
        <f t="shared" si="2041"/>
        <v>6097.6680000000015</v>
      </c>
      <c r="BO600" s="91">
        <f t="shared" si="2042"/>
        <v>12195.336000000003</v>
      </c>
      <c r="BP600" s="91">
        <f t="shared" si="2043"/>
        <v>21951.604800000005</v>
      </c>
      <c r="BQ600" s="250">
        <f t="shared" si="2044"/>
        <v>21951.604799999994</v>
      </c>
      <c r="BR600" s="157">
        <f t="shared" si="2045"/>
        <v>21951.604799999994</v>
      </c>
      <c r="BS600" s="91">
        <f t="shared" si="2046"/>
        <v>21951.604800000005</v>
      </c>
      <c r="BT600" s="91">
        <f t="shared" si="2047"/>
        <v>21951.604800000037</v>
      </c>
      <c r="BU600" s="91">
        <f t="shared" si="2048"/>
        <v>16585.656959999978</v>
      </c>
      <c r="BV600" s="23"/>
      <c r="BW600" s="24"/>
      <c r="BX600" s="164" t="s">
        <v>645</v>
      </c>
    </row>
    <row r="601" spans="1:76" ht="15" customHeight="1" x14ac:dyDescent="0.25">
      <c r="A601" s="94" t="s">
        <v>393</v>
      </c>
      <c r="B601" s="15"/>
      <c r="C601" s="268" t="s">
        <v>10</v>
      </c>
      <c r="D601" s="283">
        <v>1</v>
      </c>
      <c r="E601" s="336">
        <v>5123.7029999999995</v>
      </c>
      <c r="F601" s="355" t="s">
        <v>628</v>
      </c>
      <c r="G601" s="369">
        <v>1</v>
      </c>
      <c r="H601" s="370">
        <v>5636.07</v>
      </c>
      <c r="I601" s="383" t="s">
        <v>628</v>
      </c>
      <c r="J601" s="322"/>
      <c r="K601" s="117"/>
      <c r="L601" s="33">
        <v>2.4E-2</v>
      </c>
      <c r="M601" s="29"/>
      <c r="N601" s="29"/>
      <c r="O601" s="4">
        <v>0</v>
      </c>
      <c r="P601" s="10">
        <v>0</v>
      </c>
      <c r="Q601" s="295">
        <v>4.8239999999999998</v>
      </c>
      <c r="R601" s="72">
        <f>IF(SUM($S$3:U$3)*$J601+SUM($S$4:U$4)*$K601+SUM($S$5:U$5)*$L601+SUM($S$6:U$6)*$M601+SUM($S$7:U$7)*$N601-SUM($O601:$Q601)&gt;0,SUM($S$3:U$3)*$J601+SUM($S$4:U$4)*$K601+SUM($S$5:U$5)*$L601+SUM($S$6:U$6)*$M601+SUM($S$7:U$7)*$N601-SUM($O601:$Q601),0)</f>
        <v>0</v>
      </c>
      <c r="S601" s="73">
        <f t="shared" si="1891"/>
        <v>0</v>
      </c>
      <c r="T601" s="72">
        <f>IF(SUM($S$3:W$3)*$J601+SUM($S$4:W$4)*$K601+SUM($S$5:W$5)*$L601+SUM($S$6:W$6)*$M601+SUM($S$7:W$7)*$N601-SUM($O601:$Q601)&gt;0,SUM($S$3:W$3)*$J601+SUM($S$4:W$4)*$K601+SUM($S$5:W$5)*$L601+SUM($S$6:W$6)*$M601+SUM($S$7:W$7)*$N601-SUM($O601:$Q601),0)</f>
        <v>0</v>
      </c>
      <c r="U601" s="4">
        <f t="shared" si="1892"/>
        <v>0</v>
      </c>
      <c r="V601" s="72">
        <f>IF(SUM($S$3:Y$3)*$J601+SUM($S$4:Y$4)*$K601+SUM($S$5:Y$5)*$L601+SUM($S$6:Y$6)*$M601+SUM($S$7:Y$7)*$N601-SUM($O601:$Q601)&gt;0,SUM($S$3:Y$3)*$J601+SUM($S$4:Y$4)*$K601+SUM($S$5:Y$5)*$L601+SUM($S$6:Y$6)*$M601+SUM($S$7:Y$7)*$N601-SUM($O601:$Q601),0)</f>
        <v>0</v>
      </c>
      <c r="W601" s="4">
        <f t="shared" si="1893"/>
        <v>0</v>
      </c>
      <c r="X601" s="72">
        <f>IF(SUM($S$3:AA$3)*$J601+SUM($S$4:AA$4)*$K601+SUM($S$5:AA$5)*$L601+SUM($S$6:AA$6)*$M601+SUM($S$7:AA$7)*$N601-SUM($O601:$Q601)&gt;0,SUM($S$3:AA$3)*$J601+SUM($S$4:AA$4)*$K601+SUM($S$5:AA$5)*$L601+SUM($S$6:AA$6)*$M601+SUM($S$7:AA$7)*$N601-SUM($O601:$Q601),0)</f>
        <v>0</v>
      </c>
      <c r="Y601" s="4">
        <f t="shared" si="1894"/>
        <v>0</v>
      </c>
      <c r="Z601" s="72">
        <f>IF(SUM($S$3:AC$3)*$J601+SUM($S$4:AC$4)*$K601+SUM($S$5:AC$5)*$L601+SUM($S$6:AC$6)*$M601+SUM($S$7:AC$7)*$N601-SUM($O601:$Q601)&gt;0,SUM($S$3:AC$3)*$J601+SUM($S$4:AC$4)*$K601+SUM($S$5:AC$5)*$L601+SUM($S$6:AC$6)*$M601+SUM($S$7:AC$7)*$N601-SUM($O601:$Q601),0)</f>
        <v>0</v>
      </c>
      <c r="AA601" s="4">
        <f t="shared" si="1895"/>
        <v>0</v>
      </c>
      <c r="AB601" s="72">
        <f>IF(SUM($S$3:AE$3)*$J601+SUM($S$4:AE$4)*$K601+SUM($S$5:AE$5)*$L601+SUM($S$6:AE$6)*$M601+SUM($S$7:AE$7)*$N601-SUM($O601:$Q601)&gt;0,SUM($S$3:AE$3)*$J601+SUM($S$4:AE$4)*$K601+SUM($S$5:AE$5)*$L601+SUM($S$6:AE$6)*$M601+SUM($S$7:AE$7)*$N601-SUM($O601:$Q601),0)</f>
        <v>0</v>
      </c>
      <c r="AC601" s="4">
        <f t="shared" si="1896"/>
        <v>0</v>
      </c>
      <c r="AD601" s="72">
        <f>IF(SUM($S$3:AG$3)*$J601+SUM($S$4:AG$4)*$K601+SUM($S$5:AG$5)*$L601+SUM($S$6:AG$6)*$M601+SUM($S$7:AG$7)*$N601-SUM($O601:$Q601)&gt;0,SUM($S$3:AG$3)*$J601+SUM($S$4:AG$4)*$K601+SUM($S$5:AG$5)*$L601+SUM($S$6:AG$6)*$M601+SUM($S$7:AG$7)*$N601-SUM($O601:$Q601),0)</f>
        <v>0</v>
      </c>
      <c r="AE601" s="4">
        <f t="shared" si="1897"/>
        <v>0</v>
      </c>
      <c r="AF601" s="72">
        <f>IF(SUM($S$3:AI$3)*$J601+SUM($S$4:AI$4)*$K601+SUM($S$5:AI$5)*$L601+SUM($S$6:AI$6)*$M601+SUM($S$7:AI$7)*$N601-SUM($O601:$Q601)&gt;0,SUM($S$3:AI$3)*$J601+SUM($S$4:AI$4)*$K601+SUM($S$5:AI$5)*$L601+SUM($S$6:AI$6)*$M601+SUM($S$7:AI$7)*$N601-SUM($O601:$Q601),0)</f>
        <v>1.2000000000000002</v>
      </c>
      <c r="AG601" s="4">
        <f t="shared" si="1898"/>
        <v>1.2000000000000002</v>
      </c>
      <c r="AH601" s="72">
        <f>IF(SUM($S$3:AK$3)*$J601+SUM($S$4:AK$4)*$K601+SUM($S$5:AK$5)*$L601+SUM($S$6:AK$6)*$M601+SUM($S$7:AK$7)*$N601-SUM($O601:$Q601)&gt;0,SUM($S$3:AK$3)*$J601+SUM($S$4:AK$4)*$K601+SUM($S$5:AK$5)*$L601+SUM($S$6:AK$6)*$M601+SUM($S$7:AK$7)*$N601-SUM($O601:$Q601),0)</f>
        <v>2.5200000000000005</v>
      </c>
      <c r="AI601" s="4">
        <f t="shared" si="1899"/>
        <v>1.3200000000000003</v>
      </c>
      <c r="AJ601" s="72">
        <f>IF(SUM($S$3:AM$3)*$J601+SUM($S$4:AQ$4)*$K601+SUM($S$5:AM$5)*$L601+SUM($S$6:AM$6)*$M601+SUM($S$7:AM$7)*$N601-SUM($O601:$Q601)&gt;0,SUM($S$3:AM$3)*$J601+SUM($S$4:AQ$4)*$K601+SUM($S$5:AM$5)*$L601+SUM($S$6:AM$6)*$M601+SUM($S$7:AM$7)*$N601-SUM($O601:$Q601),0)</f>
        <v>2.5200000000000005</v>
      </c>
      <c r="AK601" s="4">
        <f t="shared" si="1900"/>
        <v>0</v>
      </c>
      <c r="AL601" s="72">
        <f>IF(SUM($S$3:AO$3)*$J601+SUM($S$4:AS$4)*$K601+SUM($S$5:AO$5)*$L601+SUM($S$6:AO$6)*$M601+SUM($S$7:AO$7)*$N601-SUM($O601:$Q601)&gt;0,SUM($S$3:AO$3)*$J601+SUM($S$4:AS$4)*$K601+SUM($S$5:AO$5)*$L601+SUM($S$6:AO$6)*$M601+SUM($S$7:AO$7)*$N601-SUM($O601:$Q601),0)</f>
        <v>2.5200000000000005</v>
      </c>
      <c r="AM601" s="4">
        <f t="shared" si="1901"/>
        <v>0</v>
      </c>
      <c r="AN601" s="72">
        <f>IF(SUM($S$3:AQ$3)*$J601+SUM($S$4:AU$4)*$K601+SUM($S$5:AQ$5)*$L601+SUM($S$6:AQ$6)*$M601+SUM($S$7:AQ$7)*$N601-SUM($O601:$Q601)&gt;0,SUM($S$3:AQ$3)*$J601+SUM($S$4:AU$4)*$K601+SUM($S$5:AQ$5)*$L601+SUM($S$6:AQ$6)*$M601+SUM($S$7:AQ$7)*$N601-SUM($O601:$Q601),0)</f>
        <v>3.7200000000000006</v>
      </c>
      <c r="AO601" s="4">
        <f t="shared" si="1902"/>
        <v>1.2000000000000002</v>
      </c>
      <c r="AP601" s="72">
        <f>IF(SUM($S$3:AS$3)*$J601+SUM($S$4:AW$4)*$K601+SUM($S$5:AS$5)*$L601+SUM($S$6:AS$6)*$M601+SUM($S$7:AS$7)*$N601-SUM($O601:$Q601)&gt;0,SUM($S$3:AS$3)*$J601+SUM($S$4:AW$4)*$K601+SUM($S$5:AS$5)*$L601+SUM($S$6:AS$6)*$M601+SUM($S$7:AS$7)*$N601-SUM($O601:$Q601),0)</f>
        <v>6.120000000000001</v>
      </c>
      <c r="AQ601" s="4">
        <f t="shared" si="1903"/>
        <v>2.4000000000000004</v>
      </c>
      <c r="AR601" s="72">
        <f>IF(SUM($S$3:AU$3)*$J601+SUM($S$4:AP$4)*$K601+SUM($S$5:AU$5)*$L601+SUM($S$6:AU$6)*$M601+SUM($S$7:AU$7)*$N601-SUM($O601:$Q601)&gt;0,SUM($S$3:AU$3)*$J601+SUM($S$4:AP$4)*$K601+SUM($S$5:AU$5)*$L601+SUM($S$6:AU$6)*$M601+SUM($S$7:AU$7)*$N601-SUM($O601:$Q601),0)</f>
        <v>10.440000000000001</v>
      </c>
      <c r="AS601" s="4">
        <f t="shared" si="1904"/>
        <v>4.32</v>
      </c>
      <c r="AT601" s="72">
        <f>IF(SUM($S$3:AW$3)*$J601+SUM($S$4:AW$4)*$K601+SUM($S$5:AW$5)*$L601+SUM($S$6:AW$6)*$M601+SUM($S$7:AW$7)*$N601-SUM($O601:$Q601)&gt;0,SUM($S$3:AW$3)*$J601+SUM($S$4:AW$4)*$K601+SUM($S$5:AW$5)*$L601+SUM($S$6:AW$6)*$M601+SUM($S$7:AW$7)*$N601-SUM($O601:$Q601),0)</f>
        <v>14.76</v>
      </c>
      <c r="AU601" s="4">
        <f t="shared" si="1905"/>
        <v>4.3199999999999985</v>
      </c>
      <c r="AV601" s="72">
        <f>IF(SUM($S$3:AY$3)*$J601+SUM($S$4:AY$4)*$K601+SUM($S$5:AY$5)*$L601+SUM($S$6:AY$6)*$M601+SUM($S$7:AY$7)*$N601-SUM($O601:$Q601)&gt;0,SUM($S$3:AY$3)*$J601+SUM($S$4:AY$4)*$K601+SUM($S$5:AY$5)*$L601+SUM($S$6:AY$6)*$M601+SUM($S$7:AY$7)*$N601-SUM($O601:$Q601),0)</f>
        <v>19.079999999999998</v>
      </c>
      <c r="AW601" s="4">
        <f t="shared" si="1906"/>
        <v>4.3199999999999985</v>
      </c>
      <c r="AX601" s="72">
        <f>IF(SUM($S$3:BA$3)*$J601+SUM($S$4:BA$4)*$K601+SUM($S$5:BA$5)*$L601+SUM($S$6:BA$6)*$M601+SUM($S$7:BA$7)*$N601-SUM($O601:$Q601)&gt;0,SUM($S$3:BA$3)*$J601+SUM($S$4:BA$4)*$K601+SUM($S$5:BA$5)*$L601+SUM($S$6:BA$6)*$M601+SUM($S$7:BA$7)*$N601-SUM($O601:$Q601),0)</f>
        <v>23.4</v>
      </c>
      <c r="AY601" s="7">
        <f t="shared" si="1907"/>
        <v>4.32</v>
      </c>
      <c r="AZ601" s="401">
        <f>IF(SUM($S$3:BC$3)*$J601+SUM($S$4:BC$4)*$K601+SUM($S$5:BC$5)*$L601+SUM($S$6:BC$6)*$M601+SUM($S$7:BC$7)*$N601-SUM($O601:$Q601)&gt;0,SUM($S$3:BC$3)*$J601+SUM($S$4:BC$4)*$K601+SUM($S$5:BC$5)*$L601+SUM($S$6:BC$6)*$M601+SUM($S$7:BC$7)*$N601-SUM($O601:$Q601),0)</f>
        <v>27.720000000000006</v>
      </c>
      <c r="BA601" s="87">
        <f t="shared" si="2032"/>
        <v>4.3200000000000074</v>
      </c>
      <c r="BB601" s="402">
        <f>IF(SUM($S$3:BD$3)*$J601+SUM($S$4:BD$4)*$K601+SUM($S$5:BD$5)*$L601+SUM($S$6:BD$6)*$M601+SUM($S$7:BD$7)*$N601-SUM($O601:$Q601)&gt;0,SUM($S$3:BD$3)*$J601+SUM($S$4:BD$4)*$K601+SUM($S$5:BD$5)*$L601+SUM($S$6:BD$6)*$M601+SUM($S$7:BD$7)*$N601-SUM($O601:$Q601),0)</f>
        <v>30.984000000000002</v>
      </c>
      <c r="BC601" s="87">
        <f t="shared" si="2033"/>
        <v>3.2639999999999958</v>
      </c>
      <c r="BD601" s="393"/>
      <c r="BF601" s="75"/>
      <c r="BG601" s="91">
        <f t="shared" si="2034"/>
        <v>0</v>
      </c>
      <c r="BH601" s="91">
        <f t="shared" si="2035"/>
        <v>0</v>
      </c>
      <c r="BI601" s="91">
        <f t="shared" si="2036"/>
        <v>0</v>
      </c>
      <c r="BJ601" s="91">
        <f t="shared" si="2037"/>
        <v>6763.2840000000006</v>
      </c>
      <c r="BK601" s="91">
        <f t="shared" si="2038"/>
        <v>7439.6124000000009</v>
      </c>
      <c r="BL601" s="91">
        <f t="shared" si="2039"/>
        <v>0</v>
      </c>
      <c r="BM601" s="91">
        <f t="shared" si="2040"/>
        <v>0</v>
      </c>
      <c r="BN601" s="91">
        <f t="shared" si="2041"/>
        <v>6763.2840000000006</v>
      </c>
      <c r="BO601" s="91">
        <f t="shared" si="2042"/>
        <v>13526.568000000001</v>
      </c>
      <c r="BP601" s="91">
        <f t="shared" si="2043"/>
        <v>24347.822400000001</v>
      </c>
      <c r="BQ601" s="250">
        <f t="shared" si="2044"/>
        <v>24347.82239999999</v>
      </c>
      <c r="BR601" s="157">
        <f t="shared" si="2045"/>
        <v>24347.82239999999</v>
      </c>
      <c r="BS601" s="91">
        <f t="shared" si="2046"/>
        <v>24347.822400000001</v>
      </c>
      <c r="BT601" s="91">
        <f t="shared" si="2047"/>
        <v>24347.822400000041</v>
      </c>
      <c r="BU601" s="91">
        <f t="shared" si="2048"/>
        <v>18396.132479999975</v>
      </c>
      <c r="BV601" s="23"/>
      <c r="BW601" s="24"/>
      <c r="BX601" s="164" t="s">
        <v>645</v>
      </c>
    </row>
    <row r="602" spans="1:76" ht="15" customHeight="1" x14ac:dyDescent="0.25">
      <c r="A602" s="94" t="s">
        <v>394</v>
      </c>
      <c r="B602" s="15"/>
      <c r="C602" s="268" t="s">
        <v>10</v>
      </c>
      <c r="D602" s="283">
        <v>1</v>
      </c>
      <c r="E602" s="336">
        <v>6324.2659999999996</v>
      </c>
      <c r="F602" s="355" t="s">
        <v>628</v>
      </c>
      <c r="G602" s="369">
        <v>1</v>
      </c>
      <c r="H602" s="370">
        <v>6956.69</v>
      </c>
      <c r="I602" s="383" t="s">
        <v>628</v>
      </c>
      <c r="J602" s="322"/>
      <c r="K602" s="117"/>
      <c r="L602" s="33">
        <v>3.5999999999999997E-2</v>
      </c>
      <c r="M602" s="29"/>
      <c r="N602" s="29"/>
      <c r="O602" s="4">
        <v>0</v>
      </c>
      <c r="P602" s="10">
        <v>0</v>
      </c>
      <c r="Q602" s="295">
        <v>7.2359999999999998</v>
      </c>
      <c r="R602" s="72">
        <f>IF(SUM($S$3:U$3)*$J602+SUM($S$4:U$4)*$K602+SUM($S$5:U$5)*$L602+SUM($S$6:U$6)*$M602+SUM($S$7:U$7)*$N602-SUM($O602:$Q602)&gt;0,SUM($S$3:U$3)*$J602+SUM($S$4:U$4)*$K602+SUM($S$5:U$5)*$L602+SUM($S$6:U$6)*$M602+SUM($S$7:U$7)*$N602-SUM($O602:$Q602),0)</f>
        <v>0</v>
      </c>
      <c r="S602" s="73">
        <f t="shared" si="1891"/>
        <v>0</v>
      </c>
      <c r="T602" s="72">
        <f>IF(SUM($S$3:W$3)*$J602+SUM($S$4:W$4)*$K602+SUM($S$5:W$5)*$L602+SUM($S$6:W$6)*$M602+SUM($S$7:W$7)*$N602-SUM($O602:$Q602)&gt;0,SUM($S$3:W$3)*$J602+SUM($S$4:W$4)*$K602+SUM($S$5:W$5)*$L602+SUM($S$6:W$6)*$M602+SUM($S$7:W$7)*$N602-SUM($O602:$Q602),0)</f>
        <v>0</v>
      </c>
      <c r="U602" s="4">
        <f t="shared" si="1892"/>
        <v>0</v>
      </c>
      <c r="V602" s="72">
        <f>IF(SUM($S$3:Y$3)*$J602+SUM($S$4:Y$4)*$K602+SUM($S$5:Y$5)*$L602+SUM($S$6:Y$6)*$M602+SUM($S$7:Y$7)*$N602-SUM($O602:$Q602)&gt;0,SUM($S$3:Y$3)*$J602+SUM($S$4:Y$4)*$K602+SUM($S$5:Y$5)*$L602+SUM($S$6:Y$6)*$M602+SUM($S$7:Y$7)*$N602-SUM($O602:$Q602),0)</f>
        <v>0</v>
      </c>
      <c r="W602" s="4">
        <f t="shared" si="1893"/>
        <v>0</v>
      </c>
      <c r="X602" s="72">
        <f>IF(SUM($S$3:AA$3)*$J602+SUM($S$4:AA$4)*$K602+SUM($S$5:AA$5)*$L602+SUM($S$6:AA$6)*$M602+SUM($S$7:AA$7)*$N602-SUM($O602:$Q602)&gt;0,SUM($S$3:AA$3)*$J602+SUM($S$4:AA$4)*$K602+SUM($S$5:AA$5)*$L602+SUM($S$6:AA$6)*$M602+SUM($S$7:AA$7)*$N602-SUM($O602:$Q602),0)</f>
        <v>0</v>
      </c>
      <c r="Y602" s="4">
        <f t="shared" si="1894"/>
        <v>0</v>
      </c>
      <c r="Z602" s="72">
        <f>IF(SUM($S$3:AC$3)*$J602+SUM($S$4:AC$4)*$K602+SUM($S$5:AC$5)*$L602+SUM($S$6:AC$6)*$M602+SUM($S$7:AC$7)*$N602-SUM($O602:$Q602)&gt;0,SUM($S$3:AC$3)*$J602+SUM($S$4:AC$4)*$K602+SUM($S$5:AC$5)*$L602+SUM($S$6:AC$6)*$M602+SUM($S$7:AC$7)*$N602-SUM($O602:$Q602),0)</f>
        <v>0</v>
      </c>
      <c r="AA602" s="4">
        <f t="shared" si="1895"/>
        <v>0</v>
      </c>
      <c r="AB602" s="72">
        <f>IF(SUM($S$3:AE$3)*$J602+SUM($S$4:AE$4)*$K602+SUM($S$5:AE$5)*$L602+SUM($S$6:AE$6)*$M602+SUM($S$7:AE$7)*$N602-SUM($O602:$Q602)&gt;0,SUM($S$3:AE$3)*$J602+SUM($S$4:AE$4)*$K602+SUM($S$5:AE$5)*$L602+SUM($S$6:AE$6)*$M602+SUM($S$7:AE$7)*$N602-SUM($O602:$Q602),0)</f>
        <v>0</v>
      </c>
      <c r="AC602" s="4">
        <f t="shared" si="1896"/>
        <v>0</v>
      </c>
      <c r="AD602" s="72">
        <f>IF(SUM($S$3:AG$3)*$J602+SUM($S$4:AG$4)*$K602+SUM($S$5:AG$5)*$L602+SUM($S$6:AG$6)*$M602+SUM($S$7:AG$7)*$N602-SUM($O602:$Q602)&gt;0,SUM($S$3:AG$3)*$J602+SUM($S$4:AG$4)*$K602+SUM($S$5:AG$5)*$L602+SUM($S$6:AG$6)*$M602+SUM($S$7:AG$7)*$N602-SUM($O602:$Q602),0)</f>
        <v>0</v>
      </c>
      <c r="AE602" s="4">
        <f t="shared" si="1897"/>
        <v>0</v>
      </c>
      <c r="AF602" s="72">
        <f>IF(SUM($S$3:AI$3)*$J602+SUM($S$4:AI$4)*$K602+SUM($S$5:AI$5)*$L602+SUM($S$6:AI$6)*$M602+SUM($S$7:AI$7)*$N602-SUM($O602:$Q602)&gt;0,SUM($S$3:AI$3)*$J602+SUM($S$4:AI$4)*$K602+SUM($S$5:AI$5)*$L602+SUM($S$6:AI$6)*$M602+SUM($S$7:AI$7)*$N602-SUM($O602:$Q602),0)</f>
        <v>1.7999999999999998</v>
      </c>
      <c r="AG602" s="4">
        <f t="shared" si="1898"/>
        <v>1.7999999999999998</v>
      </c>
      <c r="AH602" s="72">
        <f>IF(SUM($S$3:AK$3)*$J602+SUM($S$4:AK$4)*$K602+SUM($S$5:AK$5)*$L602+SUM($S$6:AK$6)*$M602+SUM($S$7:AK$7)*$N602-SUM($O602:$Q602)&gt;0,SUM($S$3:AK$3)*$J602+SUM($S$4:AK$4)*$K602+SUM($S$5:AK$5)*$L602+SUM($S$6:AK$6)*$M602+SUM($S$7:AK$7)*$N602-SUM($O602:$Q602),0)</f>
        <v>3.7800000000000002</v>
      </c>
      <c r="AI602" s="4">
        <f t="shared" si="1899"/>
        <v>1.9800000000000004</v>
      </c>
      <c r="AJ602" s="72">
        <f>IF(SUM($S$3:AM$3)*$J602+SUM($S$4:AQ$4)*$K602+SUM($S$5:AM$5)*$L602+SUM($S$6:AM$6)*$M602+SUM($S$7:AM$7)*$N602-SUM($O602:$Q602)&gt;0,SUM($S$3:AM$3)*$J602+SUM($S$4:AQ$4)*$K602+SUM($S$5:AM$5)*$L602+SUM($S$6:AM$6)*$M602+SUM($S$7:AM$7)*$N602-SUM($O602:$Q602),0)</f>
        <v>3.7800000000000002</v>
      </c>
      <c r="AK602" s="4">
        <f t="shared" si="1900"/>
        <v>0</v>
      </c>
      <c r="AL602" s="72">
        <f>IF(SUM($S$3:AO$3)*$J602+SUM($S$4:AS$4)*$K602+SUM($S$5:AO$5)*$L602+SUM($S$6:AO$6)*$M602+SUM($S$7:AO$7)*$N602-SUM($O602:$Q602)&gt;0,SUM($S$3:AO$3)*$J602+SUM($S$4:AS$4)*$K602+SUM($S$5:AO$5)*$L602+SUM($S$6:AO$6)*$M602+SUM($S$7:AO$7)*$N602-SUM($O602:$Q602),0)</f>
        <v>3.7800000000000002</v>
      </c>
      <c r="AM602" s="4">
        <f t="shared" si="1901"/>
        <v>0</v>
      </c>
      <c r="AN602" s="72">
        <f>IF(SUM($S$3:AQ$3)*$J602+SUM($S$4:AU$4)*$K602+SUM($S$5:AQ$5)*$L602+SUM($S$6:AQ$6)*$M602+SUM($S$7:AQ$7)*$N602-SUM($O602:$Q602)&gt;0,SUM($S$3:AQ$3)*$J602+SUM($S$4:AU$4)*$K602+SUM($S$5:AQ$5)*$L602+SUM($S$6:AQ$6)*$M602+SUM($S$7:AQ$7)*$N602-SUM($O602:$Q602),0)</f>
        <v>5.5799999999999992</v>
      </c>
      <c r="AO602" s="4">
        <f t="shared" si="1902"/>
        <v>1.7999999999999989</v>
      </c>
      <c r="AP602" s="72">
        <f>IF(SUM($S$3:AS$3)*$J602+SUM($S$4:AW$4)*$K602+SUM($S$5:AS$5)*$L602+SUM($S$6:AS$6)*$M602+SUM($S$7:AS$7)*$N602-SUM($O602:$Q602)&gt;0,SUM($S$3:AS$3)*$J602+SUM($S$4:AW$4)*$K602+SUM($S$5:AS$5)*$L602+SUM($S$6:AS$6)*$M602+SUM($S$7:AS$7)*$N602-SUM($O602:$Q602),0)</f>
        <v>9.18</v>
      </c>
      <c r="AQ602" s="4">
        <f t="shared" si="1903"/>
        <v>3.6000000000000005</v>
      </c>
      <c r="AR602" s="72">
        <f>IF(SUM($S$3:AU$3)*$J602+SUM($S$4:AP$4)*$K602+SUM($S$5:AU$5)*$L602+SUM($S$6:AU$6)*$M602+SUM($S$7:AU$7)*$N602-SUM($O602:$Q602)&gt;0,SUM($S$3:AU$3)*$J602+SUM($S$4:AP$4)*$K602+SUM($S$5:AU$5)*$L602+SUM($S$6:AU$6)*$M602+SUM($S$7:AU$7)*$N602-SUM($O602:$Q602),0)</f>
        <v>15.659999999999997</v>
      </c>
      <c r="AS602" s="4">
        <f t="shared" si="1904"/>
        <v>6.4799999999999969</v>
      </c>
      <c r="AT602" s="72">
        <f>IF(SUM($S$3:AW$3)*$J602+SUM($S$4:AW$4)*$K602+SUM($S$5:AW$5)*$L602+SUM($S$6:AW$6)*$M602+SUM($S$7:AW$7)*$N602-SUM($O602:$Q602)&gt;0,SUM($S$3:AW$3)*$J602+SUM($S$4:AW$4)*$K602+SUM($S$5:AW$5)*$L602+SUM($S$6:AW$6)*$M602+SUM($S$7:AW$7)*$N602-SUM($O602:$Q602),0)</f>
        <v>22.139999999999997</v>
      </c>
      <c r="AU602" s="4">
        <f t="shared" si="1905"/>
        <v>6.48</v>
      </c>
      <c r="AV602" s="72">
        <f>IF(SUM($S$3:AY$3)*$J602+SUM($S$4:AY$4)*$K602+SUM($S$5:AY$5)*$L602+SUM($S$6:AY$6)*$M602+SUM($S$7:AY$7)*$N602-SUM($O602:$Q602)&gt;0,SUM($S$3:AY$3)*$J602+SUM($S$4:AY$4)*$K602+SUM($S$5:AY$5)*$L602+SUM($S$6:AY$6)*$M602+SUM($S$7:AY$7)*$N602-SUM($O602:$Q602),0)</f>
        <v>28.619999999999994</v>
      </c>
      <c r="AW602" s="4">
        <f t="shared" si="1906"/>
        <v>6.4799999999999969</v>
      </c>
      <c r="AX602" s="72">
        <f>IF(SUM($S$3:BA$3)*$J602+SUM($S$4:BA$4)*$K602+SUM($S$5:BA$5)*$L602+SUM($S$6:BA$6)*$M602+SUM($S$7:BA$7)*$N602-SUM($O602:$Q602)&gt;0,SUM($S$3:BA$3)*$J602+SUM($S$4:BA$4)*$K602+SUM($S$5:BA$5)*$L602+SUM($S$6:BA$6)*$M602+SUM($S$7:BA$7)*$N602-SUM($O602:$Q602),0)</f>
        <v>35.1</v>
      </c>
      <c r="AY602" s="7">
        <f t="shared" si="1907"/>
        <v>6.4800000000000075</v>
      </c>
      <c r="AZ602" s="401">
        <f>IF(SUM($S$3:BC$3)*$J602+SUM($S$4:BC$4)*$K602+SUM($S$5:BC$5)*$L602+SUM($S$6:BC$6)*$M602+SUM($S$7:BC$7)*$N602-SUM($O602:$Q602)&gt;0,SUM($S$3:BC$3)*$J602+SUM($S$4:BC$4)*$K602+SUM($S$5:BC$5)*$L602+SUM($S$6:BC$6)*$M602+SUM($S$7:BC$7)*$N602-SUM($O602:$Q602),0)</f>
        <v>41.58</v>
      </c>
      <c r="BA602" s="87">
        <f t="shared" si="2032"/>
        <v>6.4799999999999969</v>
      </c>
      <c r="BB602" s="402">
        <f>IF(SUM($S$3:BD$3)*$J602+SUM($S$4:BD$4)*$K602+SUM($S$5:BD$5)*$L602+SUM($S$6:BD$6)*$M602+SUM($S$7:BD$7)*$N602-SUM($O602:$Q602)&gt;0,SUM($S$3:BD$3)*$J602+SUM($S$4:BD$4)*$K602+SUM($S$5:BD$5)*$L602+SUM($S$6:BD$6)*$M602+SUM($S$7:BD$7)*$N602-SUM($O602:$Q602),0)</f>
        <v>46.475999999999999</v>
      </c>
      <c r="BC602" s="87">
        <f t="shared" si="2033"/>
        <v>4.8960000000000008</v>
      </c>
      <c r="BD602" s="393"/>
      <c r="BF602" s="75"/>
      <c r="BG602" s="91">
        <f t="shared" si="2034"/>
        <v>0</v>
      </c>
      <c r="BH602" s="91">
        <f t="shared" si="2035"/>
        <v>0</v>
      </c>
      <c r="BI602" s="91">
        <f t="shared" si="2036"/>
        <v>0</v>
      </c>
      <c r="BJ602" s="91">
        <f t="shared" si="2037"/>
        <v>12522.041999999998</v>
      </c>
      <c r="BK602" s="91">
        <f t="shared" si="2038"/>
        <v>13774.246200000001</v>
      </c>
      <c r="BL602" s="91">
        <f t="shared" si="2039"/>
        <v>0</v>
      </c>
      <c r="BM602" s="91">
        <f t="shared" si="2040"/>
        <v>0</v>
      </c>
      <c r="BN602" s="91">
        <f t="shared" si="2041"/>
        <v>12522.041999999992</v>
      </c>
      <c r="BO602" s="91">
        <f t="shared" si="2042"/>
        <v>25044.084000000003</v>
      </c>
      <c r="BP602" s="91">
        <f t="shared" si="2043"/>
        <v>45079.351199999976</v>
      </c>
      <c r="BQ602" s="250">
        <f t="shared" si="2044"/>
        <v>45079.351199999997</v>
      </c>
      <c r="BR602" s="157">
        <f t="shared" si="2045"/>
        <v>45079.351199999976</v>
      </c>
      <c r="BS602" s="91">
        <f t="shared" si="2046"/>
        <v>45079.351200000048</v>
      </c>
      <c r="BT602" s="91">
        <f t="shared" si="2047"/>
        <v>45079.351199999976</v>
      </c>
      <c r="BU602" s="91">
        <f t="shared" si="2048"/>
        <v>34059.954240000006</v>
      </c>
      <c r="BV602" s="23"/>
      <c r="BW602" s="24"/>
      <c r="BX602" s="164" t="s">
        <v>645</v>
      </c>
    </row>
    <row r="603" spans="1:76" ht="15" customHeight="1" x14ac:dyDescent="0.25">
      <c r="A603" s="94" t="s">
        <v>395</v>
      </c>
      <c r="B603" s="15"/>
      <c r="C603" s="268" t="s">
        <v>10</v>
      </c>
      <c r="D603" s="283">
        <v>1</v>
      </c>
      <c r="E603" s="336">
        <v>6557.3949999999995</v>
      </c>
      <c r="F603" s="355" t="s">
        <v>628</v>
      </c>
      <c r="G603" s="369">
        <v>1</v>
      </c>
      <c r="H603" s="370">
        <v>7213.13</v>
      </c>
      <c r="I603" s="383" t="s">
        <v>628</v>
      </c>
      <c r="J603" s="322"/>
      <c r="K603" s="117"/>
      <c r="L603" s="33">
        <v>0.04</v>
      </c>
      <c r="M603" s="29"/>
      <c r="N603" s="29"/>
      <c r="O603" s="4">
        <v>0</v>
      </c>
      <c r="P603" s="10">
        <v>0</v>
      </c>
      <c r="Q603" s="295">
        <v>8.0400000000000009</v>
      </c>
      <c r="R603" s="72">
        <f>IF(SUM($S$3:U$3)*$J603+SUM($S$4:U$4)*$K603+SUM($S$5:U$5)*$L603+SUM($S$6:U$6)*$M603+SUM($S$7:U$7)*$N603-SUM($O603:$Q603)&gt;0,SUM($S$3:U$3)*$J603+SUM($S$4:U$4)*$K603+SUM($S$5:U$5)*$L603+SUM($S$6:U$6)*$M603+SUM($S$7:U$7)*$N603-SUM($O603:$Q603),0)</f>
        <v>0</v>
      </c>
      <c r="S603" s="73">
        <f t="shared" si="1891"/>
        <v>0</v>
      </c>
      <c r="T603" s="72">
        <f>IF(SUM($S$3:W$3)*$J603+SUM($S$4:W$4)*$K603+SUM($S$5:W$5)*$L603+SUM($S$6:W$6)*$M603+SUM($S$7:W$7)*$N603-SUM($O603:$Q603)&gt;0,SUM($S$3:W$3)*$J603+SUM($S$4:W$4)*$K603+SUM($S$5:W$5)*$L603+SUM($S$6:W$6)*$M603+SUM($S$7:W$7)*$N603-SUM($O603:$Q603),0)</f>
        <v>0</v>
      </c>
      <c r="U603" s="4">
        <f t="shared" si="1892"/>
        <v>0</v>
      </c>
      <c r="V603" s="72">
        <f>IF(SUM($S$3:Y$3)*$J603+SUM($S$4:Y$4)*$K603+SUM($S$5:Y$5)*$L603+SUM($S$6:Y$6)*$M603+SUM($S$7:Y$7)*$N603-SUM($O603:$Q603)&gt;0,SUM($S$3:Y$3)*$J603+SUM($S$4:Y$4)*$K603+SUM($S$5:Y$5)*$L603+SUM($S$6:Y$6)*$M603+SUM($S$7:Y$7)*$N603-SUM($O603:$Q603),0)</f>
        <v>0</v>
      </c>
      <c r="W603" s="4">
        <f t="shared" si="1893"/>
        <v>0</v>
      </c>
      <c r="X603" s="72">
        <f>IF(SUM($S$3:AA$3)*$J603+SUM($S$4:AA$4)*$K603+SUM($S$5:AA$5)*$L603+SUM($S$6:AA$6)*$M603+SUM($S$7:AA$7)*$N603-SUM($O603:$Q603)&gt;0,SUM($S$3:AA$3)*$J603+SUM($S$4:AA$4)*$K603+SUM($S$5:AA$5)*$L603+SUM($S$6:AA$6)*$M603+SUM($S$7:AA$7)*$N603-SUM($O603:$Q603),0)</f>
        <v>0</v>
      </c>
      <c r="Y603" s="4">
        <f t="shared" si="1894"/>
        <v>0</v>
      </c>
      <c r="Z603" s="72">
        <f>IF(SUM($S$3:AC$3)*$J603+SUM($S$4:AC$4)*$K603+SUM($S$5:AC$5)*$L603+SUM($S$6:AC$6)*$M603+SUM($S$7:AC$7)*$N603-SUM($O603:$Q603)&gt;0,SUM($S$3:AC$3)*$J603+SUM($S$4:AC$4)*$K603+SUM($S$5:AC$5)*$L603+SUM($S$6:AC$6)*$M603+SUM($S$7:AC$7)*$N603-SUM($O603:$Q603),0)</f>
        <v>0</v>
      </c>
      <c r="AA603" s="4">
        <f t="shared" si="1895"/>
        <v>0</v>
      </c>
      <c r="AB603" s="72">
        <f>IF(SUM($S$3:AE$3)*$J603+SUM($S$4:AE$4)*$K603+SUM($S$5:AE$5)*$L603+SUM($S$6:AE$6)*$M603+SUM($S$7:AE$7)*$N603-SUM($O603:$Q603)&gt;0,SUM($S$3:AE$3)*$J603+SUM($S$4:AE$4)*$K603+SUM($S$5:AE$5)*$L603+SUM($S$6:AE$6)*$M603+SUM($S$7:AE$7)*$N603-SUM($O603:$Q603),0)</f>
        <v>0</v>
      </c>
      <c r="AC603" s="4">
        <f t="shared" si="1896"/>
        <v>0</v>
      </c>
      <c r="AD603" s="72">
        <f>IF(SUM($S$3:AG$3)*$J603+SUM($S$4:AG$4)*$K603+SUM($S$5:AG$5)*$L603+SUM($S$6:AG$6)*$M603+SUM($S$7:AG$7)*$N603-SUM($O603:$Q603)&gt;0,SUM($S$3:AG$3)*$J603+SUM($S$4:AG$4)*$K603+SUM($S$5:AG$5)*$L603+SUM($S$6:AG$6)*$M603+SUM($S$7:AG$7)*$N603-SUM($O603:$Q603),0)</f>
        <v>0</v>
      </c>
      <c r="AE603" s="4">
        <f t="shared" si="1897"/>
        <v>0</v>
      </c>
      <c r="AF603" s="72">
        <f>IF(SUM($S$3:AI$3)*$J603+SUM($S$4:AI$4)*$K603+SUM($S$5:AI$5)*$L603+SUM($S$6:AI$6)*$M603+SUM($S$7:AI$7)*$N603-SUM($O603:$Q603)&gt;0,SUM($S$3:AI$3)*$J603+SUM($S$4:AI$4)*$K603+SUM($S$5:AI$5)*$L603+SUM($S$6:AI$6)*$M603+SUM($S$7:AI$7)*$N603-SUM($O603:$Q603),0)</f>
        <v>2</v>
      </c>
      <c r="AG603" s="4">
        <f t="shared" si="1898"/>
        <v>2</v>
      </c>
      <c r="AH603" s="72">
        <f>IF(SUM($S$3:AK$3)*$J603+SUM($S$4:AK$4)*$K603+SUM($S$5:AK$5)*$L603+SUM($S$6:AK$6)*$M603+SUM($S$7:AK$7)*$N603-SUM($O603:$Q603)&gt;0,SUM($S$3:AK$3)*$J603+SUM($S$4:AK$4)*$K603+SUM($S$5:AK$5)*$L603+SUM($S$6:AK$6)*$M603+SUM($S$7:AK$7)*$N603-SUM($O603:$Q603),0)</f>
        <v>4.1999999999999993</v>
      </c>
      <c r="AI603" s="4">
        <f t="shared" si="1899"/>
        <v>2.1999999999999993</v>
      </c>
      <c r="AJ603" s="72">
        <f>IF(SUM($S$3:AM$3)*$J603+SUM($S$4:AQ$4)*$K603+SUM($S$5:AM$5)*$L603+SUM($S$6:AM$6)*$M603+SUM($S$7:AM$7)*$N603-SUM($O603:$Q603)&gt;0,SUM($S$3:AM$3)*$J603+SUM($S$4:AQ$4)*$K603+SUM($S$5:AM$5)*$L603+SUM($S$6:AM$6)*$M603+SUM($S$7:AM$7)*$N603-SUM($O603:$Q603),0)</f>
        <v>4.1999999999999993</v>
      </c>
      <c r="AK603" s="4">
        <f t="shared" si="1900"/>
        <v>0</v>
      </c>
      <c r="AL603" s="72">
        <f>IF(SUM($S$3:AO$3)*$J603+SUM($S$4:AS$4)*$K603+SUM($S$5:AO$5)*$L603+SUM($S$6:AO$6)*$M603+SUM($S$7:AO$7)*$N603-SUM($O603:$Q603)&gt;0,SUM($S$3:AO$3)*$J603+SUM($S$4:AS$4)*$K603+SUM($S$5:AO$5)*$L603+SUM($S$6:AO$6)*$M603+SUM($S$7:AO$7)*$N603-SUM($O603:$Q603),0)</f>
        <v>4.1999999999999993</v>
      </c>
      <c r="AM603" s="4">
        <f t="shared" si="1901"/>
        <v>0</v>
      </c>
      <c r="AN603" s="72">
        <f>IF(SUM($S$3:AQ$3)*$J603+SUM($S$4:AU$4)*$K603+SUM($S$5:AQ$5)*$L603+SUM($S$6:AQ$6)*$M603+SUM($S$7:AQ$7)*$N603-SUM($O603:$Q603)&gt;0,SUM($S$3:AQ$3)*$J603+SUM($S$4:AU$4)*$K603+SUM($S$5:AQ$5)*$L603+SUM($S$6:AQ$6)*$M603+SUM($S$7:AQ$7)*$N603-SUM($O603:$Q603),0)</f>
        <v>6.1999999999999993</v>
      </c>
      <c r="AO603" s="4">
        <f t="shared" si="1902"/>
        <v>2</v>
      </c>
      <c r="AP603" s="72">
        <f>IF(SUM($S$3:AS$3)*$J603+SUM($S$4:AW$4)*$K603+SUM($S$5:AS$5)*$L603+SUM($S$6:AS$6)*$M603+SUM($S$7:AS$7)*$N603-SUM($O603:$Q603)&gt;0,SUM($S$3:AS$3)*$J603+SUM($S$4:AW$4)*$K603+SUM($S$5:AS$5)*$L603+SUM($S$6:AS$6)*$M603+SUM($S$7:AS$7)*$N603-SUM($O603:$Q603),0)</f>
        <v>10.200000000000001</v>
      </c>
      <c r="AQ603" s="4">
        <f t="shared" si="1903"/>
        <v>4.0000000000000018</v>
      </c>
      <c r="AR603" s="72">
        <f>IF(SUM($S$3:AU$3)*$J603+SUM($S$4:AP$4)*$K603+SUM($S$5:AU$5)*$L603+SUM($S$6:AU$6)*$M603+SUM($S$7:AU$7)*$N603-SUM($O603:$Q603)&gt;0,SUM($S$3:AU$3)*$J603+SUM($S$4:AP$4)*$K603+SUM($S$5:AU$5)*$L603+SUM($S$6:AU$6)*$M603+SUM($S$7:AU$7)*$N603-SUM($O603:$Q603),0)</f>
        <v>17.399999999999999</v>
      </c>
      <c r="AS603" s="4">
        <f t="shared" si="1904"/>
        <v>7.1999999999999975</v>
      </c>
      <c r="AT603" s="72">
        <f>IF(SUM($S$3:AW$3)*$J603+SUM($S$4:AW$4)*$K603+SUM($S$5:AW$5)*$L603+SUM($S$6:AW$6)*$M603+SUM($S$7:AW$7)*$N603-SUM($O603:$Q603)&gt;0,SUM($S$3:AW$3)*$J603+SUM($S$4:AW$4)*$K603+SUM($S$5:AW$5)*$L603+SUM($S$6:AW$6)*$M603+SUM($S$7:AW$7)*$N603-SUM($O603:$Q603),0)</f>
        <v>24.6</v>
      </c>
      <c r="AU603" s="4">
        <f t="shared" si="1905"/>
        <v>7.2000000000000028</v>
      </c>
      <c r="AV603" s="72">
        <f>IF(SUM($S$3:AY$3)*$J603+SUM($S$4:AY$4)*$K603+SUM($S$5:AY$5)*$L603+SUM($S$6:AY$6)*$M603+SUM($S$7:AY$7)*$N603-SUM($O603:$Q603)&gt;0,SUM($S$3:AY$3)*$J603+SUM($S$4:AY$4)*$K603+SUM($S$5:AY$5)*$L603+SUM($S$6:AY$6)*$M603+SUM($S$7:AY$7)*$N603-SUM($O603:$Q603),0)</f>
        <v>31.800000000000004</v>
      </c>
      <c r="AW603" s="4">
        <f t="shared" si="1906"/>
        <v>7.2000000000000028</v>
      </c>
      <c r="AX603" s="72">
        <f>IF(SUM($S$3:BA$3)*$J603+SUM($S$4:BA$4)*$K603+SUM($S$5:BA$5)*$L603+SUM($S$6:BA$6)*$M603+SUM($S$7:BA$7)*$N603-SUM($O603:$Q603)&gt;0,SUM($S$3:BA$3)*$J603+SUM($S$4:BA$4)*$K603+SUM($S$5:BA$5)*$L603+SUM($S$6:BA$6)*$M603+SUM($S$7:BA$7)*$N603-SUM($O603:$Q603),0)</f>
        <v>39</v>
      </c>
      <c r="AY603" s="7">
        <f t="shared" si="1907"/>
        <v>7.1999999999999957</v>
      </c>
      <c r="AZ603" s="401">
        <f>IF(SUM($S$3:BC$3)*$J603+SUM($S$4:BC$4)*$K603+SUM($S$5:BC$5)*$L603+SUM($S$6:BC$6)*$M603+SUM($S$7:BC$7)*$N603-SUM($O603:$Q603)&gt;0,SUM($S$3:BC$3)*$J603+SUM($S$4:BC$4)*$K603+SUM($S$5:BC$5)*$L603+SUM($S$6:BC$6)*$M603+SUM($S$7:BC$7)*$N603-SUM($O603:$Q603),0)</f>
        <v>46.2</v>
      </c>
      <c r="BA603" s="87">
        <f t="shared" si="2032"/>
        <v>7.2000000000000028</v>
      </c>
      <c r="BB603" s="402">
        <f>IF(SUM($S$3:BD$3)*$J603+SUM($S$4:BD$4)*$K603+SUM($S$5:BD$5)*$L603+SUM($S$6:BD$6)*$M603+SUM($S$7:BD$7)*$N603-SUM($O603:$Q603)&gt;0,SUM($S$3:BD$3)*$J603+SUM($S$4:BD$4)*$K603+SUM($S$5:BD$5)*$L603+SUM($S$6:BD$6)*$M603+SUM($S$7:BD$7)*$N603-SUM($O603:$Q603),0)</f>
        <v>51.64</v>
      </c>
      <c r="BC603" s="87">
        <f t="shared" si="2033"/>
        <v>5.4399999999999977</v>
      </c>
      <c r="BD603" s="393"/>
      <c r="BF603" s="75"/>
      <c r="BG603" s="91">
        <f t="shared" si="2034"/>
        <v>0</v>
      </c>
      <c r="BH603" s="91">
        <f t="shared" si="2035"/>
        <v>0</v>
      </c>
      <c r="BI603" s="91">
        <f t="shared" si="2036"/>
        <v>0</v>
      </c>
      <c r="BJ603" s="91">
        <f t="shared" si="2037"/>
        <v>14426.26</v>
      </c>
      <c r="BK603" s="91">
        <f t="shared" si="2038"/>
        <v>15868.885999999995</v>
      </c>
      <c r="BL603" s="91">
        <f t="shared" si="2039"/>
        <v>0</v>
      </c>
      <c r="BM603" s="91">
        <f t="shared" si="2040"/>
        <v>0</v>
      </c>
      <c r="BN603" s="91">
        <f t="shared" si="2041"/>
        <v>14426.26</v>
      </c>
      <c r="BO603" s="91">
        <f t="shared" si="2042"/>
        <v>28852.520000000015</v>
      </c>
      <c r="BP603" s="91">
        <f t="shared" si="2043"/>
        <v>51934.535999999986</v>
      </c>
      <c r="BQ603" s="250">
        <f t="shared" si="2044"/>
        <v>51934.536000000022</v>
      </c>
      <c r="BR603" s="157">
        <f t="shared" si="2045"/>
        <v>51934.536000000022</v>
      </c>
      <c r="BS603" s="91">
        <f t="shared" si="2046"/>
        <v>51934.535999999971</v>
      </c>
      <c r="BT603" s="91">
        <f t="shared" si="2047"/>
        <v>51934.536000000022</v>
      </c>
      <c r="BU603" s="91">
        <f t="shared" si="2048"/>
        <v>39239.427199999984</v>
      </c>
      <c r="BV603" s="23"/>
      <c r="BW603" s="24"/>
      <c r="BX603" s="164" t="s">
        <v>645</v>
      </c>
    </row>
    <row r="604" spans="1:76" ht="15" customHeight="1" x14ac:dyDescent="0.25">
      <c r="A604" s="94" t="s">
        <v>396</v>
      </c>
      <c r="B604" s="15"/>
      <c r="C604" s="268" t="s">
        <v>10</v>
      </c>
      <c r="D604" s="283">
        <v>1</v>
      </c>
      <c r="E604" s="336">
        <v>6768.9569999999994</v>
      </c>
      <c r="F604" s="355" t="s">
        <v>628</v>
      </c>
      <c r="G604" s="369">
        <v>1</v>
      </c>
      <c r="H604" s="370">
        <v>7445.85</v>
      </c>
      <c r="I604" s="383" t="s">
        <v>628</v>
      </c>
      <c r="J604" s="322"/>
      <c r="K604" s="117"/>
      <c r="L604" s="33">
        <v>4.8000000000000001E-2</v>
      </c>
      <c r="M604" s="29"/>
      <c r="N604" s="29"/>
      <c r="O604" s="4">
        <v>0</v>
      </c>
      <c r="P604" s="10">
        <v>0</v>
      </c>
      <c r="Q604" s="295">
        <v>9.6479999999999997</v>
      </c>
      <c r="R604" s="72">
        <f>IF(SUM($S$3:U$3)*$J604+SUM($S$4:U$4)*$K604+SUM($S$5:U$5)*$L604+SUM($S$6:U$6)*$M604+SUM($S$7:U$7)*$N604-SUM($O604:$Q604)&gt;0,SUM($S$3:U$3)*$J604+SUM($S$4:U$4)*$K604+SUM($S$5:U$5)*$L604+SUM($S$6:U$6)*$M604+SUM($S$7:U$7)*$N604-SUM($O604:$Q604),0)</f>
        <v>0</v>
      </c>
      <c r="S604" s="73">
        <f t="shared" ref="S604:S646" si="2049">R604</f>
        <v>0</v>
      </c>
      <c r="T604" s="72">
        <f>IF(SUM($S$3:W$3)*$J604+SUM($S$4:W$4)*$K604+SUM($S$5:W$5)*$L604+SUM($S$6:W$6)*$M604+SUM($S$7:W$7)*$N604-SUM($O604:$Q604)&gt;0,SUM($S$3:W$3)*$J604+SUM($S$4:W$4)*$K604+SUM($S$5:W$5)*$L604+SUM($S$6:W$6)*$M604+SUM($S$7:W$7)*$N604-SUM($O604:$Q604),0)</f>
        <v>0</v>
      </c>
      <c r="U604" s="4">
        <f t="shared" ref="U604:U646" si="2050">IF(T604-R604&gt;0,T604-R604,0)</f>
        <v>0</v>
      </c>
      <c r="V604" s="72">
        <f>IF(SUM($S$3:Y$3)*$J604+SUM($S$4:Y$4)*$K604+SUM($S$5:Y$5)*$L604+SUM($S$6:Y$6)*$M604+SUM($S$7:Y$7)*$N604-SUM($O604:$Q604)&gt;0,SUM($S$3:Y$3)*$J604+SUM($S$4:Y$4)*$K604+SUM($S$5:Y$5)*$L604+SUM($S$6:Y$6)*$M604+SUM($S$7:Y$7)*$N604-SUM($O604:$Q604),0)</f>
        <v>0</v>
      </c>
      <c r="W604" s="4">
        <f t="shared" ref="W604:W646" si="2051">IF(V604-T604&gt;0,V604-T604,0)</f>
        <v>0</v>
      </c>
      <c r="X604" s="72">
        <f>IF(SUM($S$3:AA$3)*$J604+SUM($S$4:AA$4)*$K604+SUM($S$5:AA$5)*$L604+SUM($S$6:AA$6)*$M604+SUM($S$7:AA$7)*$N604-SUM($O604:$Q604)&gt;0,SUM($S$3:AA$3)*$J604+SUM($S$4:AA$4)*$K604+SUM($S$5:AA$5)*$L604+SUM($S$6:AA$6)*$M604+SUM($S$7:AA$7)*$N604-SUM($O604:$Q604),0)</f>
        <v>0</v>
      </c>
      <c r="Y604" s="4">
        <f t="shared" ref="Y604:Y646" si="2052">IF(X604-V604&gt;0,X604-V604,0)</f>
        <v>0</v>
      </c>
      <c r="Z604" s="72">
        <f>IF(SUM($S$3:AC$3)*$J604+SUM($S$4:AC$4)*$K604+SUM($S$5:AC$5)*$L604+SUM($S$6:AC$6)*$M604+SUM($S$7:AC$7)*$N604-SUM($O604:$Q604)&gt;0,SUM($S$3:AC$3)*$J604+SUM($S$4:AC$4)*$K604+SUM($S$5:AC$5)*$L604+SUM($S$6:AC$6)*$M604+SUM($S$7:AC$7)*$N604-SUM($O604:$Q604),0)</f>
        <v>0</v>
      </c>
      <c r="AA604" s="4">
        <f t="shared" ref="AA604:AA646" si="2053">IF(Z604-X604&gt;0,Z604-X604,0)</f>
        <v>0</v>
      </c>
      <c r="AB604" s="72">
        <f>IF(SUM($S$3:AE$3)*$J604+SUM($S$4:AE$4)*$K604+SUM($S$5:AE$5)*$L604+SUM($S$6:AE$6)*$M604+SUM($S$7:AE$7)*$N604-SUM($O604:$Q604)&gt;0,SUM($S$3:AE$3)*$J604+SUM($S$4:AE$4)*$K604+SUM($S$5:AE$5)*$L604+SUM($S$6:AE$6)*$M604+SUM($S$7:AE$7)*$N604-SUM($O604:$Q604),0)</f>
        <v>0</v>
      </c>
      <c r="AC604" s="4">
        <f t="shared" ref="AC604:AC646" si="2054">IF(AB604-Z604&gt;0,AB604-Z604,0)</f>
        <v>0</v>
      </c>
      <c r="AD604" s="72">
        <f>IF(SUM($S$3:AG$3)*$J604+SUM($S$4:AG$4)*$K604+SUM($S$5:AG$5)*$L604+SUM($S$6:AG$6)*$M604+SUM($S$7:AG$7)*$N604-SUM($O604:$Q604)&gt;0,SUM($S$3:AG$3)*$J604+SUM($S$4:AG$4)*$K604+SUM($S$5:AG$5)*$L604+SUM($S$6:AG$6)*$M604+SUM($S$7:AG$7)*$N604-SUM($O604:$Q604),0)</f>
        <v>0</v>
      </c>
      <c r="AE604" s="4">
        <f t="shared" ref="AE604:AE646" si="2055">IF(AD604-AB604&gt;0,AD604-AB604,0)</f>
        <v>0</v>
      </c>
      <c r="AF604" s="72">
        <f>IF(SUM($S$3:AI$3)*$J604+SUM($S$4:AI$4)*$K604+SUM($S$5:AI$5)*$L604+SUM($S$6:AI$6)*$M604+SUM($S$7:AI$7)*$N604-SUM($O604:$Q604)&gt;0,SUM($S$3:AI$3)*$J604+SUM($S$4:AI$4)*$K604+SUM($S$5:AI$5)*$L604+SUM($S$6:AI$6)*$M604+SUM($S$7:AI$7)*$N604-SUM($O604:$Q604),0)</f>
        <v>2.4000000000000004</v>
      </c>
      <c r="AG604" s="4">
        <f t="shared" ref="AG604:AG646" si="2056">IF(AF604-AD604&gt;0,AF604-AD604,0)</f>
        <v>2.4000000000000004</v>
      </c>
      <c r="AH604" s="72">
        <f>IF(SUM($S$3:AK$3)*$J604+SUM($S$4:AK$4)*$K604+SUM($S$5:AK$5)*$L604+SUM($S$6:AK$6)*$M604+SUM($S$7:AK$7)*$N604-SUM($O604:$Q604)&gt;0,SUM($S$3:AK$3)*$J604+SUM($S$4:AK$4)*$K604+SUM($S$5:AK$5)*$L604+SUM($S$6:AK$6)*$M604+SUM($S$7:AK$7)*$N604-SUM($O604:$Q604),0)</f>
        <v>5.0400000000000009</v>
      </c>
      <c r="AI604" s="4">
        <f t="shared" ref="AI604:AI646" si="2057">IF(AH604-AF604&gt;0,AH604-AF604,0)</f>
        <v>2.6400000000000006</v>
      </c>
      <c r="AJ604" s="72">
        <f>IF(SUM($S$3:AM$3)*$J604+SUM($S$4:AQ$4)*$K604+SUM($S$5:AM$5)*$L604+SUM($S$6:AM$6)*$M604+SUM($S$7:AM$7)*$N604-SUM($O604:$Q604)&gt;0,SUM($S$3:AM$3)*$J604+SUM($S$4:AQ$4)*$K604+SUM($S$5:AM$5)*$L604+SUM($S$6:AM$6)*$M604+SUM($S$7:AM$7)*$N604-SUM($O604:$Q604),0)</f>
        <v>5.0400000000000009</v>
      </c>
      <c r="AK604" s="4">
        <f t="shared" ref="AK604:AK646" si="2058">IF(AJ604-AH604&gt;0,AJ604-AH604,0)</f>
        <v>0</v>
      </c>
      <c r="AL604" s="72">
        <f>IF(SUM($S$3:AO$3)*$J604+SUM($S$4:AS$4)*$K604+SUM($S$5:AO$5)*$L604+SUM($S$6:AO$6)*$M604+SUM($S$7:AO$7)*$N604-SUM($O604:$Q604)&gt;0,SUM($S$3:AO$3)*$J604+SUM($S$4:AS$4)*$K604+SUM($S$5:AO$5)*$L604+SUM($S$6:AO$6)*$M604+SUM($S$7:AO$7)*$N604-SUM($O604:$Q604),0)</f>
        <v>5.0400000000000009</v>
      </c>
      <c r="AM604" s="4">
        <f t="shared" ref="AM604:AM646" si="2059">IF(AL604-AJ604&gt;0,AL604-AJ604,0)</f>
        <v>0</v>
      </c>
      <c r="AN604" s="72">
        <f>IF(SUM($S$3:AQ$3)*$J604+SUM($S$4:AU$4)*$K604+SUM($S$5:AQ$5)*$L604+SUM($S$6:AQ$6)*$M604+SUM($S$7:AQ$7)*$N604-SUM($O604:$Q604)&gt;0,SUM($S$3:AQ$3)*$J604+SUM($S$4:AU$4)*$K604+SUM($S$5:AQ$5)*$L604+SUM($S$6:AQ$6)*$M604+SUM($S$7:AQ$7)*$N604-SUM($O604:$Q604),0)</f>
        <v>7.4400000000000013</v>
      </c>
      <c r="AO604" s="4">
        <f t="shared" ref="AO604:AO646" si="2060">IF(AN604-AL604&gt;0,AN604-AL604,0)</f>
        <v>2.4000000000000004</v>
      </c>
      <c r="AP604" s="72">
        <f>IF(SUM($S$3:AS$3)*$J604+SUM($S$4:AW$4)*$K604+SUM($S$5:AS$5)*$L604+SUM($S$6:AS$6)*$M604+SUM($S$7:AS$7)*$N604-SUM($O604:$Q604)&gt;0,SUM($S$3:AS$3)*$J604+SUM($S$4:AW$4)*$K604+SUM($S$5:AS$5)*$L604+SUM($S$6:AS$6)*$M604+SUM($S$7:AS$7)*$N604-SUM($O604:$Q604),0)</f>
        <v>12.240000000000002</v>
      </c>
      <c r="AQ604" s="4">
        <f t="shared" ref="AQ604:AQ646" si="2061">IF(AP604-AN604&gt;0,AP604-AN604,0)</f>
        <v>4.8000000000000007</v>
      </c>
      <c r="AR604" s="72">
        <f>IF(SUM($S$3:AU$3)*$J604+SUM($S$4:AP$4)*$K604+SUM($S$5:AU$5)*$L604+SUM($S$6:AU$6)*$M604+SUM($S$7:AU$7)*$N604-SUM($O604:$Q604)&gt;0,SUM($S$3:AU$3)*$J604+SUM($S$4:AP$4)*$K604+SUM($S$5:AU$5)*$L604+SUM($S$6:AU$6)*$M604+SUM($S$7:AU$7)*$N604-SUM($O604:$Q604),0)</f>
        <v>20.880000000000003</v>
      </c>
      <c r="AS604" s="4">
        <f t="shared" ref="AS604:AS646" si="2062">IF(AR604-AP604&gt;0,AR604-AP604,0)</f>
        <v>8.64</v>
      </c>
      <c r="AT604" s="72">
        <f>IF(SUM($S$3:AW$3)*$J604+SUM($S$4:AW$4)*$K604+SUM($S$5:AW$5)*$L604+SUM($S$6:AW$6)*$M604+SUM($S$7:AW$7)*$N604-SUM($O604:$Q604)&gt;0,SUM($S$3:AW$3)*$J604+SUM($S$4:AW$4)*$K604+SUM($S$5:AW$5)*$L604+SUM($S$6:AW$6)*$M604+SUM($S$7:AW$7)*$N604-SUM($O604:$Q604),0)</f>
        <v>29.52</v>
      </c>
      <c r="AU604" s="4">
        <f t="shared" ref="AU604:AU646" si="2063">IF(AT604-AR604&gt;0,AT604-AR604,0)</f>
        <v>8.639999999999997</v>
      </c>
      <c r="AV604" s="72">
        <f>IF(SUM($S$3:AY$3)*$J604+SUM($S$4:AY$4)*$K604+SUM($S$5:AY$5)*$L604+SUM($S$6:AY$6)*$M604+SUM($S$7:AY$7)*$N604-SUM($O604:$Q604)&gt;0,SUM($S$3:AY$3)*$J604+SUM($S$4:AY$4)*$K604+SUM($S$5:AY$5)*$L604+SUM($S$6:AY$6)*$M604+SUM($S$7:AY$7)*$N604-SUM($O604:$Q604),0)</f>
        <v>38.159999999999997</v>
      </c>
      <c r="AW604" s="4">
        <f t="shared" ref="AW604:AW646" si="2064">IF(AV604-AT604&gt;0,AV604-AT604,0)</f>
        <v>8.639999999999997</v>
      </c>
      <c r="AX604" s="72">
        <f>IF(SUM($S$3:BA$3)*$J604+SUM($S$4:BA$4)*$K604+SUM($S$5:BA$5)*$L604+SUM($S$6:BA$6)*$M604+SUM($S$7:BA$7)*$N604-SUM($O604:$Q604)&gt;0,SUM($S$3:BA$3)*$J604+SUM($S$4:BA$4)*$K604+SUM($S$5:BA$5)*$L604+SUM($S$6:BA$6)*$M604+SUM($S$7:BA$7)*$N604-SUM($O604:$Q604),0)</f>
        <v>46.8</v>
      </c>
      <c r="AY604" s="7">
        <f t="shared" ref="AY604:AY646" si="2065">IF(AX604-AV604&gt;0,AX604-AV604,0)</f>
        <v>8.64</v>
      </c>
      <c r="AZ604" s="401">
        <f>IF(SUM($S$3:BC$3)*$J604+SUM($S$4:BC$4)*$K604+SUM($S$5:BC$5)*$L604+SUM($S$6:BC$6)*$M604+SUM($S$7:BC$7)*$N604-SUM($O604:$Q604)&gt;0,SUM($S$3:BC$3)*$J604+SUM($S$4:BC$4)*$K604+SUM($S$5:BC$5)*$L604+SUM($S$6:BC$6)*$M604+SUM($S$7:BC$7)*$N604-SUM($O604:$Q604),0)</f>
        <v>55.440000000000012</v>
      </c>
      <c r="BA604" s="87">
        <f t="shared" si="2032"/>
        <v>8.6400000000000148</v>
      </c>
      <c r="BB604" s="402">
        <f>IF(SUM($S$3:BD$3)*$J604+SUM($S$4:BD$4)*$K604+SUM($S$5:BD$5)*$L604+SUM($S$6:BD$6)*$M604+SUM($S$7:BD$7)*$N604-SUM($O604:$Q604)&gt;0,SUM($S$3:BD$3)*$J604+SUM($S$4:BD$4)*$K604+SUM($S$5:BD$5)*$L604+SUM($S$6:BD$6)*$M604+SUM($S$7:BD$7)*$N604-SUM($O604:$Q604),0)</f>
        <v>61.968000000000004</v>
      </c>
      <c r="BC604" s="87">
        <f t="shared" si="2033"/>
        <v>6.5279999999999916</v>
      </c>
      <c r="BD604" s="393"/>
      <c r="BF604" s="75"/>
      <c r="BG604" s="91">
        <f t="shared" si="2034"/>
        <v>0</v>
      </c>
      <c r="BH604" s="91">
        <f t="shared" si="2035"/>
        <v>0</v>
      </c>
      <c r="BI604" s="91">
        <f t="shared" si="2036"/>
        <v>0</v>
      </c>
      <c r="BJ604" s="91">
        <f t="shared" si="2037"/>
        <v>17870.040000000005</v>
      </c>
      <c r="BK604" s="91">
        <f t="shared" si="2038"/>
        <v>19657.044000000005</v>
      </c>
      <c r="BL604" s="91">
        <f t="shared" si="2039"/>
        <v>0</v>
      </c>
      <c r="BM604" s="91">
        <f t="shared" si="2040"/>
        <v>0</v>
      </c>
      <c r="BN604" s="91">
        <f t="shared" si="2041"/>
        <v>17870.040000000005</v>
      </c>
      <c r="BO604" s="91">
        <f t="shared" si="2042"/>
        <v>35740.080000000009</v>
      </c>
      <c r="BP604" s="91">
        <f t="shared" si="2043"/>
        <v>64332.144000000008</v>
      </c>
      <c r="BQ604" s="250">
        <f t="shared" si="2044"/>
        <v>64332.143999999978</v>
      </c>
      <c r="BR604" s="157">
        <f t="shared" si="2045"/>
        <v>64332.143999999978</v>
      </c>
      <c r="BS604" s="91">
        <f t="shared" si="2046"/>
        <v>64332.144000000008</v>
      </c>
      <c r="BT604" s="91">
        <f t="shared" si="2047"/>
        <v>64332.144000000117</v>
      </c>
      <c r="BU604" s="91">
        <f t="shared" si="2048"/>
        <v>48606.508799999938</v>
      </c>
      <c r="BV604" s="23"/>
      <c r="BW604" s="24"/>
      <c r="BX604" s="164" t="s">
        <v>645</v>
      </c>
    </row>
    <row r="605" spans="1:76" ht="15" customHeight="1" x14ac:dyDescent="0.25">
      <c r="A605" s="94" t="s">
        <v>397</v>
      </c>
      <c r="B605" s="15"/>
      <c r="C605" s="268" t="s">
        <v>10</v>
      </c>
      <c r="D605" s="283">
        <v>1</v>
      </c>
      <c r="E605" s="336">
        <v>7343.0499999999993</v>
      </c>
      <c r="F605" s="355" t="s">
        <v>628</v>
      </c>
      <c r="G605" s="369">
        <v>1</v>
      </c>
      <c r="H605" s="370">
        <v>8077.36</v>
      </c>
      <c r="I605" s="383" t="s">
        <v>628</v>
      </c>
      <c r="J605" s="322"/>
      <c r="K605" s="117"/>
      <c r="L605" s="33">
        <v>3.2000000000000001E-2</v>
      </c>
      <c r="M605" s="29"/>
      <c r="N605" s="29"/>
      <c r="O605" s="4">
        <v>0</v>
      </c>
      <c r="P605" s="10">
        <v>0</v>
      </c>
      <c r="Q605" s="295">
        <v>6.4320000000000004</v>
      </c>
      <c r="R605" s="72">
        <f>IF(SUM($S$3:U$3)*$J605+SUM($S$4:U$4)*$K605+SUM($S$5:U$5)*$L605+SUM($S$6:U$6)*$M605+SUM($S$7:U$7)*$N605-SUM($O605:$Q605)&gt;0,SUM($S$3:U$3)*$J605+SUM($S$4:U$4)*$K605+SUM($S$5:U$5)*$L605+SUM($S$6:U$6)*$M605+SUM($S$7:U$7)*$N605-SUM($O605:$Q605),0)</f>
        <v>0</v>
      </c>
      <c r="S605" s="73">
        <f t="shared" si="2049"/>
        <v>0</v>
      </c>
      <c r="T605" s="72">
        <f>IF(SUM($S$3:W$3)*$J605+SUM($S$4:W$4)*$K605+SUM($S$5:W$5)*$L605+SUM($S$6:W$6)*$M605+SUM($S$7:W$7)*$N605-SUM($O605:$Q605)&gt;0,SUM($S$3:W$3)*$J605+SUM($S$4:W$4)*$K605+SUM($S$5:W$5)*$L605+SUM($S$6:W$6)*$M605+SUM($S$7:W$7)*$N605-SUM($O605:$Q605),0)</f>
        <v>0</v>
      </c>
      <c r="U605" s="4">
        <f t="shared" si="2050"/>
        <v>0</v>
      </c>
      <c r="V605" s="72">
        <f>IF(SUM($S$3:Y$3)*$J605+SUM($S$4:Y$4)*$K605+SUM($S$5:Y$5)*$L605+SUM($S$6:Y$6)*$M605+SUM($S$7:Y$7)*$N605-SUM($O605:$Q605)&gt;0,SUM($S$3:Y$3)*$J605+SUM($S$4:Y$4)*$K605+SUM($S$5:Y$5)*$L605+SUM($S$6:Y$6)*$M605+SUM($S$7:Y$7)*$N605-SUM($O605:$Q605),0)</f>
        <v>0</v>
      </c>
      <c r="W605" s="4">
        <f t="shared" si="2051"/>
        <v>0</v>
      </c>
      <c r="X605" s="72">
        <f>IF(SUM($S$3:AA$3)*$J605+SUM($S$4:AA$4)*$K605+SUM($S$5:AA$5)*$L605+SUM($S$6:AA$6)*$M605+SUM($S$7:AA$7)*$N605-SUM($O605:$Q605)&gt;0,SUM($S$3:AA$3)*$J605+SUM($S$4:AA$4)*$K605+SUM($S$5:AA$5)*$L605+SUM($S$6:AA$6)*$M605+SUM($S$7:AA$7)*$N605-SUM($O605:$Q605),0)</f>
        <v>0</v>
      </c>
      <c r="Y605" s="4">
        <f t="shared" si="2052"/>
        <v>0</v>
      </c>
      <c r="Z605" s="72">
        <f>IF(SUM($S$3:AC$3)*$J605+SUM($S$4:AC$4)*$K605+SUM($S$5:AC$5)*$L605+SUM($S$6:AC$6)*$M605+SUM($S$7:AC$7)*$N605-SUM($O605:$Q605)&gt;0,SUM($S$3:AC$3)*$J605+SUM($S$4:AC$4)*$K605+SUM($S$5:AC$5)*$L605+SUM($S$6:AC$6)*$M605+SUM($S$7:AC$7)*$N605-SUM($O605:$Q605),0)</f>
        <v>0</v>
      </c>
      <c r="AA605" s="4">
        <f t="shared" si="2053"/>
        <v>0</v>
      </c>
      <c r="AB605" s="72">
        <f>IF(SUM($S$3:AE$3)*$J605+SUM($S$4:AE$4)*$K605+SUM($S$5:AE$5)*$L605+SUM($S$6:AE$6)*$M605+SUM($S$7:AE$7)*$N605-SUM($O605:$Q605)&gt;0,SUM($S$3:AE$3)*$J605+SUM($S$4:AE$4)*$K605+SUM($S$5:AE$5)*$L605+SUM($S$6:AE$6)*$M605+SUM($S$7:AE$7)*$N605-SUM($O605:$Q605),0)</f>
        <v>0</v>
      </c>
      <c r="AC605" s="4">
        <f t="shared" si="2054"/>
        <v>0</v>
      </c>
      <c r="AD605" s="72">
        <f>IF(SUM($S$3:AG$3)*$J605+SUM($S$4:AG$4)*$K605+SUM($S$5:AG$5)*$L605+SUM($S$6:AG$6)*$M605+SUM($S$7:AG$7)*$N605-SUM($O605:$Q605)&gt;0,SUM($S$3:AG$3)*$J605+SUM($S$4:AG$4)*$K605+SUM($S$5:AG$5)*$L605+SUM($S$6:AG$6)*$M605+SUM($S$7:AG$7)*$N605-SUM($O605:$Q605),0)</f>
        <v>0</v>
      </c>
      <c r="AE605" s="4">
        <f t="shared" si="2055"/>
        <v>0</v>
      </c>
      <c r="AF605" s="72">
        <f>IF(SUM($S$3:AI$3)*$J605+SUM($S$4:AI$4)*$K605+SUM($S$5:AI$5)*$L605+SUM($S$6:AI$6)*$M605+SUM($S$7:AI$7)*$N605-SUM($O605:$Q605)&gt;0,SUM($S$3:AI$3)*$J605+SUM($S$4:AI$4)*$K605+SUM($S$5:AI$5)*$L605+SUM($S$6:AI$6)*$M605+SUM($S$7:AI$7)*$N605-SUM($O605:$Q605),0)</f>
        <v>1.5999999999999996</v>
      </c>
      <c r="AG605" s="4">
        <f t="shared" si="2056"/>
        <v>1.5999999999999996</v>
      </c>
      <c r="AH605" s="72">
        <f>IF(SUM($S$3:AK$3)*$J605+SUM($S$4:AK$4)*$K605+SUM($S$5:AK$5)*$L605+SUM($S$6:AK$6)*$M605+SUM($S$7:AK$7)*$N605-SUM($O605:$Q605)&gt;0,SUM($S$3:AK$3)*$J605+SUM($S$4:AK$4)*$K605+SUM($S$5:AK$5)*$L605+SUM($S$6:AK$6)*$M605+SUM($S$7:AK$7)*$N605-SUM($O605:$Q605),0)</f>
        <v>3.3599999999999994</v>
      </c>
      <c r="AI605" s="4">
        <f t="shared" si="2057"/>
        <v>1.7599999999999998</v>
      </c>
      <c r="AJ605" s="72">
        <f>IF(SUM($S$3:AM$3)*$J605+SUM($S$4:AQ$4)*$K605+SUM($S$5:AM$5)*$L605+SUM($S$6:AM$6)*$M605+SUM($S$7:AM$7)*$N605-SUM($O605:$Q605)&gt;0,SUM($S$3:AM$3)*$J605+SUM($S$4:AQ$4)*$K605+SUM($S$5:AM$5)*$L605+SUM($S$6:AM$6)*$M605+SUM($S$7:AM$7)*$N605-SUM($O605:$Q605),0)</f>
        <v>3.3599999999999994</v>
      </c>
      <c r="AK605" s="4">
        <f t="shared" si="2058"/>
        <v>0</v>
      </c>
      <c r="AL605" s="72">
        <f>IF(SUM($S$3:AO$3)*$J605+SUM($S$4:AS$4)*$K605+SUM($S$5:AO$5)*$L605+SUM($S$6:AO$6)*$M605+SUM($S$7:AO$7)*$N605-SUM($O605:$Q605)&gt;0,SUM($S$3:AO$3)*$J605+SUM($S$4:AS$4)*$K605+SUM($S$5:AO$5)*$L605+SUM($S$6:AO$6)*$M605+SUM($S$7:AO$7)*$N605-SUM($O605:$Q605),0)</f>
        <v>3.3599999999999994</v>
      </c>
      <c r="AM605" s="4">
        <f t="shared" si="2059"/>
        <v>0</v>
      </c>
      <c r="AN605" s="72">
        <f>IF(SUM($S$3:AQ$3)*$J605+SUM($S$4:AU$4)*$K605+SUM($S$5:AQ$5)*$L605+SUM($S$6:AQ$6)*$M605+SUM($S$7:AQ$7)*$N605-SUM($O605:$Q605)&gt;0,SUM($S$3:AQ$3)*$J605+SUM($S$4:AU$4)*$K605+SUM($S$5:AQ$5)*$L605+SUM($S$6:AQ$6)*$M605+SUM($S$7:AQ$7)*$N605-SUM($O605:$Q605),0)</f>
        <v>4.9599999999999991</v>
      </c>
      <c r="AO605" s="4">
        <f t="shared" si="2060"/>
        <v>1.5999999999999996</v>
      </c>
      <c r="AP605" s="72">
        <f>IF(SUM($S$3:AS$3)*$J605+SUM($S$4:AW$4)*$K605+SUM($S$5:AS$5)*$L605+SUM($S$6:AS$6)*$M605+SUM($S$7:AS$7)*$N605-SUM($O605:$Q605)&gt;0,SUM($S$3:AS$3)*$J605+SUM($S$4:AW$4)*$K605+SUM($S$5:AS$5)*$L605+SUM($S$6:AS$6)*$M605+SUM($S$7:AS$7)*$N605-SUM($O605:$Q605),0)</f>
        <v>8.16</v>
      </c>
      <c r="AQ605" s="4">
        <f t="shared" si="2061"/>
        <v>3.2000000000000011</v>
      </c>
      <c r="AR605" s="72">
        <f>IF(SUM($S$3:AU$3)*$J605+SUM($S$4:AP$4)*$K605+SUM($S$5:AU$5)*$L605+SUM($S$6:AU$6)*$M605+SUM($S$7:AU$7)*$N605-SUM($O605:$Q605)&gt;0,SUM($S$3:AU$3)*$J605+SUM($S$4:AP$4)*$K605+SUM($S$5:AU$5)*$L605+SUM($S$6:AU$6)*$M605+SUM($S$7:AU$7)*$N605-SUM($O605:$Q605),0)</f>
        <v>13.92</v>
      </c>
      <c r="AS605" s="4">
        <f t="shared" si="2062"/>
        <v>5.76</v>
      </c>
      <c r="AT605" s="72">
        <f>IF(SUM($S$3:AW$3)*$J605+SUM($S$4:AW$4)*$K605+SUM($S$5:AW$5)*$L605+SUM($S$6:AW$6)*$M605+SUM($S$7:AW$7)*$N605-SUM($O605:$Q605)&gt;0,SUM($S$3:AW$3)*$J605+SUM($S$4:AW$4)*$K605+SUM($S$5:AW$5)*$L605+SUM($S$6:AW$6)*$M605+SUM($S$7:AW$7)*$N605-SUM($O605:$Q605),0)</f>
        <v>19.68</v>
      </c>
      <c r="AU605" s="4">
        <f t="shared" si="2063"/>
        <v>5.76</v>
      </c>
      <c r="AV605" s="72">
        <f>IF(SUM($S$3:AY$3)*$J605+SUM($S$4:AY$4)*$K605+SUM($S$5:AY$5)*$L605+SUM($S$6:AY$6)*$M605+SUM($S$7:AY$7)*$N605-SUM($O605:$Q605)&gt;0,SUM($S$3:AY$3)*$J605+SUM($S$4:AY$4)*$K605+SUM($S$5:AY$5)*$L605+SUM($S$6:AY$6)*$M605+SUM($S$7:AY$7)*$N605-SUM($O605:$Q605),0)</f>
        <v>25.439999999999998</v>
      </c>
      <c r="AW605" s="4">
        <f t="shared" si="2064"/>
        <v>5.759999999999998</v>
      </c>
      <c r="AX605" s="72">
        <f>IF(SUM($S$3:BA$3)*$J605+SUM($S$4:BA$4)*$K605+SUM($S$5:BA$5)*$L605+SUM($S$6:BA$6)*$M605+SUM($S$7:BA$7)*$N605-SUM($O605:$Q605)&gt;0,SUM($S$3:BA$3)*$J605+SUM($S$4:BA$4)*$K605+SUM($S$5:BA$5)*$L605+SUM($S$6:BA$6)*$M605+SUM($S$7:BA$7)*$N605-SUM($O605:$Q605),0)</f>
        <v>31.199999999999996</v>
      </c>
      <c r="AY605" s="7">
        <f t="shared" si="2065"/>
        <v>5.759999999999998</v>
      </c>
      <c r="AZ605" s="401">
        <f>IF(SUM($S$3:BC$3)*$J605+SUM($S$4:BC$4)*$K605+SUM($S$5:BC$5)*$L605+SUM($S$6:BC$6)*$M605+SUM($S$7:BC$7)*$N605-SUM($O605:$Q605)&gt;0,SUM($S$3:BC$3)*$J605+SUM($S$4:BC$4)*$K605+SUM($S$5:BC$5)*$L605+SUM($S$6:BC$6)*$M605+SUM($S$7:BC$7)*$N605-SUM($O605:$Q605),0)</f>
        <v>36.96</v>
      </c>
      <c r="BA605" s="87">
        <f t="shared" si="2032"/>
        <v>5.7600000000000051</v>
      </c>
      <c r="BB605" s="402">
        <f>IF(SUM($S$3:BD$3)*$J605+SUM($S$4:BD$4)*$K605+SUM($S$5:BD$5)*$L605+SUM($S$6:BD$6)*$M605+SUM($S$7:BD$7)*$N605-SUM($O605:$Q605)&gt;0,SUM($S$3:BD$3)*$J605+SUM($S$4:BD$4)*$K605+SUM($S$5:BD$5)*$L605+SUM($S$6:BD$6)*$M605+SUM($S$7:BD$7)*$N605-SUM($O605:$Q605),0)</f>
        <v>41.311999999999998</v>
      </c>
      <c r="BC605" s="87">
        <f t="shared" si="2033"/>
        <v>4.3519999999999968</v>
      </c>
      <c r="BD605" s="393"/>
      <c r="BF605" s="75"/>
      <c r="BG605" s="91">
        <f t="shared" si="2034"/>
        <v>0</v>
      </c>
      <c r="BH605" s="91">
        <f t="shared" si="2035"/>
        <v>0</v>
      </c>
      <c r="BI605" s="91">
        <f t="shared" si="2036"/>
        <v>0</v>
      </c>
      <c r="BJ605" s="91">
        <f t="shared" si="2037"/>
        <v>12923.775999999996</v>
      </c>
      <c r="BK605" s="91">
        <f t="shared" si="2038"/>
        <v>14216.153599999998</v>
      </c>
      <c r="BL605" s="91">
        <f t="shared" si="2039"/>
        <v>0</v>
      </c>
      <c r="BM605" s="91">
        <f t="shared" si="2040"/>
        <v>0</v>
      </c>
      <c r="BN605" s="91">
        <f t="shared" si="2041"/>
        <v>12923.775999999996</v>
      </c>
      <c r="BO605" s="91">
        <f t="shared" si="2042"/>
        <v>25847.552000000007</v>
      </c>
      <c r="BP605" s="91">
        <f t="shared" si="2043"/>
        <v>46525.593599999993</v>
      </c>
      <c r="BQ605" s="250">
        <f t="shared" si="2044"/>
        <v>46525.593599999993</v>
      </c>
      <c r="BR605" s="157">
        <f t="shared" si="2045"/>
        <v>46525.593599999986</v>
      </c>
      <c r="BS605" s="91">
        <f t="shared" si="2046"/>
        <v>46525.593599999986</v>
      </c>
      <c r="BT605" s="91">
        <f t="shared" si="2047"/>
        <v>46525.593600000037</v>
      </c>
      <c r="BU605" s="91">
        <f t="shared" si="2048"/>
        <v>35152.670719999973</v>
      </c>
      <c r="BV605" s="23"/>
      <c r="BW605" s="24"/>
      <c r="BX605" s="164" t="s">
        <v>645</v>
      </c>
    </row>
    <row r="606" spans="1:76" ht="15" customHeight="1" x14ac:dyDescent="0.25">
      <c r="A606" s="94" t="s">
        <v>382</v>
      </c>
      <c r="B606" s="12" t="s">
        <v>486</v>
      </c>
      <c r="C606" s="268" t="s">
        <v>192</v>
      </c>
      <c r="D606" s="283">
        <v>1</v>
      </c>
      <c r="E606" s="336">
        <v>12</v>
      </c>
      <c r="F606" s="355" t="s">
        <v>633</v>
      </c>
      <c r="G606" s="369">
        <v>1</v>
      </c>
      <c r="H606" s="370">
        <v>13.2</v>
      </c>
      <c r="I606" s="383" t="s">
        <v>633</v>
      </c>
      <c r="J606" s="323">
        <v>1.6</v>
      </c>
      <c r="K606" s="117"/>
      <c r="L606" s="33">
        <v>0.28000000000000003</v>
      </c>
      <c r="M606" s="29"/>
      <c r="N606" s="29"/>
      <c r="O606" s="4">
        <v>0</v>
      </c>
      <c r="P606" s="10">
        <v>0</v>
      </c>
      <c r="Q606" s="295">
        <v>328.28000000000003</v>
      </c>
      <c r="R606" s="72">
        <f>IF(SUM($S$3:U$3)*$J606+SUM($S$4:U$4)*$K606+SUM($S$5:U$5)*$L606+SUM($S$6:U$6)*$M606+SUM($S$7:U$7)*$N606-SUM($O606:$Q606)&gt;0,SUM($S$3:U$3)*$J606+SUM($S$4:U$4)*$K606+SUM($S$5:U$5)*$L606+SUM($S$6:U$6)*$M606+SUM($S$7:U$7)*$N606-SUM($O606:$Q606),0)</f>
        <v>0</v>
      </c>
      <c r="S606" s="73">
        <f t="shared" si="2049"/>
        <v>0</v>
      </c>
      <c r="T606" s="72">
        <f>IF(SUM($S$3:W$3)*$J606+SUM($S$4:W$4)*$K606+SUM($S$5:W$5)*$L606+SUM($S$6:W$6)*$M606+SUM($S$7:W$7)*$N606-SUM($O606:$Q606)&gt;0,SUM($S$3:W$3)*$J606+SUM($S$4:W$4)*$K606+SUM($S$5:W$5)*$L606+SUM($S$6:W$6)*$M606+SUM($S$7:W$7)*$N606-SUM($O606:$Q606),0)</f>
        <v>0</v>
      </c>
      <c r="U606" s="4">
        <f t="shared" si="2050"/>
        <v>0</v>
      </c>
      <c r="V606" s="72">
        <f>IF(SUM($S$3:Y$3)*$J606+SUM($S$4:Y$4)*$K606+SUM($S$5:Y$5)*$L606+SUM($S$6:Y$6)*$M606+SUM($S$7:Y$7)*$N606-SUM($O606:$Q606)&gt;0,SUM($S$3:Y$3)*$J606+SUM($S$4:Y$4)*$K606+SUM($S$5:Y$5)*$L606+SUM($S$6:Y$6)*$M606+SUM($S$7:Y$7)*$N606-SUM($O606:$Q606),0)</f>
        <v>0</v>
      </c>
      <c r="W606" s="4">
        <f t="shared" si="2051"/>
        <v>0</v>
      </c>
      <c r="X606" s="72">
        <f>IF(SUM($S$3:AA$3)*$J606+SUM($S$4:AA$4)*$K606+SUM($S$5:AA$5)*$L606+SUM($S$6:AA$6)*$M606+SUM($S$7:AA$7)*$N606-SUM($O606:$Q606)&gt;0,SUM($S$3:AA$3)*$J606+SUM($S$4:AA$4)*$K606+SUM($S$5:AA$5)*$L606+SUM($S$6:AA$6)*$M606+SUM($S$7:AA$7)*$N606-SUM($O606:$Q606),0)</f>
        <v>0</v>
      </c>
      <c r="Y606" s="4">
        <f t="shared" si="2052"/>
        <v>0</v>
      </c>
      <c r="Z606" s="72">
        <f>IF(SUM($S$3:AC$3)*$J606+SUM($S$4:AC$4)*$K606+SUM($S$5:AC$5)*$L606+SUM($S$6:AC$6)*$M606+SUM($S$7:AC$7)*$N606-SUM($O606:$Q606)&gt;0,SUM($S$3:AC$3)*$J606+SUM($S$4:AC$4)*$K606+SUM($S$5:AC$5)*$L606+SUM($S$6:AC$6)*$M606+SUM($S$7:AC$7)*$N606-SUM($O606:$Q606),0)</f>
        <v>0</v>
      </c>
      <c r="AA606" s="4">
        <f t="shared" si="2053"/>
        <v>0</v>
      </c>
      <c r="AB606" s="72">
        <f>IF(SUM($S$3:AE$3)*$J606+SUM($S$4:AE$4)*$K606+SUM($S$5:AE$5)*$L606+SUM($S$6:AE$6)*$M606+SUM($S$7:AE$7)*$N606-SUM($O606:$Q606)&gt;0,SUM($S$3:AE$3)*$J606+SUM($S$4:AE$4)*$K606+SUM($S$5:AE$5)*$L606+SUM($S$6:AE$6)*$M606+SUM($S$7:AE$7)*$N606-SUM($O606:$Q606),0)</f>
        <v>0</v>
      </c>
      <c r="AC606" s="4">
        <f t="shared" si="2054"/>
        <v>0</v>
      </c>
      <c r="AD606" s="72">
        <f>IF(SUM($S$3:AG$3)*$J606+SUM($S$4:AG$4)*$K606+SUM($S$5:AG$5)*$L606+SUM($S$6:AG$6)*$M606+SUM($S$7:AG$7)*$N606-SUM($O606:$Q606)&gt;0,SUM($S$3:AG$3)*$J606+SUM($S$4:AG$4)*$K606+SUM($S$5:AG$5)*$L606+SUM($S$6:AG$6)*$M606+SUM($S$7:AG$7)*$N606-SUM($O606:$Q606),0)</f>
        <v>0</v>
      </c>
      <c r="AE606" s="4">
        <f t="shared" si="2055"/>
        <v>0</v>
      </c>
      <c r="AF606" s="72">
        <f>IF(SUM($S$3:AI$3)*$J606+SUM($S$4:AI$4)*$K606+SUM($S$5:AI$5)*$L606+SUM($S$6:AI$6)*$M606+SUM($S$7:AI$7)*$N606-SUM($O606:$Q606)&gt;0,SUM($S$3:AI$3)*$J606+SUM($S$4:AI$4)*$K606+SUM($S$5:AI$5)*$L606+SUM($S$6:AI$6)*$M606+SUM($S$7:AI$7)*$N606-SUM($O606:$Q606),0)</f>
        <v>13.999999999999943</v>
      </c>
      <c r="AG606" s="4">
        <f t="shared" si="2056"/>
        <v>13.999999999999943</v>
      </c>
      <c r="AH606" s="72">
        <f>IF(SUM($S$3:AK$3)*$J606+SUM($S$4:AK$4)*$K606+SUM($S$5:AK$5)*$L606+SUM($S$6:AK$6)*$M606+SUM($S$7:AK$7)*$N606-SUM($O606:$Q606)&gt;0,SUM($S$3:AK$3)*$J606+SUM($S$4:AK$4)*$K606+SUM($S$5:AK$5)*$L606+SUM($S$6:AK$6)*$M606+SUM($S$7:AK$7)*$N606-SUM($O606:$Q606),0)</f>
        <v>29.399999999999977</v>
      </c>
      <c r="AI606" s="4">
        <f t="shared" si="2057"/>
        <v>15.400000000000034</v>
      </c>
      <c r="AJ606" s="72">
        <f>IF(SUM($S$3:AM$3)*$J606+SUM($S$4:AQ$4)*$K606+SUM($S$5:AM$5)*$L606+SUM($S$6:AM$6)*$M606+SUM($S$7:AM$7)*$N606-SUM($O606:$Q606)&gt;0,SUM($S$3:AM$3)*$J606+SUM($S$4:AQ$4)*$K606+SUM($S$5:AM$5)*$L606+SUM($S$6:AM$6)*$M606+SUM($S$7:AM$7)*$N606-SUM($O606:$Q606),0)</f>
        <v>29.399999999999977</v>
      </c>
      <c r="AK606" s="4">
        <f t="shared" si="2058"/>
        <v>0</v>
      </c>
      <c r="AL606" s="72">
        <f>IF(SUM($S$3:AO$3)*$J606+SUM($S$4:AS$4)*$K606+SUM($S$5:AO$5)*$L606+SUM($S$6:AO$6)*$M606+SUM($S$7:AO$7)*$N606-SUM($O606:$Q606)&gt;0,SUM($S$3:AO$3)*$J606+SUM($S$4:AS$4)*$K606+SUM($S$5:AO$5)*$L606+SUM($S$6:AO$6)*$M606+SUM($S$7:AO$7)*$N606-SUM($O606:$Q606),0)</f>
        <v>29.399999999999977</v>
      </c>
      <c r="AM606" s="4">
        <f t="shared" si="2059"/>
        <v>0</v>
      </c>
      <c r="AN606" s="72">
        <f>IF(SUM($S$3:AQ$3)*$J606+SUM($S$4:AU$4)*$K606+SUM($S$5:AQ$5)*$L606+SUM($S$6:AQ$6)*$M606+SUM($S$7:AQ$7)*$N606-SUM($O606:$Q606)&gt;0,SUM($S$3:AQ$3)*$J606+SUM($S$4:AU$4)*$K606+SUM($S$5:AQ$5)*$L606+SUM($S$6:AQ$6)*$M606+SUM($S$7:AQ$7)*$N606-SUM($O606:$Q606),0)</f>
        <v>43.399999999999977</v>
      </c>
      <c r="AO606" s="4">
        <f t="shared" si="2060"/>
        <v>14</v>
      </c>
      <c r="AP606" s="72">
        <f>IF(SUM($S$3:AS$3)*$J606+SUM($S$4:AW$4)*$K606+SUM($S$5:AS$5)*$L606+SUM($S$6:AS$6)*$M606+SUM($S$7:AS$7)*$N606-SUM($O606:$Q606)&gt;0,SUM($S$3:AS$3)*$J606+SUM($S$4:AW$4)*$K606+SUM($S$5:AS$5)*$L606+SUM($S$6:AS$6)*$M606+SUM($S$7:AS$7)*$N606-SUM($O606:$Q606),0)</f>
        <v>71.399999999999977</v>
      </c>
      <c r="AQ606" s="4">
        <f t="shared" si="2061"/>
        <v>28</v>
      </c>
      <c r="AR606" s="72">
        <f>IF(SUM($S$3:AU$3)*$J606+SUM($S$4:AP$4)*$K606+SUM($S$5:AU$5)*$L606+SUM($S$6:AU$6)*$M606+SUM($S$7:AU$7)*$N606-SUM($O606:$Q606)&gt;0,SUM($S$3:AU$3)*$J606+SUM($S$4:AP$4)*$K606+SUM($S$5:AU$5)*$L606+SUM($S$6:AU$6)*$M606+SUM($S$7:AU$7)*$N606-SUM($O606:$Q606),0)</f>
        <v>121.80000000000001</v>
      </c>
      <c r="AS606" s="4">
        <f t="shared" si="2062"/>
        <v>50.400000000000034</v>
      </c>
      <c r="AT606" s="72">
        <f>IF(SUM($S$3:AW$3)*$J606+SUM($S$4:AW$4)*$K606+SUM($S$5:AW$5)*$L606+SUM($S$6:AW$6)*$M606+SUM($S$7:AW$7)*$N606-SUM($O606:$Q606)&gt;0,SUM($S$3:AW$3)*$J606+SUM($S$4:AW$4)*$K606+SUM($S$5:AW$5)*$L606+SUM($S$6:AW$6)*$M606+SUM($S$7:AW$7)*$N606-SUM($O606:$Q606),0)</f>
        <v>172.2</v>
      </c>
      <c r="AU606" s="4">
        <f t="shared" si="2063"/>
        <v>50.399999999999977</v>
      </c>
      <c r="AV606" s="72">
        <f>IF(SUM($S$3:AY$3)*$J606+SUM($S$4:AY$4)*$K606+SUM($S$5:AY$5)*$L606+SUM($S$6:AY$6)*$M606+SUM($S$7:AY$7)*$N606-SUM($O606:$Q606)&gt;0,SUM($S$3:AY$3)*$J606+SUM($S$4:AY$4)*$K606+SUM($S$5:AY$5)*$L606+SUM($S$6:AY$6)*$M606+SUM($S$7:AY$7)*$N606-SUM($O606:$Q606),0)</f>
        <v>222.60000000000008</v>
      </c>
      <c r="AW606" s="4">
        <f t="shared" si="2064"/>
        <v>50.400000000000091</v>
      </c>
      <c r="AX606" s="72">
        <f>IF(SUM($S$3:BA$3)*$J606+SUM($S$4:BA$4)*$K606+SUM($S$5:BA$5)*$L606+SUM($S$6:BA$6)*$M606+SUM($S$7:BA$7)*$N606-SUM($O606:$Q606)&gt;0,SUM($S$3:BA$3)*$J606+SUM($S$4:BA$4)*$K606+SUM($S$5:BA$5)*$L606+SUM($S$6:BA$6)*$M606+SUM($S$7:BA$7)*$N606-SUM($O606:$Q606),0)</f>
        <v>272.99999999999994</v>
      </c>
      <c r="AY606" s="7">
        <f t="shared" si="2065"/>
        <v>50.399999999999864</v>
      </c>
      <c r="AZ606" s="401">
        <f>IF(SUM($S$3:BC$3)*$J606+SUM($S$4:BC$4)*$K606+SUM($S$5:BC$5)*$L606+SUM($S$6:BC$6)*$M606+SUM($S$7:BC$7)*$N606-SUM($O606:$Q606)&gt;0,SUM($S$3:BC$3)*$J606+SUM($S$4:BC$4)*$K606+SUM($S$5:BC$5)*$L606+SUM($S$6:BC$6)*$M606+SUM($S$7:BC$7)*$N606-SUM($O606:$Q606),0)</f>
        <v>323.40000000000003</v>
      </c>
      <c r="BA606" s="87">
        <f t="shared" si="2032"/>
        <v>50.400000000000091</v>
      </c>
      <c r="BB606" s="402">
        <f>IF(SUM($S$3:BD$3)*$J606+SUM($S$4:BD$4)*$K606+SUM($S$5:BD$5)*$L606+SUM($S$6:BD$6)*$M606+SUM($S$7:BD$7)*$N606-SUM($O606:$Q606)&gt;0,SUM($S$3:BD$3)*$J606+SUM($S$4:BD$4)*$K606+SUM($S$5:BD$5)*$L606+SUM($S$6:BD$6)*$M606+SUM($S$7:BD$7)*$N606-SUM($O606:$Q606),0)</f>
        <v>361.47999999999996</v>
      </c>
      <c r="BC606" s="87">
        <f t="shared" si="2033"/>
        <v>38.079999999999927</v>
      </c>
      <c r="BD606" s="393"/>
      <c r="BF606" s="75"/>
      <c r="BG606" s="91">
        <f t="shared" si="2034"/>
        <v>0</v>
      </c>
      <c r="BH606" s="91">
        <f t="shared" si="2035"/>
        <v>0</v>
      </c>
      <c r="BI606" s="91">
        <f t="shared" si="2036"/>
        <v>0</v>
      </c>
      <c r="BJ606" s="91">
        <f t="shared" si="2037"/>
        <v>184.79999999999924</v>
      </c>
      <c r="BK606" s="91">
        <f t="shared" si="2038"/>
        <v>203.28000000000043</v>
      </c>
      <c r="BL606" s="91">
        <f t="shared" si="2039"/>
        <v>0</v>
      </c>
      <c r="BM606" s="91">
        <f t="shared" si="2040"/>
        <v>0</v>
      </c>
      <c r="BN606" s="91">
        <f t="shared" si="2041"/>
        <v>184.79999999999998</v>
      </c>
      <c r="BO606" s="91">
        <f t="shared" si="2042"/>
        <v>369.59999999999997</v>
      </c>
      <c r="BP606" s="91">
        <f t="shared" si="2043"/>
        <v>665.28000000000043</v>
      </c>
      <c r="BQ606" s="250">
        <f t="shared" si="2044"/>
        <v>665.27999999999963</v>
      </c>
      <c r="BR606" s="157">
        <f t="shared" si="2045"/>
        <v>665.28000000000111</v>
      </c>
      <c r="BS606" s="91">
        <f t="shared" si="2046"/>
        <v>665.27999999999815</v>
      </c>
      <c r="BT606" s="91">
        <f t="shared" si="2047"/>
        <v>665.28000000000111</v>
      </c>
      <c r="BU606" s="91">
        <f t="shared" si="2048"/>
        <v>502.65599999999904</v>
      </c>
      <c r="BV606" s="23"/>
      <c r="BW606" s="24"/>
      <c r="BX606" s="164" t="s">
        <v>645</v>
      </c>
    </row>
    <row r="607" spans="1:76" ht="15" customHeight="1" x14ac:dyDescent="0.25">
      <c r="A607" s="94" t="s">
        <v>399</v>
      </c>
      <c r="B607" s="15"/>
      <c r="C607" s="268" t="s">
        <v>10</v>
      </c>
      <c r="D607" s="283">
        <v>1</v>
      </c>
      <c r="E607" s="336">
        <v>12991.55</v>
      </c>
      <c r="F607" s="355" t="s">
        <v>628</v>
      </c>
      <c r="G607" s="369">
        <v>1</v>
      </c>
      <c r="H607" s="370">
        <v>14290.71</v>
      </c>
      <c r="I607" s="383" t="s">
        <v>628</v>
      </c>
      <c r="J607" s="322"/>
      <c r="K607" s="117"/>
      <c r="L607" s="33">
        <v>2.8000000000000001E-2</v>
      </c>
      <c r="M607" s="29"/>
      <c r="N607" s="29"/>
      <c r="O607" s="4">
        <v>0</v>
      </c>
      <c r="P607" s="10">
        <v>0</v>
      </c>
      <c r="Q607" s="295">
        <v>5.6280000000000001</v>
      </c>
      <c r="R607" s="72">
        <f>IF(SUM($S$3:U$3)*$J607+SUM($S$4:U$4)*$K607+SUM($S$5:U$5)*$L607+SUM($S$6:U$6)*$M607+SUM($S$7:U$7)*$N607-SUM($O607:$Q607)&gt;0,SUM($S$3:U$3)*$J607+SUM($S$4:U$4)*$K607+SUM($S$5:U$5)*$L607+SUM($S$6:U$6)*$M607+SUM($S$7:U$7)*$N607-SUM($O607:$Q607),0)</f>
        <v>0</v>
      </c>
      <c r="S607" s="73">
        <f t="shared" si="2049"/>
        <v>0</v>
      </c>
      <c r="T607" s="72">
        <f>IF(SUM($S$3:W$3)*$J607+SUM($S$4:W$4)*$K607+SUM($S$5:W$5)*$L607+SUM($S$6:W$6)*$M607+SUM($S$7:W$7)*$N607-SUM($O607:$Q607)&gt;0,SUM($S$3:W$3)*$J607+SUM($S$4:W$4)*$K607+SUM($S$5:W$5)*$L607+SUM($S$6:W$6)*$M607+SUM($S$7:W$7)*$N607-SUM($O607:$Q607),0)</f>
        <v>0</v>
      </c>
      <c r="U607" s="4">
        <f t="shared" si="2050"/>
        <v>0</v>
      </c>
      <c r="V607" s="72">
        <f>IF(SUM($S$3:Y$3)*$J607+SUM($S$4:Y$4)*$K607+SUM($S$5:Y$5)*$L607+SUM($S$6:Y$6)*$M607+SUM($S$7:Y$7)*$N607-SUM($O607:$Q607)&gt;0,SUM($S$3:Y$3)*$J607+SUM($S$4:Y$4)*$K607+SUM($S$5:Y$5)*$L607+SUM($S$6:Y$6)*$M607+SUM($S$7:Y$7)*$N607-SUM($O607:$Q607),0)</f>
        <v>0</v>
      </c>
      <c r="W607" s="4">
        <f t="shared" si="2051"/>
        <v>0</v>
      </c>
      <c r="X607" s="72">
        <f>IF(SUM($S$3:AA$3)*$J607+SUM($S$4:AA$4)*$K607+SUM($S$5:AA$5)*$L607+SUM($S$6:AA$6)*$M607+SUM($S$7:AA$7)*$N607-SUM($O607:$Q607)&gt;0,SUM($S$3:AA$3)*$J607+SUM($S$4:AA$4)*$K607+SUM($S$5:AA$5)*$L607+SUM($S$6:AA$6)*$M607+SUM($S$7:AA$7)*$N607-SUM($O607:$Q607),0)</f>
        <v>0</v>
      </c>
      <c r="Y607" s="4">
        <f t="shared" si="2052"/>
        <v>0</v>
      </c>
      <c r="Z607" s="72">
        <f>IF(SUM($S$3:AC$3)*$J607+SUM($S$4:AC$4)*$K607+SUM($S$5:AC$5)*$L607+SUM($S$6:AC$6)*$M607+SUM($S$7:AC$7)*$N607-SUM($O607:$Q607)&gt;0,SUM($S$3:AC$3)*$J607+SUM($S$4:AC$4)*$K607+SUM($S$5:AC$5)*$L607+SUM($S$6:AC$6)*$M607+SUM($S$7:AC$7)*$N607-SUM($O607:$Q607),0)</f>
        <v>0</v>
      </c>
      <c r="AA607" s="4">
        <f t="shared" si="2053"/>
        <v>0</v>
      </c>
      <c r="AB607" s="72">
        <f>IF(SUM($S$3:AE$3)*$J607+SUM($S$4:AE$4)*$K607+SUM($S$5:AE$5)*$L607+SUM($S$6:AE$6)*$M607+SUM($S$7:AE$7)*$N607-SUM($O607:$Q607)&gt;0,SUM($S$3:AE$3)*$J607+SUM($S$4:AE$4)*$K607+SUM($S$5:AE$5)*$L607+SUM($S$6:AE$6)*$M607+SUM($S$7:AE$7)*$N607-SUM($O607:$Q607),0)</f>
        <v>0</v>
      </c>
      <c r="AC607" s="4">
        <f t="shared" si="2054"/>
        <v>0</v>
      </c>
      <c r="AD607" s="72">
        <f>IF(SUM($S$3:AG$3)*$J607+SUM($S$4:AG$4)*$K607+SUM($S$5:AG$5)*$L607+SUM($S$6:AG$6)*$M607+SUM($S$7:AG$7)*$N607-SUM($O607:$Q607)&gt;0,SUM($S$3:AG$3)*$J607+SUM($S$4:AG$4)*$K607+SUM($S$5:AG$5)*$L607+SUM($S$6:AG$6)*$M607+SUM($S$7:AG$7)*$N607-SUM($O607:$Q607),0)</f>
        <v>0</v>
      </c>
      <c r="AE607" s="4">
        <f t="shared" si="2055"/>
        <v>0</v>
      </c>
      <c r="AF607" s="72">
        <f>IF(SUM($S$3:AI$3)*$J607+SUM($S$4:AI$4)*$K607+SUM($S$5:AI$5)*$L607+SUM($S$6:AI$6)*$M607+SUM($S$7:AI$7)*$N607-SUM($O607:$Q607)&gt;0,SUM($S$3:AI$3)*$J607+SUM($S$4:AI$4)*$K607+SUM($S$5:AI$5)*$L607+SUM($S$6:AI$6)*$M607+SUM($S$7:AI$7)*$N607-SUM($O607:$Q607),0)</f>
        <v>1.4000000000000004</v>
      </c>
      <c r="AG607" s="4">
        <f t="shared" si="2056"/>
        <v>1.4000000000000004</v>
      </c>
      <c r="AH607" s="72">
        <f>IF(SUM($S$3:AK$3)*$J607+SUM($S$4:AK$4)*$K607+SUM($S$5:AK$5)*$L607+SUM($S$6:AK$6)*$M607+SUM($S$7:AK$7)*$N607-SUM($O607:$Q607)&gt;0,SUM($S$3:AK$3)*$J607+SUM($S$4:AK$4)*$K607+SUM($S$5:AK$5)*$L607+SUM($S$6:AK$6)*$M607+SUM($S$7:AK$7)*$N607-SUM($O607:$Q607),0)</f>
        <v>2.9399999999999995</v>
      </c>
      <c r="AI607" s="4">
        <f t="shared" si="2057"/>
        <v>1.5399999999999991</v>
      </c>
      <c r="AJ607" s="72">
        <f>IF(SUM($S$3:AM$3)*$J607+SUM($S$4:AQ$4)*$K607+SUM($S$5:AM$5)*$L607+SUM($S$6:AM$6)*$M607+SUM($S$7:AM$7)*$N607-SUM($O607:$Q607)&gt;0,SUM($S$3:AM$3)*$J607+SUM($S$4:AQ$4)*$K607+SUM($S$5:AM$5)*$L607+SUM($S$6:AM$6)*$M607+SUM($S$7:AM$7)*$N607-SUM($O607:$Q607),0)</f>
        <v>2.9399999999999995</v>
      </c>
      <c r="AK607" s="4">
        <f t="shared" si="2058"/>
        <v>0</v>
      </c>
      <c r="AL607" s="72">
        <f>IF(SUM($S$3:AO$3)*$J607+SUM($S$4:AS$4)*$K607+SUM($S$5:AO$5)*$L607+SUM($S$6:AO$6)*$M607+SUM($S$7:AO$7)*$N607-SUM($O607:$Q607)&gt;0,SUM($S$3:AO$3)*$J607+SUM($S$4:AS$4)*$K607+SUM($S$5:AO$5)*$L607+SUM($S$6:AO$6)*$M607+SUM($S$7:AO$7)*$N607-SUM($O607:$Q607),0)</f>
        <v>2.9399999999999995</v>
      </c>
      <c r="AM607" s="4">
        <f t="shared" si="2059"/>
        <v>0</v>
      </c>
      <c r="AN607" s="72">
        <f>IF(SUM($S$3:AQ$3)*$J607+SUM($S$4:AU$4)*$K607+SUM($S$5:AQ$5)*$L607+SUM($S$6:AQ$6)*$M607+SUM($S$7:AQ$7)*$N607-SUM($O607:$Q607)&gt;0,SUM($S$3:AQ$3)*$J607+SUM($S$4:AU$4)*$K607+SUM($S$5:AQ$5)*$L607+SUM($S$6:AQ$6)*$M607+SUM($S$7:AQ$7)*$N607-SUM($O607:$Q607),0)</f>
        <v>4.34</v>
      </c>
      <c r="AO607" s="4">
        <f t="shared" si="2060"/>
        <v>1.4000000000000004</v>
      </c>
      <c r="AP607" s="72">
        <f>IF(SUM($S$3:AS$3)*$J607+SUM($S$4:AW$4)*$K607+SUM($S$5:AS$5)*$L607+SUM($S$6:AS$6)*$M607+SUM($S$7:AS$7)*$N607-SUM($O607:$Q607)&gt;0,SUM($S$3:AS$3)*$J607+SUM($S$4:AW$4)*$K607+SUM($S$5:AS$5)*$L607+SUM($S$6:AS$6)*$M607+SUM($S$7:AS$7)*$N607-SUM($O607:$Q607),0)</f>
        <v>7.1400000000000006</v>
      </c>
      <c r="AQ607" s="4">
        <f t="shared" si="2061"/>
        <v>2.8000000000000007</v>
      </c>
      <c r="AR607" s="72">
        <f>IF(SUM($S$3:AU$3)*$J607+SUM($S$4:AP$4)*$K607+SUM($S$5:AU$5)*$L607+SUM($S$6:AU$6)*$M607+SUM($S$7:AU$7)*$N607-SUM($O607:$Q607)&gt;0,SUM($S$3:AU$3)*$J607+SUM($S$4:AP$4)*$K607+SUM($S$5:AU$5)*$L607+SUM($S$6:AU$6)*$M607+SUM($S$7:AU$7)*$N607-SUM($O607:$Q607),0)</f>
        <v>12.18</v>
      </c>
      <c r="AS607" s="4">
        <f t="shared" si="2062"/>
        <v>5.0399999999999991</v>
      </c>
      <c r="AT607" s="72">
        <f>IF(SUM($S$3:AW$3)*$J607+SUM($S$4:AW$4)*$K607+SUM($S$5:AW$5)*$L607+SUM($S$6:AW$6)*$M607+SUM($S$7:AW$7)*$N607-SUM($O607:$Q607)&gt;0,SUM($S$3:AW$3)*$J607+SUM($S$4:AW$4)*$K607+SUM($S$5:AW$5)*$L607+SUM($S$6:AW$6)*$M607+SUM($S$7:AW$7)*$N607-SUM($O607:$Q607),0)</f>
        <v>17.22</v>
      </c>
      <c r="AU607" s="4">
        <f t="shared" si="2063"/>
        <v>5.0399999999999991</v>
      </c>
      <c r="AV607" s="72">
        <f>IF(SUM($S$3:AY$3)*$J607+SUM($S$4:AY$4)*$K607+SUM($S$5:AY$5)*$L607+SUM($S$6:AY$6)*$M607+SUM($S$7:AY$7)*$N607-SUM($O607:$Q607)&gt;0,SUM($S$3:AY$3)*$J607+SUM($S$4:AY$4)*$K607+SUM($S$5:AY$5)*$L607+SUM($S$6:AY$6)*$M607+SUM($S$7:AY$7)*$N607-SUM($O607:$Q607),0)</f>
        <v>22.26</v>
      </c>
      <c r="AW607" s="4">
        <f t="shared" si="2064"/>
        <v>5.0400000000000027</v>
      </c>
      <c r="AX607" s="72">
        <f>IF(SUM($S$3:BA$3)*$J607+SUM($S$4:BA$4)*$K607+SUM($S$5:BA$5)*$L607+SUM($S$6:BA$6)*$M607+SUM($S$7:BA$7)*$N607-SUM($O607:$Q607)&gt;0,SUM($S$3:BA$3)*$J607+SUM($S$4:BA$4)*$K607+SUM($S$5:BA$5)*$L607+SUM($S$6:BA$6)*$M607+SUM($S$7:BA$7)*$N607-SUM($O607:$Q607),0)</f>
        <v>27.299999999999997</v>
      </c>
      <c r="AY607" s="7">
        <f t="shared" si="2065"/>
        <v>5.0399999999999956</v>
      </c>
      <c r="AZ607" s="401">
        <f>IF(SUM($S$3:BC$3)*$J607+SUM($S$4:BC$4)*$K607+SUM($S$5:BC$5)*$L607+SUM($S$6:BC$6)*$M607+SUM($S$7:BC$7)*$N607-SUM($O607:$Q607)&gt;0,SUM($S$3:BC$3)*$J607+SUM($S$4:BC$4)*$K607+SUM($S$5:BC$5)*$L607+SUM($S$6:BC$6)*$M607+SUM($S$7:BC$7)*$N607-SUM($O607:$Q607),0)</f>
        <v>32.340000000000003</v>
      </c>
      <c r="BA607" s="87">
        <f t="shared" si="2032"/>
        <v>5.0400000000000063</v>
      </c>
      <c r="BB607" s="402">
        <f>IF(SUM($S$3:BD$3)*$J607+SUM($S$4:BD$4)*$K607+SUM($S$5:BD$5)*$L607+SUM($S$6:BD$6)*$M607+SUM($S$7:BD$7)*$N607-SUM($O607:$Q607)&gt;0,SUM($S$3:BD$3)*$J607+SUM($S$4:BD$4)*$K607+SUM($S$5:BD$5)*$L607+SUM($S$6:BD$6)*$M607+SUM($S$7:BD$7)*$N607-SUM($O607:$Q607),0)</f>
        <v>36.148000000000003</v>
      </c>
      <c r="BC607" s="87">
        <f t="shared" si="2033"/>
        <v>3.8079999999999998</v>
      </c>
      <c r="BD607" s="393"/>
      <c r="BF607" s="75"/>
      <c r="BG607" s="91">
        <f t="shared" si="2034"/>
        <v>0</v>
      </c>
      <c r="BH607" s="91">
        <f t="shared" si="2035"/>
        <v>0</v>
      </c>
      <c r="BI607" s="91">
        <f t="shared" si="2036"/>
        <v>0</v>
      </c>
      <c r="BJ607" s="91">
        <f t="shared" si="2037"/>
        <v>20006.994000000002</v>
      </c>
      <c r="BK607" s="91">
        <f t="shared" si="2038"/>
        <v>22007.693399999986</v>
      </c>
      <c r="BL607" s="91">
        <f t="shared" si="2039"/>
        <v>0</v>
      </c>
      <c r="BM607" s="91">
        <f t="shared" si="2040"/>
        <v>0</v>
      </c>
      <c r="BN607" s="91">
        <f t="shared" si="2041"/>
        <v>20006.994000000002</v>
      </c>
      <c r="BO607" s="91">
        <f t="shared" si="2042"/>
        <v>40013.988000000005</v>
      </c>
      <c r="BP607" s="91">
        <f t="shared" si="2043"/>
        <v>72025.17839999999</v>
      </c>
      <c r="BQ607" s="250">
        <f t="shared" si="2044"/>
        <v>72025.17839999999</v>
      </c>
      <c r="BR607" s="157">
        <f t="shared" si="2045"/>
        <v>72025.178400000033</v>
      </c>
      <c r="BS607" s="91">
        <f t="shared" si="2046"/>
        <v>72025.178399999932</v>
      </c>
      <c r="BT607" s="91">
        <f t="shared" si="2047"/>
        <v>72025.178400000092</v>
      </c>
      <c r="BU607" s="91">
        <f t="shared" si="2048"/>
        <v>54419.023679999991</v>
      </c>
      <c r="BV607" s="23"/>
      <c r="BW607" s="24"/>
      <c r="BX607" s="164" t="s">
        <v>645</v>
      </c>
    </row>
    <row r="608" spans="1:76" ht="15" customHeight="1" x14ac:dyDescent="0.25">
      <c r="A608" s="94" t="s">
        <v>400</v>
      </c>
      <c r="B608" s="15"/>
      <c r="C608" s="268" t="s">
        <v>10</v>
      </c>
      <c r="D608" s="283">
        <v>1</v>
      </c>
      <c r="E608" s="336">
        <v>16052.009999999998</v>
      </c>
      <c r="F608" s="355" t="s">
        <v>628</v>
      </c>
      <c r="G608" s="369">
        <v>1</v>
      </c>
      <c r="H608" s="370">
        <v>17657.21</v>
      </c>
      <c r="I608" s="383" t="s">
        <v>628</v>
      </c>
      <c r="J608" s="322"/>
      <c r="K608" s="117"/>
      <c r="L608" s="33">
        <v>2.8000000000000001E-2</v>
      </c>
      <c r="M608" s="29"/>
      <c r="N608" s="29"/>
      <c r="O608" s="4">
        <v>0</v>
      </c>
      <c r="P608" s="10">
        <v>0</v>
      </c>
      <c r="Q608" s="295">
        <v>5.6280000000000001</v>
      </c>
      <c r="R608" s="72">
        <f>IF(SUM($S$3:U$3)*$J608+SUM($S$4:U$4)*$K608+SUM($S$5:U$5)*$L608+SUM($S$6:U$6)*$M608+SUM($S$7:U$7)*$N608-SUM($O608:$Q608)&gt;0,SUM($S$3:U$3)*$J608+SUM($S$4:U$4)*$K608+SUM($S$5:U$5)*$L608+SUM($S$6:U$6)*$M608+SUM($S$7:U$7)*$N608-SUM($O608:$Q608),0)</f>
        <v>0</v>
      </c>
      <c r="S608" s="73">
        <f t="shared" si="2049"/>
        <v>0</v>
      </c>
      <c r="T608" s="72">
        <f>IF(SUM($S$3:W$3)*$J608+SUM($S$4:W$4)*$K608+SUM($S$5:W$5)*$L608+SUM($S$6:W$6)*$M608+SUM($S$7:W$7)*$N608-SUM($O608:$Q608)&gt;0,SUM($S$3:W$3)*$J608+SUM($S$4:W$4)*$K608+SUM($S$5:W$5)*$L608+SUM($S$6:W$6)*$M608+SUM($S$7:W$7)*$N608-SUM($O608:$Q608),0)</f>
        <v>0</v>
      </c>
      <c r="U608" s="4">
        <f t="shared" si="2050"/>
        <v>0</v>
      </c>
      <c r="V608" s="72">
        <f>IF(SUM($S$3:Y$3)*$J608+SUM($S$4:Y$4)*$K608+SUM($S$5:Y$5)*$L608+SUM($S$6:Y$6)*$M608+SUM($S$7:Y$7)*$N608-SUM($O608:$Q608)&gt;0,SUM($S$3:Y$3)*$J608+SUM($S$4:Y$4)*$K608+SUM($S$5:Y$5)*$L608+SUM($S$6:Y$6)*$M608+SUM($S$7:Y$7)*$N608-SUM($O608:$Q608),0)</f>
        <v>0</v>
      </c>
      <c r="W608" s="4">
        <f t="shared" si="2051"/>
        <v>0</v>
      </c>
      <c r="X608" s="72">
        <f>IF(SUM($S$3:AA$3)*$J608+SUM($S$4:AA$4)*$K608+SUM($S$5:AA$5)*$L608+SUM($S$6:AA$6)*$M608+SUM($S$7:AA$7)*$N608-SUM($O608:$Q608)&gt;0,SUM($S$3:AA$3)*$J608+SUM($S$4:AA$4)*$K608+SUM($S$5:AA$5)*$L608+SUM($S$6:AA$6)*$M608+SUM($S$7:AA$7)*$N608-SUM($O608:$Q608),0)</f>
        <v>0</v>
      </c>
      <c r="Y608" s="4">
        <f t="shared" si="2052"/>
        <v>0</v>
      </c>
      <c r="Z608" s="72">
        <f>IF(SUM($S$3:AC$3)*$J608+SUM($S$4:AC$4)*$K608+SUM($S$5:AC$5)*$L608+SUM($S$6:AC$6)*$M608+SUM($S$7:AC$7)*$N608-SUM($O608:$Q608)&gt;0,SUM($S$3:AC$3)*$J608+SUM($S$4:AC$4)*$K608+SUM($S$5:AC$5)*$L608+SUM($S$6:AC$6)*$M608+SUM($S$7:AC$7)*$N608-SUM($O608:$Q608),0)</f>
        <v>0</v>
      </c>
      <c r="AA608" s="4">
        <f t="shared" si="2053"/>
        <v>0</v>
      </c>
      <c r="AB608" s="72">
        <f>IF(SUM($S$3:AE$3)*$J608+SUM($S$4:AE$4)*$K608+SUM($S$5:AE$5)*$L608+SUM($S$6:AE$6)*$M608+SUM($S$7:AE$7)*$N608-SUM($O608:$Q608)&gt;0,SUM($S$3:AE$3)*$J608+SUM($S$4:AE$4)*$K608+SUM($S$5:AE$5)*$L608+SUM($S$6:AE$6)*$M608+SUM($S$7:AE$7)*$N608-SUM($O608:$Q608),0)</f>
        <v>0</v>
      </c>
      <c r="AC608" s="4">
        <f t="shared" si="2054"/>
        <v>0</v>
      </c>
      <c r="AD608" s="72">
        <f>IF(SUM($S$3:AG$3)*$J608+SUM($S$4:AG$4)*$K608+SUM($S$5:AG$5)*$L608+SUM($S$6:AG$6)*$M608+SUM($S$7:AG$7)*$N608-SUM($O608:$Q608)&gt;0,SUM($S$3:AG$3)*$J608+SUM($S$4:AG$4)*$K608+SUM($S$5:AG$5)*$L608+SUM($S$6:AG$6)*$M608+SUM($S$7:AG$7)*$N608-SUM($O608:$Q608),0)</f>
        <v>0</v>
      </c>
      <c r="AE608" s="4">
        <f t="shared" si="2055"/>
        <v>0</v>
      </c>
      <c r="AF608" s="72">
        <f>IF(SUM($S$3:AI$3)*$J608+SUM($S$4:AI$4)*$K608+SUM($S$5:AI$5)*$L608+SUM($S$6:AI$6)*$M608+SUM($S$7:AI$7)*$N608-SUM($O608:$Q608)&gt;0,SUM($S$3:AI$3)*$J608+SUM($S$4:AI$4)*$K608+SUM($S$5:AI$5)*$L608+SUM($S$6:AI$6)*$M608+SUM($S$7:AI$7)*$N608-SUM($O608:$Q608),0)</f>
        <v>1.4000000000000004</v>
      </c>
      <c r="AG608" s="4">
        <f t="shared" si="2056"/>
        <v>1.4000000000000004</v>
      </c>
      <c r="AH608" s="72">
        <f>IF(SUM($S$3:AK$3)*$J608+SUM($S$4:AK$4)*$K608+SUM($S$5:AK$5)*$L608+SUM($S$6:AK$6)*$M608+SUM($S$7:AK$7)*$N608-SUM($O608:$Q608)&gt;0,SUM($S$3:AK$3)*$J608+SUM($S$4:AK$4)*$K608+SUM($S$5:AK$5)*$L608+SUM($S$6:AK$6)*$M608+SUM($S$7:AK$7)*$N608-SUM($O608:$Q608),0)</f>
        <v>2.9399999999999995</v>
      </c>
      <c r="AI608" s="4">
        <f t="shared" si="2057"/>
        <v>1.5399999999999991</v>
      </c>
      <c r="AJ608" s="72">
        <f>IF(SUM($S$3:AM$3)*$J608+SUM($S$4:AQ$4)*$K608+SUM($S$5:AM$5)*$L608+SUM($S$6:AM$6)*$M608+SUM($S$7:AM$7)*$N608-SUM($O608:$Q608)&gt;0,SUM($S$3:AM$3)*$J608+SUM($S$4:AQ$4)*$K608+SUM($S$5:AM$5)*$L608+SUM($S$6:AM$6)*$M608+SUM($S$7:AM$7)*$N608-SUM($O608:$Q608),0)</f>
        <v>2.9399999999999995</v>
      </c>
      <c r="AK608" s="4">
        <f t="shared" si="2058"/>
        <v>0</v>
      </c>
      <c r="AL608" s="72">
        <f>IF(SUM($S$3:AO$3)*$J608+SUM($S$4:AS$4)*$K608+SUM($S$5:AO$5)*$L608+SUM($S$6:AO$6)*$M608+SUM($S$7:AO$7)*$N608-SUM($O608:$Q608)&gt;0,SUM($S$3:AO$3)*$J608+SUM($S$4:AS$4)*$K608+SUM($S$5:AO$5)*$L608+SUM($S$6:AO$6)*$M608+SUM($S$7:AO$7)*$N608-SUM($O608:$Q608),0)</f>
        <v>2.9399999999999995</v>
      </c>
      <c r="AM608" s="4">
        <f t="shared" si="2059"/>
        <v>0</v>
      </c>
      <c r="AN608" s="72">
        <f>IF(SUM($S$3:AQ$3)*$J608+SUM($S$4:AU$4)*$K608+SUM($S$5:AQ$5)*$L608+SUM($S$6:AQ$6)*$M608+SUM($S$7:AQ$7)*$N608-SUM($O608:$Q608)&gt;0,SUM($S$3:AQ$3)*$J608+SUM($S$4:AU$4)*$K608+SUM($S$5:AQ$5)*$L608+SUM($S$6:AQ$6)*$M608+SUM($S$7:AQ$7)*$N608-SUM($O608:$Q608),0)</f>
        <v>4.34</v>
      </c>
      <c r="AO608" s="4">
        <f t="shared" si="2060"/>
        <v>1.4000000000000004</v>
      </c>
      <c r="AP608" s="72">
        <f>IF(SUM($S$3:AS$3)*$J608+SUM($S$4:AW$4)*$K608+SUM($S$5:AS$5)*$L608+SUM($S$6:AS$6)*$M608+SUM($S$7:AS$7)*$N608-SUM($O608:$Q608)&gt;0,SUM($S$3:AS$3)*$J608+SUM($S$4:AW$4)*$K608+SUM($S$5:AS$5)*$L608+SUM($S$6:AS$6)*$M608+SUM($S$7:AS$7)*$N608-SUM($O608:$Q608),0)</f>
        <v>7.1400000000000006</v>
      </c>
      <c r="AQ608" s="4">
        <f t="shared" si="2061"/>
        <v>2.8000000000000007</v>
      </c>
      <c r="AR608" s="72">
        <f>IF(SUM($S$3:AU$3)*$J608+SUM($S$4:AP$4)*$K608+SUM($S$5:AU$5)*$L608+SUM($S$6:AU$6)*$M608+SUM($S$7:AU$7)*$N608-SUM($O608:$Q608)&gt;0,SUM($S$3:AU$3)*$J608+SUM($S$4:AP$4)*$K608+SUM($S$5:AU$5)*$L608+SUM($S$6:AU$6)*$M608+SUM($S$7:AU$7)*$N608-SUM($O608:$Q608),0)</f>
        <v>12.18</v>
      </c>
      <c r="AS608" s="4">
        <f t="shared" si="2062"/>
        <v>5.0399999999999991</v>
      </c>
      <c r="AT608" s="72">
        <f>IF(SUM($S$3:AW$3)*$J608+SUM($S$4:AW$4)*$K608+SUM($S$5:AW$5)*$L608+SUM($S$6:AW$6)*$M608+SUM($S$7:AW$7)*$N608-SUM($O608:$Q608)&gt;0,SUM($S$3:AW$3)*$J608+SUM($S$4:AW$4)*$K608+SUM($S$5:AW$5)*$L608+SUM($S$6:AW$6)*$M608+SUM($S$7:AW$7)*$N608-SUM($O608:$Q608),0)</f>
        <v>17.22</v>
      </c>
      <c r="AU608" s="4">
        <f t="shared" si="2063"/>
        <v>5.0399999999999991</v>
      </c>
      <c r="AV608" s="72">
        <f>IF(SUM($S$3:AY$3)*$J608+SUM($S$4:AY$4)*$K608+SUM($S$5:AY$5)*$L608+SUM($S$6:AY$6)*$M608+SUM($S$7:AY$7)*$N608-SUM($O608:$Q608)&gt;0,SUM($S$3:AY$3)*$J608+SUM($S$4:AY$4)*$K608+SUM($S$5:AY$5)*$L608+SUM($S$6:AY$6)*$M608+SUM($S$7:AY$7)*$N608-SUM($O608:$Q608),0)</f>
        <v>22.26</v>
      </c>
      <c r="AW608" s="4">
        <f t="shared" si="2064"/>
        <v>5.0400000000000027</v>
      </c>
      <c r="AX608" s="72">
        <f>IF(SUM($S$3:BA$3)*$J608+SUM($S$4:BA$4)*$K608+SUM($S$5:BA$5)*$L608+SUM($S$6:BA$6)*$M608+SUM($S$7:BA$7)*$N608-SUM($O608:$Q608)&gt;0,SUM($S$3:BA$3)*$J608+SUM($S$4:BA$4)*$K608+SUM($S$5:BA$5)*$L608+SUM($S$6:BA$6)*$M608+SUM($S$7:BA$7)*$N608-SUM($O608:$Q608),0)</f>
        <v>27.299999999999997</v>
      </c>
      <c r="AY608" s="7">
        <f t="shared" si="2065"/>
        <v>5.0399999999999956</v>
      </c>
      <c r="AZ608" s="401">
        <f>IF(SUM($S$3:BC$3)*$J608+SUM($S$4:BC$4)*$K608+SUM($S$5:BC$5)*$L608+SUM($S$6:BC$6)*$M608+SUM($S$7:BC$7)*$N608-SUM($O608:$Q608)&gt;0,SUM($S$3:BC$3)*$J608+SUM($S$4:BC$4)*$K608+SUM($S$5:BC$5)*$L608+SUM($S$6:BC$6)*$M608+SUM($S$7:BC$7)*$N608-SUM($O608:$Q608),0)</f>
        <v>32.340000000000003</v>
      </c>
      <c r="BA608" s="87">
        <f t="shared" si="2032"/>
        <v>5.0400000000000063</v>
      </c>
      <c r="BB608" s="402">
        <f>IF(SUM($S$3:BD$3)*$J608+SUM($S$4:BD$4)*$K608+SUM($S$5:BD$5)*$L608+SUM($S$6:BD$6)*$M608+SUM($S$7:BD$7)*$N608-SUM($O608:$Q608)&gt;0,SUM($S$3:BD$3)*$J608+SUM($S$4:BD$4)*$K608+SUM($S$5:BD$5)*$L608+SUM($S$6:BD$6)*$M608+SUM($S$7:BD$7)*$N608-SUM($O608:$Q608),0)</f>
        <v>36.148000000000003</v>
      </c>
      <c r="BC608" s="87">
        <f t="shared" si="2033"/>
        <v>3.8079999999999998</v>
      </c>
      <c r="BD608" s="393"/>
      <c r="BF608" s="75"/>
      <c r="BG608" s="91">
        <f t="shared" si="2034"/>
        <v>0</v>
      </c>
      <c r="BH608" s="91">
        <f t="shared" si="2035"/>
        <v>0</v>
      </c>
      <c r="BI608" s="91">
        <f t="shared" si="2036"/>
        <v>0</v>
      </c>
      <c r="BJ608" s="91">
        <f t="shared" si="2037"/>
        <v>24720.094000000005</v>
      </c>
      <c r="BK608" s="91">
        <f t="shared" si="2038"/>
        <v>27192.103399999985</v>
      </c>
      <c r="BL608" s="91">
        <f t="shared" si="2039"/>
        <v>0</v>
      </c>
      <c r="BM608" s="91">
        <f t="shared" si="2040"/>
        <v>0</v>
      </c>
      <c r="BN608" s="91">
        <f t="shared" si="2041"/>
        <v>24720.094000000005</v>
      </c>
      <c r="BO608" s="91">
        <f t="shared" si="2042"/>
        <v>49440.188000000009</v>
      </c>
      <c r="BP608" s="91">
        <f t="shared" si="2043"/>
        <v>88992.338399999979</v>
      </c>
      <c r="BQ608" s="250">
        <f t="shared" si="2044"/>
        <v>88992.338399999979</v>
      </c>
      <c r="BR608" s="157">
        <f t="shared" si="2045"/>
        <v>88992.338400000037</v>
      </c>
      <c r="BS608" s="91">
        <f t="shared" si="2046"/>
        <v>88992.338399999921</v>
      </c>
      <c r="BT608" s="91">
        <f t="shared" si="2047"/>
        <v>88992.33840000011</v>
      </c>
      <c r="BU608" s="91">
        <f t="shared" si="2048"/>
        <v>67238.655679999996</v>
      </c>
      <c r="BV608" s="23"/>
      <c r="BW608" s="24"/>
      <c r="BX608" s="164" t="s">
        <v>645</v>
      </c>
    </row>
    <row r="609" spans="1:76" ht="15" customHeight="1" x14ac:dyDescent="0.25">
      <c r="A609" s="94" t="s">
        <v>401</v>
      </c>
      <c r="B609" s="15"/>
      <c r="C609" s="268" t="s">
        <v>10</v>
      </c>
      <c r="D609" s="283">
        <v>1</v>
      </c>
      <c r="E609" s="336">
        <v>18013.579999999998</v>
      </c>
      <c r="F609" s="355" t="s">
        <v>628</v>
      </c>
      <c r="G609" s="369">
        <v>1</v>
      </c>
      <c r="H609" s="370">
        <v>19814.939999999999</v>
      </c>
      <c r="I609" s="383" t="s">
        <v>628</v>
      </c>
      <c r="J609" s="322"/>
      <c r="K609" s="117"/>
      <c r="L609" s="33">
        <v>2.4E-2</v>
      </c>
      <c r="M609" s="29"/>
      <c r="N609" s="29"/>
      <c r="O609" s="4">
        <v>0</v>
      </c>
      <c r="P609" s="10">
        <v>0</v>
      </c>
      <c r="Q609" s="295">
        <v>4.8239999999999998</v>
      </c>
      <c r="R609" s="72">
        <f>IF(SUM($S$3:U$3)*$J609+SUM($S$4:U$4)*$K609+SUM($S$5:U$5)*$L609+SUM($S$6:U$6)*$M609+SUM($S$7:U$7)*$N609-SUM($O609:$Q609)&gt;0,SUM($S$3:U$3)*$J609+SUM($S$4:U$4)*$K609+SUM($S$5:U$5)*$L609+SUM($S$6:U$6)*$M609+SUM($S$7:U$7)*$N609-SUM($O609:$Q609),0)</f>
        <v>0</v>
      </c>
      <c r="S609" s="73">
        <f t="shared" si="2049"/>
        <v>0</v>
      </c>
      <c r="T609" s="72">
        <f>IF(SUM($S$3:W$3)*$J609+SUM($S$4:W$4)*$K609+SUM($S$5:W$5)*$L609+SUM($S$6:W$6)*$M609+SUM($S$7:W$7)*$N609-SUM($O609:$Q609)&gt;0,SUM($S$3:W$3)*$J609+SUM($S$4:W$4)*$K609+SUM($S$5:W$5)*$L609+SUM($S$6:W$6)*$M609+SUM($S$7:W$7)*$N609-SUM($O609:$Q609),0)</f>
        <v>0</v>
      </c>
      <c r="U609" s="4">
        <f t="shared" si="2050"/>
        <v>0</v>
      </c>
      <c r="V609" s="72">
        <f>IF(SUM($S$3:Y$3)*$J609+SUM($S$4:Y$4)*$K609+SUM($S$5:Y$5)*$L609+SUM($S$6:Y$6)*$M609+SUM($S$7:Y$7)*$N609-SUM($O609:$Q609)&gt;0,SUM($S$3:Y$3)*$J609+SUM($S$4:Y$4)*$K609+SUM($S$5:Y$5)*$L609+SUM($S$6:Y$6)*$M609+SUM($S$7:Y$7)*$N609-SUM($O609:$Q609),0)</f>
        <v>0</v>
      </c>
      <c r="W609" s="4">
        <f t="shared" si="2051"/>
        <v>0</v>
      </c>
      <c r="X609" s="72">
        <f>IF(SUM($S$3:AA$3)*$J609+SUM($S$4:AA$4)*$K609+SUM($S$5:AA$5)*$L609+SUM($S$6:AA$6)*$M609+SUM($S$7:AA$7)*$N609-SUM($O609:$Q609)&gt;0,SUM($S$3:AA$3)*$J609+SUM($S$4:AA$4)*$K609+SUM($S$5:AA$5)*$L609+SUM($S$6:AA$6)*$M609+SUM($S$7:AA$7)*$N609-SUM($O609:$Q609),0)</f>
        <v>0</v>
      </c>
      <c r="Y609" s="4">
        <f t="shared" si="2052"/>
        <v>0</v>
      </c>
      <c r="Z609" s="72">
        <f>IF(SUM($S$3:AC$3)*$J609+SUM($S$4:AC$4)*$K609+SUM($S$5:AC$5)*$L609+SUM($S$6:AC$6)*$M609+SUM($S$7:AC$7)*$N609-SUM($O609:$Q609)&gt;0,SUM($S$3:AC$3)*$J609+SUM($S$4:AC$4)*$K609+SUM($S$5:AC$5)*$L609+SUM($S$6:AC$6)*$M609+SUM($S$7:AC$7)*$N609-SUM($O609:$Q609),0)</f>
        <v>0</v>
      </c>
      <c r="AA609" s="4">
        <f t="shared" si="2053"/>
        <v>0</v>
      </c>
      <c r="AB609" s="72">
        <f>IF(SUM($S$3:AE$3)*$J609+SUM($S$4:AE$4)*$K609+SUM($S$5:AE$5)*$L609+SUM($S$6:AE$6)*$M609+SUM($S$7:AE$7)*$N609-SUM($O609:$Q609)&gt;0,SUM($S$3:AE$3)*$J609+SUM($S$4:AE$4)*$K609+SUM($S$5:AE$5)*$L609+SUM($S$6:AE$6)*$M609+SUM($S$7:AE$7)*$N609-SUM($O609:$Q609),0)</f>
        <v>0</v>
      </c>
      <c r="AC609" s="4">
        <f t="shared" si="2054"/>
        <v>0</v>
      </c>
      <c r="AD609" s="72">
        <f>IF(SUM($S$3:AG$3)*$J609+SUM($S$4:AG$4)*$K609+SUM($S$5:AG$5)*$L609+SUM($S$6:AG$6)*$M609+SUM($S$7:AG$7)*$N609-SUM($O609:$Q609)&gt;0,SUM($S$3:AG$3)*$J609+SUM($S$4:AG$4)*$K609+SUM($S$5:AG$5)*$L609+SUM($S$6:AG$6)*$M609+SUM($S$7:AG$7)*$N609-SUM($O609:$Q609),0)</f>
        <v>0</v>
      </c>
      <c r="AE609" s="4">
        <f t="shared" si="2055"/>
        <v>0</v>
      </c>
      <c r="AF609" s="72">
        <f>IF(SUM($S$3:AI$3)*$J609+SUM($S$4:AI$4)*$K609+SUM($S$5:AI$5)*$L609+SUM($S$6:AI$6)*$M609+SUM($S$7:AI$7)*$N609-SUM($O609:$Q609)&gt;0,SUM($S$3:AI$3)*$J609+SUM($S$4:AI$4)*$K609+SUM($S$5:AI$5)*$L609+SUM($S$6:AI$6)*$M609+SUM($S$7:AI$7)*$N609-SUM($O609:$Q609),0)</f>
        <v>1.2000000000000002</v>
      </c>
      <c r="AG609" s="4">
        <f t="shared" si="2056"/>
        <v>1.2000000000000002</v>
      </c>
      <c r="AH609" s="72">
        <f>IF(SUM($S$3:AK$3)*$J609+SUM($S$4:AK$4)*$K609+SUM($S$5:AK$5)*$L609+SUM($S$6:AK$6)*$M609+SUM($S$7:AK$7)*$N609-SUM($O609:$Q609)&gt;0,SUM($S$3:AK$3)*$J609+SUM($S$4:AK$4)*$K609+SUM($S$5:AK$5)*$L609+SUM($S$6:AK$6)*$M609+SUM($S$7:AK$7)*$N609-SUM($O609:$Q609),0)</f>
        <v>2.5200000000000005</v>
      </c>
      <c r="AI609" s="4">
        <f t="shared" si="2057"/>
        <v>1.3200000000000003</v>
      </c>
      <c r="AJ609" s="72">
        <f>IF(SUM($S$3:AM$3)*$J609+SUM($S$4:AQ$4)*$K609+SUM($S$5:AM$5)*$L609+SUM($S$6:AM$6)*$M609+SUM($S$7:AM$7)*$N609-SUM($O609:$Q609)&gt;0,SUM($S$3:AM$3)*$J609+SUM($S$4:AQ$4)*$K609+SUM($S$5:AM$5)*$L609+SUM($S$6:AM$6)*$M609+SUM($S$7:AM$7)*$N609-SUM($O609:$Q609),0)</f>
        <v>2.5200000000000005</v>
      </c>
      <c r="AK609" s="4">
        <f t="shared" si="2058"/>
        <v>0</v>
      </c>
      <c r="AL609" s="72">
        <f>IF(SUM($S$3:AO$3)*$J609+SUM($S$4:AS$4)*$K609+SUM($S$5:AO$5)*$L609+SUM($S$6:AO$6)*$M609+SUM($S$7:AO$7)*$N609-SUM($O609:$Q609)&gt;0,SUM($S$3:AO$3)*$J609+SUM($S$4:AS$4)*$K609+SUM($S$5:AO$5)*$L609+SUM($S$6:AO$6)*$M609+SUM($S$7:AO$7)*$N609-SUM($O609:$Q609),0)</f>
        <v>2.5200000000000005</v>
      </c>
      <c r="AM609" s="4">
        <f t="shared" si="2059"/>
        <v>0</v>
      </c>
      <c r="AN609" s="72">
        <f>IF(SUM($S$3:AQ$3)*$J609+SUM($S$4:AU$4)*$K609+SUM($S$5:AQ$5)*$L609+SUM($S$6:AQ$6)*$M609+SUM($S$7:AQ$7)*$N609-SUM($O609:$Q609)&gt;0,SUM($S$3:AQ$3)*$J609+SUM($S$4:AU$4)*$K609+SUM($S$5:AQ$5)*$L609+SUM($S$6:AQ$6)*$M609+SUM($S$7:AQ$7)*$N609-SUM($O609:$Q609),0)</f>
        <v>3.7200000000000006</v>
      </c>
      <c r="AO609" s="4">
        <f t="shared" si="2060"/>
        <v>1.2000000000000002</v>
      </c>
      <c r="AP609" s="72">
        <f>IF(SUM($S$3:AS$3)*$J609+SUM($S$4:AW$4)*$K609+SUM($S$5:AS$5)*$L609+SUM($S$6:AS$6)*$M609+SUM($S$7:AS$7)*$N609-SUM($O609:$Q609)&gt;0,SUM($S$3:AS$3)*$J609+SUM($S$4:AW$4)*$K609+SUM($S$5:AS$5)*$L609+SUM($S$6:AS$6)*$M609+SUM($S$7:AS$7)*$N609-SUM($O609:$Q609),0)</f>
        <v>6.120000000000001</v>
      </c>
      <c r="AQ609" s="4">
        <f t="shared" si="2061"/>
        <v>2.4000000000000004</v>
      </c>
      <c r="AR609" s="72">
        <f>IF(SUM($S$3:AU$3)*$J609+SUM($S$4:AP$4)*$K609+SUM($S$5:AU$5)*$L609+SUM($S$6:AU$6)*$M609+SUM($S$7:AU$7)*$N609-SUM($O609:$Q609)&gt;0,SUM($S$3:AU$3)*$J609+SUM($S$4:AP$4)*$K609+SUM($S$5:AU$5)*$L609+SUM($S$6:AU$6)*$M609+SUM($S$7:AU$7)*$N609-SUM($O609:$Q609),0)</f>
        <v>10.440000000000001</v>
      </c>
      <c r="AS609" s="4">
        <f t="shared" si="2062"/>
        <v>4.32</v>
      </c>
      <c r="AT609" s="72">
        <f>IF(SUM($S$3:AW$3)*$J609+SUM($S$4:AW$4)*$K609+SUM($S$5:AW$5)*$L609+SUM($S$6:AW$6)*$M609+SUM($S$7:AW$7)*$N609-SUM($O609:$Q609)&gt;0,SUM($S$3:AW$3)*$J609+SUM($S$4:AW$4)*$K609+SUM($S$5:AW$5)*$L609+SUM($S$6:AW$6)*$M609+SUM($S$7:AW$7)*$N609-SUM($O609:$Q609),0)</f>
        <v>14.76</v>
      </c>
      <c r="AU609" s="4">
        <f t="shared" si="2063"/>
        <v>4.3199999999999985</v>
      </c>
      <c r="AV609" s="72">
        <f>IF(SUM($S$3:AY$3)*$J609+SUM($S$4:AY$4)*$K609+SUM($S$5:AY$5)*$L609+SUM($S$6:AY$6)*$M609+SUM($S$7:AY$7)*$N609-SUM($O609:$Q609)&gt;0,SUM($S$3:AY$3)*$J609+SUM($S$4:AY$4)*$K609+SUM($S$5:AY$5)*$L609+SUM($S$6:AY$6)*$M609+SUM($S$7:AY$7)*$N609-SUM($O609:$Q609),0)</f>
        <v>19.079999999999998</v>
      </c>
      <c r="AW609" s="4">
        <f t="shared" si="2064"/>
        <v>4.3199999999999985</v>
      </c>
      <c r="AX609" s="72">
        <f>IF(SUM($S$3:BA$3)*$J609+SUM($S$4:BA$4)*$K609+SUM($S$5:BA$5)*$L609+SUM($S$6:BA$6)*$M609+SUM($S$7:BA$7)*$N609-SUM($O609:$Q609)&gt;0,SUM($S$3:BA$3)*$J609+SUM($S$4:BA$4)*$K609+SUM($S$5:BA$5)*$L609+SUM($S$6:BA$6)*$M609+SUM($S$7:BA$7)*$N609-SUM($O609:$Q609),0)</f>
        <v>23.4</v>
      </c>
      <c r="AY609" s="7">
        <f t="shared" si="2065"/>
        <v>4.32</v>
      </c>
      <c r="AZ609" s="401">
        <f>IF(SUM($S$3:BC$3)*$J609+SUM($S$4:BC$4)*$K609+SUM($S$5:BC$5)*$L609+SUM($S$6:BC$6)*$M609+SUM($S$7:BC$7)*$N609-SUM($O609:$Q609)&gt;0,SUM($S$3:BC$3)*$J609+SUM($S$4:BC$4)*$K609+SUM($S$5:BC$5)*$L609+SUM($S$6:BC$6)*$M609+SUM($S$7:BC$7)*$N609-SUM($O609:$Q609),0)</f>
        <v>27.720000000000006</v>
      </c>
      <c r="BA609" s="87">
        <f t="shared" si="2032"/>
        <v>4.3200000000000074</v>
      </c>
      <c r="BB609" s="402">
        <f>IF(SUM($S$3:BD$3)*$J609+SUM($S$4:BD$4)*$K609+SUM($S$5:BD$5)*$L609+SUM($S$6:BD$6)*$M609+SUM($S$7:BD$7)*$N609-SUM($O609:$Q609)&gt;0,SUM($S$3:BD$3)*$J609+SUM($S$4:BD$4)*$K609+SUM($S$5:BD$5)*$L609+SUM($S$6:BD$6)*$M609+SUM($S$7:BD$7)*$N609-SUM($O609:$Q609),0)</f>
        <v>30.984000000000002</v>
      </c>
      <c r="BC609" s="87">
        <f t="shared" si="2033"/>
        <v>3.2639999999999958</v>
      </c>
      <c r="BD609" s="393"/>
      <c r="BF609" s="75"/>
      <c r="BG609" s="91">
        <f t="shared" si="2034"/>
        <v>0</v>
      </c>
      <c r="BH609" s="91">
        <f t="shared" si="2035"/>
        <v>0</v>
      </c>
      <c r="BI609" s="91">
        <f t="shared" si="2036"/>
        <v>0</v>
      </c>
      <c r="BJ609" s="91">
        <f t="shared" si="2037"/>
        <v>23777.928000000004</v>
      </c>
      <c r="BK609" s="91">
        <f t="shared" si="2038"/>
        <v>26155.720800000003</v>
      </c>
      <c r="BL609" s="91">
        <f t="shared" si="2039"/>
        <v>0</v>
      </c>
      <c r="BM609" s="91">
        <f t="shared" si="2040"/>
        <v>0</v>
      </c>
      <c r="BN609" s="91">
        <f t="shared" si="2041"/>
        <v>23777.928000000004</v>
      </c>
      <c r="BO609" s="91">
        <f t="shared" si="2042"/>
        <v>47555.856000000007</v>
      </c>
      <c r="BP609" s="91">
        <f t="shared" si="2043"/>
        <v>85600.540800000002</v>
      </c>
      <c r="BQ609" s="250">
        <f t="shared" si="2044"/>
        <v>85600.540799999959</v>
      </c>
      <c r="BR609" s="157">
        <f t="shared" si="2045"/>
        <v>85600.540799999959</v>
      </c>
      <c r="BS609" s="91">
        <f t="shared" si="2046"/>
        <v>85600.540800000002</v>
      </c>
      <c r="BT609" s="91">
        <f t="shared" si="2047"/>
        <v>85600.540800000148</v>
      </c>
      <c r="BU609" s="91">
        <f t="shared" si="2048"/>
        <v>64675.964159999916</v>
      </c>
      <c r="BV609" s="23"/>
      <c r="BW609" s="24"/>
      <c r="BX609" s="164" t="s">
        <v>645</v>
      </c>
    </row>
    <row r="610" spans="1:76" ht="15" customHeight="1" x14ac:dyDescent="0.25">
      <c r="A610" s="94" t="s">
        <v>402</v>
      </c>
      <c r="B610" s="15"/>
      <c r="C610" s="268" t="s">
        <v>10</v>
      </c>
      <c r="D610" s="283">
        <v>1</v>
      </c>
      <c r="E610" s="336">
        <v>18126.55</v>
      </c>
      <c r="F610" s="355" t="s">
        <v>628</v>
      </c>
      <c r="G610" s="369">
        <v>1</v>
      </c>
      <c r="H610" s="370">
        <v>19939.21</v>
      </c>
      <c r="I610" s="383" t="s">
        <v>628</v>
      </c>
      <c r="J610" s="322"/>
      <c r="K610" s="117"/>
      <c r="L610" s="33">
        <v>2.8000000000000001E-2</v>
      </c>
      <c r="M610" s="29"/>
      <c r="N610" s="29"/>
      <c r="O610" s="4">
        <v>0</v>
      </c>
      <c r="P610" s="10">
        <v>0</v>
      </c>
      <c r="Q610" s="295">
        <v>5.6280000000000001</v>
      </c>
      <c r="R610" s="72">
        <f>IF(SUM($S$3:U$3)*$J610+SUM($S$4:U$4)*$K610+SUM($S$5:U$5)*$L610+SUM($S$6:U$6)*$M610+SUM($S$7:U$7)*$N610-SUM($O610:$Q610)&gt;0,SUM($S$3:U$3)*$J610+SUM($S$4:U$4)*$K610+SUM($S$5:U$5)*$L610+SUM($S$6:U$6)*$M610+SUM($S$7:U$7)*$N610-SUM($O610:$Q610),0)</f>
        <v>0</v>
      </c>
      <c r="S610" s="73">
        <f t="shared" si="2049"/>
        <v>0</v>
      </c>
      <c r="T610" s="72">
        <f>IF(SUM($S$3:W$3)*$J610+SUM($S$4:W$4)*$K610+SUM($S$5:W$5)*$L610+SUM($S$6:W$6)*$M610+SUM($S$7:W$7)*$N610-SUM($O610:$Q610)&gt;0,SUM($S$3:W$3)*$J610+SUM($S$4:W$4)*$K610+SUM($S$5:W$5)*$L610+SUM($S$6:W$6)*$M610+SUM($S$7:W$7)*$N610-SUM($O610:$Q610),0)</f>
        <v>0</v>
      </c>
      <c r="U610" s="4">
        <f t="shared" si="2050"/>
        <v>0</v>
      </c>
      <c r="V610" s="72">
        <f>IF(SUM($S$3:Y$3)*$J610+SUM($S$4:Y$4)*$K610+SUM($S$5:Y$5)*$L610+SUM($S$6:Y$6)*$M610+SUM($S$7:Y$7)*$N610-SUM($O610:$Q610)&gt;0,SUM($S$3:Y$3)*$J610+SUM($S$4:Y$4)*$K610+SUM($S$5:Y$5)*$L610+SUM($S$6:Y$6)*$M610+SUM($S$7:Y$7)*$N610-SUM($O610:$Q610),0)</f>
        <v>0</v>
      </c>
      <c r="W610" s="4">
        <f t="shared" si="2051"/>
        <v>0</v>
      </c>
      <c r="X610" s="72">
        <f>IF(SUM($S$3:AA$3)*$J610+SUM($S$4:AA$4)*$K610+SUM($S$5:AA$5)*$L610+SUM($S$6:AA$6)*$M610+SUM($S$7:AA$7)*$N610-SUM($O610:$Q610)&gt;0,SUM($S$3:AA$3)*$J610+SUM($S$4:AA$4)*$K610+SUM($S$5:AA$5)*$L610+SUM($S$6:AA$6)*$M610+SUM($S$7:AA$7)*$N610-SUM($O610:$Q610),0)</f>
        <v>0</v>
      </c>
      <c r="Y610" s="4">
        <f t="shared" si="2052"/>
        <v>0</v>
      </c>
      <c r="Z610" s="72">
        <f>IF(SUM($S$3:AC$3)*$J610+SUM($S$4:AC$4)*$K610+SUM($S$5:AC$5)*$L610+SUM($S$6:AC$6)*$M610+SUM($S$7:AC$7)*$N610-SUM($O610:$Q610)&gt;0,SUM($S$3:AC$3)*$J610+SUM($S$4:AC$4)*$K610+SUM($S$5:AC$5)*$L610+SUM($S$6:AC$6)*$M610+SUM($S$7:AC$7)*$N610-SUM($O610:$Q610),0)</f>
        <v>0</v>
      </c>
      <c r="AA610" s="4">
        <f t="shared" si="2053"/>
        <v>0</v>
      </c>
      <c r="AB610" s="72">
        <f>IF(SUM($S$3:AE$3)*$J610+SUM($S$4:AE$4)*$K610+SUM($S$5:AE$5)*$L610+SUM($S$6:AE$6)*$M610+SUM($S$7:AE$7)*$N610-SUM($O610:$Q610)&gt;0,SUM($S$3:AE$3)*$J610+SUM($S$4:AE$4)*$K610+SUM($S$5:AE$5)*$L610+SUM($S$6:AE$6)*$M610+SUM($S$7:AE$7)*$N610-SUM($O610:$Q610),0)</f>
        <v>0</v>
      </c>
      <c r="AC610" s="4">
        <f t="shared" si="2054"/>
        <v>0</v>
      </c>
      <c r="AD610" s="72">
        <f>IF(SUM($S$3:AG$3)*$J610+SUM($S$4:AG$4)*$K610+SUM($S$5:AG$5)*$L610+SUM($S$6:AG$6)*$M610+SUM($S$7:AG$7)*$N610-SUM($O610:$Q610)&gt;0,SUM($S$3:AG$3)*$J610+SUM($S$4:AG$4)*$K610+SUM($S$5:AG$5)*$L610+SUM($S$6:AG$6)*$M610+SUM($S$7:AG$7)*$N610-SUM($O610:$Q610),0)</f>
        <v>0</v>
      </c>
      <c r="AE610" s="4">
        <f t="shared" si="2055"/>
        <v>0</v>
      </c>
      <c r="AF610" s="72">
        <f>IF(SUM($S$3:AI$3)*$J610+SUM($S$4:AI$4)*$K610+SUM($S$5:AI$5)*$L610+SUM($S$6:AI$6)*$M610+SUM($S$7:AI$7)*$N610-SUM($O610:$Q610)&gt;0,SUM($S$3:AI$3)*$J610+SUM($S$4:AI$4)*$K610+SUM($S$5:AI$5)*$L610+SUM($S$6:AI$6)*$M610+SUM($S$7:AI$7)*$N610-SUM($O610:$Q610),0)</f>
        <v>1.4000000000000004</v>
      </c>
      <c r="AG610" s="4">
        <f t="shared" si="2056"/>
        <v>1.4000000000000004</v>
      </c>
      <c r="AH610" s="72">
        <f>IF(SUM($S$3:AK$3)*$J610+SUM($S$4:AK$4)*$K610+SUM($S$5:AK$5)*$L610+SUM($S$6:AK$6)*$M610+SUM($S$7:AK$7)*$N610-SUM($O610:$Q610)&gt;0,SUM($S$3:AK$3)*$J610+SUM($S$4:AK$4)*$K610+SUM($S$5:AK$5)*$L610+SUM($S$6:AK$6)*$M610+SUM($S$7:AK$7)*$N610-SUM($O610:$Q610),0)</f>
        <v>2.9399999999999995</v>
      </c>
      <c r="AI610" s="4">
        <f t="shared" si="2057"/>
        <v>1.5399999999999991</v>
      </c>
      <c r="AJ610" s="72">
        <f>IF(SUM($S$3:AM$3)*$J610+SUM($S$4:AQ$4)*$K610+SUM($S$5:AM$5)*$L610+SUM($S$6:AM$6)*$M610+SUM($S$7:AM$7)*$N610-SUM($O610:$Q610)&gt;0,SUM($S$3:AM$3)*$J610+SUM($S$4:AQ$4)*$K610+SUM($S$5:AM$5)*$L610+SUM($S$6:AM$6)*$M610+SUM($S$7:AM$7)*$N610-SUM($O610:$Q610),0)</f>
        <v>2.9399999999999995</v>
      </c>
      <c r="AK610" s="4">
        <f t="shared" si="2058"/>
        <v>0</v>
      </c>
      <c r="AL610" s="72">
        <f>IF(SUM($S$3:AO$3)*$J610+SUM($S$4:AS$4)*$K610+SUM($S$5:AO$5)*$L610+SUM($S$6:AO$6)*$M610+SUM($S$7:AO$7)*$N610-SUM($O610:$Q610)&gt;0,SUM($S$3:AO$3)*$J610+SUM($S$4:AS$4)*$K610+SUM($S$5:AO$5)*$L610+SUM($S$6:AO$6)*$M610+SUM($S$7:AO$7)*$N610-SUM($O610:$Q610),0)</f>
        <v>2.9399999999999995</v>
      </c>
      <c r="AM610" s="4">
        <f t="shared" si="2059"/>
        <v>0</v>
      </c>
      <c r="AN610" s="72">
        <f>IF(SUM($S$3:AQ$3)*$J610+SUM($S$4:AU$4)*$K610+SUM($S$5:AQ$5)*$L610+SUM($S$6:AQ$6)*$M610+SUM($S$7:AQ$7)*$N610-SUM($O610:$Q610)&gt;0,SUM($S$3:AQ$3)*$J610+SUM($S$4:AU$4)*$K610+SUM($S$5:AQ$5)*$L610+SUM($S$6:AQ$6)*$M610+SUM($S$7:AQ$7)*$N610-SUM($O610:$Q610),0)</f>
        <v>4.34</v>
      </c>
      <c r="AO610" s="4">
        <f t="shared" si="2060"/>
        <v>1.4000000000000004</v>
      </c>
      <c r="AP610" s="72">
        <f>IF(SUM($S$3:AS$3)*$J610+SUM($S$4:AW$4)*$K610+SUM($S$5:AS$5)*$L610+SUM($S$6:AS$6)*$M610+SUM($S$7:AS$7)*$N610-SUM($O610:$Q610)&gt;0,SUM($S$3:AS$3)*$J610+SUM($S$4:AW$4)*$K610+SUM($S$5:AS$5)*$L610+SUM($S$6:AS$6)*$M610+SUM($S$7:AS$7)*$N610-SUM($O610:$Q610),0)</f>
        <v>7.1400000000000006</v>
      </c>
      <c r="AQ610" s="4">
        <f t="shared" si="2061"/>
        <v>2.8000000000000007</v>
      </c>
      <c r="AR610" s="72">
        <f>IF(SUM($S$3:AU$3)*$J610+SUM($S$4:AP$4)*$K610+SUM($S$5:AU$5)*$L610+SUM($S$6:AU$6)*$M610+SUM($S$7:AU$7)*$N610-SUM($O610:$Q610)&gt;0,SUM($S$3:AU$3)*$J610+SUM($S$4:AP$4)*$K610+SUM($S$5:AU$5)*$L610+SUM($S$6:AU$6)*$M610+SUM($S$7:AU$7)*$N610-SUM($O610:$Q610),0)</f>
        <v>12.18</v>
      </c>
      <c r="AS610" s="4">
        <f t="shared" si="2062"/>
        <v>5.0399999999999991</v>
      </c>
      <c r="AT610" s="72">
        <f>IF(SUM($S$3:AW$3)*$J610+SUM($S$4:AW$4)*$K610+SUM($S$5:AW$5)*$L610+SUM($S$6:AW$6)*$M610+SUM($S$7:AW$7)*$N610-SUM($O610:$Q610)&gt;0,SUM($S$3:AW$3)*$J610+SUM($S$4:AW$4)*$K610+SUM($S$5:AW$5)*$L610+SUM($S$6:AW$6)*$M610+SUM($S$7:AW$7)*$N610-SUM($O610:$Q610),0)</f>
        <v>17.22</v>
      </c>
      <c r="AU610" s="4">
        <f t="shared" si="2063"/>
        <v>5.0399999999999991</v>
      </c>
      <c r="AV610" s="72">
        <f>IF(SUM($S$3:AY$3)*$J610+SUM($S$4:AY$4)*$K610+SUM($S$5:AY$5)*$L610+SUM($S$6:AY$6)*$M610+SUM($S$7:AY$7)*$N610-SUM($O610:$Q610)&gt;0,SUM($S$3:AY$3)*$J610+SUM($S$4:AY$4)*$K610+SUM($S$5:AY$5)*$L610+SUM($S$6:AY$6)*$M610+SUM($S$7:AY$7)*$N610-SUM($O610:$Q610),0)</f>
        <v>22.26</v>
      </c>
      <c r="AW610" s="4">
        <f t="shared" si="2064"/>
        <v>5.0400000000000027</v>
      </c>
      <c r="AX610" s="72">
        <f>IF(SUM($S$3:BA$3)*$J610+SUM($S$4:BA$4)*$K610+SUM($S$5:BA$5)*$L610+SUM($S$6:BA$6)*$M610+SUM($S$7:BA$7)*$N610-SUM($O610:$Q610)&gt;0,SUM($S$3:BA$3)*$J610+SUM($S$4:BA$4)*$K610+SUM($S$5:BA$5)*$L610+SUM($S$6:BA$6)*$M610+SUM($S$7:BA$7)*$N610-SUM($O610:$Q610),0)</f>
        <v>27.299999999999997</v>
      </c>
      <c r="AY610" s="7">
        <f t="shared" si="2065"/>
        <v>5.0399999999999956</v>
      </c>
      <c r="AZ610" s="401">
        <f>IF(SUM($S$3:BC$3)*$J610+SUM($S$4:BC$4)*$K610+SUM($S$5:BC$5)*$L610+SUM($S$6:BC$6)*$M610+SUM($S$7:BC$7)*$N610-SUM($O610:$Q610)&gt;0,SUM($S$3:BC$3)*$J610+SUM($S$4:BC$4)*$K610+SUM($S$5:BC$5)*$L610+SUM($S$6:BC$6)*$M610+SUM($S$7:BC$7)*$N610-SUM($O610:$Q610),0)</f>
        <v>32.340000000000003</v>
      </c>
      <c r="BA610" s="87">
        <f t="shared" si="2032"/>
        <v>5.0400000000000063</v>
      </c>
      <c r="BB610" s="402">
        <f>IF(SUM($S$3:BD$3)*$J610+SUM($S$4:BD$4)*$K610+SUM($S$5:BD$5)*$L610+SUM($S$6:BD$6)*$M610+SUM($S$7:BD$7)*$N610-SUM($O610:$Q610)&gt;0,SUM($S$3:BD$3)*$J610+SUM($S$4:BD$4)*$K610+SUM($S$5:BD$5)*$L610+SUM($S$6:BD$6)*$M610+SUM($S$7:BD$7)*$N610-SUM($O610:$Q610),0)</f>
        <v>36.148000000000003</v>
      </c>
      <c r="BC610" s="87">
        <f t="shared" si="2033"/>
        <v>3.8079999999999998</v>
      </c>
      <c r="BD610" s="393"/>
      <c r="BF610" s="75"/>
      <c r="BG610" s="91">
        <f t="shared" si="2034"/>
        <v>0</v>
      </c>
      <c r="BH610" s="91">
        <f t="shared" si="2035"/>
        <v>0</v>
      </c>
      <c r="BI610" s="91">
        <f t="shared" si="2036"/>
        <v>0</v>
      </c>
      <c r="BJ610" s="91">
        <f t="shared" si="2037"/>
        <v>27914.894000000008</v>
      </c>
      <c r="BK610" s="91">
        <f t="shared" si="2038"/>
        <v>30706.383399999981</v>
      </c>
      <c r="BL610" s="91">
        <f t="shared" si="2039"/>
        <v>0</v>
      </c>
      <c r="BM610" s="91">
        <f t="shared" si="2040"/>
        <v>0</v>
      </c>
      <c r="BN610" s="91">
        <f t="shared" si="2041"/>
        <v>27914.894000000008</v>
      </c>
      <c r="BO610" s="91">
        <f t="shared" si="2042"/>
        <v>55829.788000000015</v>
      </c>
      <c r="BP610" s="91">
        <f t="shared" si="2043"/>
        <v>100493.61839999998</v>
      </c>
      <c r="BQ610" s="250">
        <f t="shared" si="2044"/>
        <v>100493.61839999998</v>
      </c>
      <c r="BR610" s="157">
        <f t="shared" si="2045"/>
        <v>100493.61840000005</v>
      </c>
      <c r="BS610" s="91">
        <f t="shared" si="2046"/>
        <v>100493.6183999999</v>
      </c>
      <c r="BT610" s="91">
        <f t="shared" si="2047"/>
        <v>100493.61840000012</v>
      </c>
      <c r="BU610" s="91">
        <f t="shared" si="2048"/>
        <v>75928.511679999996</v>
      </c>
      <c r="BV610" s="23"/>
      <c r="BW610" s="24"/>
      <c r="BX610" s="164" t="s">
        <v>645</v>
      </c>
    </row>
    <row r="611" spans="1:76" ht="15" customHeight="1" x14ac:dyDescent="0.25">
      <c r="A611" s="94" t="s">
        <v>403</v>
      </c>
      <c r="B611" s="15"/>
      <c r="C611" s="268" t="s">
        <v>10</v>
      </c>
      <c r="D611" s="283">
        <v>1</v>
      </c>
      <c r="E611" s="336">
        <v>18588.699999999997</v>
      </c>
      <c r="F611" s="355" t="s">
        <v>628</v>
      </c>
      <c r="G611" s="369">
        <v>1</v>
      </c>
      <c r="H611" s="370">
        <v>20447.57</v>
      </c>
      <c r="I611" s="383" t="s">
        <v>628</v>
      </c>
      <c r="J611" s="322"/>
      <c r="K611" s="117"/>
      <c r="L611" s="33">
        <v>2.8000000000000001E-2</v>
      </c>
      <c r="M611" s="29"/>
      <c r="N611" s="29"/>
      <c r="O611" s="4">
        <v>0</v>
      </c>
      <c r="P611" s="10">
        <v>0</v>
      </c>
      <c r="Q611" s="295">
        <v>5.6280000000000001</v>
      </c>
      <c r="R611" s="72">
        <f>IF(SUM($S$3:U$3)*$J611+SUM($S$4:U$4)*$K611+SUM($S$5:U$5)*$L611+SUM($S$6:U$6)*$M611+SUM($S$7:U$7)*$N611-SUM($O611:$Q611)&gt;0,SUM($S$3:U$3)*$J611+SUM($S$4:U$4)*$K611+SUM($S$5:U$5)*$L611+SUM($S$6:U$6)*$M611+SUM($S$7:U$7)*$N611-SUM($O611:$Q611),0)</f>
        <v>0</v>
      </c>
      <c r="S611" s="73">
        <f t="shared" si="2049"/>
        <v>0</v>
      </c>
      <c r="T611" s="72">
        <f>IF(SUM($S$3:W$3)*$J611+SUM($S$4:W$4)*$K611+SUM($S$5:W$5)*$L611+SUM($S$6:W$6)*$M611+SUM($S$7:W$7)*$N611-SUM($O611:$Q611)&gt;0,SUM($S$3:W$3)*$J611+SUM($S$4:W$4)*$K611+SUM($S$5:W$5)*$L611+SUM($S$6:W$6)*$M611+SUM($S$7:W$7)*$N611-SUM($O611:$Q611),0)</f>
        <v>0</v>
      </c>
      <c r="U611" s="4">
        <f t="shared" si="2050"/>
        <v>0</v>
      </c>
      <c r="V611" s="72">
        <f>IF(SUM($S$3:Y$3)*$J611+SUM($S$4:Y$4)*$K611+SUM($S$5:Y$5)*$L611+SUM($S$6:Y$6)*$M611+SUM($S$7:Y$7)*$N611-SUM($O611:$Q611)&gt;0,SUM($S$3:Y$3)*$J611+SUM($S$4:Y$4)*$K611+SUM($S$5:Y$5)*$L611+SUM($S$6:Y$6)*$M611+SUM($S$7:Y$7)*$N611-SUM($O611:$Q611),0)</f>
        <v>0</v>
      </c>
      <c r="W611" s="4">
        <f t="shared" si="2051"/>
        <v>0</v>
      </c>
      <c r="X611" s="72">
        <f>IF(SUM($S$3:AA$3)*$J611+SUM($S$4:AA$4)*$K611+SUM($S$5:AA$5)*$L611+SUM($S$6:AA$6)*$M611+SUM($S$7:AA$7)*$N611-SUM($O611:$Q611)&gt;0,SUM($S$3:AA$3)*$J611+SUM($S$4:AA$4)*$K611+SUM($S$5:AA$5)*$L611+SUM($S$6:AA$6)*$M611+SUM($S$7:AA$7)*$N611-SUM($O611:$Q611),0)</f>
        <v>0</v>
      </c>
      <c r="Y611" s="4">
        <f t="shared" si="2052"/>
        <v>0</v>
      </c>
      <c r="Z611" s="72">
        <f>IF(SUM($S$3:AC$3)*$J611+SUM($S$4:AC$4)*$K611+SUM($S$5:AC$5)*$L611+SUM($S$6:AC$6)*$M611+SUM($S$7:AC$7)*$N611-SUM($O611:$Q611)&gt;0,SUM($S$3:AC$3)*$J611+SUM($S$4:AC$4)*$K611+SUM($S$5:AC$5)*$L611+SUM($S$6:AC$6)*$M611+SUM($S$7:AC$7)*$N611-SUM($O611:$Q611),0)</f>
        <v>0</v>
      </c>
      <c r="AA611" s="4">
        <f t="shared" si="2053"/>
        <v>0</v>
      </c>
      <c r="AB611" s="72">
        <f>IF(SUM($S$3:AE$3)*$J611+SUM($S$4:AE$4)*$K611+SUM($S$5:AE$5)*$L611+SUM($S$6:AE$6)*$M611+SUM($S$7:AE$7)*$N611-SUM($O611:$Q611)&gt;0,SUM($S$3:AE$3)*$J611+SUM($S$4:AE$4)*$K611+SUM($S$5:AE$5)*$L611+SUM($S$6:AE$6)*$M611+SUM($S$7:AE$7)*$N611-SUM($O611:$Q611),0)</f>
        <v>0</v>
      </c>
      <c r="AC611" s="4">
        <f t="shared" si="2054"/>
        <v>0</v>
      </c>
      <c r="AD611" s="72">
        <f>IF(SUM($S$3:AG$3)*$J611+SUM($S$4:AG$4)*$K611+SUM($S$5:AG$5)*$L611+SUM($S$6:AG$6)*$M611+SUM($S$7:AG$7)*$N611-SUM($O611:$Q611)&gt;0,SUM($S$3:AG$3)*$J611+SUM($S$4:AG$4)*$K611+SUM($S$5:AG$5)*$L611+SUM($S$6:AG$6)*$M611+SUM($S$7:AG$7)*$N611-SUM($O611:$Q611),0)</f>
        <v>0</v>
      </c>
      <c r="AE611" s="4">
        <f t="shared" si="2055"/>
        <v>0</v>
      </c>
      <c r="AF611" s="72">
        <f>IF(SUM($S$3:AI$3)*$J611+SUM($S$4:AI$4)*$K611+SUM($S$5:AI$5)*$L611+SUM($S$6:AI$6)*$M611+SUM($S$7:AI$7)*$N611-SUM($O611:$Q611)&gt;0,SUM($S$3:AI$3)*$J611+SUM($S$4:AI$4)*$K611+SUM($S$5:AI$5)*$L611+SUM($S$6:AI$6)*$M611+SUM($S$7:AI$7)*$N611-SUM($O611:$Q611),0)</f>
        <v>1.4000000000000004</v>
      </c>
      <c r="AG611" s="4">
        <f t="shared" si="2056"/>
        <v>1.4000000000000004</v>
      </c>
      <c r="AH611" s="72">
        <f>IF(SUM($S$3:AK$3)*$J611+SUM($S$4:AK$4)*$K611+SUM($S$5:AK$5)*$L611+SUM($S$6:AK$6)*$M611+SUM($S$7:AK$7)*$N611-SUM($O611:$Q611)&gt;0,SUM($S$3:AK$3)*$J611+SUM($S$4:AK$4)*$K611+SUM($S$5:AK$5)*$L611+SUM($S$6:AK$6)*$M611+SUM($S$7:AK$7)*$N611-SUM($O611:$Q611),0)</f>
        <v>2.9399999999999995</v>
      </c>
      <c r="AI611" s="4">
        <f t="shared" si="2057"/>
        <v>1.5399999999999991</v>
      </c>
      <c r="AJ611" s="72">
        <f>IF(SUM($S$3:AM$3)*$J611+SUM($S$4:AQ$4)*$K611+SUM($S$5:AM$5)*$L611+SUM($S$6:AM$6)*$M611+SUM($S$7:AM$7)*$N611-SUM($O611:$Q611)&gt;0,SUM($S$3:AM$3)*$J611+SUM($S$4:AQ$4)*$K611+SUM($S$5:AM$5)*$L611+SUM($S$6:AM$6)*$M611+SUM($S$7:AM$7)*$N611-SUM($O611:$Q611),0)</f>
        <v>2.9399999999999995</v>
      </c>
      <c r="AK611" s="4">
        <f t="shared" si="2058"/>
        <v>0</v>
      </c>
      <c r="AL611" s="72">
        <f>IF(SUM($S$3:AO$3)*$J611+SUM($S$4:AS$4)*$K611+SUM($S$5:AO$5)*$L611+SUM($S$6:AO$6)*$M611+SUM($S$7:AO$7)*$N611-SUM($O611:$Q611)&gt;0,SUM($S$3:AO$3)*$J611+SUM($S$4:AS$4)*$K611+SUM($S$5:AO$5)*$L611+SUM($S$6:AO$6)*$M611+SUM($S$7:AO$7)*$N611-SUM($O611:$Q611),0)</f>
        <v>2.9399999999999995</v>
      </c>
      <c r="AM611" s="4">
        <f t="shared" si="2059"/>
        <v>0</v>
      </c>
      <c r="AN611" s="72">
        <f>IF(SUM($S$3:AQ$3)*$J611+SUM($S$4:AU$4)*$K611+SUM($S$5:AQ$5)*$L611+SUM($S$6:AQ$6)*$M611+SUM($S$7:AQ$7)*$N611-SUM($O611:$Q611)&gt;0,SUM($S$3:AQ$3)*$J611+SUM($S$4:AU$4)*$K611+SUM($S$5:AQ$5)*$L611+SUM($S$6:AQ$6)*$M611+SUM($S$7:AQ$7)*$N611-SUM($O611:$Q611),0)</f>
        <v>4.34</v>
      </c>
      <c r="AO611" s="4">
        <f t="shared" si="2060"/>
        <v>1.4000000000000004</v>
      </c>
      <c r="AP611" s="72">
        <f>IF(SUM($S$3:AS$3)*$J611+SUM($S$4:AW$4)*$K611+SUM($S$5:AS$5)*$L611+SUM($S$6:AS$6)*$M611+SUM($S$7:AS$7)*$N611-SUM($O611:$Q611)&gt;0,SUM($S$3:AS$3)*$J611+SUM($S$4:AW$4)*$K611+SUM($S$5:AS$5)*$L611+SUM($S$6:AS$6)*$M611+SUM($S$7:AS$7)*$N611-SUM($O611:$Q611),0)</f>
        <v>7.1400000000000006</v>
      </c>
      <c r="AQ611" s="4">
        <f t="shared" si="2061"/>
        <v>2.8000000000000007</v>
      </c>
      <c r="AR611" s="72">
        <f>IF(SUM($S$3:AU$3)*$J611+SUM($S$4:AP$4)*$K611+SUM($S$5:AU$5)*$L611+SUM($S$6:AU$6)*$M611+SUM($S$7:AU$7)*$N611-SUM($O611:$Q611)&gt;0,SUM($S$3:AU$3)*$J611+SUM($S$4:AP$4)*$K611+SUM($S$5:AU$5)*$L611+SUM($S$6:AU$6)*$M611+SUM($S$7:AU$7)*$N611-SUM($O611:$Q611),0)</f>
        <v>12.18</v>
      </c>
      <c r="AS611" s="4">
        <f t="shared" si="2062"/>
        <v>5.0399999999999991</v>
      </c>
      <c r="AT611" s="72">
        <f>IF(SUM($S$3:AW$3)*$J611+SUM($S$4:AW$4)*$K611+SUM($S$5:AW$5)*$L611+SUM($S$6:AW$6)*$M611+SUM($S$7:AW$7)*$N611-SUM($O611:$Q611)&gt;0,SUM($S$3:AW$3)*$J611+SUM($S$4:AW$4)*$K611+SUM($S$5:AW$5)*$L611+SUM($S$6:AW$6)*$M611+SUM($S$7:AW$7)*$N611-SUM($O611:$Q611),0)</f>
        <v>17.22</v>
      </c>
      <c r="AU611" s="4">
        <f t="shared" si="2063"/>
        <v>5.0399999999999991</v>
      </c>
      <c r="AV611" s="72">
        <f>IF(SUM($S$3:AY$3)*$J611+SUM($S$4:AY$4)*$K611+SUM($S$5:AY$5)*$L611+SUM($S$6:AY$6)*$M611+SUM($S$7:AY$7)*$N611-SUM($O611:$Q611)&gt;0,SUM($S$3:AY$3)*$J611+SUM($S$4:AY$4)*$K611+SUM($S$5:AY$5)*$L611+SUM($S$6:AY$6)*$M611+SUM($S$7:AY$7)*$N611-SUM($O611:$Q611),0)</f>
        <v>22.26</v>
      </c>
      <c r="AW611" s="4">
        <f t="shared" si="2064"/>
        <v>5.0400000000000027</v>
      </c>
      <c r="AX611" s="72">
        <f>IF(SUM($S$3:BA$3)*$J611+SUM($S$4:BA$4)*$K611+SUM($S$5:BA$5)*$L611+SUM($S$6:BA$6)*$M611+SUM($S$7:BA$7)*$N611-SUM($O611:$Q611)&gt;0,SUM($S$3:BA$3)*$J611+SUM($S$4:BA$4)*$K611+SUM($S$5:BA$5)*$L611+SUM($S$6:BA$6)*$M611+SUM($S$7:BA$7)*$N611-SUM($O611:$Q611),0)</f>
        <v>27.299999999999997</v>
      </c>
      <c r="AY611" s="7">
        <f t="shared" si="2065"/>
        <v>5.0399999999999956</v>
      </c>
      <c r="AZ611" s="401">
        <f>IF(SUM($S$3:BC$3)*$J611+SUM($S$4:BC$4)*$K611+SUM($S$5:BC$5)*$L611+SUM($S$6:BC$6)*$M611+SUM($S$7:BC$7)*$N611-SUM($O611:$Q611)&gt;0,SUM($S$3:BC$3)*$J611+SUM($S$4:BC$4)*$K611+SUM($S$5:BC$5)*$L611+SUM($S$6:BC$6)*$M611+SUM($S$7:BC$7)*$N611-SUM($O611:$Q611),0)</f>
        <v>32.340000000000003</v>
      </c>
      <c r="BA611" s="87">
        <f t="shared" si="2032"/>
        <v>5.0400000000000063</v>
      </c>
      <c r="BB611" s="402">
        <f>IF(SUM($S$3:BD$3)*$J611+SUM($S$4:BD$4)*$K611+SUM($S$5:BD$5)*$L611+SUM($S$6:BD$6)*$M611+SUM($S$7:BD$7)*$N611-SUM($O611:$Q611)&gt;0,SUM($S$3:BD$3)*$J611+SUM($S$4:BD$4)*$K611+SUM($S$5:BD$5)*$L611+SUM($S$6:BD$6)*$M611+SUM($S$7:BD$7)*$N611-SUM($O611:$Q611),0)</f>
        <v>36.148000000000003</v>
      </c>
      <c r="BC611" s="87">
        <f t="shared" si="2033"/>
        <v>3.8079999999999998</v>
      </c>
      <c r="BD611" s="393"/>
      <c r="BF611" s="75"/>
      <c r="BG611" s="91">
        <f t="shared" si="2034"/>
        <v>0</v>
      </c>
      <c r="BH611" s="91">
        <f t="shared" si="2035"/>
        <v>0</v>
      </c>
      <c r="BI611" s="91">
        <f t="shared" si="2036"/>
        <v>0</v>
      </c>
      <c r="BJ611" s="91">
        <f t="shared" si="2037"/>
        <v>28626.598000000005</v>
      </c>
      <c r="BK611" s="91">
        <f t="shared" si="2038"/>
        <v>31489.257799999981</v>
      </c>
      <c r="BL611" s="91">
        <f t="shared" si="2039"/>
        <v>0</v>
      </c>
      <c r="BM611" s="91">
        <f t="shared" si="2040"/>
        <v>0</v>
      </c>
      <c r="BN611" s="91">
        <f t="shared" si="2041"/>
        <v>28626.598000000005</v>
      </c>
      <c r="BO611" s="91">
        <f t="shared" si="2042"/>
        <v>57253.196000000011</v>
      </c>
      <c r="BP611" s="91">
        <f t="shared" si="2043"/>
        <v>103055.75279999999</v>
      </c>
      <c r="BQ611" s="250">
        <f t="shared" si="2044"/>
        <v>103055.75279999999</v>
      </c>
      <c r="BR611" s="157">
        <f t="shared" si="2045"/>
        <v>103055.75280000006</v>
      </c>
      <c r="BS611" s="91">
        <f t="shared" si="2046"/>
        <v>103055.75279999991</v>
      </c>
      <c r="BT611" s="91">
        <f t="shared" si="2047"/>
        <v>103055.75280000013</v>
      </c>
      <c r="BU611" s="91">
        <f t="shared" si="2048"/>
        <v>77864.346559999991</v>
      </c>
      <c r="BV611" s="23"/>
      <c r="BW611" s="24"/>
      <c r="BX611" s="164" t="s">
        <v>645</v>
      </c>
    </row>
    <row r="612" spans="1:76" ht="15" customHeight="1" x14ac:dyDescent="0.25">
      <c r="A612" s="94" t="s">
        <v>404</v>
      </c>
      <c r="B612" s="15"/>
      <c r="C612" s="268" t="s">
        <v>10</v>
      </c>
      <c r="D612" s="283">
        <v>1</v>
      </c>
      <c r="E612" s="336">
        <v>18732.48</v>
      </c>
      <c r="F612" s="355" t="s">
        <v>628</v>
      </c>
      <c r="G612" s="369">
        <v>1</v>
      </c>
      <c r="H612" s="370">
        <v>20605.73</v>
      </c>
      <c r="I612" s="383" t="s">
        <v>628</v>
      </c>
      <c r="J612" s="322"/>
      <c r="K612" s="117"/>
      <c r="L612" s="33">
        <v>0.02</v>
      </c>
      <c r="M612" s="29"/>
      <c r="N612" s="29"/>
      <c r="O612" s="4">
        <v>0</v>
      </c>
      <c r="P612" s="10">
        <v>0</v>
      </c>
      <c r="Q612" s="295">
        <v>4.0200000000000005</v>
      </c>
      <c r="R612" s="72">
        <f>IF(SUM($S$3:U$3)*$J612+SUM($S$4:U$4)*$K612+SUM($S$5:U$5)*$L612+SUM($S$6:U$6)*$M612+SUM($S$7:U$7)*$N612-SUM($O612:$Q612)&gt;0,SUM($S$3:U$3)*$J612+SUM($S$4:U$4)*$K612+SUM($S$5:U$5)*$L612+SUM($S$6:U$6)*$M612+SUM($S$7:U$7)*$N612-SUM($O612:$Q612),0)</f>
        <v>0</v>
      </c>
      <c r="S612" s="73">
        <f t="shared" si="2049"/>
        <v>0</v>
      </c>
      <c r="T612" s="72">
        <f>IF(SUM($S$3:W$3)*$J612+SUM($S$4:W$4)*$K612+SUM($S$5:W$5)*$L612+SUM($S$6:W$6)*$M612+SUM($S$7:W$7)*$N612-SUM($O612:$Q612)&gt;0,SUM($S$3:W$3)*$J612+SUM($S$4:W$4)*$K612+SUM($S$5:W$5)*$L612+SUM($S$6:W$6)*$M612+SUM($S$7:W$7)*$N612-SUM($O612:$Q612),0)</f>
        <v>0</v>
      </c>
      <c r="U612" s="4">
        <f t="shared" si="2050"/>
        <v>0</v>
      </c>
      <c r="V612" s="72">
        <f>IF(SUM($S$3:Y$3)*$J612+SUM($S$4:Y$4)*$K612+SUM($S$5:Y$5)*$L612+SUM($S$6:Y$6)*$M612+SUM($S$7:Y$7)*$N612-SUM($O612:$Q612)&gt;0,SUM($S$3:Y$3)*$J612+SUM($S$4:Y$4)*$K612+SUM($S$5:Y$5)*$L612+SUM($S$6:Y$6)*$M612+SUM($S$7:Y$7)*$N612-SUM($O612:$Q612),0)</f>
        <v>0</v>
      </c>
      <c r="W612" s="4">
        <f t="shared" si="2051"/>
        <v>0</v>
      </c>
      <c r="X612" s="72">
        <f>IF(SUM($S$3:AA$3)*$J612+SUM($S$4:AA$4)*$K612+SUM($S$5:AA$5)*$L612+SUM($S$6:AA$6)*$M612+SUM($S$7:AA$7)*$N612-SUM($O612:$Q612)&gt;0,SUM($S$3:AA$3)*$J612+SUM($S$4:AA$4)*$K612+SUM($S$5:AA$5)*$L612+SUM($S$6:AA$6)*$M612+SUM($S$7:AA$7)*$N612-SUM($O612:$Q612),0)</f>
        <v>0</v>
      </c>
      <c r="Y612" s="4">
        <f t="shared" si="2052"/>
        <v>0</v>
      </c>
      <c r="Z612" s="72">
        <f>IF(SUM($S$3:AC$3)*$J612+SUM($S$4:AC$4)*$K612+SUM($S$5:AC$5)*$L612+SUM($S$6:AC$6)*$M612+SUM($S$7:AC$7)*$N612-SUM($O612:$Q612)&gt;0,SUM($S$3:AC$3)*$J612+SUM($S$4:AC$4)*$K612+SUM($S$5:AC$5)*$L612+SUM($S$6:AC$6)*$M612+SUM($S$7:AC$7)*$N612-SUM($O612:$Q612),0)</f>
        <v>0</v>
      </c>
      <c r="AA612" s="4">
        <f t="shared" si="2053"/>
        <v>0</v>
      </c>
      <c r="AB612" s="72">
        <f>IF(SUM($S$3:AE$3)*$J612+SUM($S$4:AE$4)*$K612+SUM($S$5:AE$5)*$L612+SUM($S$6:AE$6)*$M612+SUM($S$7:AE$7)*$N612-SUM($O612:$Q612)&gt;0,SUM($S$3:AE$3)*$J612+SUM($S$4:AE$4)*$K612+SUM($S$5:AE$5)*$L612+SUM($S$6:AE$6)*$M612+SUM($S$7:AE$7)*$N612-SUM($O612:$Q612),0)</f>
        <v>0</v>
      </c>
      <c r="AC612" s="4">
        <f t="shared" si="2054"/>
        <v>0</v>
      </c>
      <c r="AD612" s="72">
        <f>IF(SUM($S$3:AG$3)*$J612+SUM($S$4:AG$4)*$K612+SUM($S$5:AG$5)*$L612+SUM($S$6:AG$6)*$M612+SUM($S$7:AG$7)*$N612-SUM($O612:$Q612)&gt;0,SUM($S$3:AG$3)*$J612+SUM($S$4:AG$4)*$K612+SUM($S$5:AG$5)*$L612+SUM($S$6:AG$6)*$M612+SUM($S$7:AG$7)*$N612-SUM($O612:$Q612),0)</f>
        <v>0</v>
      </c>
      <c r="AE612" s="4">
        <f t="shared" si="2055"/>
        <v>0</v>
      </c>
      <c r="AF612" s="72">
        <f>IF(SUM($S$3:AI$3)*$J612+SUM($S$4:AI$4)*$K612+SUM($S$5:AI$5)*$L612+SUM($S$6:AI$6)*$M612+SUM($S$7:AI$7)*$N612-SUM($O612:$Q612)&gt;0,SUM($S$3:AI$3)*$J612+SUM($S$4:AI$4)*$K612+SUM($S$5:AI$5)*$L612+SUM($S$6:AI$6)*$M612+SUM($S$7:AI$7)*$N612-SUM($O612:$Q612),0)</f>
        <v>1</v>
      </c>
      <c r="AG612" s="4">
        <f t="shared" si="2056"/>
        <v>1</v>
      </c>
      <c r="AH612" s="72">
        <f>IF(SUM($S$3:AK$3)*$J612+SUM($S$4:AK$4)*$K612+SUM($S$5:AK$5)*$L612+SUM($S$6:AK$6)*$M612+SUM($S$7:AK$7)*$N612-SUM($O612:$Q612)&gt;0,SUM($S$3:AK$3)*$J612+SUM($S$4:AK$4)*$K612+SUM($S$5:AK$5)*$L612+SUM($S$6:AK$6)*$M612+SUM($S$7:AK$7)*$N612-SUM($O612:$Q612),0)</f>
        <v>2.0999999999999996</v>
      </c>
      <c r="AI612" s="4">
        <f t="shared" si="2057"/>
        <v>1.0999999999999996</v>
      </c>
      <c r="AJ612" s="72">
        <f>IF(SUM($S$3:AM$3)*$J612+SUM($S$4:AQ$4)*$K612+SUM($S$5:AM$5)*$L612+SUM($S$6:AM$6)*$M612+SUM($S$7:AM$7)*$N612-SUM($O612:$Q612)&gt;0,SUM($S$3:AM$3)*$J612+SUM($S$4:AQ$4)*$K612+SUM($S$5:AM$5)*$L612+SUM($S$6:AM$6)*$M612+SUM($S$7:AM$7)*$N612-SUM($O612:$Q612),0)</f>
        <v>2.0999999999999996</v>
      </c>
      <c r="AK612" s="4">
        <f t="shared" si="2058"/>
        <v>0</v>
      </c>
      <c r="AL612" s="72">
        <f>IF(SUM($S$3:AO$3)*$J612+SUM($S$4:AS$4)*$K612+SUM($S$5:AO$5)*$L612+SUM($S$6:AO$6)*$M612+SUM($S$7:AO$7)*$N612-SUM($O612:$Q612)&gt;0,SUM($S$3:AO$3)*$J612+SUM($S$4:AS$4)*$K612+SUM($S$5:AO$5)*$L612+SUM($S$6:AO$6)*$M612+SUM($S$7:AO$7)*$N612-SUM($O612:$Q612),0)</f>
        <v>2.0999999999999996</v>
      </c>
      <c r="AM612" s="4">
        <f t="shared" si="2059"/>
        <v>0</v>
      </c>
      <c r="AN612" s="72">
        <f>IF(SUM($S$3:AQ$3)*$J612+SUM($S$4:AU$4)*$K612+SUM($S$5:AQ$5)*$L612+SUM($S$6:AQ$6)*$M612+SUM($S$7:AQ$7)*$N612-SUM($O612:$Q612)&gt;0,SUM($S$3:AQ$3)*$J612+SUM($S$4:AU$4)*$K612+SUM($S$5:AQ$5)*$L612+SUM($S$6:AQ$6)*$M612+SUM($S$7:AQ$7)*$N612-SUM($O612:$Q612),0)</f>
        <v>3.0999999999999996</v>
      </c>
      <c r="AO612" s="4">
        <f t="shared" si="2060"/>
        <v>1</v>
      </c>
      <c r="AP612" s="72">
        <f>IF(SUM($S$3:AS$3)*$J612+SUM($S$4:AW$4)*$K612+SUM($S$5:AS$5)*$L612+SUM($S$6:AS$6)*$M612+SUM($S$7:AS$7)*$N612-SUM($O612:$Q612)&gt;0,SUM($S$3:AS$3)*$J612+SUM($S$4:AW$4)*$K612+SUM($S$5:AS$5)*$L612+SUM($S$6:AS$6)*$M612+SUM($S$7:AS$7)*$N612-SUM($O612:$Q612),0)</f>
        <v>5.1000000000000005</v>
      </c>
      <c r="AQ612" s="4">
        <f t="shared" si="2061"/>
        <v>2.0000000000000009</v>
      </c>
      <c r="AR612" s="72">
        <f>IF(SUM($S$3:AU$3)*$J612+SUM($S$4:AP$4)*$K612+SUM($S$5:AU$5)*$L612+SUM($S$6:AU$6)*$M612+SUM($S$7:AU$7)*$N612-SUM($O612:$Q612)&gt;0,SUM($S$3:AU$3)*$J612+SUM($S$4:AP$4)*$K612+SUM($S$5:AU$5)*$L612+SUM($S$6:AU$6)*$M612+SUM($S$7:AU$7)*$N612-SUM($O612:$Q612),0)</f>
        <v>8.6999999999999993</v>
      </c>
      <c r="AS612" s="4">
        <f t="shared" si="2062"/>
        <v>3.5999999999999988</v>
      </c>
      <c r="AT612" s="72">
        <f>IF(SUM($S$3:AW$3)*$J612+SUM($S$4:AW$4)*$K612+SUM($S$5:AW$5)*$L612+SUM($S$6:AW$6)*$M612+SUM($S$7:AW$7)*$N612-SUM($O612:$Q612)&gt;0,SUM($S$3:AW$3)*$J612+SUM($S$4:AW$4)*$K612+SUM($S$5:AW$5)*$L612+SUM($S$6:AW$6)*$M612+SUM($S$7:AW$7)*$N612-SUM($O612:$Q612),0)</f>
        <v>12.3</v>
      </c>
      <c r="AU612" s="4">
        <f t="shared" si="2063"/>
        <v>3.6000000000000014</v>
      </c>
      <c r="AV612" s="72">
        <f>IF(SUM($S$3:AY$3)*$J612+SUM($S$4:AY$4)*$K612+SUM($S$5:AY$5)*$L612+SUM($S$6:AY$6)*$M612+SUM($S$7:AY$7)*$N612-SUM($O612:$Q612)&gt;0,SUM($S$3:AY$3)*$J612+SUM($S$4:AY$4)*$K612+SUM($S$5:AY$5)*$L612+SUM($S$6:AY$6)*$M612+SUM($S$7:AY$7)*$N612-SUM($O612:$Q612),0)</f>
        <v>15.900000000000002</v>
      </c>
      <c r="AW612" s="4">
        <f t="shared" si="2064"/>
        <v>3.6000000000000014</v>
      </c>
      <c r="AX612" s="72">
        <f>IF(SUM($S$3:BA$3)*$J612+SUM($S$4:BA$4)*$K612+SUM($S$5:BA$5)*$L612+SUM($S$6:BA$6)*$M612+SUM($S$7:BA$7)*$N612-SUM($O612:$Q612)&gt;0,SUM($S$3:BA$3)*$J612+SUM($S$4:BA$4)*$K612+SUM($S$5:BA$5)*$L612+SUM($S$6:BA$6)*$M612+SUM($S$7:BA$7)*$N612-SUM($O612:$Q612),0)</f>
        <v>19.5</v>
      </c>
      <c r="AY612" s="7">
        <f t="shared" si="2065"/>
        <v>3.5999999999999979</v>
      </c>
      <c r="AZ612" s="401">
        <f>IF(SUM($S$3:BC$3)*$J612+SUM($S$4:BC$4)*$K612+SUM($S$5:BC$5)*$L612+SUM($S$6:BC$6)*$M612+SUM($S$7:BC$7)*$N612-SUM($O612:$Q612)&gt;0,SUM($S$3:BC$3)*$J612+SUM($S$4:BC$4)*$K612+SUM($S$5:BC$5)*$L612+SUM($S$6:BC$6)*$M612+SUM($S$7:BC$7)*$N612-SUM($O612:$Q612),0)</f>
        <v>23.1</v>
      </c>
      <c r="BA612" s="87">
        <f t="shared" si="2032"/>
        <v>3.6000000000000014</v>
      </c>
      <c r="BB612" s="402">
        <f>IF(SUM($S$3:BD$3)*$J612+SUM($S$4:BD$4)*$K612+SUM($S$5:BD$5)*$L612+SUM($S$6:BD$6)*$M612+SUM($S$7:BD$7)*$N612-SUM($O612:$Q612)&gt;0,SUM($S$3:BD$3)*$J612+SUM($S$4:BD$4)*$K612+SUM($S$5:BD$5)*$L612+SUM($S$6:BD$6)*$M612+SUM($S$7:BD$7)*$N612-SUM($O612:$Q612),0)</f>
        <v>25.82</v>
      </c>
      <c r="BC612" s="87">
        <f t="shared" si="2033"/>
        <v>2.7199999999999989</v>
      </c>
      <c r="BD612" s="393"/>
      <c r="BF612" s="75"/>
      <c r="BG612" s="91">
        <f t="shared" si="2034"/>
        <v>0</v>
      </c>
      <c r="BH612" s="91">
        <f t="shared" si="2035"/>
        <v>0</v>
      </c>
      <c r="BI612" s="91">
        <f t="shared" si="2036"/>
        <v>0</v>
      </c>
      <c r="BJ612" s="91">
        <f t="shared" si="2037"/>
        <v>20605.73</v>
      </c>
      <c r="BK612" s="91">
        <f t="shared" si="2038"/>
        <v>22666.302999999993</v>
      </c>
      <c r="BL612" s="91">
        <f t="shared" si="2039"/>
        <v>0</v>
      </c>
      <c r="BM612" s="91">
        <f t="shared" si="2040"/>
        <v>0</v>
      </c>
      <c r="BN612" s="91">
        <f t="shared" si="2041"/>
        <v>20605.73</v>
      </c>
      <c r="BO612" s="91">
        <f t="shared" si="2042"/>
        <v>41211.460000000021</v>
      </c>
      <c r="BP612" s="91">
        <f t="shared" si="2043"/>
        <v>74180.627999999968</v>
      </c>
      <c r="BQ612" s="250">
        <f t="shared" si="2044"/>
        <v>74180.628000000026</v>
      </c>
      <c r="BR612" s="157">
        <f t="shared" si="2045"/>
        <v>74180.628000000026</v>
      </c>
      <c r="BS612" s="91">
        <f t="shared" si="2046"/>
        <v>74180.627999999953</v>
      </c>
      <c r="BT612" s="91">
        <f t="shared" si="2047"/>
        <v>74180.628000000026</v>
      </c>
      <c r="BU612" s="91">
        <f t="shared" si="2048"/>
        <v>56047.585599999977</v>
      </c>
      <c r="BV612" s="23"/>
      <c r="BW612" s="24"/>
      <c r="BX612" s="164" t="s">
        <v>645</v>
      </c>
    </row>
    <row r="613" spans="1:76" ht="15" customHeight="1" x14ac:dyDescent="0.25">
      <c r="A613" s="94" t="s">
        <v>405</v>
      </c>
      <c r="B613" s="15"/>
      <c r="C613" s="268" t="s">
        <v>10</v>
      </c>
      <c r="D613" s="283">
        <v>1</v>
      </c>
      <c r="E613" s="336">
        <v>25572.3</v>
      </c>
      <c r="F613" s="355" t="s">
        <v>628</v>
      </c>
      <c r="G613" s="369">
        <v>1</v>
      </c>
      <c r="H613" s="370">
        <v>28129.53</v>
      </c>
      <c r="I613" s="383" t="s">
        <v>628</v>
      </c>
      <c r="J613" s="322"/>
      <c r="K613" s="117"/>
      <c r="L613" s="33">
        <v>2.4E-2</v>
      </c>
      <c r="M613" s="29"/>
      <c r="N613" s="29"/>
      <c r="O613" s="4">
        <v>0</v>
      </c>
      <c r="P613" s="10">
        <v>0</v>
      </c>
      <c r="Q613" s="295">
        <v>4.8239999999999998</v>
      </c>
      <c r="R613" s="72">
        <f>IF(SUM($S$3:U$3)*$J613+SUM($S$4:U$4)*$K613+SUM($S$5:U$5)*$L613+SUM($S$6:U$6)*$M613+SUM($S$7:U$7)*$N613-SUM($O613:$Q613)&gt;0,SUM($S$3:U$3)*$J613+SUM($S$4:U$4)*$K613+SUM($S$5:U$5)*$L613+SUM($S$6:U$6)*$M613+SUM($S$7:U$7)*$N613-SUM($O613:$Q613),0)</f>
        <v>0</v>
      </c>
      <c r="S613" s="73">
        <f t="shared" si="2049"/>
        <v>0</v>
      </c>
      <c r="T613" s="72">
        <f>IF(SUM($S$3:W$3)*$J613+SUM($S$4:W$4)*$K613+SUM($S$5:W$5)*$L613+SUM($S$6:W$6)*$M613+SUM($S$7:W$7)*$N613-SUM($O613:$Q613)&gt;0,SUM($S$3:W$3)*$J613+SUM($S$4:W$4)*$K613+SUM($S$5:W$5)*$L613+SUM($S$6:W$6)*$M613+SUM($S$7:W$7)*$N613-SUM($O613:$Q613),0)</f>
        <v>0</v>
      </c>
      <c r="U613" s="4">
        <f t="shared" si="2050"/>
        <v>0</v>
      </c>
      <c r="V613" s="72">
        <f>IF(SUM($S$3:Y$3)*$J613+SUM($S$4:Y$4)*$K613+SUM($S$5:Y$5)*$L613+SUM($S$6:Y$6)*$M613+SUM($S$7:Y$7)*$N613-SUM($O613:$Q613)&gt;0,SUM($S$3:Y$3)*$J613+SUM($S$4:Y$4)*$K613+SUM($S$5:Y$5)*$L613+SUM($S$6:Y$6)*$M613+SUM($S$7:Y$7)*$N613-SUM($O613:$Q613),0)</f>
        <v>0</v>
      </c>
      <c r="W613" s="4">
        <f t="shared" si="2051"/>
        <v>0</v>
      </c>
      <c r="X613" s="72">
        <f>IF(SUM($S$3:AA$3)*$J613+SUM($S$4:AA$4)*$K613+SUM($S$5:AA$5)*$L613+SUM($S$6:AA$6)*$M613+SUM($S$7:AA$7)*$N613-SUM($O613:$Q613)&gt;0,SUM($S$3:AA$3)*$J613+SUM($S$4:AA$4)*$K613+SUM($S$5:AA$5)*$L613+SUM($S$6:AA$6)*$M613+SUM($S$7:AA$7)*$N613-SUM($O613:$Q613),0)</f>
        <v>0</v>
      </c>
      <c r="Y613" s="4">
        <f t="shared" si="2052"/>
        <v>0</v>
      </c>
      <c r="Z613" s="72">
        <f>IF(SUM($S$3:AC$3)*$J613+SUM($S$4:AC$4)*$K613+SUM($S$5:AC$5)*$L613+SUM($S$6:AC$6)*$M613+SUM($S$7:AC$7)*$N613-SUM($O613:$Q613)&gt;0,SUM($S$3:AC$3)*$J613+SUM($S$4:AC$4)*$K613+SUM($S$5:AC$5)*$L613+SUM($S$6:AC$6)*$M613+SUM($S$7:AC$7)*$N613-SUM($O613:$Q613),0)</f>
        <v>0</v>
      </c>
      <c r="AA613" s="4">
        <f t="shared" si="2053"/>
        <v>0</v>
      </c>
      <c r="AB613" s="72">
        <f>IF(SUM($S$3:AE$3)*$J613+SUM($S$4:AE$4)*$K613+SUM($S$5:AE$5)*$L613+SUM($S$6:AE$6)*$M613+SUM($S$7:AE$7)*$N613-SUM($O613:$Q613)&gt;0,SUM($S$3:AE$3)*$J613+SUM($S$4:AE$4)*$K613+SUM($S$5:AE$5)*$L613+SUM($S$6:AE$6)*$M613+SUM($S$7:AE$7)*$N613-SUM($O613:$Q613),0)</f>
        <v>0</v>
      </c>
      <c r="AC613" s="4">
        <f t="shared" si="2054"/>
        <v>0</v>
      </c>
      <c r="AD613" s="72">
        <f>IF(SUM($S$3:AG$3)*$J613+SUM($S$4:AG$4)*$K613+SUM($S$5:AG$5)*$L613+SUM($S$6:AG$6)*$M613+SUM($S$7:AG$7)*$N613-SUM($O613:$Q613)&gt;0,SUM($S$3:AG$3)*$J613+SUM($S$4:AG$4)*$K613+SUM($S$5:AG$5)*$L613+SUM($S$6:AG$6)*$M613+SUM($S$7:AG$7)*$N613-SUM($O613:$Q613),0)</f>
        <v>0</v>
      </c>
      <c r="AE613" s="4">
        <f t="shared" si="2055"/>
        <v>0</v>
      </c>
      <c r="AF613" s="72">
        <f>IF(SUM($S$3:AI$3)*$J613+SUM($S$4:AI$4)*$K613+SUM($S$5:AI$5)*$L613+SUM($S$6:AI$6)*$M613+SUM($S$7:AI$7)*$N613-SUM($O613:$Q613)&gt;0,SUM($S$3:AI$3)*$J613+SUM($S$4:AI$4)*$K613+SUM($S$5:AI$5)*$L613+SUM($S$6:AI$6)*$M613+SUM($S$7:AI$7)*$N613-SUM($O613:$Q613),0)</f>
        <v>1.2000000000000002</v>
      </c>
      <c r="AG613" s="4">
        <f t="shared" si="2056"/>
        <v>1.2000000000000002</v>
      </c>
      <c r="AH613" s="72">
        <f>IF(SUM($S$3:AK$3)*$J613+SUM($S$4:AK$4)*$K613+SUM($S$5:AK$5)*$L613+SUM($S$6:AK$6)*$M613+SUM($S$7:AK$7)*$N613-SUM($O613:$Q613)&gt;0,SUM($S$3:AK$3)*$J613+SUM($S$4:AK$4)*$K613+SUM($S$5:AK$5)*$L613+SUM($S$6:AK$6)*$M613+SUM($S$7:AK$7)*$N613-SUM($O613:$Q613),0)</f>
        <v>2.5200000000000005</v>
      </c>
      <c r="AI613" s="4">
        <f t="shared" si="2057"/>
        <v>1.3200000000000003</v>
      </c>
      <c r="AJ613" s="72">
        <f>IF(SUM($S$3:AM$3)*$J613+SUM($S$4:AQ$4)*$K613+SUM($S$5:AM$5)*$L613+SUM($S$6:AM$6)*$M613+SUM($S$7:AM$7)*$N613-SUM($O613:$Q613)&gt;0,SUM($S$3:AM$3)*$J613+SUM($S$4:AQ$4)*$K613+SUM($S$5:AM$5)*$L613+SUM($S$6:AM$6)*$M613+SUM($S$7:AM$7)*$N613-SUM($O613:$Q613),0)</f>
        <v>2.5200000000000005</v>
      </c>
      <c r="AK613" s="4">
        <f t="shared" si="2058"/>
        <v>0</v>
      </c>
      <c r="AL613" s="72">
        <f>IF(SUM($S$3:AO$3)*$J613+SUM($S$4:AS$4)*$K613+SUM($S$5:AO$5)*$L613+SUM($S$6:AO$6)*$M613+SUM($S$7:AO$7)*$N613-SUM($O613:$Q613)&gt;0,SUM($S$3:AO$3)*$J613+SUM($S$4:AS$4)*$K613+SUM($S$5:AO$5)*$L613+SUM($S$6:AO$6)*$M613+SUM($S$7:AO$7)*$N613-SUM($O613:$Q613),0)</f>
        <v>2.5200000000000005</v>
      </c>
      <c r="AM613" s="4">
        <f t="shared" si="2059"/>
        <v>0</v>
      </c>
      <c r="AN613" s="72">
        <f>IF(SUM($S$3:AQ$3)*$J613+SUM($S$4:AU$4)*$K613+SUM($S$5:AQ$5)*$L613+SUM($S$6:AQ$6)*$M613+SUM($S$7:AQ$7)*$N613-SUM($O613:$Q613)&gt;0,SUM($S$3:AQ$3)*$J613+SUM($S$4:AU$4)*$K613+SUM($S$5:AQ$5)*$L613+SUM($S$6:AQ$6)*$M613+SUM($S$7:AQ$7)*$N613-SUM($O613:$Q613),0)</f>
        <v>3.7200000000000006</v>
      </c>
      <c r="AO613" s="4">
        <f t="shared" si="2060"/>
        <v>1.2000000000000002</v>
      </c>
      <c r="AP613" s="72">
        <f>IF(SUM($S$3:AS$3)*$J613+SUM($S$4:AW$4)*$K613+SUM($S$5:AS$5)*$L613+SUM($S$6:AS$6)*$M613+SUM($S$7:AS$7)*$N613-SUM($O613:$Q613)&gt;0,SUM($S$3:AS$3)*$J613+SUM($S$4:AW$4)*$K613+SUM($S$5:AS$5)*$L613+SUM($S$6:AS$6)*$M613+SUM($S$7:AS$7)*$N613-SUM($O613:$Q613),0)</f>
        <v>6.120000000000001</v>
      </c>
      <c r="AQ613" s="4">
        <f t="shared" si="2061"/>
        <v>2.4000000000000004</v>
      </c>
      <c r="AR613" s="72">
        <f>IF(SUM($S$3:AU$3)*$J613+SUM($S$4:AP$4)*$K613+SUM($S$5:AU$5)*$L613+SUM($S$6:AU$6)*$M613+SUM($S$7:AU$7)*$N613-SUM($O613:$Q613)&gt;0,SUM($S$3:AU$3)*$J613+SUM($S$4:AP$4)*$K613+SUM($S$5:AU$5)*$L613+SUM($S$6:AU$6)*$M613+SUM($S$7:AU$7)*$N613-SUM($O613:$Q613),0)</f>
        <v>10.440000000000001</v>
      </c>
      <c r="AS613" s="4">
        <f t="shared" si="2062"/>
        <v>4.32</v>
      </c>
      <c r="AT613" s="72">
        <f>IF(SUM($S$3:AW$3)*$J613+SUM($S$4:AW$4)*$K613+SUM($S$5:AW$5)*$L613+SUM($S$6:AW$6)*$M613+SUM($S$7:AW$7)*$N613-SUM($O613:$Q613)&gt;0,SUM($S$3:AW$3)*$J613+SUM($S$4:AW$4)*$K613+SUM($S$5:AW$5)*$L613+SUM($S$6:AW$6)*$M613+SUM($S$7:AW$7)*$N613-SUM($O613:$Q613),0)</f>
        <v>14.76</v>
      </c>
      <c r="AU613" s="4">
        <f t="shared" si="2063"/>
        <v>4.3199999999999985</v>
      </c>
      <c r="AV613" s="72">
        <f>IF(SUM($S$3:AY$3)*$J613+SUM($S$4:AY$4)*$K613+SUM($S$5:AY$5)*$L613+SUM($S$6:AY$6)*$M613+SUM($S$7:AY$7)*$N613-SUM($O613:$Q613)&gt;0,SUM($S$3:AY$3)*$J613+SUM($S$4:AY$4)*$K613+SUM($S$5:AY$5)*$L613+SUM($S$6:AY$6)*$M613+SUM($S$7:AY$7)*$N613-SUM($O613:$Q613),0)</f>
        <v>19.079999999999998</v>
      </c>
      <c r="AW613" s="4">
        <f t="shared" si="2064"/>
        <v>4.3199999999999985</v>
      </c>
      <c r="AX613" s="72">
        <f>IF(SUM($S$3:BA$3)*$J613+SUM($S$4:BA$4)*$K613+SUM($S$5:BA$5)*$L613+SUM($S$6:BA$6)*$M613+SUM($S$7:BA$7)*$N613-SUM($O613:$Q613)&gt;0,SUM($S$3:BA$3)*$J613+SUM($S$4:BA$4)*$K613+SUM($S$5:BA$5)*$L613+SUM($S$6:BA$6)*$M613+SUM($S$7:BA$7)*$N613-SUM($O613:$Q613),0)</f>
        <v>23.4</v>
      </c>
      <c r="AY613" s="7">
        <f t="shared" si="2065"/>
        <v>4.32</v>
      </c>
      <c r="AZ613" s="401">
        <f>IF(SUM($S$3:BC$3)*$J613+SUM($S$4:BC$4)*$K613+SUM($S$5:BC$5)*$L613+SUM($S$6:BC$6)*$M613+SUM($S$7:BC$7)*$N613-SUM($O613:$Q613)&gt;0,SUM($S$3:BC$3)*$J613+SUM($S$4:BC$4)*$K613+SUM($S$5:BC$5)*$L613+SUM($S$6:BC$6)*$M613+SUM($S$7:BC$7)*$N613-SUM($O613:$Q613),0)</f>
        <v>27.720000000000006</v>
      </c>
      <c r="BA613" s="87">
        <f t="shared" si="2032"/>
        <v>4.3200000000000074</v>
      </c>
      <c r="BB613" s="402">
        <f>IF(SUM($S$3:BD$3)*$J613+SUM($S$4:BD$4)*$K613+SUM($S$5:BD$5)*$L613+SUM($S$6:BD$6)*$M613+SUM($S$7:BD$7)*$N613-SUM($O613:$Q613)&gt;0,SUM($S$3:BD$3)*$J613+SUM($S$4:BD$4)*$K613+SUM($S$5:BD$5)*$L613+SUM($S$6:BD$6)*$M613+SUM($S$7:BD$7)*$N613-SUM($O613:$Q613),0)</f>
        <v>30.984000000000002</v>
      </c>
      <c r="BC613" s="87">
        <f t="shared" si="2033"/>
        <v>3.2639999999999958</v>
      </c>
      <c r="BD613" s="393"/>
      <c r="BF613" s="75"/>
      <c r="BG613" s="91">
        <f t="shared" si="2034"/>
        <v>0</v>
      </c>
      <c r="BH613" s="91">
        <f t="shared" si="2035"/>
        <v>0</v>
      </c>
      <c r="BI613" s="91">
        <f t="shared" si="2036"/>
        <v>0</v>
      </c>
      <c r="BJ613" s="91">
        <f t="shared" si="2037"/>
        <v>33755.436000000002</v>
      </c>
      <c r="BK613" s="91">
        <f t="shared" si="2038"/>
        <v>37130.979600000006</v>
      </c>
      <c r="BL613" s="91">
        <f t="shared" si="2039"/>
        <v>0</v>
      </c>
      <c r="BM613" s="91">
        <f t="shared" si="2040"/>
        <v>0</v>
      </c>
      <c r="BN613" s="91">
        <f t="shared" si="2041"/>
        <v>33755.436000000002</v>
      </c>
      <c r="BO613" s="91">
        <f t="shared" si="2042"/>
        <v>67510.872000000003</v>
      </c>
      <c r="BP613" s="91">
        <f t="shared" si="2043"/>
        <v>121519.5696</v>
      </c>
      <c r="BQ613" s="250">
        <f t="shared" si="2044"/>
        <v>121519.56959999996</v>
      </c>
      <c r="BR613" s="157">
        <f t="shared" si="2045"/>
        <v>121519.56959999996</v>
      </c>
      <c r="BS613" s="91">
        <f t="shared" si="2046"/>
        <v>121519.5696</v>
      </c>
      <c r="BT613" s="91">
        <f t="shared" si="2047"/>
        <v>121519.56960000021</v>
      </c>
      <c r="BU613" s="91">
        <f t="shared" si="2048"/>
        <v>91814.785919999878</v>
      </c>
      <c r="BV613" s="23"/>
      <c r="BW613" s="24"/>
      <c r="BX613" s="164" t="s">
        <v>645</v>
      </c>
    </row>
    <row r="614" spans="1:76" ht="15" customHeight="1" x14ac:dyDescent="0.25">
      <c r="A614" s="94" t="s">
        <v>406</v>
      </c>
      <c r="B614" s="15"/>
      <c r="C614" s="268" t="s">
        <v>10</v>
      </c>
      <c r="D614" s="283">
        <v>1</v>
      </c>
      <c r="E614" s="336">
        <v>29423.55</v>
      </c>
      <c r="F614" s="355" t="s">
        <v>628</v>
      </c>
      <c r="G614" s="369">
        <v>1</v>
      </c>
      <c r="H614" s="370">
        <v>32365.91</v>
      </c>
      <c r="I614" s="383" t="s">
        <v>628</v>
      </c>
      <c r="J614" s="322"/>
      <c r="K614" s="117"/>
      <c r="L614" s="33">
        <v>2.4E-2</v>
      </c>
      <c r="M614" s="29"/>
      <c r="N614" s="29"/>
      <c r="O614" s="4">
        <v>0</v>
      </c>
      <c r="P614" s="10">
        <v>0</v>
      </c>
      <c r="Q614" s="295">
        <v>4.8239999999999998</v>
      </c>
      <c r="R614" s="72">
        <f>IF(SUM($S$3:U$3)*$J614+SUM($S$4:U$4)*$K614+SUM($S$5:U$5)*$L614+SUM($S$6:U$6)*$M614+SUM($S$7:U$7)*$N614-SUM($O614:$Q614)&gt;0,SUM($S$3:U$3)*$J614+SUM($S$4:U$4)*$K614+SUM($S$5:U$5)*$L614+SUM($S$6:U$6)*$M614+SUM($S$7:U$7)*$N614-SUM($O614:$Q614),0)</f>
        <v>0</v>
      </c>
      <c r="S614" s="73">
        <f t="shared" si="2049"/>
        <v>0</v>
      </c>
      <c r="T614" s="72">
        <f>IF(SUM($S$3:W$3)*$J614+SUM($S$4:W$4)*$K614+SUM($S$5:W$5)*$L614+SUM($S$6:W$6)*$M614+SUM($S$7:W$7)*$N614-SUM($O614:$Q614)&gt;0,SUM($S$3:W$3)*$J614+SUM($S$4:W$4)*$K614+SUM($S$5:W$5)*$L614+SUM($S$6:W$6)*$M614+SUM($S$7:W$7)*$N614-SUM($O614:$Q614),0)</f>
        <v>0</v>
      </c>
      <c r="U614" s="4">
        <f t="shared" si="2050"/>
        <v>0</v>
      </c>
      <c r="V614" s="72">
        <f>IF(SUM($S$3:Y$3)*$J614+SUM($S$4:Y$4)*$K614+SUM($S$5:Y$5)*$L614+SUM($S$6:Y$6)*$M614+SUM($S$7:Y$7)*$N614-SUM($O614:$Q614)&gt;0,SUM($S$3:Y$3)*$J614+SUM($S$4:Y$4)*$K614+SUM($S$5:Y$5)*$L614+SUM($S$6:Y$6)*$M614+SUM($S$7:Y$7)*$N614-SUM($O614:$Q614),0)</f>
        <v>0</v>
      </c>
      <c r="W614" s="4">
        <f t="shared" si="2051"/>
        <v>0</v>
      </c>
      <c r="X614" s="72">
        <f>IF(SUM($S$3:AA$3)*$J614+SUM($S$4:AA$4)*$K614+SUM($S$5:AA$5)*$L614+SUM($S$6:AA$6)*$M614+SUM($S$7:AA$7)*$N614-SUM($O614:$Q614)&gt;0,SUM($S$3:AA$3)*$J614+SUM($S$4:AA$4)*$K614+SUM($S$5:AA$5)*$L614+SUM($S$6:AA$6)*$M614+SUM($S$7:AA$7)*$N614-SUM($O614:$Q614),0)</f>
        <v>0</v>
      </c>
      <c r="Y614" s="4">
        <f t="shared" si="2052"/>
        <v>0</v>
      </c>
      <c r="Z614" s="72">
        <f>IF(SUM($S$3:AC$3)*$J614+SUM($S$4:AC$4)*$K614+SUM($S$5:AC$5)*$L614+SUM($S$6:AC$6)*$M614+SUM($S$7:AC$7)*$N614-SUM($O614:$Q614)&gt;0,SUM($S$3:AC$3)*$J614+SUM($S$4:AC$4)*$K614+SUM($S$5:AC$5)*$L614+SUM($S$6:AC$6)*$M614+SUM($S$7:AC$7)*$N614-SUM($O614:$Q614),0)</f>
        <v>0</v>
      </c>
      <c r="AA614" s="4">
        <f t="shared" si="2053"/>
        <v>0</v>
      </c>
      <c r="AB614" s="72">
        <f>IF(SUM($S$3:AE$3)*$J614+SUM($S$4:AE$4)*$K614+SUM($S$5:AE$5)*$L614+SUM($S$6:AE$6)*$M614+SUM($S$7:AE$7)*$N614-SUM($O614:$Q614)&gt;0,SUM($S$3:AE$3)*$J614+SUM($S$4:AE$4)*$K614+SUM($S$5:AE$5)*$L614+SUM($S$6:AE$6)*$M614+SUM($S$7:AE$7)*$N614-SUM($O614:$Q614),0)</f>
        <v>0</v>
      </c>
      <c r="AC614" s="4">
        <f t="shared" si="2054"/>
        <v>0</v>
      </c>
      <c r="AD614" s="72">
        <f>IF(SUM($S$3:AG$3)*$J614+SUM($S$4:AG$4)*$K614+SUM($S$5:AG$5)*$L614+SUM($S$6:AG$6)*$M614+SUM($S$7:AG$7)*$N614-SUM($O614:$Q614)&gt;0,SUM($S$3:AG$3)*$J614+SUM($S$4:AG$4)*$K614+SUM($S$5:AG$5)*$L614+SUM($S$6:AG$6)*$M614+SUM($S$7:AG$7)*$N614-SUM($O614:$Q614),0)</f>
        <v>0</v>
      </c>
      <c r="AE614" s="4">
        <f t="shared" si="2055"/>
        <v>0</v>
      </c>
      <c r="AF614" s="72">
        <f>IF(SUM($S$3:AI$3)*$J614+SUM($S$4:AI$4)*$K614+SUM($S$5:AI$5)*$L614+SUM($S$6:AI$6)*$M614+SUM($S$7:AI$7)*$N614-SUM($O614:$Q614)&gt;0,SUM($S$3:AI$3)*$J614+SUM($S$4:AI$4)*$K614+SUM($S$5:AI$5)*$L614+SUM($S$6:AI$6)*$M614+SUM($S$7:AI$7)*$N614-SUM($O614:$Q614),0)</f>
        <v>1.2000000000000002</v>
      </c>
      <c r="AG614" s="4">
        <f t="shared" si="2056"/>
        <v>1.2000000000000002</v>
      </c>
      <c r="AH614" s="72">
        <f>IF(SUM($S$3:AK$3)*$J614+SUM($S$4:AK$4)*$K614+SUM($S$5:AK$5)*$L614+SUM($S$6:AK$6)*$M614+SUM($S$7:AK$7)*$N614-SUM($O614:$Q614)&gt;0,SUM($S$3:AK$3)*$J614+SUM($S$4:AK$4)*$K614+SUM($S$5:AK$5)*$L614+SUM($S$6:AK$6)*$M614+SUM($S$7:AK$7)*$N614-SUM($O614:$Q614),0)</f>
        <v>2.5200000000000005</v>
      </c>
      <c r="AI614" s="4">
        <f t="shared" si="2057"/>
        <v>1.3200000000000003</v>
      </c>
      <c r="AJ614" s="72">
        <f>IF(SUM($S$3:AM$3)*$J614+SUM($S$4:AQ$4)*$K614+SUM($S$5:AM$5)*$L614+SUM($S$6:AM$6)*$M614+SUM($S$7:AM$7)*$N614-SUM($O614:$Q614)&gt;0,SUM($S$3:AM$3)*$J614+SUM($S$4:AQ$4)*$K614+SUM($S$5:AM$5)*$L614+SUM($S$6:AM$6)*$M614+SUM($S$7:AM$7)*$N614-SUM($O614:$Q614),0)</f>
        <v>2.5200000000000005</v>
      </c>
      <c r="AK614" s="4">
        <f t="shared" si="2058"/>
        <v>0</v>
      </c>
      <c r="AL614" s="72">
        <f>IF(SUM($S$3:AO$3)*$J614+SUM($S$4:AS$4)*$K614+SUM($S$5:AO$5)*$L614+SUM($S$6:AO$6)*$M614+SUM($S$7:AO$7)*$N614-SUM($O614:$Q614)&gt;0,SUM($S$3:AO$3)*$J614+SUM($S$4:AS$4)*$K614+SUM($S$5:AO$5)*$L614+SUM($S$6:AO$6)*$M614+SUM($S$7:AO$7)*$N614-SUM($O614:$Q614),0)</f>
        <v>2.5200000000000005</v>
      </c>
      <c r="AM614" s="4">
        <f t="shared" si="2059"/>
        <v>0</v>
      </c>
      <c r="AN614" s="72">
        <f>IF(SUM($S$3:AQ$3)*$J614+SUM($S$4:AU$4)*$K614+SUM($S$5:AQ$5)*$L614+SUM($S$6:AQ$6)*$M614+SUM($S$7:AQ$7)*$N614-SUM($O614:$Q614)&gt;0,SUM($S$3:AQ$3)*$J614+SUM($S$4:AU$4)*$K614+SUM($S$5:AQ$5)*$L614+SUM($S$6:AQ$6)*$M614+SUM($S$7:AQ$7)*$N614-SUM($O614:$Q614),0)</f>
        <v>3.7200000000000006</v>
      </c>
      <c r="AO614" s="4">
        <f t="shared" si="2060"/>
        <v>1.2000000000000002</v>
      </c>
      <c r="AP614" s="72">
        <f>IF(SUM($S$3:AS$3)*$J614+SUM($S$4:AW$4)*$K614+SUM($S$5:AS$5)*$L614+SUM($S$6:AS$6)*$M614+SUM($S$7:AS$7)*$N614-SUM($O614:$Q614)&gt;0,SUM($S$3:AS$3)*$J614+SUM($S$4:AW$4)*$K614+SUM($S$5:AS$5)*$L614+SUM($S$6:AS$6)*$M614+SUM($S$7:AS$7)*$N614-SUM($O614:$Q614),0)</f>
        <v>6.120000000000001</v>
      </c>
      <c r="AQ614" s="4">
        <f t="shared" si="2061"/>
        <v>2.4000000000000004</v>
      </c>
      <c r="AR614" s="72">
        <f>IF(SUM($S$3:AU$3)*$J614+SUM($S$4:AP$4)*$K614+SUM($S$5:AU$5)*$L614+SUM($S$6:AU$6)*$M614+SUM($S$7:AU$7)*$N614-SUM($O614:$Q614)&gt;0,SUM($S$3:AU$3)*$J614+SUM($S$4:AP$4)*$K614+SUM($S$5:AU$5)*$L614+SUM($S$6:AU$6)*$M614+SUM($S$7:AU$7)*$N614-SUM($O614:$Q614),0)</f>
        <v>10.440000000000001</v>
      </c>
      <c r="AS614" s="4">
        <f t="shared" si="2062"/>
        <v>4.32</v>
      </c>
      <c r="AT614" s="72">
        <f>IF(SUM($S$3:AW$3)*$J614+SUM($S$4:AW$4)*$K614+SUM($S$5:AW$5)*$L614+SUM($S$6:AW$6)*$M614+SUM($S$7:AW$7)*$N614-SUM($O614:$Q614)&gt;0,SUM($S$3:AW$3)*$J614+SUM($S$4:AW$4)*$K614+SUM($S$5:AW$5)*$L614+SUM($S$6:AW$6)*$M614+SUM($S$7:AW$7)*$N614-SUM($O614:$Q614),0)</f>
        <v>14.76</v>
      </c>
      <c r="AU614" s="4">
        <f t="shared" si="2063"/>
        <v>4.3199999999999985</v>
      </c>
      <c r="AV614" s="72">
        <f>IF(SUM($S$3:AY$3)*$J614+SUM($S$4:AY$4)*$K614+SUM($S$5:AY$5)*$L614+SUM($S$6:AY$6)*$M614+SUM($S$7:AY$7)*$N614-SUM($O614:$Q614)&gt;0,SUM($S$3:AY$3)*$J614+SUM($S$4:AY$4)*$K614+SUM($S$5:AY$5)*$L614+SUM($S$6:AY$6)*$M614+SUM($S$7:AY$7)*$N614-SUM($O614:$Q614),0)</f>
        <v>19.079999999999998</v>
      </c>
      <c r="AW614" s="4">
        <f t="shared" si="2064"/>
        <v>4.3199999999999985</v>
      </c>
      <c r="AX614" s="72">
        <f>IF(SUM($S$3:BA$3)*$J614+SUM($S$4:BA$4)*$K614+SUM($S$5:BA$5)*$L614+SUM($S$6:BA$6)*$M614+SUM($S$7:BA$7)*$N614-SUM($O614:$Q614)&gt;0,SUM($S$3:BA$3)*$J614+SUM($S$4:BA$4)*$K614+SUM($S$5:BA$5)*$L614+SUM($S$6:BA$6)*$M614+SUM($S$7:BA$7)*$N614-SUM($O614:$Q614),0)</f>
        <v>23.4</v>
      </c>
      <c r="AY614" s="7">
        <f t="shared" si="2065"/>
        <v>4.32</v>
      </c>
      <c r="AZ614" s="401">
        <f>IF(SUM($S$3:BC$3)*$J614+SUM($S$4:BC$4)*$K614+SUM($S$5:BC$5)*$L614+SUM($S$6:BC$6)*$M614+SUM($S$7:BC$7)*$N614-SUM($O614:$Q614)&gt;0,SUM($S$3:BC$3)*$J614+SUM($S$4:BC$4)*$K614+SUM($S$5:BC$5)*$L614+SUM($S$6:BC$6)*$M614+SUM($S$7:BC$7)*$N614-SUM($O614:$Q614),0)</f>
        <v>27.720000000000006</v>
      </c>
      <c r="BA614" s="87">
        <f t="shared" si="2032"/>
        <v>4.3200000000000074</v>
      </c>
      <c r="BB614" s="402">
        <f>IF(SUM($S$3:BD$3)*$J614+SUM($S$4:BD$4)*$K614+SUM($S$5:BD$5)*$L614+SUM($S$6:BD$6)*$M614+SUM($S$7:BD$7)*$N614-SUM($O614:$Q614)&gt;0,SUM($S$3:BD$3)*$J614+SUM($S$4:BD$4)*$K614+SUM($S$5:BD$5)*$L614+SUM($S$6:BD$6)*$M614+SUM($S$7:BD$7)*$N614-SUM($O614:$Q614),0)</f>
        <v>30.984000000000002</v>
      </c>
      <c r="BC614" s="87">
        <f t="shared" si="2033"/>
        <v>3.2639999999999958</v>
      </c>
      <c r="BD614" s="393"/>
      <c r="BF614" s="75"/>
      <c r="BG614" s="91">
        <f t="shared" si="2034"/>
        <v>0</v>
      </c>
      <c r="BH614" s="91">
        <f t="shared" si="2035"/>
        <v>0</v>
      </c>
      <c r="BI614" s="91">
        <f t="shared" si="2036"/>
        <v>0</v>
      </c>
      <c r="BJ614" s="91">
        <f t="shared" si="2037"/>
        <v>38839.092000000004</v>
      </c>
      <c r="BK614" s="91">
        <f t="shared" si="2038"/>
        <v>42723.001200000006</v>
      </c>
      <c r="BL614" s="91">
        <f t="shared" si="2039"/>
        <v>0</v>
      </c>
      <c r="BM614" s="91">
        <f t="shared" si="2040"/>
        <v>0</v>
      </c>
      <c r="BN614" s="91">
        <f t="shared" si="2041"/>
        <v>38839.092000000004</v>
      </c>
      <c r="BO614" s="91">
        <f t="shared" si="2042"/>
        <v>77678.184000000008</v>
      </c>
      <c r="BP614" s="91">
        <f t="shared" si="2043"/>
        <v>139820.73120000001</v>
      </c>
      <c r="BQ614" s="250">
        <f t="shared" si="2044"/>
        <v>139820.73119999995</v>
      </c>
      <c r="BR614" s="157">
        <f t="shared" si="2045"/>
        <v>139820.73119999995</v>
      </c>
      <c r="BS614" s="91">
        <f t="shared" si="2046"/>
        <v>139820.73120000001</v>
      </c>
      <c r="BT614" s="91">
        <f t="shared" si="2047"/>
        <v>139820.73120000024</v>
      </c>
      <c r="BU614" s="91">
        <f t="shared" si="2048"/>
        <v>105642.33023999986</v>
      </c>
      <c r="BV614" s="23"/>
      <c r="BW614" s="24"/>
      <c r="BX614" s="164" t="s">
        <v>645</v>
      </c>
    </row>
    <row r="615" spans="1:76" ht="15" customHeight="1" x14ac:dyDescent="0.25">
      <c r="A615" s="94" t="s">
        <v>407</v>
      </c>
      <c r="B615" s="15"/>
      <c r="C615" s="268" t="s">
        <v>10</v>
      </c>
      <c r="D615" s="283">
        <v>1</v>
      </c>
      <c r="E615" s="336">
        <v>105.78099999999999</v>
      </c>
      <c r="F615" s="355" t="s">
        <v>628</v>
      </c>
      <c r="G615" s="369">
        <v>1</v>
      </c>
      <c r="H615" s="370">
        <v>116.36</v>
      </c>
      <c r="I615" s="383" t="s">
        <v>628</v>
      </c>
      <c r="J615" s="322"/>
      <c r="K615" s="117"/>
      <c r="L615" s="33">
        <v>7.1999999999999995E-2</v>
      </c>
      <c r="M615" s="29"/>
      <c r="N615" s="29"/>
      <c r="O615" s="4">
        <v>0</v>
      </c>
      <c r="P615" s="10">
        <v>0</v>
      </c>
      <c r="Q615" s="295">
        <v>14.472</v>
      </c>
      <c r="R615" s="72">
        <f>IF(SUM($S$3:U$3)*$J615+SUM($S$4:U$4)*$K615+SUM($S$5:U$5)*$L615+SUM($S$6:U$6)*$M615+SUM($S$7:U$7)*$N615-SUM($O615:$Q615)&gt;0,SUM($S$3:U$3)*$J615+SUM($S$4:U$4)*$K615+SUM($S$5:U$5)*$L615+SUM($S$6:U$6)*$M615+SUM($S$7:U$7)*$N615-SUM($O615:$Q615),0)</f>
        <v>0</v>
      </c>
      <c r="S615" s="73">
        <f t="shared" si="2049"/>
        <v>0</v>
      </c>
      <c r="T615" s="72">
        <f>IF(SUM($S$3:W$3)*$J615+SUM($S$4:W$4)*$K615+SUM($S$5:W$5)*$L615+SUM($S$6:W$6)*$M615+SUM($S$7:W$7)*$N615-SUM($O615:$Q615)&gt;0,SUM($S$3:W$3)*$J615+SUM($S$4:W$4)*$K615+SUM($S$5:W$5)*$L615+SUM($S$6:W$6)*$M615+SUM($S$7:W$7)*$N615-SUM($O615:$Q615),0)</f>
        <v>0</v>
      </c>
      <c r="U615" s="4">
        <f t="shared" si="2050"/>
        <v>0</v>
      </c>
      <c r="V615" s="72">
        <f>IF(SUM($S$3:Y$3)*$J615+SUM($S$4:Y$4)*$K615+SUM($S$5:Y$5)*$L615+SUM($S$6:Y$6)*$M615+SUM($S$7:Y$7)*$N615-SUM($O615:$Q615)&gt;0,SUM($S$3:Y$3)*$J615+SUM($S$4:Y$4)*$K615+SUM($S$5:Y$5)*$L615+SUM($S$6:Y$6)*$M615+SUM($S$7:Y$7)*$N615-SUM($O615:$Q615),0)</f>
        <v>0</v>
      </c>
      <c r="W615" s="4">
        <f t="shared" si="2051"/>
        <v>0</v>
      </c>
      <c r="X615" s="72">
        <f>IF(SUM($S$3:AA$3)*$J615+SUM($S$4:AA$4)*$K615+SUM($S$5:AA$5)*$L615+SUM($S$6:AA$6)*$M615+SUM($S$7:AA$7)*$N615-SUM($O615:$Q615)&gt;0,SUM($S$3:AA$3)*$J615+SUM($S$4:AA$4)*$K615+SUM($S$5:AA$5)*$L615+SUM($S$6:AA$6)*$M615+SUM($S$7:AA$7)*$N615-SUM($O615:$Q615),0)</f>
        <v>0</v>
      </c>
      <c r="Y615" s="4">
        <f t="shared" si="2052"/>
        <v>0</v>
      </c>
      <c r="Z615" s="72">
        <f>IF(SUM($S$3:AC$3)*$J615+SUM($S$4:AC$4)*$K615+SUM($S$5:AC$5)*$L615+SUM($S$6:AC$6)*$M615+SUM($S$7:AC$7)*$N615-SUM($O615:$Q615)&gt;0,SUM($S$3:AC$3)*$J615+SUM($S$4:AC$4)*$K615+SUM($S$5:AC$5)*$L615+SUM($S$6:AC$6)*$M615+SUM($S$7:AC$7)*$N615-SUM($O615:$Q615),0)</f>
        <v>0</v>
      </c>
      <c r="AA615" s="4">
        <f t="shared" si="2053"/>
        <v>0</v>
      </c>
      <c r="AB615" s="72">
        <f>IF(SUM($S$3:AE$3)*$J615+SUM($S$4:AE$4)*$K615+SUM($S$5:AE$5)*$L615+SUM($S$6:AE$6)*$M615+SUM($S$7:AE$7)*$N615-SUM($O615:$Q615)&gt;0,SUM($S$3:AE$3)*$J615+SUM($S$4:AE$4)*$K615+SUM($S$5:AE$5)*$L615+SUM($S$6:AE$6)*$M615+SUM($S$7:AE$7)*$N615-SUM($O615:$Q615),0)</f>
        <v>0</v>
      </c>
      <c r="AC615" s="4">
        <f t="shared" si="2054"/>
        <v>0</v>
      </c>
      <c r="AD615" s="72">
        <f>IF(SUM($S$3:AG$3)*$J615+SUM($S$4:AG$4)*$K615+SUM($S$5:AG$5)*$L615+SUM($S$6:AG$6)*$M615+SUM($S$7:AG$7)*$N615-SUM($O615:$Q615)&gt;0,SUM($S$3:AG$3)*$J615+SUM($S$4:AG$4)*$K615+SUM($S$5:AG$5)*$L615+SUM($S$6:AG$6)*$M615+SUM($S$7:AG$7)*$N615-SUM($O615:$Q615),0)</f>
        <v>0</v>
      </c>
      <c r="AE615" s="4">
        <f t="shared" si="2055"/>
        <v>0</v>
      </c>
      <c r="AF615" s="72">
        <f>IF(SUM($S$3:AI$3)*$J615+SUM($S$4:AI$4)*$K615+SUM($S$5:AI$5)*$L615+SUM($S$6:AI$6)*$M615+SUM($S$7:AI$7)*$N615-SUM($O615:$Q615)&gt;0,SUM($S$3:AI$3)*$J615+SUM($S$4:AI$4)*$K615+SUM($S$5:AI$5)*$L615+SUM($S$6:AI$6)*$M615+SUM($S$7:AI$7)*$N615-SUM($O615:$Q615),0)</f>
        <v>3.5999999999999996</v>
      </c>
      <c r="AG615" s="4">
        <f t="shared" si="2056"/>
        <v>3.5999999999999996</v>
      </c>
      <c r="AH615" s="72">
        <f>IF(SUM($S$3:AK$3)*$J615+SUM($S$4:AK$4)*$K615+SUM($S$5:AK$5)*$L615+SUM($S$6:AK$6)*$M615+SUM($S$7:AK$7)*$N615-SUM($O615:$Q615)&gt;0,SUM($S$3:AK$3)*$J615+SUM($S$4:AK$4)*$K615+SUM($S$5:AK$5)*$L615+SUM($S$6:AK$6)*$M615+SUM($S$7:AK$7)*$N615-SUM($O615:$Q615),0)</f>
        <v>7.5600000000000005</v>
      </c>
      <c r="AI615" s="4">
        <f t="shared" si="2057"/>
        <v>3.9600000000000009</v>
      </c>
      <c r="AJ615" s="72">
        <f>IF(SUM($S$3:AM$3)*$J615+SUM($S$4:AQ$4)*$K615+SUM($S$5:AM$5)*$L615+SUM($S$6:AM$6)*$M615+SUM($S$7:AM$7)*$N615-SUM($O615:$Q615)&gt;0,SUM($S$3:AM$3)*$J615+SUM($S$4:AQ$4)*$K615+SUM($S$5:AM$5)*$L615+SUM($S$6:AM$6)*$M615+SUM($S$7:AM$7)*$N615-SUM($O615:$Q615),0)</f>
        <v>7.5600000000000005</v>
      </c>
      <c r="AK615" s="4">
        <f t="shared" si="2058"/>
        <v>0</v>
      </c>
      <c r="AL615" s="72">
        <f>IF(SUM($S$3:AO$3)*$J615+SUM($S$4:AS$4)*$K615+SUM($S$5:AO$5)*$L615+SUM($S$6:AO$6)*$M615+SUM($S$7:AO$7)*$N615-SUM($O615:$Q615)&gt;0,SUM($S$3:AO$3)*$J615+SUM($S$4:AS$4)*$K615+SUM($S$5:AO$5)*$L615+SUM($S$6:AO$6)*$M615+SUM($S$7:AO$7)*$N615-SUM($O615:$Q615),0)</f>
        <v>7.5600000000000005</v>
      </c>
      <c r="AM615" s="4">
        <f t="shared" si="2059"/>
        <v>0</v>
      </c>
      <c r="AN615" s="72">
        <f>IF(SUM($S$3:AQ$3)*$J615+SUM($S$4:AU$4)*$K615+SUM($S$5:AQ$5)*$L615+SUM($S$6:AQ$6)*$M615+SUM($S$7:AQ$7)*$N615-SUM($O615:$Q615)&gt;0,SUM($S$3:AQ$3)*$J615+SUM($S$4:AU$4)*$K615+SUM($S$5:AQ$5)*$L615+SUM($S$6:AQ$6)*$M615+SUM($S$7:AQ$7)*$N615-SUM($O615:$Q615),0)</f>
        <v>11.159999999999998</v>
      </c>
      <c r="AO615" s="4">
        <f t="shared" si="2060"/>
        <v>3.5999999999999979</v>
      </c>
      <c r="AP615" s="72">
        <f>IF(SUM($S$3:AS$3)*$J615+SUM($S$4:AW$4)*$K615+SUM($S$5:AS$5)*$L615+SUM($S$6:AS$6)*$M615+SUM($S$7:AS$7)*$N615-SUM($O615:$Q615)&gt;0,SUM($S$3:AS$3)*$J615+SUM($S$4:AW$4)*$K615+SUM($S$5:AS$5)*$L615+SUM($S$6:AS$6)*$M615+SUM($S$7:AS$7)*$N615-SUM($O615:$Q615),0)</f>
        <v>18.36</v>
      </c>
      <c r="AQ615" s="4">
        <f t="shared" si="2061"/>
        <v>7.2000000000000011</v>
      </c>
      <c r="AR615" s="72">
        <f>IF(SUM($S$3:AU$3)*$J615+SUM($S$4:AP$4)*$K615+SUM($S$5:AU$5)*$L615+SUM($S$6:AU$6)*$M615+SUM($S$7:AU$7)*$N615-SUM($O615:$Q615)&gt;0,SUM($S$3:AU$3)*$J615+SUM($S$4:AP$4)*$K615+SUM($S$5:AU$5)*$L615+SUM($S$6:AU$6)*$M615+SUM($S$7:AU$7)*$N615-SUM($O615:$Q615),0)</f>
        <v>31.319999999999993</v>
      </c>
      <c r="AS615" s="4">
        <f t="shared" si="2062"/>
        <v>12.959999999999994</v>
      </c>
      <c r="AT615" s="72">
        <f>IF(SUM($S$3:AW$3)*$J615+SUM($S$4:AW$4)*$K615+SUM($S$5:AW$5)*$L615+SUM($S$6:AW$6)*$M615+SUM($S$7:AW$7)*$N615-SUM($O615:$Q615)&gt;0,SUM($S$3:AW$3)*$J615+SUM($S$4:AW$4)*$K615+SUM($S$5:AW$5)*$L615+SUM($S$6:AW$6)*$M615+SUM($S$7:AW$7)*$N615-SUM($O615:$Q615),0)</f>
        <v>44.279999999999994</v>
      </c>
      <c r="AU615" s="4">
        <f t="shared" si="2063"/>
        <v>12.96</v>
      </c>
      <c r="AV615" s="72">
        <f>IF(SUM($S$3:AY$3)*$J615+SUM($S$4:AY$4)*$K615+SUM($S$5:AY$5)*$L615+SUM($S$6:AY$6)*$M615+SUM($S$7:AY$7)*$N615-SUM($O615:$Q615)&gt;0,SUM($S$3:AY$3)*$J615+SUM($S$4:AY$4)*$K615+SUM($S$5:AY$5)*$L615+SUM($S$6:AY$6)*$M615+SUM($S$7:AY$7)*$N615-SUM($O615:$Q615),0)</f>
        <v>57.239999999999988</v>
      </c>
      <c r="AW615" s="4">
        <f t="shared" si="2064"/>
        <v>12.959999999999994</v>
      </c>
      <c r="AX615" s="72">
        <f>IF(SUM($S$3:BA$3)*$J615+SUM($S$4:BA$4)*$K615+SUM($S$5:BA$5)*$L615+SUM($S$6:BA$6)*$M615+SUM($S$7:BA$7)*$N615-SUM($O615:$Q615)&gt;0,SUM($S$3:BA$3)*$J615+SUM($S$4:BA$4)*$K615+SUM($S$5:BA$5)*$L615+SUM($S$6:BA$6)*$M615+SUM($S$7:BA$7)*$N615-SUM($O615:$Q615),0)</f>
        <v>70.2</v>
      </c>
      <c r="AY615" s="7">
        <f t="shared" si="2065"/>
        <v>12.960000000000015</v>
      </c>
      <c r="AZ615" s="401">
        <f>IF(SUM($S$3:BC$3)*$J615+SUM($S$4:BC$4)*$K615+SUM($S$5:BC$5)*$L615+SUM($S$6:BC$6)*$M615+SUM($S$7:BC$7)*$N615-SUM($O615:$Q615)&gt;0,SUM($S$3:BC$3)*$J615+SUM($S$4:BC$4)*$K615+SUM($S$5:BC$5)*$L615+SUM($S$6:BC$6)*$M615+SUM($S$7:BC$7)*$N615-SUM($O615:$Q615),0)</f>
        <v>83.16</v>
      </c>
      <c r="BA615" s="87">
        <f t="shared" si="2032"/>
        <v>12.959999999999994</v>
      </c>
      <c r="BB615" s="402">
        <f>IF(SUM($S$3:BD$3)*$J615+SUM($S$4:BD$4)*$K615+SUM($S$5:BD$5)*$L615+SUM($S$6:BD$6)*$M615+SUM($S$7:BD$7)*$N615-SUM($O615:$Q615)&gt;0,SUM($S$3:BD$3)*$J615+SUM($S$4:BD$4)*$K615+SUM($S$5:BD$5)*$L615+SUM($S$6:BD$6)*$M615+SUM($S$7:BD$7)*$N615-SUM($O615:$Q615),0)</f>
        <v>92.951999999999998</v>
      </c>
      <c r="BC615" s="87">
        <f t="shared" si="2033"/>
        <v>9.7920000000000016</v>
      </c>
      <c r="BD615" s="393"/>
      <c r="BF615" s="75"/>
      <c r="BG615" s="91">
        <f t="shared" si="2034"/>
        <v>0</v>
      </c>
      <c r="BH615" s="91">
        <f t="shared" si="2035"/>
        <v>0</v>
      </c>
      <c r="BI615" s="91">
        <f t="shared" si="2036"/>
        <v>0</v>
      </c>
      <c r="BJ615" s="91">
        <f t="shared" si="2037"/>
        <v>418.89599999999996</v>
      </c>
      <c r="BK615" s="91">
        <f t="shared" si="2038"/>
        <v>460.7856000000001</v>
      </c>
      <c r="BL615" s="91">
        <f t="shared" si="2039"/>
        <v>0</v>
      </c>
      <c r="BM615" s="91">
        <f t="shared" si="2040"/>
        <v>0</v>
      </c>
      <c r="BN615" s="91">
        <f t="shared" si="2041"/>
        <v>418.89599999999973</v>
      </c>
      <c r="BO615" s="91">
        <f t="shared" si="2042"/>
        <v>837.79200000000014</v>
      </c>
      <c r="BP615" s="91">
        <f t="shared" si="2043"/>
        <v>1508.0255999999993</v>
      </c>
      <c r="BQ615" s="250">
        <f t="shared" si="2044"/>
        <v>1508.0256000000002</v>
      </c>
      <c r="BR615" s="157">
        <f t="shared" si="2045"/>
        <v>1508.0255999999993</v>
      </c>
      <c r="BS615" s="91">
        <f t="shared" si="2046"/>
        <v>1508.0256000000018</v>
      </c>
      <c r="BT615" s="91">
        <f t="shared" si="2047"/>
        <v>1508.0255999999993</v>
      </c>
      <c r="BU615" s="91">
        <f t="shared" si="2048"/>
        <v>1139.3971200000001</v>
      </c>
      <c r="BV615" s="23"/>
      <c r="BW615" s="24"/>
      <c r="BX615" s="164" t="s">
        <v>645</v>
      </c>
    </row>
    <row r="616" spans="1:76" ht="15" customHeight="1" x14ac:dyDescent="0.25">
      <c r="A616" s="94" t="s">
        <v>408</v>
      </c>
      <c r="B616" s="15"/>
      <c r="C616" s="268" t="s">
        <v>10</v>
      </c>
      <c r="D616" s="283">
        <v>1</v>
      </c>
      <c r="E616" s="336">
        <v>112.96999999999998</v>
      </c>
      <c r="F616" s="355" t="s">
        <v>628</v>
      </c>
      <c r="G616" s="369">
        <v>1</v>
      </c>
      <c r="H616" s="370">
        <v>124.27</v>
      </c>
      <c r="I616" s="383" t="s">
        <v>628</v>
      </c>
      <c r="J616" s="322"/>
      <c r="K616" s="117"/>
      <c r="L616" s="33">
        <v>6.4000000000000001E-2</v>
      </c>
      <c r="M616" s="29"/>
      <c r="N616" s="29"/>
      <c r="O616" s="4">
        <v>0</v>
      </c>
      <c r="P616" s="10">
        <v>0</v>
      </c>
      <c r="Q616" s="295">
        <v>12.864000000000001</v>
      </c>
      <c r="R616" s="72">
        <f>IF(SUM($S$3:U$3)*$J616+SUM($S$4:U$4)*$K616+SUM($S$5:U$5)*$L616+SUM($S$6:U$6)*$M616+SUM($S$7:U$7)*$N616-SUM($O616:$Q616)&gt;0,SUM($S$3:U$3)*$J616+SUM($S$4:U$4)*$K616+SUM($S$5:U$5)*$L616+SUM($S$6:U$6)*$M616+SUM($S$7:U$7)*$N616-SUM($O616:$Q616),0)</f>
        <v>0</v>
      </c>
      <c r="S616" s="73">
        <f t="shared" si="2049"/>
        <v>0</v>
      </c>
      <c r="T616" s="72">
        <f>IF(SUM($S$3:W$3)*$J616+SUM($S$4:W$4)*$K616+SUM($S$5:W$5)*$L616+SUM($S$6:W$6)*$M616+SUM($S$7:W$7)*$N616-SUM($O616:$Q616)&gt;0,SUM($S$3:W$3)*$J616+SUM($S$4:W$4)*$K616+SUM($S$5:W$5)*$L616+SUM($S$6:W$6)*$M616+SUM($S$7:W$7)*$N616-SUM($O616:$Q616),0)</f>
        <v>0</v>
      </c>
      <c r="U616" s="4">
        <f t="shared" si="2050"/>
        <v>0</v>
      </c>
      <c r="V616" s="72">
        <f>IF(SUM($S$3:Y$3)*$J616+SUM($S$4:Y$4)*$K616+SUM($S$5:Y$5)*$L616+SUM($S$6:Y$6)*$M616+SUM($S$7:Y$7)*$N616-SUM($O616:$Q616)&gt;0,SUM($S$3:Y$3)*$J616+SUM($S$4:Y$4)*$K616+SUM($S$5:Y$5)*$L616+SUM($S$6:Y$6)*$M616+SUM($S$7:Y$7)*$N616-SUM($O616:$Q616),0)</f>
        <v>0</v>
      </c>
      <c r="W616" s="4">
        <f t="shared" si="2051"/>
        <v>0</v>
      </c>
      <c r="X616" s="72">
        <f>IF(SUM($S$3:AA$3)*$J616+SUM($S$4:AA$4)*$K616+SUM($S$5:AA$5)*$L616+SUM($S$6:AA$6)*$M616+SUM($S$7:AA$7)*$N616-SUM($O616:$Q616)&gt;0,SUM($S$3:AA$3)*$J616+SUM($S$4:AA$4)*$K616+SUM($S$5:AA$5)*$L616+SUM($S$6:AA$6)*$M616+SUM($S$7:AA$7)*$N616-SUM($O616:$Q616),0)</f>
        <v>0</v>
      </c>
      <c r="Y616" s="4">
        <f t="shared" si="2052"/>
        <v>0</v>
      </c>
      <c r="Z616" s="72">
        <f>IF(SUM($S$3:AC$3)*$J616+SUM($S$4:AC$4)*$K616+SUM($S$5:AC$5)*$L616+SUM($S$6:AC$6)*$M616+SUM($S$7:AC$7)*$N616-SUM($O616:$Q616)&gt;0,SUM($S$3:AC$3)*$J616+SUM($S$4:AC$4)*$K616+SUM($S$5:AC$5)*$L616+SUM($S$6:AC$6)*$M616+SUM($S$7:AC$7)*$N616-SUM($O616:$Q616),0)</f>
        <v>0</v>
      </c>
      <c r="AA616" s="4">
        <f t="shared" si="2053"/>
        <v>0</v>
      </c>
      <c r="AB616" s="72">
        <f>IF(SUM($S$3:AE$3)*$J616+SUM($S$4:AE$4)*$K616+SUM($S$5:AE$5)*$L616+SUM($S$6:AE$6)*$M616+SUM($S$7:AE$7)*$N616-SUM($O616:$Q616)&gt;0,SUM($S$3:AE$3)*$J616+SUM($S$4:AE$4)*$K616+SUM($S$5:AE$5)*$L616+SUM($S$6:AE$6)*$M616+SUM($S$7:AE$7)*$N616-SUM($O616:$Q616),0)</f>
        <v>0</v>
      </c>
      <c r="AC616" s="4">
        <f t="shared" si="2054"/>
        <v>0</v>
      </c>
      <c r="AD616" s="72">
        <f>IF(SUM($S$3:AG$3)*$J616+SUM($S$4:AG$4)*$K616+SUM($S$5:AG$5)*$L616+SUM($S$6:AG$6)*$M616+SUM($S$7:AG$7)*$N616-SUM($O616:$Q616)&gt;0,SUM($S$3:AG$3)*$J616+SUM($S$4:AG$4)*$K616+SUM($S$5:AG$5)*$L616+SUM($S$6:AG$6)*$M616+SUM($S$7:AG$7)*$N616-SUM($O616:$Q616),0)</f>
        <v>0</v>
      </c>
      <c r="AE616" s="4">
        <f t="shared" si="2055"/>
        <v>0</v>
      </c>
      <c r="AF616" s="72">
        <f>IF(SUM($S$3:AI$3)*$J616+SUM($S$4:AI$4)*$K616+SUM($S$5:AI$5)*$L616+SUM($S$6:AI$6)*$M616+SUM($S$7:AI$7)*$N616-SUM($O616:$Q616)&gt;0,SUM($S$3:AI$3)*$J616+SUM($S$4:AI$4)*$K616+SUM($S$5:AI$5)*$L616+SUM($S$6:AI$6)*$M616+SUM($S$7:AI$7)*$N616-SUM($O616:$Q616),0)</f>
        <v>3.1999999999999993</v>
      </c>
      <c r="AG616" s="4">
        <f t="shared" si="2056"/>
        <v>3.1999999999999993</v>
      </c>
      <c r="AH616" s="72">
        <f>IF(SUM($S$3:AK$3)*$J616+SUM($S$4:AK$4)*$K616+SUM($S$5:AK$5)*$L616+SUM($S$6:AK$6)*$M616+SUM($S$7:AK$7)*$N616-SUM($O616:$Q616)&gt;0,SUM($S$3:AK$3)*$J616+SUM($S$4:AK$4)*$K616+SUM($S$5:AK$5)*$L616+SUM($S$6:AK$6)*$M616+SUM($S$7:AK$7)*$N616-SUM($O616:$Q616),0)</f>
        <v>6.7199999999999989</v>
      </c>
      <c r="AI616" s="4">
        <f t="shared" si="2057"/>
        <v>3.5199999999999996</v>
      </c>
      <c r="AJ616" s="72">
        <f>IF(SUM($S$3:AM$3)*$J616+SUM($S$4:AQ$4)*$K616+SUM($S$5:AM$5)*$L616+SUM($S$6:AM$6)*$M616+SUM($S$7:AM$7)*$N616-SUM($O616:$Q616)&gt;0,SUM($S$3:AM$3)*$J616+SUM($S$4:AQ$4)*$K616+SUM($S$5:AM$5)*$L616+SUM($S$6:AM$6)*$M616+SUM($S$7:AM$7)*$N616-SUM($O616:$Q616),0)</f>
        <v>6.7199999999999989</v>
      </c>
      <c r="AK616" s="4">
        <f t="shared" si="2058"/>
        <v>0</v>
      </c>
      <c r="AL616" s="72">
        <f>IF(SUM($S$3:AO$3)*$J616+SUM($S$4:AS$4)*$K616+SUM($S$5:AO$5)*$L616+SUM($S$6:AO$6)*$M616+SUM($S$7:AO$7)*$N616-SUM($O616:$Q616)&gt;0,SUM($S$3:AO$3)*$J616+SUM($S$4:AS$4)*$K616+SUM($S$5:AO$5)*$L616+SUM($S$6:AO$6)*$M616+SUM($S$7:AO$7)*$N616-SUM($O616:$Q616),0)</f>
        <v>6.7199999999999989</v>
      </c>
      <c r="AM616" s="4">
        <f t="shared" si="2059"/>
        <v>0</v>
      </c>
      <c r="AN616" s="72">
        <f>IF(SUM($S$3:AQ$3)*$J616+SUM($S$4:AU$4)*$K616+SUM($S$5:AQ$5)*$L616+SUM($S$6:AQ$6)*$M616+SUM($S$7:AQ$7)*$N616-SUM($O616:$Q616)&gt;0,SUM($S$3:AQ$3)*$J616+SUM($S$4:AU$4)*$K616+SUM($S$5:AQ$5)*$L616+SUM($S$6:AQ$6)*$M616+SUM($S$7:AQ$7)*$N616-SUM($O616:$Q616),0)</f>
        <v>9.9199999999999982</v>
      </c>
      <c r="AO616" s="4">
        <f t="shared" si="2060"/>
        <v>3.1999999999999993</v>
      </c>
      <c r="AP616" s="72">
        <f>IF(SUM($S$3:AS$3)*$J616+SUM($S$4:AW$4)*$K616+SUM($S$5:AS$5)*$L616+SUM($S$6:AS$6)*$M616+SUM($S$7:AS$7)*$N616-SUM($O616:$Q616)&gt;0,SUM($S$3:AS$3)*$J616+SUM($S$4:AW$4)*$K616+SUM($S$5:AS$5)*$L616+SUM($S$6:AS$6)*$M616+SUM($S$7:AS$7)*$N616-SUM($O616:$Q616),0)</f>
        <v>16.32</v>
      </c>
      <c r="AQ616" s="4">
        <f t="shared" si="2061"/>
        <v>6.4000000000000021</v>
      </c>
      <c r="AR616" s="72">
        <f>IF(SUM($S$3:AU$3)*$J616+SUM($S$4:AP$4)*$K616+SUM($S$5:AU$5)*$L616+SUM($S$6:AU$6)*$M616+SUM($S$7:AU$7)*$N616-SUM($O616:$Q616)&gt;0,SUM($S$3:AU$3)*$J616+SUM($S$4:AP$4)*$K616+SUM($S$5:AU$5)*$L616+SUM($S$6:AU$6)*$M616+SUM($S$7:AU$7)*$N616-SUM($O616:$Q616),0)</f>
        <v>27.84</v>
      </c>
      <c r="AS616" s="4">
        <f t="shared" si="2062"/>
        <v>11.52</v>
      </c>
      <c r="AT616" s="72">
        <f>IF(SUM($S$3:AW$3)*$J616+SUM($S$4:AW$4)*$K616+SUM($S$5:AW$5)*$L616+SUM($S$6:AW$6)*$M616+SUM($S$7:AW$7)*$N616-SUM($O616:$Q616)&gt;0,SUM($S$3:AW$3)*$J616+SUM($S$4:AW$4)*$K616+SUM($S$5:AW$5)*$L616+SUM($S$6:AW$6)*$M616+SUM($S$7:AW$7)*$N616-SUM($O616:$Q616),0)</f>
        <v>39.36</v>
      </c>
      <c r="AU616" s="4">
        <f t="shared" si="2063"/>
        <v>11.52</v>
      </c>
      <c r="AV616" s="72">
        <f>IF(SUM($S$3:AY$3)*$J616+SUM($S$4:AY$4)*$K616+SUM($S$5:AY$5)*$L616+SUM($S$6:AY$6)*$M616+SUM($S$7:AY$7)*$N616-SUM($O616:$Q616)&gt;0,SUM($S$3:AY$3)*$J616+SUM($S$4:AY$4)*$K616+SUM($S$5:AY$5)*$L616+SUM($S$6:AY$6)*$M616+SUM($S$7:AY$7)*$N616-SUM($O616:$Q616),0)</f>
        <v>50.879999999999995</v>
      </c>
      <c r="AW616" s="4">
        <f t="shared" si="2064"/>
        <v>11.519999999999996</v>
      </c>
      <c r="AX616" s="72">
        <f>IF(SUM($S$3:BA$3)*$J616+SUM($S$4:BA$4)*$K616+SUM($S$5:BA$5)*$L616+SUM($S$6:BA$6)*$M616+SUM($S$7:BA$7)*$N616-SUM($O616:$Q616)&gt;0,SUM($S$3:BA$3)*$J616+SUM($S$4:BA$4)*$K616+SUM($S$5:BA$5)*$L616+SUM($S$6:BA$6)*$M616+SUM($S$7:BA$7)*$N616-SUM($O616:$Q616),0)</f>
        <v>62.399999999999991</v>
      </c>
      <c r="AY616" s="7">
        <f t="shared" si="2065"/>
        <v>11.519999999999996</v>
      </c>
      <c r="AZ616" s="401">
        <f>IF(SUM($S$3:BC$3)*$J616+SUM($S$4:BC$4)*$K616+SUM($S$5:BC$5)*$L616+SUM($S$6:BC$6)*$M616+SUM($S$7:BC$7)*$N616-SUM($O616:$Q616)&gt;0,SUM($S$3:BC$3)*$J616+SUM($S$4:BC$4)*$K616+SUM($S$5:BC$5)*$L616+SUM($S$6:BC$6)*$M616+SUM($S$7:BC$7)*$N616-SUM($O616:$Q616),0)</f>
        <v>73.92</v>
      </c>
      <c r="BA616" s="87">
        <f t="shared" si="2032"/>
        <v>11.52000000000001</v>
      </c>
      <c r="BB616" s="402">
        <f>IF(SUM($S$3:BD$3)*$J616+SUM($S$4:BD$4)*$K616+SUM($S$5:BD$5)*$L616+SUM($S$6:BD$6)*$M616+SUM($S$7:BD$7)*$N616-SUM($O616:$Q616)&gt;0,SUM($S$3:BD$3)*$J616+SUM($S$4:BD$4)*$K616+SUM($S$5:BD$5)*$L616+SUM($S$6:BD$6)*$M616+SUM($S$7:BD$7)*$N616-SUM($O616:$Q616),0)</f>
        <v>82.623999999999995</v>
      </c>
      <c r="BC616" s="87">
        <f t="shared" si="2033"/>
        <v>8.7039999999999935</v>
      </c>
      <c r="BD616" s="393"/>
      <c r="BF616" s="75"/>
      <c r="BG616" s="91">
        <f t="shared" si="2034"/>
        <v>0</v>
      </c>
      <c r="BH616" s="91">
        <f t="shared" si="2035"/>
        <v>0</v>
      </c>
      <c r="BI616" s="91">
        <f t="shared" si="2036"/>
        <v>0</v>
      </c>
      <c r="BJ616" s="91">
        <f t="shared" si="2037"/>
        <v>397.66399999999987</v>
      </c>
      <c r="BK616" s="91">
        <f t="shared" si="2038"/>
        <v>437.43039999999991</v>
      </c>
      <c r="BL616" s="91">
        <f t="shared" si="2039"/>
        <v>0</v>
      </c>
      <c r="BM616" s="91">
        <f t="shared" si="2040"/>
        <v>0</v>
      </c>
      <c r="BN616" s="91">
        <f t="shared" si="2041"/>
        <v>397.66399999999987</v>
      </c>
      <c r="BO616" s="91">
        <f t="shared" si="2042"/>
        <v>795.3280000000002</v>
      </c>
      <c r="BP616" s="91">
        <f t="shared" si="2043"/>
        <v>1431.5903999999998</v>
      </c>
      <c r="BQ616" s="250">
        <f t="shared" si="2044"/>
        <v>1431.5903999999998</v>
      </c>
      <c r="BR616" s="157">
        <f t="shared" si="2045"/>
        <v>1431.5903999999994</v>
      </c>
      <c r="BS616" s="91">
        <f t="shared" si="2046"/>
        <v>1431.5903999999994</v>
      </c>
      <c r="BT616" s="91">
        <f t="shared" si="2047"/>
        <v>1431.5904000000012</v>
      </c>
      <c r="BU616" s="91">
        <f t="shared" si="2048"/>
        <v>1081.6460799999991</v>
      </c>
      <c r="BV616" s="23"/>
      <c r="BW616" s="24"/>
      <c r="BX616" s="164" t="s">
        <v>645</v>
      </c>
    </row>
    <row r="617" spans="1:76" ht="15" customHeight="1" x14ac:dyDescent="0.25">
      <c r="A617" s="94" t="s">
        <v>409</v>
      </c>
      <c r="B617" s="15"/>
      <c r="C617" s="268" t="s">
        <v>10</v>
      </c>
      <c r="D617" s="283">
        <v>1</v>
      </c>
      <c r="E617" s="336">
        <v>134.53699999999998</v>
      </c>
      <c r="F617" s="355" t="s">
        <v>628</v>
      </c>
      <c r="G617" s="369">
        <v>1</v>
      </c>
      <c r="H617" s="370">
        <v>147.99</v>
      </c>
      <c r="I617" s="383" t="s">
        <v>628</v>
      </c>
      <c r="J617" s="322"/>
      <c r="K617" s="117"/>
      <c r="L617" s="33">
        <v>4.8000000000000001E-2</v>
      </c>
      <c r="M617" s="29"/>
      <c r="N617" s="29"/>
      <c r="O617" s="4">
        <v>0</v>
      </c>
      <c r="P617" s="10">
        <v>0</v>
      </c>
      <c r="Q617" s="295">
        <v>9.6479999999999997</v>
      </c>
      <c r="R617" s="72">
        <f>IF(SUM($S$3:U$3)*$J617+SUM($S$4:U$4)*$K617+SUM($S$5:U$5)*$L617+SUM($S$6:U$6)*$M617+SUM($S$7:U$7)*$N617-SUM($O617:$Q617)&gt;0,SUM($S$3:U$3)*$J617+SUM($S$4:U$4)*$K617+SUM($S$5:U$5)*$L617+SUM($S$6:U$6)*$M617+SUM($S$7:U$7)*$N617-SUM($O617:$Q617),0)</f>
        <v>0</v>
      </c>
      <c r="S617" s="73">
        <f t="shared" si="2049"/>
        <v>0</v>
      </c>
      <c r="T617" s="72">
        <f>IF(SUM($S$3:W$3)*$J617+SUM($S$4:W$4)*$K617+SUM($S$5:W$5)*$L617+SUM($S$6:W$6)*$M617+SUM($S$7:W$7)*$N617-SUM($O617:$Q617)&gt;0,SUM($S$3:W$3)*$J617+SUM($S$4:W$4)*$K617+SUM($S$5:W$5)*$L617+SUM($S$6:W$6)*$M617+SUM($S$7:W$7)*$N617-SUM($O617:$Q617),0)</f>
        <v>0</v>
      </c>
      <c r="U617" s="4">
        <f t="shared" si="2050"/>
        <v>0</v>
      </c>
      <c r="V617" s="72">
        <f>IF(SUM($S$3:Y$3)*$J617+SUM($S$4:Y$4)*$K617+SUM($S$5:Y$5)*$L617+SUM($S$6:Y$6)*$M617+SUM($S$7:Y$7)*$N617-SUM($O617:$Q617)&gt;0,SUM($S$3:Y$3)*$J617+SUM($S$4:Y$4)*$K617+SUM($S$5:Y$5)*$L617+SUM($S$6:Y$6)*$M617+SUM($S$7:Y$7)*$N617-SUM($O617:$Q617),0)</f>
        <v>0</v>
      </c>
      <c r="W617" s="4">
        <f t="shared" si="2051"/>
        <v>0</v>
      </c>
      <c r="X617" s="72">
        <f>IF(SUM($S$3:AA$3)*$J617+SUM($S$4:AA$4)*$K617+SUM($S$5:AA$5)*$L617+SUM($S$6:AA$6)*$M617+SUM($S$7:AA$7)*$N617-SUM($O617:$Q617)&gt;0,SUM($S$3:AA$3)*$J617+SUM($S$4:AA$4)*$K617+SUM($S$5:AA$5)*$L617+SUM($S$6:AA$6)*$M617+SUM($S$7:AA$7)*$N617-SUM($O617:$Q617),0)</f>
        <v>0</v>
      </c>
      <c r="Y617" s="4">
        <f t="shared" si="2052"/>
        <v>0</v>
      </c>
      <c r="Z617" s="72">
        <f>IF(SUM($S$3:AC$3)*$J617+SUM($S$4:AC$4)*$K617+SUM($S$5:AC$5)*$L617+SUM($S$6:AC$6)*$M617+SUM($S$7:AC$7)*$N617-SUM($O617:$Q617)&gt;0,SUM($S$3:AC$3)*$J617+SUM($S$4:AC$4)*$K617+SUM($S$5:AC$5)*$L617+SUM($S$6:AC$6)*$M617+SUM($S$7:AC$7)*$N617-SUM($O617:$Q617),0)</f>
        <v>0</v>
      </c>
      <c r="AA617" s="4">
        <f t="shared" si="2053"/>
        <v>0</v>
      </c>
      <c r="AB617" s="72">
        <f>IF(SUM($S$3:AE$3)*$J617+SUM($S$4:AE$4)*$K617+SUM($S$5:AE$5)*$L617+SUM($S$6:AE$6)*$M617+SUM($S$7:AE$7)*$N617-SUM($O617:$Q617)&gt;0,SUM($S$3:AE$3)*$J617+SUM($S$4:AE$4)*$K617+SUM($S$5:AE$5)*$L617+SUM($S$6:AE$6)*$M617+SUM($S$7:AE$7)*$N617-SUM($O617:$Q617),0)</f>
        <v>0</v>
      </c>
      <c r="AC617" s="4">
        <f t="shared" si="2054"/>
        <v>0</v>
      </c>
      <c r="AD617" s="72">
        <f>IF(SUM($S$3:AG$3)*$J617+SUM($S$4:AG$4)*$K617+SUM($S$5:AG$5)*$L617+SUM($S$6:AG$6)*$M617+SUM($S$7:AG$7)*$N617-SUM($O617:$Q617)&gt;0,SUM($S$3:AG$3)*$J617+SUM($S$4:AG$4)*$K617+SUM($S$5:AG$5)*$L617+SUM($S$6:AG$6)*$M617+SUM($S$7:AG$7)*$N617-SUM($O617:$Q617),0)</f>
        <v>0</v>
      </c>
      <c r="AE617" s="4">
        <f t="shared" si="2055"/>
        <v>0</v>
      </c>
      <c r="AF617" s="72">
        <f>IF(SUM($S$3:AI$3)*$J617+SUM($S$4:AI$4)*$K617+SUM($S$5:AI$5)*$L617+SUM($S$6:AI$6)*$M617+SUM($S$7:AI$7)*$N617-SUM($O617:$Q617)&gt;0,SUM($S$3:AI$3)*$J617+SUM($S$4:AI$4)*$K617+SUM($S$5:AI$5)*$L617+SUM($S$6:AI$6)*$M617+SUM($S$7:AI$7)*$N617-SUM($O617:$Q617),0)</f>
        <v>2.4000000000000004</v>
      </c>
      <c r="AG617" s="4">
        <f t="shared" si="2056"/>
        <v>2.4000000000000004</v>
      </c>
      <c r="AH617" s="72">
        <f>IF(SUM($S$3:AK$3)*$J617+SUM($S$4:AK$4)*$K617+SUM($S$5:AK$5)*$L617+SUM($S$6:AK$6)*$M617+SUM($S$7:AK$7)*$N617-SUM($O617:$Q617)&gt;0,SUM($S$3:AK$3)*$J617+SUM($S$4:AK$4)*$K617+SUM($S$5:AK$5)*$L617+SUM($S$6:AK$6)*$M617+SUM($S$7:AK$7)*$N617-SUM($O617:$Q617),0)</f>
        <v>5.0400000000000009</v>
      </c>
      <c r="AI617" s="4">
        <f t="shared" si="2057"/>
        <v>2.6400000000000006</v>
      </c>
      <c r="AJ617" s="72">
        <f>IF(SUM($S$3:AM$3)*$J617+SUM($S$4:AQ$4)*$K617+SUM($S$5:AM$5)*$L617+SUM($S$6:AM$6)*$M617+SUM($S$7:AM$7)*$N617-SUM($O617:$Q617)&gt;0,SUM($S$3:AM$3)*$J617+SUM($S$4:AQ$4)*$K617+SUM($S$5:AM$5)*$L617+SUM($S$6:AM$6)*$M617+SUM($S$7:AM$7)*$N617-SUM($O617:$Q617),0)</f>
        <v>5.0400000000000009</v>
      </c>
      <c r="AK617" s="4">
        <f t="shared" si="2058"/>
        <v>0</v>
      </c>
      <c r="AL617" s="72">
        <f>IF(SUM($S$3:AO$3)*$J617+SUM($S$4:AS$4)*$K617+SUM($S$5:AO$5)*$L617+SUM($S$6:AO$6)*$M617+SUM($S$7:AO$7)*$N617-SUM($O617:$Q617)&gt;0,SUM($S$3:AO$3)*$J617+SUM($S$4:AS$4)*$K617+SUM($S$5:AO$5)*$L617+SUM($S$6:AO$6)*$M617+SUM($S$7:AO$7)*$N617-SUM($O617:$Q617),0)</f>
        <v>5.0400000000000009</v>
      </c>
      <c r="AM617" s="4">
        <f t="shared" si="2059"/>
        <v>0</v>
      </c>
      <c r="AN617" s="72">
        <f>IF(SUM($S$3:AQ$3)*$J617+SUM($S$4:AU$4)*$K617+SUM($S$5:AQ$5)*$L617+SUM($S$6:AQ$6)*$M617+SUM($S$7:AQ$7)*$N617-SUM($O617:$Q617)&gt;0,SUM($S$3:AQ$3)*$J617+SUM($S$4:AU$4)*$K617+SUM($S$5:AQ$5)*$L617+SUM($S$6:AQ$6)*$M617+SUM($S$7:AQ$7)*$N617-SUM($O617:$Q617),0)</f>
        <v>7.4400000000000013</v>
      </c>
      <c r="AO617" s="4">
        <f t="shared" si="2060"/>
        <v>2.4000000000000004</v>
      </c>
      <c r="AP617" s="72">
        <f>IF(SUM($S$3:AS$3)*$J617+SUM($S$4:AW$4)*$K617+SUM($S$5:AS$5)*$L617+SUM($S$6:AS$6)*$M617+SUM($S$7:AS$7)*$N617-SUM($O617:$Q617)&gt;0,SUM($S$3:AS$3)*$J617+SUM($S$4:AW$4)*$K617+SUM($S$5:AS$5)*$L617+SUM($S$6:AS$6)*$M617+SUM($S$7:AS$7)*$N617-SUM($O617:$Q617),0)</f>
        <v>12.240000000000002</v>
      </c>
      <c r="AQ617" s="4">
        <f t="shared" si="2061"/>
        <v>4.8000000000000007</v>
      </c>
      <c r="AR617" s="72">
        <f>IF(SUM($S$3:AU$3)*$J617+SUM($S$4:AP$4)*$K617+SUM($S$5:AU$5)*$L617+SUM($S$6:AU$6)*$M617+SUM($S$7:AU$7)*$N617-SUM($O617:$Q617)&gt;0,SUM($S$3:AU$3)*$J617+SUM($S$4:AP$4)*$K617+SUM($S$5:AU$5)*$L617+SUM($S$6:AU$6)*$M617+SUM($S$7:AU$7)*$N617-SUM($O617:$Q617),0)</f>
        <v>20.880000000000003</v>
      </c>
      <c r="AS617" s="4">
        <f t="shared" si="2062"/>
        <v>8.64</v>
      </c>
      <c r="AT617" s="72">
        <f>IF(SUM($S$3:AW$3)*$J617+SUM($S$4:AW$4)*$K617+SUM($S$5:AW$5)*$L617+SUM($S$6:AW$6)*$M617+SUM($S$7:AW$7)*$N617-SUM($O617:$Q617)&gt;0,SUM($S$3:AW$3)*$J617+SUM($S$4:AW$4)*$K617+SUM($S$5:AW$5)*$L617+SUM($S$6:AW$6)*$M617+SUM($S$7:AW$7)*$N617-SUM($O617:$Q617),0)</f>
        <v>29.52</v>
      </c>
      <c r="AU617" s="4">
        <f t="shared" si="2063"/>
        <v>8.639999999999997</v>
      </c>
      <c r="AV617" s="72">
        <f>IF(SUM($S$3:AY$3)*$J617+SUM($S$4:AY$4)*$K617+SUM($S$5:AY$5)*$L617+SUM($S$6:AY$6)*$M617+SUM($S$7:AY$7)*$N617-SUM($O617:$Q617)&gt;0,SUM($S$3:AY$3)*$J617+SUM($S$4:AY$4)*$K617+SUM($S$5:AY$5)*$L617+SUM($S$6:AY$6)*$M617+SUM($S$7:AY$7)*$N617-SUM($O617:$Q617),0)</f>
        <v>38.159999999999997</v>
      </c>
      <c r="AW617" s="4">
        <f t="shared" si="2064"/>
        <v>8.639999999999997</v>
      </c>
      <c r="AX617" s="72">
        <f>IF(SUM($S$3:BA$3)*$J617+SUM($S$4:BA$4)*$K617+SUM($S$5:BA$5)*$L617+SUM($S$6:BA$6)*$M617+SUM($S$7:BA$7)*$N617-SUM($O617:$Q617)&gt;0,SUM($S$3:BA$3)*$J617+SUM($S$4:BA$4)*$K617+SUM($S$5:BA$5)*$L617+SUM($S$6:BA$6)*$M617+SUM($S$7:BA$7)*$N617-SUM($O617:$Q617),0)</f>
        <v>46.8</v>
      </c>
      <c r="AY617" s="7">
        <f t="shared" si="2065"/>
        <v>8.64</v>
      </c>
      <c r="AZ617" s="401">
        <f>IF(SUM($S$3:BC$3)*$J617+SUM($S$4:BC$4)*$K617+SUM($S$5:BC$5)*$L617+SUM($S$6:BC$6)*$M617+SUM($S$7:BC$7)*$N617-SUM($O617:$Q617)&gt;0,SUM($S$3:BC$3)*$J617+SUM($S$4:BC$4)*$K617+SUM($S$5:BC$5)*$L617+SUM($S$6:BC$6)*$M617+SUM($S$7:BC$7)*$N617-SUM($O617:$Q617),0)</f>
        <v>55.440000000000012</v>
      </c>
      <c r="BA617" s="87">
        <f t="shared" si="2032"/>
        <v>8.6400000000000148</v>
      </c>
      <c r="BB617" s="402">
        <f>IF(SUM($S$3:BD$3)*$J617+SUM($S$4:BD$4)*$K617+SUM($S$5:BD$5)*$L617+SUM($S$6:BD$6)*$M617+SUM($S$7:BD$7)*$N617-SUM($O617:$Q617)&gt;0,SUM($S$3:BD$3)*$J617+SUM($S$4:BD$4)*$K617+SUM($S$5:BD$5)*$L617+SUM($S$6:BD$6)*$M617+SUM($S$7:BD$7)*$N617-SUM($O617:$Q617),0)</f>
        <v>61.968000000000004</v>
      </c>
      <c r="BC617" s="87">
        <f t="shared" si="2033"/>
        <v>6.5279999999999916</v>
      </c>
      <c r="BD617" s="393"/>
      <c r="BF617" s="75"/>
      <c r="BG617" s="91">
        <f t="shared" si="2034"/>
        <v>0</v>
      </c>
      <c r="BH617" s="91">
        <f t="shared" si="2035"/>
        <v>0</v>
      </c>
      <c r="BI617" s="91">
        <f t="shared" si="2036"/>
        <v>0</v>
      </c>
      <c r="BJ617" s="91">
        <f t="shared" si="2037"/>
        <v>355.1760000000001</v>
      </c>
      <c r="BK617" s="91">
        <f t="shared" si="2038"/>
        <v>390.69360000000012</v>
      </c>
      <c r="BL617" s="91">
        <f t="shared" si="2039"/>
        <v>0</v>
      </c>
      <c r="BM617" s="91">
        <f t="shared" si="2040"/>
        <v>0</v>
      </c>
      <c r="BN617" s="91">
        <f t="shared" si="2041"/>
        <v>355.1760000000001</v>
      </c>
      <c r="BO617" s="91">
        <f t="shared" si="2042"/>
        <v>710.3520000000002</v>
      </c>
      <c r="BP617" s="91">
        <f t="shared" si="2043"/>
        <v>1278.6336000000001</v>
      </c>
      <c r="BQ617" s="250">
        <f t="shared" si="2044"/>
        <v>1278.6335999999997</v>
      </c>
      <c r="BR617" s="157">
        <f t="shared" si="2045"/>
        <v>1278.6335999999997</v>
      </c>
      <c r="BS617" s="91">
        <f t="shared" si="2046"/>
        <v>1278.6336000000001</v>
      </c>
      <c r="BT617" s="91">
        <f t="shared" si="2047"/>
        <v>1278.6336000000022</v>
      </c>
      <c r="BU617" s="91">
        <f t="shared" si="2048"/>
        <v>966.07871999999884</v>
      </c>
      <c r="BV617" s="23"/>
      <c r="BW617" s="24"/>
      <c r="BX617" s="164" t="s">
        <v>645</v>
      </c>
    </row>
    <row r="618" spans="1:76" ht="15" customHeight="1" x14ac:dyDescent="0.25">
      <c r="A618" s="94" t="s">
        <v>410</v>
      </c>
      <c r="B618" s="15"/>
      <c r="C618" s="268" t="s">
        <v>10</v>
      </c>
      <c r="D618" s="283">
        <v>1</v>
      </c>
      <c r="E618" s="336">
        <v>148.91499999999999</v>
      </c>
      <c r="F618" s="355" t="s">
        <v>628</v>
      </c>
      <c r="G618" s="369">
        <v>1</v>
      </c>
      <c r="H618" s="370">
        <v>163.81</v>
      </c>
      <c r="I618" s="383" t="s">
        <v>628</v>
      </c>
      <c r="J618" s="322"/>
      <c r="K618" s="117"/>
      <c r="L618" s="33">
        <v>3.5999999999999997E-2</v>
      </c>
      <c r="M618" s="29"/>
      <c r="N618" s="29"/>
      <c r="O618" s="4">
        <v>0</v>
      </c>
      <c r="P618" s="10">
        <v>0</v>
      </c>
      <c r="Q618" s="295">
        <v>7.2359999999999998</v>
      </c>
      <c r="R618" s="72">
        <f>IF(SUM($S$3:U$3)*$J618+SUM($S$4:U$4)*$K618+SUM($S$5:U$5)*$L618+SUM($S$6:U$6)*$M618+SUM($S$7:U$7)*$N618-SUM($O618:$Q618)&gt;0,SUM($S$3:U$3)*$J618+SUM($S$4:U$4)*$K618+SUM($S$5:U$5)*$L618+SUM($S$6:U$6)*$M618+SUM($S$7:U$7)*$N618-SUM($O618:$Q618),0)</f>
        <v>0</v>
      </c>
      <c r="S618" s="73">
        <f t="shared" si="2049"/>
        <v>0</v>
      </c>
      <c r="T618" s="72">
        <f>IF(SUM($S$3:W$3)*$J618+SUM($S$4:W$4)*$K618+SUM($S$5:W$5)*$L618+SUM($S$6:W$6)*$M618+SUM($S$7:W$7)*$N618-SUM($O618:$Q618)&gt;0,SUM($S$3:W$3)*$J618+SUM($S$4:W$4)*$K618+SUM($S$5:W$5)*$L618+SUM($S$6:W$6)*$M618+SUM($S$7:W$7)*$N618-SUM($O618:$Q618),0)</f>
        <v>0</v>
      </c>
      <c r="U618" s="4">
        <f t="shared" si="2050"/>
        <v>0</v>
      </c>
      <c r="V618" s="72">
        <f>IF(SUM($S$3:Y$3)*$J618+SUM($S$4:Y$4)*$K618+SUM($S$5:Y$5)*$L618+SUM($S$6:Y$6)*$M618+SUM($S$7:Y$7)*$N618-SUM($O618:$Q618)&gt;0,SUM($S$3:Y$3)*$J618+SUM($S$4:Y$4)*$K618+SUM($S$5:Y$5)*$L618+SUM($S$6:Y$6)*$M618+SUM($S$7:Y$7)*$N618-SUM($O618:$Q618),0)</f>
        <v>0</v>
      </c>
      <c r="W618" s="4">
        <f t="shared" si="2051"/>
        <v>0</v>
      </c>
      <c r="X618" s="72">
        <f>IF(SUM($S$3:AA$3)*$J618+SUM($S$4:AA$4)*$K618+SUM($S$5:AA$5)*$L618+SUM($S$6:AA$6)*$M618+SUM($S$7:AA$7)*$N618-SUM($O618:$Q618)&gt;0,SUM($S$3:AA$3)*$J618+SUM($S$4:AA$4)*$K618+SUM($S$5:AA$5)*$L618+SUM($S$6:AA$6)*$M618+SUM($S$7:AA$7)*$N618-SUM($O618:$Q618),0)</f>
        <v>0</v>
      </c>
      <c r="Y618" s="4">
        <f t="shared" si="2052"/>
        <v>0</v>
      </c>
      <c r="Z618" s="72">
        <f>IF(SUM($S$3:AC$3)*$J618+SUM($S$4:AC$4)*$K618+SUM($S$5:AC$5)*$L618+SUM($S$6:AC$6)*$M618+SUM($S$7:AC$7)*$N618-SUM($O618:$Q618)&gt;0,SUM($S$3:AC$3)*$J618+SUM($S$4:AC$4)*$K618+SUM($S$5:AC$5)*$L618+SUM($S$6:AC$6)*$M618+SUM($S$7:AC$7)*$N618-SUM($O618:$Q618),0)</f>
        <v>0</v>
      </c>
      <c r="AA618" s="4">
        <f t="shared" si="2053"/>
        <v>0</v>
      </c>
      <c r="AB618" s="72">
        <f>IF(SUM($S$3:AE$3)*$J618+SUM($S$4:AE$4)*$K618+SUM($S$5:AE$5)*$L618+SUM($S$6:AE$6)*$M618+SUM($S$7:AE$7)*$N618-SUM($O618:$Q618)&gt;0,SUM($S$3:AE$3)*$J618+SUM($S$4:AE$4)*$K618+SUM($S$5:AE$5)*$L618+SUM($S$6:AE$6)*$M618+SUM($S$7:AE$7)*$N618-SUM($O618:$Q618),0)</f>
        <v>0</v>
      </c>
      <c r="AC618" s="4">
        <f t="shared" si="2054"/>
        <v>0</v>
      </c>
      <c r="AD618" s="72">
        <f>IF(SUM($S$3:AG$3)*$J618+SUM($S$4:AG$4)*$K618+SUM($S$5:AG$5)*$L618+SUM($S$6:AG$6)*$M618+SUM($S$7:AG$7)*$N618-SUM($O618:$Q618)&gt;0,SUM($S$3:AG$3)*$J618+SUM($S$4:AG$4)*$K618+SUM($S$5:AG$5)*$L618+SUM($S$6:AG$6)*$M618+SUM($S$7:AG$7)*$N618-SUM($O618:$Q618),0)</f>
        <v>0</v>
      </c>
      <c r="AE618" s="4">
        <f t="shared" si="2055"/>
        <v>0</v>
      </c>
      <c r="AF618" s="72">
        <f>IF(SUM($S$3:AI$3)*$J618+SUM($S$4:AI$4)*$K618+SUM($S$5:AI$5)*$L618+SUM($S$6:AI$6)*$M618+SUM($S$7:AI$7)*$N618-SUM($O618:$Q618)&gt;0,SUM($S$3:AI$3)*$J618+SUM($S$4:AI$4)*$K618+SUM($S$5:AI$5)*$L618+SUM($S$6:AI$6)*$M618+SUM($S$7:AI$7)*$N618-SUM($O618:$Q618),0)</f>
        <v>1.7999999999999998</v>
      </c>
      <c r="AG618" s="4">
        <f t="shared" si="2056"/>
        <v>1.7999999999999998</v>
      </c>
      <c r="AH618" s="72">
        <f>IF(SUM($S$3:AK$3)*$J618+SUM($S$4:AK$4)*$K618+SUM($S$5:AK$5)*$L618+SUM($S$6:AK$6)*$M618+SUM($S$7:AK$7)*$N618-SUM($O618:$Q618)&gt;0,SUM($S$3:AK$3)*$J618+SUM($S$4:AK$4)*$K618+SUM($S$5:AK$5)*$L618+SUM($S$6:AK$6)*$M618+SUM($S$7:AK$7)*$N618-SUM($O618:$Q618),0)</f>
        <v>3.7800000000000002</v>
      </c>
      <c r="AI618" s="4">
        <f t="shared" si="2057"/>
        <v>1.9800000000000004</v>
      </c>
      <c r="AJ618" s="72">
        <f>IF(SUM($S$3:AM$3)*$J618+SUM($S$4:AQ$4)*$K618+SUM($S$5:AM$5)*$L618+SUM($S$6:AM$6)*$M618+SUM($S$7:AM$7)*$N618-SUM($O618:$Q618)&gt;0,SUM($S$3:AM$3)*$J618+SUM($S$4:AQ$4)*$K618+SUM($S$5:AM$5)*$L618+SUM($S$6:AM$6)*$M618+SUM($S$7:AM$7)*$N618-SUM($O618:$Q618),0)</f>
        <v>3.7800000000000002</v>
      </c>
      <c r="AK618" s="4">
        <f t="shared" si="2058"/>
        <v>0</v>
      </c>
      <c r="AL618" s="72">
        <f>IF(SUM($S$3:AO$3)*$J618+SUM($S$4:AS$4)*$K618+SUM($S$5:AO$5)*$L618+SUM($S$6:AO$6)*$M618+SUM($S$7:AO$7)*$N618-SUM($O618:$Q618)&gt;0,SUM($S$3:AO$3)*$J618+SUM($S$4:AS$4)*$K618+SUM($S$5:AO$5)*$L618+SUM($S$6:AO$6)*$M618+SUM($S$7:AO$7)*$N618-SUM($O618:$Q618),0)</f>
        <v>3.7800000000000002</v>
      </c>
      <c r="AM618" s="4">
        <f t="shared" si="2059"/>
        <v>0</v>
      </c>
      <c r="AN618" s="72">
        <f>IF(SUM($S$3:AQ$3)*$J618+SUM($S$4:AU$4)*$K618+SUM($S$5:AQ$5)*$L618+SUM($S$6:AQ$6)*$M618+SUM($S$7:AQ$7)*$N618-SUM($O618:$Q618)&gt;0,SUM($S$3:AQ$3)*$J618+SUM($S$4:AU$4)*$K618+SUM($S$5:AQ$5)*$L618+SUM($S$6:AQ$6)*$M618+SUM($S$7:AQ$7)*$N618-SUM($O618:$Q618),0)</f>
        <v>5.5799999999999992</v>
      </c>
      <c r="AO618" s="4">
        <f t="shared" si="2060"/>
        <v>1.7999999999999989</v>
      </c>
      <c r="AP618" s="72">
        <f>IF(SUM($S$3:AS$3)*$J618+SUM($S$4:AW$4)*$K618+SUM($S$5:AS$5)*$L618+SUM($S$6:AS$6)*$M618+SUM($S$7:AS$7)*$N618-SUM($O618:$Q618)&gt;0,SUM($S$3:AS$3)*$J618+SUM($S$4:AW$4)*$K618+SUM($S$5:AS$5)*$L618+SUM($S$6:AS$6)*$M618+SUM($S$7:AS$7)*$N618-SUM($O618:$Q618),0)</f>
        <v>9.18</v>
      </c>
      <c r="AQ618" s="4">
        <f t="shared" si="2061"/>
        <v>3.6000000000000005</v>
      </c>
      <c r="AR618" s="72">
        <f>IF(SUM($S$3:AU$3)*$J618+SUM($S$4:AP$4)*$K618+SUM($S$5:AU$5)*$L618+SUM($S$6:AU$6)*$M618+SUM($S$7:AU$7)*$N618-SUM($O618:$Q618)&gt;0,SUM($S$3:AU$3)*$J618+SUM($S$4:AP$4)*$K618+SUM($S$5:AU$5)*$L618+SUM($S$6:AU$6)*$M618+SUM($S$7:AU$7)*$N618-SUM($O618:$Q618),0)</f>
        <v>15.659999999999997</v>
      </c>
      <c r="AS618" s="4">
        <f t="shared" si="2062"/>
        <v>6.4799999999999969</v>
      </c>
      <c r="AT618" s="72">
        <f>IF(SUM($S$3:AW$3)*$J618+SUM($S$4:AW$4)*$K618+SUM($S$5:AW$5)*$L618+SUM($S$6:AW$6)*$M618+SUM($S$7:AW$7)*$N618-SUM($O618:$Q618)&gt;0,SUM($S$3:AW$3)*$J618+SUM($S$4:AW$4)*$K618+SUM($S$5:AW$5)*$L618+SUM($S$6:AW$6)*$M618+SUM($S$7:AW$7)*$N618-SUM($O618:$Q618),0)</f>
        <v>22.139999999999997</v>
      </c>
      <c r="AU618" s="4">
        <f t="shared" si="2063"/>
        <v>6.48</v>
      </c>
      <c r="AV618" s="72">
        <f>IF(SUM($S$3:AY$3)*$J618+SUM($S$4:AY$4)*$K618+SUM($S$5:AY$5)*$L618+SUM($S$6:AY$6)*$M618+SUM($S$7:AY$7)*$N618-SUM($O618:$Q618)&gt;0,SUM($S$3:AY$3)*$J618+SUM($S$4:AY$4)*$K618+SUM($S$5:AY$5)*$L618+SUM($S$6:AY$6)*$M618+SUM($S$7:AY$7)*$N618-SUM($O618:$Q618),0)</f>
        <v>28.619999999999994</v>
      </c>
      <c r="AW618" s="4">
        <f t="shared" si="2064"/>
        <v>6.4799999999999969</v>
      </c>
      <c r="AX618" s="72">
        <f>IF(SUM($S$3:BA$3)*$J618+SUM($S$4:BA$4)*$K618+SUM($S$5:BA$5)*$L618+SUM($S$6:BA$6)*$M618+SUM($S$7:BA$7)*$N618-SUM($O618:$Q618)&gt;0,SUM($S$3:BA$3)*$J618+SUM($S$4:BA$4)*$K618+SUM($S$5:BA$5)*$L618+SUM($S$6:BA$6)*$M618+SUM($S$7:BA$7)*$N618-SUM($O618:$Q618),0)</f>
        <v>35.1</v>
      </c>
      <c r="AY618" s="7">
        <f t="shared" si="2065"/>
        <v>6.4800000000000075</v>
      </c>
      <c r="AZ618" s="401">
        <f>IF(SUM($S$3:BC$3)*$J618+SUM($S$4:BC$4)*$K618+SUM($S$5:BC$5)*$L618+SUM($S$6:BC$6)*$M618+SUM($S$7:BC$7)*$N618-SUM($O618:$Q618)&gt;0,SUM($S$3:BC$3)*$J618+SUM($S$4:BC$4)*$K618+SUM($S$5:BC$5)*$L618+SUM($S$6:BC$6)*$M618+SUM($S$7:BC$7)*$N618-SUM($O618:$Q618),0)</f>
        <v>41.58</v>
      </c>
      <c r="BA618" s="87">
        <f t="shared" si="2032"/>
        <v>6.4799999999999969</v>
      </c>
      <c r="BB618" s="402">
        <f>IF(SUM($S$3:BD$3)*$J618+SUM($S$4:BD$4)*$K618+SUM($S$5:BD$5)*$L618+SUM($S$6:BD$6)*$M618+SUM($S$7:BD$7)*$N618-SUM($O618:$Q618)&gt;0,SUM($S$3:BD$3)*$J618+SUM($S$4:BD$4)*$K618+SUM($S$5:BD$5)*$L618+SUM($S$6:BD$6)*$M618+SUM($S$7:BD$7)*$N618-SUM($O618:$Q618),0)</f>
        <v>46.475999999999999</v>
      </c>
      <c r="BC618" s="87">
        <f t="shared" si="2033"/>
        <v>4.8960000000000008</v>
      </c>
      <c r="BD618" s="393"/>
      <c r="BF618" s="75"/>
      <c r="BG618" s="91">
        <f t="shared" si="2034"/>
        <v>0</v>
      </c>
      <c r="BH618" s="91">
        <f t="shared" si="2035"/>
        <v>0</v>
      </c>
      <c r="BI618" s="91">
        <f t="shared" si="2036"/>
        <v>0</v>
      </c>
      <c r="BJ618" s="91">
        <f t="shared" si="2037"/>
        <v>294.85799999999995</v>
      </c>
      <c r="BK618" s="91">
        <f t="shared" si="2038"/>
        <v>324.3438000000001</v>
      </c>
      <c r="BL618" s="91">
        <f t="shared" si="2039"/>
        <v>0</v>
      </c>
      <c r="BM618" s="91">
        <f t="shared" si="2040"/>
        <v>0</v>
      </c>
      <c r="BN618" s="91">
        <f t="shared" si="2041"/>
        <v>294.85799999999983</v>
      </c>
      <c r="BO618" s="91">
        <f t="shared" si="2042"/>
        <v>589.71600000000012</v>
      </c>
      <c r="BP618" s="91">
        <f t="shared" si="2043"/>
        <v>1061.4887999999994</v>
      </c>
      <c r="BQ618" s="250">
        <f t="shared" si="2044"/>
        <v>1061.4888000000001</v>
      </c>
      <c r="BR618" s="157">
        <f t="shared" si="2045"/>
        <v>1061.4887999999994</v>
      </c>
      <c r="BS618" s="91">
        <f t="shared" si="2046"/>
        <v>1061.4888000000012</v>
      </c>
      <c r="BT618" s="91">
        <f t="shared" si="2047"/>
        <v>1061.4887999999994</v>
      </c>
      <c r="BU618" s="91">
        <f t="shared" si="2048"/>
        <v>802.01376000000016</v>
      </c>
      <c r="BV618" s="23"/>
      <c r="BW618" s="24"/>
      <c r="BX618" s="164" t="s">
        <v>645</v>
      </c>
    </row>
    <row r="619" spans="1:76" ht="15" customHeight="1" x14ac:dyDescent="0.25">
      <c r="A619" s="94" t="s">
        <v>411</v>
      </c>
      <c r="B619" s="15"/>
      <c r="C619" s="268" t="s">
        <v>10</v>
      </c>
      <c r="D619" s="283">
        <v>1</v>
      </c>
      <c r="E619" s="336">
        <v>158.15799999999999</v>
      </c>
      <c r="F619" s="355" t="s">
        <v>628</v>
      </c>
      <c r="G619" s="369">
        <v>1</v>
      </c>
      <c r="H619" s="370">
        <v>173.97</v>
      </c>
      <c r="I619" s="383" t="s">
        <v>628</v>
      </c>
      <c r="J619" s="322"/>
      <c r="K619" s="117"/>
      <c r="L619" s="33">
        <v>3.5999999999999997E-2</v>
      </c>
      <c r="M619" s="29"/>
      <c r="N619" s="29"/>
      <c r="O619" s="4">
        <v>0</v>
      </c>
      <c r="P619" s="10">
        <v>0</v>
      </c>
      <c r="Q619" s="295">
        <v>7.2359999999999998</v>
      </c>
      <c r="R619" s="72">
        <f>IF(SUM($S$3:U$3)*$J619+SUM($S$4:U$4)*$K619+SUM($S$5:U$5)*$L619+SUM($S$6:U$6)*$M619+SUM($S$7:U$7)*$N619-SUM($O619:$Q619)&gt;0,SUM($S$3:U$3)*$J619+SUM($S$4:U$4)*$K619+SUM($S$5:U$5)*$L619+SUM($S$6:U$6)*$M619+SUM($S$7:U$7)*$N619-SUM($O619:$Q619),0)</f>
        <v>0</v>
      </c>
      <c r="S619" s="73">
        <f t="shared" si="2049"/>
        <v>0</v>
      </c>
      <c r="T619" s="72">
        <f>IF(SUM($S$3:W$3)*$J619+SUM($S$4:W$4)*$K619+SUM($S$5:W$5)*$L619+SUM($S$6:W$6)*$M619+SUM($S$7:W$7)*$N619-SUM($O619:$Q619)&gt;0,SUM($S$3:W$3)*$J619+SUM($S$4:W$4)*$K619+SUM($S$5:W$5)*$L619+SUM($S$6:W$6)*$M619+SUM($S$7:W$7)*$N619-SUM($O619:$Q619),0)</f>
        <v>0</v>
      </c>
      <c r="U619" s="4">
        <f t="shared" si="2050"/>
        <v>0</v>
      </c>
      <c r="V619" s="72">
        <f>IF(SUM($S$3:Y$3)*$J619+SUM($S$4:Y$4)*$K619+SUM($S$5:Y$5)*$L619+SUM($S$6:Y$6)*$M619+SUM($S$7:Y$7)*$N619-SUM($O619:$Q619)&gt;0,SUM($S$3:Y$3)*$J619+SUM($S$4:Y$4)*$K619+SUM($S$5:Y$5)*$L619+SUM($S$6:Y$6)*$M619+SUM($S$7:Y$7)*$N619-SUM($O619:$Q619),0)</f>
        <v>0</v>
      </c>
      <c r="W619" s="4">
        <f t="shared" si="2051"/>
        <v>0</v>
      </c>
      <c r="X619" s="72">
        <f>IF(SUM($S$3:AA$3)*$J619+SUM($S$4:AA$4)*$K619+SUM($S$5:AA$5)*$L619+SUM($S$6:AA$6)*$M619+SUM($S$7:AA$7)*$N619-SUM($O619:$Q619)&gt;0,SUM($S$3:AA$3)*$J619+SUM($S$4:AA$4)*$K619+SUM($S$5:AA$5)*$L619+SUM($S$6:AA$6)*$M619+SUM($S$7:AA$7)*$N619-SUM($O619:$Q619),0)</f>
        <v>0</v>
      </c>
      <c r="Y619" s="4">
        <f t="shared" si="2052"/>
        <v>0</v>
      </c>
      <c r="Z619" s="72">
        <f>IF(SUM($S$3:AC$3)*$J619+SUM($S$4:AC$4)*$K619+SUM($S$5:AC$5)*$L619+SUM($S$6:AC$6)*$M619+SUM($S$7:AC$7)*$N619-SUM($O619:$Q619)&gt;0,SUM($S$3:AC$3)*$J619+SUM($S$4:AC$4)*$K619+SUM($S$5:AC$5)*$L619+SUM($S$6:AC$6)*$M619+SUM($S$7:AC$7)*$N619-SUM($O619:$Q619),0)</f>
        <v>0</v>
      </c>
      <c r="AA619" s="4">
        <f t="shared" si="2053"/>
        <v>0</v>
      </c>
      <c r="AB619" s="72">
        <f>IF(SUM($S$3:AE$3)*$J619+SUM($S$4:AE$4)*$K619+SUM($S$5:AE$5)*$L619+SUM($S$6:AE$6)*$M619+SUM($S$7:AE$7)*$N619-SUM($O619:$Q619)&gt;0,SUM($S$3:AE$3)*$J619+SUM($S$4:AE$4)*$K619+SUM($S$5:AE$5)*$L619+SUM($S$6:AE$6)*$M619+SUM($S$7:AE$7)*$N619-SUM($O619:$Q619),0)</f>
        <v>0</v>
      </c>
      <c r="AC619" s="4">
        <f t="shared" si="2054"/>
        <v>0</v>
      </c>
      <c r="AD619" s="72">
        <f>IF(SUM($S$3:AG$3)*$J619+SUM($S$4:AG$4)*$K619+SUM($S$5:AG$5)*$L619+SUM($S$6:AG$6)*$M619+SUM($S$7:AG$7)*$N619-SUM($O619:$Q619)&gt;0,SUM($S$3:AG$3)*$J619+SUM($S$4:AG$4)*$K619+SUM($S$5:AG$5)*$L619+SUM($S$6:AG$6)*$M619+SUM($S$7:AG$7)*$N619-SUM($O619:$Q619),0)</f>
        <v>0</v>
      </c>
      <c r="AE619" s="4">
        <f t="shared" si="2055"/>
        <v>0</v>
      </c>
      <c r="AF619" s="72">
        <f>IF(SUM($S$3:AI$3)*$J619+SUM($S$4:AI$4)*$K619+SUM($S$5:AI$5)*$L619+SUM($S$6:AI$6)*$M619+SUM($S$7:AI$7)*$N619-SUM($O619:$Q619)&gt;0,SUM($S$3:AI$3)*$J619+SUM($S$4:AI$4)*$K619+SUM($S$5:AI$5)*$L619+SUM($S$6:AI$6)*$M619+SUM($S$7:AI$7)*$N619-SUM($O619:$Q619),0)</f>
        <v>1.7999999999999998</v>
      </c>
      <c r="AG619" s="4">
        <f t="shared" si="2056"/>
        <v>1.7999999999999998</v>
      </c>
      <c r="AH619" s="72">
        <f>IF(SUM($S$3:AK$3)*$J619+SUM($S$4:AK$4)*$K619+SUM($S$5:AK$5)*$L619+SUM($S$6:AK$6)*$M619+SUM($S$7:AK$7)*$N619-SUM($O619:$Q619)&gt;0,SUM($S$3:AK$3)*$J619+SUM($S$4:AK$4)*$K619+SUM($S$5:AK$5)*$L619+SUM($S$6:AK$6)*$M619+SUM($S$7:AK$7)*$N619-SUM($O619:$Q619),0)</f>
        <v>3.7800000000000002</v>
      </c>
      <c r="AI619" s="4">
        <f t="shared" si="2057"/>
        <v>1.9800000000000004</v>
      </c>
      <c r="AJ619" s="72">
        <f>IF(SUM($S$3:AM$3)*$J619+SUM($S$4:AQ$4)*$K619+SUM($S$5:AM$5)*$L619+SUM($S$6:AM$6)*$M619+SUM($S$7:AM$7)*$N619-SUM($O619:$Q619)&gt;0,SUM($S$3:AM$3)*$J619+SUM($S$4:AQ$4)*$K619+SUM($S$5:AM$5)*$L619+SUM($S$6:AM$6)*$M619+SUM($S$7:AM$7)*$N619-SUM($O619:$Q619),0)</f>
        <v>3.7800000000000002</v>
      </c>
      <c r="AK619" s="4">
        <f t="shared" si="2058"/>
        <v>0</v>
      </c>
      <c r="AL619" s="72">
        <f>IF(SUM($S$3:AO$3)*$J619+SUM($S$4:AS$4)*$K619+SUM($S$5:AO$5)*$L619+SUM($S$6:AO$6)*$M619+SUM($S$7:AO$7)*$N619-SUM($O619:$Q619)&gt;0,SUM($S$3:AO$3)*$J619+SUM($S$4:AS$4)*$K619+SUM($S$5:AO$5)*$L619+SUM($S$6:AO$6)*$M619+SUM($S$7:AO$7)*$N619-SUM($O619:$Q619),0)</f>
        <v>3.7800000000000002</v>
      </c>
      <c r="AM619" s="4">
        <f t="shared" si="2059"/>
        <v>0</v>
      </c>
      <c r="AN619" s="72">
        <f>IF(SUM($S$3:AQ$3)*$J619+SUM($S$4:AU$4)*$K619+SUM($S$5:AQ$5)*$L619+SUM($S$6:AQ$6)*$M619+SUM($S$7:AQ$7)*$N619-SUM($O619:$Q619)&gt;0,SUM($S$3:AQ$3)*$J619+SUM($S$4:AU$4)*$K619+SUM($S$5:AQ$5)*$L619+SUM($S$6:AQ$6)*$M619+SUM($S$7:AQ$7)*$N619-SUM($O619:$Q619),0)</f>
        <v>5.5799999999999992</v>
      </c>
      <c r="AO619" s="4">
        <f t="shared" si="2060"/>
        <v>1.7999999999999989</v>
      </c>
      <c r="AP619" s="72">
        <f>IF(SUM($S$3:AS$3)*$J619+SUM($S$4:AW$4)*$K619+SUM($S$5:AS$5)*$L619+SUM($S$6:AS$6)*$M619+SUM($S$7:AS$7)*$N619-SUM($O619:$Q619)&gt;0,SUM($S$3:AS$3)*$J619+SUM($S$4:AW$4)*$K619+SUM($S$5:AS$5)*$L619+SUM($S$6:AS$6)*$M619+SUM($S$7:AS$7)*$N619-SUM($O619:$Q619),0)</f>
        <v>9.18</v>
      </c>
      <c r="AQ619" s="4">
        <f t="shared" si="2061"/>
        <v>3.6000000000000005</v>
      </c>
      <c r="AR619" s="72">
        <f>IF(SUM($S$3:AU$3)*$J619+SUM($S$4:AP$4)*$K619+SUM($S$5:AU$5)*$L619+SUM($S$6:AU$6)*$M619+SUM($S$7:AU$7)*$N619-SUM($O619:$Q619)&gt;0,SUM($S$3:AU$3)*$J619+SUM($S$4:AP$4)*$K619+SUM($S$5:AU$5)*$L619+SUM($S$6:AU$6)*$M619+SUM($S$7:AU$7)*$N619-SUM($O619:$Q619),0)</f>
        <v>15.659999999999997</v>
      </c>
      <c r="AS619" s="4">
        <f t="shared" si="2062"/>
        <v>6.4799999999999969</v>
      </c>
      <c r="AT619" s="72">
        <f>IF(SUM($S$3:AW$3)*$J619+SUM($S$4:AW$4)*$K619+SUM($S$5:AW$5)*$L619+SUM($S$6:AW$6)*$M619+SUM($S$7:AW$7)*$N619-SUM($O619:$Q619)&gt;0,SUM($S$3:AW$3)*$J619+SUM($S$4:AW$4)*$K619+SUM($S$5:AW$5)*$L619+SUM($S$6:AW$6)*$M619+SUM($S$7:AW$7)*$N619-SUM($O619:$Q619),0)</f>
        <v>22.139999999999997</v>
      </c>
      <c r="AU619" s="4">
        <f t="shared" si="2063"/>
        <v>6.48</v>
      </c>
      <c r="AV619" s="72">
        <f>IF(SUM($S$3:AY$3)*$J619+SUM($S$4:AY$4)*$K619+SUM($S$5:AY$5)*$L619+SUM($S$6:AY$6)*$M619+SUM($S$7:AY$7)*$N619-SUM($O619:$Q619)&gt;0,SUM($S$3:AY$3)*$J619+SUM($S$4:AY$4)*$K619+SUM($S$5:AY$5)*$L619+SUM($S$6:AY$6)*$M619+SUM($S$7:AY$7)*$N619-SUM($O619:$Q619),0)</f>
        <v>28.619999999999994</v>
      </c>
      <c r="AW619" s="4">
        <f t="shared" si="2064"/>
        <v>6.4799999999999969</v>
      </c>
      <c r="AX619" s="72">
        <f>IF(SUM($S$3:BA$3)*$J619+SUM($S$4:BA$4)*$K619+SUM($S$5:BA$5)*$L619+SUM($S$6:BA$6)*$M619+SUM($S$7:BA$7)*$N619-SUM($O619:$Q619)&gt;0,SUM($S$3:BA$3)*$J619+SUM($S$4:BA$4)*$K619+SUM($S$5:BA$5)*$L619+SUM($S$6:BA$6)*$M619+SUM($S$7:BA$7)*$N619-SUM($O619:$Q619),0)</f>
        <v>35.1</v>
      </c>
      <c r="AY619" s="7">
        <f t="shared" si="2065"/>
        <v>6.4800000000000075</v>
      </c>
      <c r="AZ619" s="401">
        <f>IF(SUM($S$3:BC$3)*$J619+SUM($S$4:BC$4)*$K619+SUM($S$5:BC$5)*$L619+SUM($S$6:BC$6)*$M619+SUM($S$7:BC$7)*$N619-SUM($O619:$Q619)&gt;0,SUM($S$3:BC$3)*$J619+SUM($S$4:BC$4)*$K619+SUM($S$5:BC$5)*$L619+SUM($S$6:BC$6)*$M619+SUM($S$7:BC$7)*$N619-SUM($O619:$Q619),0)</f>
        <v>41.58</v>
      </c>
      <c r="BA619" s="87">
        <f t="shared" si="2032"/>
        <v>6.4799999999999969</v>
      </c>
      <c r="BB619" s="402">
        <f>IF(SUM($S$3:BD$3)*$J619+SUM($S$4:BD$4)*$K619+SUM($S$5:BD$5)*$L619+SUM($S$6:BD$6)*$M619+SUM($S$7:BD$7)*$N619-SUM($O619:$Q619)&gt;0,SUM($S$3:BD$3)*$J619+SUM($S$4:BD$4)*$K619+SUM($S$5:BD$5)*$L619+SUM($S$6:BD$6)*$M619+SUM($S$7:BD$7)*$N619-SUM($O619:$Q619),0)</f>
        <v>46.475999999999999</v>
      </c>
      <c r="BC619" s="87">
        <f t="shared" si="2033"/>
        <v>4.8960000000000008</v>
      </c>
      <c r="BD619" s="393"/>
      <c r="BF619" s="75"/>
      <c r="BG619" s="91">
        <f t="shared" si="2034"/>
        <v>0</v>
      </c>
      <c r="BH619" s="91">
        <f t="shared" si="2035"/>
        <v>0</v>
      </c>
      <c r="BI619" s="91">
        <f t="shared" si="2036"/>
        <v>0</v>
      </c>
      <c r="BJ619" s="91">
        <f t="shared" si="2037"/>
        <v>313.14599999999996</v>
      </c>
      <c r="BK619" s="91">
        <f t="shared" si="2038"/>
        <v>344.46060000000006</v>
      </c>
      <c r="BL619" s="91">
        <f t="shared" si="2039"/>
        <v>0</v>
      </c>
      <c r="BM619" s="91">
        <f t="shared" si="2040"/>
        <v>0</v>
      </c>
      <c r="BN619" s="91">
        <f t="shared" si="2041"/>
        <v>313.14599999999979</v>
      </c>
      <c r="BO619" s="91">
        <f t="shared" si="2042"/>
        <v>626.29200000000014</v>
      </c>
      <c r="BP619" s="91">
        <f t="shared" si="2043"/>
        <v>1127.3255999999994</v>
      </c>
      <c r="BQ619" s="250">
        <f t="shared" si="2044"/>
        <v>1127.3256000000001</v>
      </c>
      <c r="BR619" s="157">
        <f t="shared" si="2045"/>
        <v>1127.3255999999994</v>
      </c>
      <c r="BS619" s="91">
        <f t="shared" si="2046"/>
        <v>1127.3256000000013</v>
      </c>
      <c r="BT619" s="91">
        <f t="shared" si="2047"/>
        <v>1127.3255999999994</v>
      </c>
      <c r="BU619" s="91">
        <f t="shared" si="2048"/>
        <v>851.7571200000001</v>
      </c>
      <c r="BV619" s="23"/>
      <c r="BW619" s="24"/>
      <c r="BX619" s="164" t="s">
        <v>645</v>
      </c>
    </row>
    <row r="620" spans="1:76" ht="15" customHeight="1" x14ac:dyDescent="0.25">
      <c r="A620" s="94" t="s">
        <v>412</v>
      </c>
      <c r="B620" s="15"/>
      <c r="C620" s="268" t="s">
        <v>10</v>
      </c>
      <c r="D620" s="283">
        <v>1</v>
      </c>
      <c r="E620" s="336">
        <v>296.803</v>
      </c>
      <c r="F620" s="355" t="s">
        <v>628</v>
      </c>
      <c r="G620" s="369">
        <v>1</v>
      </c>
      <c r="H620" s="370">
        <v>326.48</v>
      </c>
      <c r="I620" s="383" t="s">
        <v>628</v>
      </c>
      <c r="J620" s="322"/>
      <c r="K620" s="117"/>
      <c r="L620" s="33">
        <v>2.4E-2</v>
      </c>
      <c r="M620" s="29"/>
      <c r="N620" s="29"/>
      <c r="O620" s="4">
        <v>0</v>
      </c>
      <c r="P620" s="10">
        <v>0</v>
      </c>
      <c r="Q620" s="295">
        <v>4.8239999999999998</v>
      </c>
      <c r="R620" s="72">
        <f>IF(SUM($S$3:U$3)*$J620+SUM($S$4:U$4)*$K620+SUM($S$5:U$5)*$L620+SUM($S$6:U$6)*$M620+SUM($S$7:U$7)*$N620-SUM($O620:$Q620)&gt;0,SUM($S$3:U$3)*$J620+SUM($S$4:U$4)*$K620+SUM($S$5:U$5)*$L620+SUM($S$6:U$6)*$M620+SUM($S$7:U$7)*$N620-SUM($O620:$Q620),0)</f>
        <v>0</v>
      </c>
      <c r="S620" s="73">
        <f t="shared" si="2049"/>
        <v>0</v>
      </c>
      <c r="T620" s="72">
        <f>IF(SUM($S$3:W$3)*$J620+SUM($S$4:W$4)*$K620+SUM($S$5:W$5)*$L620+SUM($S$6:W$6)*$M620+SUM($S$7:W$7)*$N620-SUM($O620:$Q620)&gt;0,SUM($S$3:W$3)*$J620+SUM($S$4:W$4)*$K620+SUM($S$5:W$5)*$L620+SUM($S$6:W$6)*$M620+SUM($S$7:W$7)*$N620-SUM($O620:$Q620),0)</f>
        <v>0</v>
      </c>
      <c r="U620" s="4">
        <f t="shared" si="2050"/>
        <v>0</v>
      </c>
      <c r="V620" s="72">
        <f>IF(SUM($S$3:Y$3)*$J620+SUM($S$4:Y$4)*$K620+SUM($S$5:Y$5)*$L620+SUM($S$6:Y$6)*$M620+SUM($S$7:Y$7)*$N620-SUM($O620:$Q620)&gt;0,SUM($S$3:Y$3)*$J620+SUM($S$4:Y$4)*$K620+SUM($S$5:Y$5)*$L620+SUM($S$6:Y$6)*$M620+SUM($S$7:Y$7)*$N620-SUM($O620:$Q620),0)</f>
        <v>0</v>
      </c>
      <c r="W620" s="4">
        <f t="shared" si="2051"/>
        <v>0</v>
      </c>
      <c r="X620" s="72">
        <f>IF(SUM($S$3:AA$3)*$J620+SUM($S$4:AA$4)*$K620+SUM($S$5:AA$5)*$L620+SUM($S$6:AA$6)*$M620+SUM($S$7:AA$7)*$N620-SUM($O620:$Q620)&gt;0,SUM($S$3:AA$3)*$J620+SUM($S$4:AA$4)*$K620+SUM($S$5:AA$5)*$L620+SUM($S$6:AA$6)*$M620+SUM($S$7:AA$7)*$N620-SUM($O620:$Q620),0)</f>
        <v>0</v>
      </c>
      <c r="Y620" s="4">
        <f t="shared" si="2052"/>
        <v>0</v>
      </c>
      <c r="Z620" s="72">
        <f>IF(SUM($S$3:AC$3)*$J620+SUM($S$4:AC$4)*$K620+SUM($S$5:AC$5)*$L620+SUM($S$6:AC$6)*$M620+SUM($S$7:AC$7)*$N620-SUM($O620:$Q620)&gt;0,SUM($S$3:AC$3)*$J620+SUM($S$4:AC$4)*$K620+SUM($S$5:AC$5)*$L620+SUM($S$6:AC$6)*$M620+SUM($S$7:AC$7)*$N620-SUM($O620:$Q620),0)</f>
        <v>0</v>
      </c>
      <c r="AA620" s="4">
        <f t="shared" si="2053"/>
        <v>0</v>
      </c>
      <c r="AB620" s="72">
        <f>IF(SUM($S$3:AE$3)*$J620+SUM($S$4:AE$4)*$K620+SUM($S$5:AE$5)*$L620+SUM($S$6:AE$6)*$M620+SUM($S$7:AE$7)*$N620-SUM($O620:$Q620)&gt;0,SUM($S$3:AE$3)*$J620+SUM($S$4:AE$4)*$K620+SUM($S$5:AE$5)*$L620+SUM($S$6:AE$6)*$M620+SUM($S$7:AE$7)*$N620-SUM($O620:$Q620),0)</f>
        <v>0</v>
      </c>
      <c r="AC620" s="4">
        <f t="shared" si="2054"/>
        <v>0</v>
      </c>
      <c r="AD620" s="72">
        <f>IF(SUM($S$3:AG$3)*$J620+SUM($S$4:AG$4)*$K620+SUM($S$5:AG$5)*$L620+SUM($S$6:AG$6)*$M620+SUM($S$7:AG$7)*$N620-SUM($O620:$Q620)&gt;0,SUM($S$3:AG$3)*$J620+SUM($S$4:AG$4)*$K620+SUM($S$5:AG$5)*$L620+SUM($S$6:AG$6)*$M620+SUM($S$7:AG$7)*$N620-SUM($O620:$Q620),0)</f>
        <v>0</v>
      </c>
      <c r="AE620" s="4">
        <f t="shared" si="2055"/>
        <v>0</v>
      </c>
      <c r="AF620" s="72">
        <f>IF(SUM($S$3:AI$3)*$J620+SUM($S$4:AI$4)*$K620+SUM($S$5:AI$5)*$L620+SUM($S$6:AI$6)*$M620+SUM($S$7:AI$7)*$N620-SUM($O620:$Q620)&gt;0,SUM($S$3:AI$3)*$J620+SUM($S$4:AI$4)*$K620+SUM($S$5:AI$5)*$L620+SUM($S$6:AI$6)*$M620+SUM($S$7:AI$7)*$N620-SUM($O620:$Q620),0)</f>
        <v>1.2000000000000002</v>
      </c>
      <c r="AG620" s="4">
        <f t="shared" si="2056"/>
        <v>1.2000000000000002</v>
      </c>
      <c r="AH620" s="72">
        <f>IF(SUM($S$3:AK$3)*$J620+SUM($S$4:AK$4)*$K620+SUM($S$5:AK$5)*$L620+SUM($S$6:AK$6)*$M620+SUM($S$7:AK$7)*$N620-SUM($O620:$Q620)&gt;0,SUM($S$3:AK$3)*$J620+SUM($S$4:AK$4)*$K620+SUM($S$5:AK$5)*$L620+SUM($S$6:AK$6)*$M620+SUM($S$7:AK$7)*$N620-SUM($O620:$Q620),0)</f>
        <v>2.5200000000000005</v>
      </c>
      <c r="AI620" s="4">
        <f t="shared" si="2057"/>
        <v>1.3200000000000003</v>
      </c>
      <c r="AJ620" s="72">
        <f>IF(SUM($S$3:AM$3)*$J620+SUM($S$4:AQ$4)*$K620+SUM($S$5:AM$5)*$L620+SUM($S$6:AM$6)*$M620+SUM($S$7:AM$7)*$N620-SUM($O620:$Q620)&gt;0,SUM($S$3:AM$3)*$J620+SUM($S$4:AQ$4)*$K620+SUM($S$5:AM$5)*$L620+SUM($S$6:AM$6)*$M620+SUM($S$7:AM$7)*$N620-SUM($O620:$Q620),0)</f>
        <v>2.5200000000000005</v>
      </c>
      <c r="AK620" s="4">
        <f t="shared" si="2058"/>
        <v>0</v>
      </c>
      <c r="AL620" s="72">
        <f>IF(SUM($S$3:AO$3)*$J620+SUM($S$4:AS$4)*$K620+SUM($S$5:AO$5)*$L620+SUM($S$6:AO$6)*$M620+SUM($S$7:AO$7)*$N620-SUM($O620:$Q620)&gt;0,SUM($S$3:AO$3)*$J620+SUM($S$4:AS$4)*$K620+SUM($S$5:AO$5)*$L620+SUM($S$6:AO$6)*$M620+SUM($S$7:AO$7)*$N620-SUM($O620:$Q620),0)</f>
        <v>2.5200000000000005</v>
      </c>
      <c r="AM620" s="4">
        <f t="shared" si="2059"/>
        <v>0</v>
      </c>
      <c r="AN620" s="72">
        <f>IF(SUM($S$3:AQ$3)*$J620+SUM($S$4:AU$4)*$K620+SUM($S$5:AQ$5)*$L620+SUM($S$6:AQ$6)*$M620+SUM($S$7:AQ$7)*$N620-SUM($O620:$Q620)&gt;0,SUM($S$3:AQ$3)*$J620+SUM($S$4:AU$4)*$K620+SUM($S$5:AQ$5)*$L620+SUM($S$6:AQ$6)*$M620+SUM($S$7:AQ$7)*$N620-SUM($O620:$Q620),0)</f>
        <v>3.7200000000000006</v>
      </c>
      <c r="AO620" s="4">
        <f t="shared" si="2060"/>
        <v>1.2000000000000002</v>
      </c>
      <c r="AP620" s="72">
        <f>IF(SUM($S$3:AS$3)*$J620+SUM($S$4:AW$4)*$K620+SUM($S$5:AS$5)*$L620+SUM($S$6:AS$6)*$M620+SUM($S$7:AS$7)*$N620-SUM($O620:$Q620)&gt;0,SUM($S$3:AS$3)*$J620+SUM($S$4:AW$4)*$K620+SUM($S$5:AS$5)*$L620+SUM($S$6:AS$6)*$M620+SUM($S$7:AS$7)*$N620-SUM($O620:$Q620),0)</f>
        <v>6.120000000000001</v>
      </c>
      <c r="AQ620" s="4">
        <f t="shared" si="2061"/>
        <v>2.4000000000000004</v>
      </c>
      <c r="AR620" s="72">
        <f>IF(SUM($S$3:AU$3)*$J620+SUM($S$4:AP$4)*$K620+SUM($S$5:AU$5)*$L620+SUM($S$6:AU$6)*$M620+SUM($S$7:AU$7)*$N620-SUM($O620:$Q620)&gt;0,SUM($S$3:AU$3)*$J620+SUM($S$4:AP$4)*$K620+SUM($S$5:AU$5)*$L620+SUM($S$6:AU$6)*$M620+SUM($S$7:AU$7)*$N620-SUM($O620:$Q620),0)</f>
        <v>10.440000000000001</v>
      </c>
      <c r="AS620" s="4">
        <f t="shared" si="2062"/>
        <v>4.32</v>
      </c>
      <c r="AT620" s="72">
        <f>IF(SUM($S$3:AW$3)*$J620+SUM($S$4:AW$4)*$K620+SUM($S$5:AW$5)*$L620+SUM($S$6:AW$6)*$M620+SUM($S$7:AW$7)*$N620-SUM($O620:$Q620)&gt;0,SUM($S$3:AW$3)*$J620+SUM($S$4:AW$4)*$K620+SUM($S$5:AW$5)*$L620+SUM($S$6:AW$6)*$M620+SUM($S$7:AW$7)*$N620-SUM($O620:$Q620),0)</f>
        <v>14.76</v>
      </c>
      <c r="AU620" s="4">
        <f t="shared" si="2063"/>
        <v>4.3199999999999985</v>
      </c>
      <c r="AV620" s="72">
        <f>IF(SUM($S$3:AY$3)*$J620+SUM($S$4:AY$4)*$K620+SUM($S$5:AY$5)*$L620+SUM($S$6:AY$6)*$M620+SUM($S$7:AY$7)*$N620-SUM($O620:$Q620)&gt;0,SUM($S$3:AY$3)*$J620+SUM($S$4:AY$4)*$K620+SUM($S$5:AY$5)*$L620+SUM($S$6:AY$6)*$M620+SUM($S$7:AY$7)*$N620-SUM($O620:$Q620),0)</f>
        <v>19.079999999999998</v>
      </c>
      <c r="AW620" s="4">
        <f t="shared" si="2064"/>
        <v>4.3199999999999985</v>
      </c>
      <c r="AX620" s="72">
        <f>IF(SUM($S$3:BA$3)*$J620+SUM($S$4:BA$4)*$K620+SUM($S$5:BA$5)*$L620+SUM($S$6:BA$6)*$M620+SUM($S$7:BA$7)*$N620-SUM($O620:$Q620)&gt;0,SUM($S$3:BA$3)*$J620+SUM($S$4:BA$4)*$K620+SUM($S$5:BA$5)*$L620+SUM($S$6:BA$6)*$M620+SUM($S$7:BA$7)*$N620-SUM($O620:$Q620),0)</f>
        <v>23.4</v>
      </c>
      <c r="AY620" s="7">
        <f t="shared" si="2065"/>
        <v>4.32</v>
      </c>
      <c r="AZ620" s="401">
        <f>IF(SUM($S$3:BC$3)*$J620+SUM($S$4:BC$4)*$K620+SUM($S$5:BC$5)*$L620+SUM($S$6:BC$6)*$M620+SUM($S$7:BC$7)*$N620-SUM($O620:$Q620)&gt;0,SUM($S$3:BC$3)*$J620+SUM($S$4:BC$4)*$K620+SUM($S$5:BC$5)*$L620+SUM($S$6:BC$6)*$M620+SUM($S$7:BC$7)*$N620-SUM($O620:$Q620),0)</f>
        <v>27.720000000000006</v>
      </c>
      <c r="BA620" s="87">
        <f t="shared" si="2032"/>
        <v>4.3200000000000074</v>
      </c>
      <c r="BB620" s="402">
        <f>IF(SUM($S$3:BD$3)*$J620+SUM($S$4:BD$4)*$K620+SUM($S$5:BD$5)*$L620+SUM($S$6:BD$6)*$M620+SUM($S$7:BD$7)*$N620-SUM($O620:$Q620)&gt;0,SUM($S$3:BD$3)*$J620+SUM($S$4:BD$4)*$K620+SUM($S$5:BD$5)*$L620+SUM($S$6:BD$6)*$M620+SUM($S$7:BD$7)*$N620-SUM($O620:$Q620),0)</f>
        <v>30.984000000000002</v>
      </c>
      <c r="BC620" s="87">
        <f t="shared" si="2033"/>
        <v>3.2639999999999958</v>
      </c>
      <c r="BD620" s="393"/>
      <c r="BF620" s="75"/>
      <c r="BG620" s="91">
        <f t="shared" si="2034"/>
        <v>0</v>
      </c>
      <c r="BH620" s="91">
        <f t="shared" si="2035"/>
        <v>0</v>
      </c>
      <c r="BI620" s="91">
        <f t="shared" si="2036"/>
        <v>0</v>
      </c>
      <c r="BJ620" s="91">
        <f t="shared" si="2037"/>
        <v>391.77600000000007</v>
      </c>
      <c r="BK620" s="91">
        <f t="shared" si="2038"/>
        <v>430.95360000000011</v>
      </c>
      <c r="BL620" s="91">
        <f t="shared" si="2039"/>
        <v>0</v>
      </c>
      <c r="BM620" s="91">
        <f t="shared" si="2040"/>
        <v>0</v>
      </c>
      <c r="BN620" s="91">
        <f t="shared" si="2041"/>
        <v>391.77600000000007</v>
      </c>
      <c r="BO620" s="91">
        <f t="shared" si="2042"/>
        <v>783.55200000000013</v>
      </c>
      <c r="BP620" s="91">
        <f t="shared" si="2043"/>
        <v>1410.3936000000001</v>
      </c>
      <c r="BQ620" s="250">
        <f t="shared" si="2044"/>
        <v>1410.3935999999997</v>
      </c>
      <c r="BR620" s="157">
        <f t="shared" si="2045"/>
        <v>1410.3935999999997</v>
      </c>
      <c r="BS620" s="91">
        <f t="shared" si="2046"/>
        <v>1410.3936000000001</v>
      </c>
      <c r="BT620" s="91">
        <f t="shared" si="2047"/>
        <v>1410.3936000000024</v>
      </c>
      <c r="BU620" s="91">
        <f t="shared" si="2048"/>
        <v>1065.6307199999987</v>
      </c>
      <c r="BV620" s="23"/>
      <c r="BW620" s="24"/>
      <c r="BX620" s="164" t="s">
        <v>645</v>
      </c>
    </row>
    <row r="621" spans="1:76" ht="15" customHeight="1" x14ac:dyDescent="0.25">
      <c r="A621" s="94" t="s">
        <v>413</v>
      </c>
      <c r="B621" s="15"/>
      <c r="C621" s="268" t="s">
        <v>192</v>
      </c>
      <c r="D621" s="283">
        <v>1</v>
      </c>
      <c r="E621" s="336">
        <v>298</v>
      </c>
      <c r="F621" s="355" t="s">
        <v>618</v>
      </c>
      <c r="G621" s="369">
        <v>1</v>
      </c>
      <c r="H621" s="370">
        <v>327.8</v>
      </c>
      <c r="I621" s="383" t="s">
        <v>618</v>
      </c>
      <c r="J621" s="30">
        <v>1.2</v>
      </c>
      <c r="K621" s="117"/>
      <c r="L621" s="26">
        <v>1.2</v>
      </c>
      <c r="M621" s="29"/>
      <c r="N621" s="29"/>
      <c r="O621" s="4">
        <v>0</v>
      </c>
      <c r="P621" s="10">
        <v>0</v>
      </c>
      <c r="Q621" s="295">
        <v>445.2</v>
      </c>
      <c r="R621" s="72">
        <f>IF(SUM($S$3:U$3)*$J621+SUM($S$4:U$4)*$K621+SUM($S$5:U$5)*$L621+SUM($S$6:U$6)*$M621+SUM($S$7:U$7)*$N621-SUM($O621:$Q621)&gt;0,SUM($S$3:U$3)*$J621+SUM($S$4:U$4)*$K621+SUM($S$5:U$5)*$L621+SUM($S$6:U$6)*$M621+SUM($S$7:U$7)*$N621-SUM($O621:$Q621),0)</f>
        <v>0</v>
      </c>
      <c r="S621" s="73">
        <f t="shared" si="2049"/>
        <v>0</v>
      </c>
      <c r="T621" s="72">
        <f>IF(SUM($S$3:W$3)*$J621+SUM($S$4:W$4)*$K621+SUM($S$5:W$5)*$L621+SUM($S$6:W$6)*$M621+SUM($S$7:W$7)*$N621-SUM($O621:$Q621)&gt;0,SUM($S$3:W$3)*$J621+SUM($S$4:W$4)*$K621+SUM($S$5:W$5)*$L621+SUM($S$6:W$6)*$M621+SUM($S$7:W$7)*$N621-SUM($O621:$Q621),0)</f>
        <v>0</v>
      </c>
      <c r="U621" s="4">
        <f t="shared" si="2050"/>
        <v>0</v>
      </c>
      <c r="V621" s="72">
        <f>IF(SUM($S$3:Y$3)*$J621+SUM($S$4:Y$4)*$K621+SUM($S$5:Y$5)*$L621+SUM($S$6:Y$6)*$M621+SUM($S$7:Y$7)*$N621-SUM($O621:$Q621)&gt;0,SUM($S$3:Y$3)*$J621+SUM($S$4:Y$4)*$K621+SUM($S$5:Y$5)*$L621+SUM($S$6:Y$6)*$M621+SUM($S$7:Y$7)*$N621-SUM($O621:$Q621),0)</f>
        <v>0</v>
      </c>
      <c r="W621" s="4">
        <f t="shared" si="2051"/>
        <v>0</v>
      </c>
      <c r="X621" s="72">
        <f>IF(SUM($S$3:AA$3)*$J621+SUM($S$4:AA$4)*$K621+SUM($S$5:AA$5)*$L621+SUM($S$6:AA$6)*$M621+SUM($S$7:AA$7)*$N621-SUM($O621:$Q621)&gt;0,SUM($S$3:AA$3)*$J621+SUM($S$4:AA$4)*$K621+SUM($S$5:AA$5)*$L621+SUM($S$6:AA$6)*$M621+SUM($S$7:AA$7)*$N621-SUM($O621:$Q621),0)</f>
        <v>0</v>
      </c>
      <c r="Y621" s="4">
        <f t="shared" si="2052"/>
        <v>0</v>
      </c>
      <c r="Z621" s="72">
        <f>IF(SUM($S$3:AC$3)*$J621+SUM($S$4:AC$4)*$K621+SUM($S$5:AC$5)*$L621+SUM($S$6:AC$6)*$M621+SUM($S$7:AC$7)*$N621-SUM($O621:$Q621)&gt;0,SUM($S$3:AC$3)*$J621+SUM($S$4:AC$4)*$K621+SUM($S$5:AC$5)*$L621+SUM($S$6:AC$6)*$M621+SUM($S$7:AC$7)*$N621-SUM($O621:$Q621),0)</f>
        <v>0</v>
      </c>
      <c r="AA621" s="4">
        <f t="shared" si="2053"/>
        <v>0</v>
      </c>
      <c r="AB621" s="72">
        <f>IF(SUM($S$3:AE$3)*$J621+SUM($S$4:AE$4)*$K621+SUM($S$5:AE$5)*$L621+SUM($S$6:AE$6)*$M621+SUM($S$7:AE$7)*$N621-SUM($O621:$Q621)&gt;0,SUM($S$3:AE$3)*$J621+SUM($S$4:AE$4)*$K621+SUM($S$5:AE$5)*$L621+SUM($S$6:AE$6)*$M621+SUM($S$7:AE$7)*$N621-SUM($O621:$Q621),0)</f>
        <v>0</v>
      </c>
      <c r="AC621" s="4">
        <f t="shared" si="2054"/>
        <v>0</v>
      </c>
      <c r="AD621" s="72">
        <f>IF(SUM($S$3:AG$3)*$J621+SUM($S$4:AG$4)*$K621+SUM($S$5:AG$5)*$L621+SUM($S$6:AG$6)*$M621+SUM($S$7:AG$7)*$N621-SUM($O621:$Q621)&gt;0,SUM($S$3:AG$3)*$J621+SUM($S$4:AG$4)*$K621+SUM($S$5:AG$5)*$L621+SUM($S$6:AG$6)*$M621+SUM($S$7:AG$7)*$N621-SUM($O621:$Q621),0)</f>
        <v>0</v>
      </c>
      <c r="AE621" s="4">
        <f t="shared" si="2055"/>
        <v>0</v>
      </c>
      <c r="AF621" s="72">
        <f>IF(SUM($S$3:AI$3)*$J621+SUM($S$4:AI$4)*$K621+SUM($S$5:AI$5)*$L621+SUM($S$6:AI$6)*$M621+SUM($S$7:AI$7)*$N621-SUM($O621:$Q621)&gt;0,SUM($S$3:AI$3)*$J621+SUM($S$4:AI$4)*$K621+SUM($S$5:AI$5)*$L621+SUM($S$6:AI$6)*$M621+SUM($S$7:AI$7)*$N621-SUM($O621:$Q621),0)</f>
        <v>60</v>
      </c>
      <c r="AG621" s="4">
        <f t="shared" si="2056"/>
        <v>60</v>
      </c>
      <c r="AH621" s="72">
        <f>IF(SUM($S$3:AK$3)*$J621+SUM($S$4:AK$4)*$K621+SUM($S$5:AK$5)*$L621+SUM($S$6:AK$6)*$M621+SUM($S$7:AK$7)*$N621-SUM($O621:$Q621)&gt;0,SUM($S$3:AK$3)*$J621+SUM($S$4:AK$4)*$K621+SUM($S$5:AK$5)*$L621+SUM($S$6:AK$6)*$M621+SUM($S$7:AK$7)*$N621-SUM($O621:$Q621),0)</f>
        <v>126.00000000000006</v>
      </c>
      <c r="AI621" s="4">
        <f t="shared" si="2057"/>
        <v>66.000000000000057</v>
      </c>
      <c r="AJ621" s="72">
        <f>IF(SUM($S$3:AM$3)*$J621+SUM($S$4:AQ$4)*$K621+SUM($S$5:AM$5)*$L621+SUM($S$6:AM$6)*$M621+SUM($S$7:AM$7)*$N621-SUM($O621:$Q621)&gt;0,SUM($S$3:AM$3)*$J621+SUM($S$4:AQ$4)*$K621+SUM($S$5:AM$5)*$L621+SUM($S$6:AM$6)*$M621+SUM($S$7:AM$7)*$N621-SUM($O621:$Q621),0)</f>
        <v>126.00000000000006</v>
      </c>
      <c r="AK621" s="4">
        <f t="shared" si="2058"/>
        <v>0</v>
      </c>
      <c r="AL621" s="72">
        <f>IF(SUM($S$3:AO$3)*$J621+SUM($S$4:AS$4)*$K621+SUM($S$5:AO$5)*$L621+SUM($S$6:AO$6)*$M621+SUM($S$7:AO$7)*$N621-SUM($O621:$Q621)&gt;0,SUM($S$3:AO$3)*$J621+SUM($S$4:AS$4)*$K621+SUM($S$5:AO$5)*$L621+SUM($S$6:AO$6)*$M621+SUM($S$7:AO$7)*$N621-SUM($O621:$Q621),0)</f>
        <v>126.00000000000006</v>
      </c>
      <c r="AM621" s="4">
        <f t="shared" si="2059"/>
        <v>0</v>
      </c>
      <c r="AN621" s="72">
        <f>IF(SUM($S$3:AQ$3)*$J621+SUM($S$4:AU$4)*$K621+SUM($S$5:AQ$5)*$L621+SUM($S$6:AQ$6)*$M621+SUM($S$7:AQ$7)*$N621-SUM($O621:$Q621)&gt;0,SUM($S$3:AQ$3)*$J621+SUM($S$4:AU$4)*$K621+SUM($S$5:AQ$5)*$L621+SUM($S$6:AQ$6)*$M621+SUM($S$7:AQ$7)*$N621-SUM($O621:$Q621),0)</f>
        <v>186.00000000000006</v>
      </c>
      <c r="AO621" s="4">
        <f t="shared" si="2060"/>
        <v>60</v>
      </c>
      <c r="AP621" s="72">
        <f>IF(SUM($S$3:AS$3)*$J621+SUM($S$4:AW$4)*$K621+SUM($S$5:AS$5)*$L621+SUM($S$6:AS$6)*$M621+SUM($S$7:AS$7)*$N621-SUM($O621:$Q621)&gt;0,SUM($S$3:AS$3)*$J621+SUM($S$4:AW$4)*$K621+SUM($S$5:AS$5)*$L621+SUM($S$6:AS$6)*$M621+SUM($S$7:AS$7)*$N621-SUM($O621:$Q621),0)</f>
        <v>305.99999999999994</v>
      </c>
      <c r="AQ621" s="4">
        <f t="shared" si="2061"/>
        <v>119.99999999999989</v>
      </c>
      <c r="AR621" s="72">
        <f>IF(SUM($S$3:AU$3)*$J621+SUM($S$4:AP$4)*$K621+SUM($S$5:AU$5)*$L621+SUM($S$6:AU$6)*$M621+SUM($S$7:AU$7)*$N621-SUM($O621:$Q621)&gt;0,SUM($S$3:AU$3)*$J621+SUM($S$4:AP$4)*$K621+SUM($S$5:AU$5)*$L621+SUM($S$6:AU$6)*$M621+SUM($S$7:AU$7)*$N621-SUM($O621:$Q621),0)</f>
        <v>522</v>
      </c>
      <c r="AS621" s="4">
        <f t="shared" si="2062"/>
        <v>216.00000000000006</v>
      </c>
      <c r="AT621" s="72">
        <f>IF(SUM($S$3:AW$3)*$J621+SUM($S$4:AW$4)*$K621+SUM($S$5:AW$5)*$L621+SUM($S$6:AW$6)*$M621+SUM($S$7:AW$7)*$N621-SUM($O621:$Q621)&gt;0,SUM($S$3:AW$3)*$J621+SUM($S$4:AW$4)*$K621+SUM($S$5:AW$5)*$L621+SUM($S$6:AW$6)*$M621+SUM($S$7:AW$7)*$N621-SUM($O621:$Q621),0)</f>
        <v>737.99999999999977</v>
      </c>
      <c r="AU621" s="4">
        <f t="shared" si="2063"/>
        <v>215.99999999999977</v>
      </c>
      <c r="AV621" s="72">
        <f>IF(SUM($S$3:AY$3)*$J621+SUM($S$4:AY$4)*$K621+SUM($S$5:AY$5)*$L621+SUM($S$6:AY$6)*$M621+SUM($S$7:AY$7)*$N621-SUM($O621:$Q621)&gt;0,SUM($S$3:AY$3)*$J621+SUM($S$4:AY$4)*$K621+SUM($S$5:AY$5)*$L621+SUM($S$6:AY$6)*$M621+SUM($S$7:AY$7)*$N621-SUM($O621:$Q621),0)</f>
        <v>954</v>
      </c>
      <c r="AW621" s="4">
        <f t="shared" si="2064"/>
        <v>216.00000000000023</v>
      </c>
      <c r="AX621" s="72">
        <f>IF(SUM($S$3:BA$3)*$J621+SUM($S$4:BA$4)*$K621+SUM($S$5:BA$5)*$L621+SUM($S$6:BA$6)*$M621+SUM($S$7:BA$7)*$N621-SUM($O621:$Q621)&gt;0,SUM($S$3:BA$3)*$J621+SUM($S$4:BA$4)*$K621+SUM($S$5:BA$5)*$L621+SUM($S$6:BA$6)*$M621+SUM($S$7:BA$7)*$N621-SUM($O621:$Q621),0)</f>
        <v>1170</v>
      </c>
      <c r="AY621" s="7">
        <f t="shared" si="2065"/>
        <v>216</v>
      </c>
      <c r="AZ621" s="401">
        <f>IF(SUM($S$3:BC$3)*$J621+SUM($S$4:BC$4)*$K621+SUM($S$5:BC$5)*$L621+SUM($S$6:BC$6)*$M621+SUM($S$7:BC$7)*$N621-SUM($O621:$Q621)&gt;0,SUM($S$3:BC$3)*$J621+SUM($S$4:BC$4)*$K621+SUM($S$5:BC$5)*$L621+SUM($S$6:BC$6)*$M621+SUM($S$7:BC$7)*$N621-SUM($O621:$Q621),0)</f>
        <v>1386</v>
      </c>
      <c r="BA621" s="87">
        <f t="shared" si="2032"/>
        <v>216</v>
      </c>
      <c r="BB621" s="402">
        <f>IF(SUM($S$3:BD$3)*$J621+SUM($S$4:BD$4)*$K621+SUM($S$5:BD$5)*$L621+SUM($S$6:BD$6)*$M621+SUM($S$7:BD$7)*$N621-SUM($O621:$Q621)&gt;0,SUM($S$3:BD$3)*$J621+SUM($S$4:BD$4)*$K621+SUM($S$5:BD$5)*$L621+SUM($S$6:BD$6)*$M621+SUM($S$7:BD$7)*$N621-SUM($O621:$Q621),0)</f>
        <v>1549.1999999999998</v>
      </c>
      <c r="BC621" s="87">
        <f t="shared" si="2033"/>
        <v>163.19999999999982</v>
      </c>
      <c r="BD621" s="393"/>
      <c r="BF621" s="75"/>
      <c r="BG621" s="23">
        <f>AA621*$H621</f>
        <v>0</v>
      </c>
      <c r="BH621" s="23">
        <f>AC621*$H621</f>
        <v>0</v>
      </c>
      <c r="BI621" s="23">
        <f>AE621*$H621</f>
        <v>0</v>
      </c>
      <c r="BJ621" s="23">
        <f>AG621*$H621</f>
        <v>19668</v>
      </c>
      <c r="BK621" s="23">
        <f>AI621*$H621</f>
        <v>21634.800000000021</v>
      </c>
      <c r="BL621" s="23">
        <f>AK621*$H621</f>
        <v>0</v>
      </c>
      <c r="BM621" s="23">
        <f>AM621*$H621</f>
        <v>0</v>
      </c>
      <c r="BN621" s="23">
        <f>AO621*$H621</f>
        <v>19668</v>
      </c>
      <c r="BO621" s="23">
        <f>AQ621*$H621</f>
        <v>39335.999999999964</v>
      </c>
      <c r="BP621" s="23">
        <f>AS621*$H621</f>
        <v>70804.800000000017</v>
      </c>
      <c r="BQ621" s="407">
        <f>AU621*$H621</f>
        <v>70804.79999999993</v>
      </c>
      <c r="BR621" s="22">
        <f>AW621*$H621</f>
        <v>70804.800000000076</v>
      </c>
      <c r="BS621" s="23">
        <f>AY621*$H621</f>
        <v>70804.800000000003</v>
      </c>
      <c r="BT621" s="23">
        <f>BA621*$H621</f>
        <v>70804.800000000003</v>
      </c>
      <c r="BU621" s="23">
        <f>BC621*$H621</f>
        <v>53496.959999999941</v>
      </c>
      <c r="BV621" s="23"/>
      <c r="BW621" s="24"/>
      <c r="BX621" s="164" t="s">
        <v>645</v>
      </c>
    </row>
    <row r="622" spans="1:76" ht="15" customHeight="1" x14ac:dyDescent="0.25">
      <c r="A622" s="94" t="s">
        <v>398</v>
      </c>
      <c r="B622" s="15"/>
      <c r="C622" s="268" t="s">
        <v>10</v>
      </c>
      <c r="D622" s="283">
        <v>1</v>
      </c>
      <c r="E622" s="336">
        <v>9633.2599999999984</v>
      </c>
      <c r="F622" s="355" t="s">
        <v>628</v>
      </c>
      <c r="G622" s="369">
        <v>1</v>
      </c>
      <c r="H622" s="370">
        <v>10596.59</v>
      </c>
      <c r="I622" s="383" t="s">
        <v>628</v>
      </c>
      <c r="J622" s="28"/>
      <c r="K622" s="117"/>
      <c r="L622" s="26">
        <v>2.8000000000000001E-2</v>
      </c>
      <c r="M622" s="29"/>
      <c r="N622" s="29"/>
      <c r="O622" s="4">
        <v>0</v>
      </c>
      <c r="P622" s="10">
        <v>0</v>
      </c>
      <c r="Q622" s="295">
        <v>5.6280000000000001</v>
      </c>
      <c r="R622" s="72">
        <f>IF(SUM($S$3:U$3)*$J622+SUM($S$4:U$4)*$K622+SUM($S$5:U$5)*$L622+SUM($S$6:U$6)*$M622+SUM($S$7:U$7)*$N622-SUM($O622:$Q622)&gt;0,SUM($S$3:U$3)*$J622+SUM($S$4:U$4)*$K622+SUM($S$5:U$5)*$L622+SUM($S$6:U$6)*$M622+SUM($S$7:U$7)*$N622-SUM($O622:$Q622),0)</f>
        <v>0</v>
      </c>
      <c r="S622" s="73">
        <f t="shared" si="2049"/>
        <v>0</v>
      </c>
      <c r="T622" s="72">
        <f>IF(SUM($S$3:W$3)*$J622+SUM($S$4:W$4)*$K622+SUM($S$5:W$5)*$L622+SUM($S$6:W$6)*$M622+SUM($S$7:W$7)*$N622-SUM($O622:$Q622)&gt;0,SUM($S$3:W$3)*$J622+SUM($S$4:W$4)*$K622+SUM($S$5:W$5)*$L622+SUM($S$6:W$6)*$M622+SUM($S$7:W$7)*$N622-SUM($O622:$Q622),0)</f>
        <v>0</v>
      </c>
      <c r="U622" s="4">
        <f t="shared" si="2050"/>
        <v>0</v>
      </c>
      <c r="V622" s="72">
        <f>IF(SUM($S$3:Y$3)*$J622+SUM($S$4:Y$4)*$K622+SUM($S$5:Y$5)*$L622+SUM($S$6:Y$6)*$M622+SUM($S$7:Y$7)*$N622-SUM($O622:$Q622)&gt;0,SUM($S$3:Y$3)*$J622+SUM($S$4:Y$4)*$K622+SUM($S$5:Y$5)*$L622+SUM($S$6:Y$6)*$M622+SUM($S$7:Y$7)*$N622-SUM($O622:$Q622),0)</f>
        <v>0</v>
      </c>
      <c r="W622" s="4">
        <f t="shared" si="2051"/>
        <v>0</v>
      </c>
      <c r="X622" s="72">
        <f>IF(SUM($S$3:AA$3)*$J622+SUM($S$4:AA$4)*$K622+SUM($S$5:AA$5)*$L622+SUM($S$6:AA$6)*$M622+SUM($S$7:AA$7)*$N622-SUM($O622:$Q622)&gt;0,SUM($S$3:AA$3)*$J622+SUM($S$4:AA$4)*$K622+SUM($S$5:AA$5)*$L622+SUM($S$6:AA$6)*$M622+SUM($S$7:AA$7)*$N622-SUM($O622:$Q622),0)</f>
        <v>0</v>
      </c>
      <c r="Y622" s="4">
        <f t="shared" si="2052"/>
        <v>0</v>
      </c>
      <c r="Z622" s="72">
        <f>IF(SUM($S$3:AC$3)*$J622+SUM($S$4:AC$4)*$K622+SUM($S$5:AC$5)*$L622+SUM($S$6:AC$6)*$M622+SUM($S$7:AC$7)*$N622-SUM($O622:$Q622)&gt;0,SUM($S$3:AC$3)*$J622+SUM($S$4:AC$4)*$K622+SUM($S$5:AC$5)*$L622+SUM($S$6:AC$6)*$M622+SUM($S$7:AC$7)*$N622-SUM($O622:$Q622),0)</f>
        <v>0</v>
      </c>
      <c r="AA622" s="4">
        <f t="shared" si="2053"/>
        <v>0</v>
      </c>
      <c r="AB622" s="72">
        <f>IF(SUM($S$3:AE$3)*$J622+SUM($S$4:AE$4)*$K622+SUM($S$5:AE$5)*$L622+SUM($S$6:AE$6)*$M622+SUM($S$7:AE$7)*$N622-SUM($O622:$Q622)&gt;0,SUM($S$3:AE$3)*$J622+SUM($S$4:AE$4)*$K622+SUM($S$5:AE$5)*$L622+SUM($S$6:AE$6)*$M622+SUM($S$7:AE$7)*$N622-SUM($O622:$Q622),0)</f>
        <v>0</v>
      </c>
      <c r="AC622" s="4">
        <f t="shared" si="2054"/>
        <v>0</v>
      </c>
      <c r="AD622" s="72">
        <f>IF(SUM($S$3:AG$3)*$J622+SUM($S$4:AG$4)*$K622+SUM($S$5:AG$5)*$L622+SUM($S$6:AG$6)*$M622+SUM($S$7:AG$7)*$N622-SUM($O622:$Q622)&gt;0,SUM($S$3:AG$3)*$J622+SUM($S$4:AG$4)*$K622+SUM($S$5:AG$5)*$L622+SUM($S$6:AG$6)*$M622+SUM($S$7:AG$7)*$N622-SUM($O622:$Q622),0)</f>
        <v>0</v>
      </c>
      <c r="AE622" s="4">
        <f t="shared" si="2055"/>
        <v>0</v>
      </c>
      <c r="AF622" s="72">
        <f>IF(SUM($S$3:AI$3)*$J622+SUM($S$4:AI$4)*$K622+SUM($S$5:AI$5)*$L622+SUM($S$6:AI$6)*$M622+SUM($S$7:AI$7)*$N622-SUM($O622:$Q622)&gt;0,SUM($S$3:AI$3)*$J622+SUM($S$4:AI$4)*$K622+SUM($S$5:AI$5)*$L622+SUM($S$6:AI$6)*$M622+SUM($S$7:AI$7)*$N622-SUM($O622:$Q622),0)</f>
        <v>1.4000000000000004</v>
      </c>
      <c r="AG622" s="4">
        <f t="shared" si="2056"/>
        <v>1.4000000000000004</v>
      </c>
      <c r="AH622" s="72">
        <f>IF(SUM($S$3:AK$3)*$J622+SUM($S$4:AK$4)*$K622+SUM($S$5:AK$5)*$L622+SUM($S$6:AK$6)*$M622+SUM($S$7:AK$7)*$N622-SUM($O622:$Q622)&gt;0,SUM($S$3:AK$3)*$J622+SUM($S$4:AK$4)*$K622+SUM($S$5:AK$5)*$L622+SUM($S$6:AK$6)*$M622+SUM($S$7:AK$7)*$N622-SUM($O622:$Q622),0)</f>
        <v>2.9399999999999995</v>
      </c>
      <c r="AI622" s="4">
        <f t="shared" si="2057"/>
        <v>1.5399999999999991</v>
      </c>
      <c r="AJ622" s="72">
        <f>IF(SUM($S$3:AM$3)*$J622+SUM($S$4:AQ$4)*$K622+SUM($S$5:AM$5)*$L622+SUM($S$6:AM$6)*$M622+SUM($S$7:AM$7)*$N622-SUM($O622:$Q622)&gt;0,SUM($S$3:AM$3)*$J622+SUM($S$4:AQ$4)*$K622+SUM($S$5:AM$5)*$L622+SUM($S$6:AM$6)*$M622+SUM($S$7:AM$7)*$N622-SUM($O622:$Q622),0)</f>
        <v>2.9399999999999995</v>
      </c>
      <c r="AK622" s="4">
        <f t="shared" si="2058"/>
        <v>0</v>
      </c>
      <c r="AL622" s="72">
        <f>IF(SUM($S$3:AO$3)*$J622+SUM($S$4:AS$4)*$K622+SUM($S$5:AO$5)*$L622+SUM($S$6:AO$6)*$M622+SUM($S$7:AO$7)*$N622-SUM($O622:$Q622)&gt;0,SUM($S$3:AO$3)*$J622+SUM($S$4:AS$4)*$K622+SUM($S$5:AO$5)*$L622+SUM($S$6:AO$6)*$M622+SUM($S$7:AO$7)*$N622-SUM($O622:$Q622),0)</f>
        <v>2.9399999999999995</v>
      </c>
      <c r="AM622" s="4">
        <f t="shared" si="2059"/>
        <v>0</v>
      </c>
      <c r="AN622" s="72">
        <f>IF(SUM($S$3:AQ$3)*$J622+SUM($S$4:AU$4)*$K622+SUM($S$5:AQ$5)*$L622+SUM($S$6:AQ$6)*$M622+SUM($S$7:AQ$7)*$N622-SUM($O622:$Q622)&gt;0,SUM($S$3:AQ$3)*$J622+SUM($S$4:AU$4)*$K622+SUM($S$5:AQ$5)*$L622+SUM($S$6:AQ$6)*$M622+SUM($S$7:AQ$7)*$N622-SUM($O622:$Q622),0)</f>
        <v>4.34</v>
      </c>
      <c r="AO622" s="4">
        <f t="shared" si="2060"/>
        <v>1.4000000000000004</v>
      </c>
      <c r="AP622" s="72">
        <f>IF(SUM($S$3:AS$3)*$J622+SUM($S$4:AW$4)*$K622+SUM($S$5:AS$5)*$L622+SUM($S$6:AS$6)*$M622+SUM($S$7:AS$7)*$N622-SUM($O622:$Q622)&gt;0,SUM($S$3:AS$3)*$J622+SUM($S$4:AW$4)*$K622+SUM($S$5:AS$5)*$L622+SUM($S$6:AS$6)*$M622+SUM($S$7:AS$7)*$N622-SUM($O622:$Q622),0)</f>
        <v>7.1400000000000006</v>
      </c>
      <c r="AQ622" s="4">
        <f t="shared" si="2061"/>
        <v>2.8000000000000007</v>
      </c>
      <c r="AR622" s="72">
        <f>IF(SUM($S$3:AU$3)*$J622+SUM($S$4:AP$4)*$K622+SUM($S$5:AU$5)*$L622+SUM($S$6:AU$6)*$M622+SUM($S$7:AU$7)*$N622-SUM($O622:$Q622)&gt;0,SUM($S$3:AU$3)*$J622+SUM($S$4:AP$4)*$K622+SUM($S$5:AU$5)*$L622+SUM($S$6:AU$6)*$M622+SUM($S$7:AU$7)*$N622-SUM($O622:$Q622),0)</f>
        <v>12.18</v>
      </c>
      <c r="AS622" s="4">
        <f t="shared" si="2062"/>
        <v>5.0399999999999991</v>
      </c>
      <c r="AT622" s="72">
        <f>IF(SUM($S$3:AW$3)*$J622+SUM($S$4:AW$4)*$K622+SUM($S$5:AW$5)*$L622+SUM($S$6:AW$6)*$M622+SUM($S$7:AW$7)*$N622-SUM($O622:$Q622)&gt;0,SUM($S$3:AW$3)*$J622+SUM($S$4:AW$4)*$K622+SUM($S$5:AW$5)*$L622+SUM($S$6:AW$6)*$M622+SUM($S$7:AW$7)*$N622-SUM($O622:$Q622),0)</f>
        <v>17.22</v>
      </c>
      <c r="AU622" s="4">
        <f t="shared" si="2063"/>
        <v>5.0399999999999991</v>
      </c>
      <c r="AV622" s="72">
        <f>IF(SUM($S$3:AY$3)*$J622+SUM($S$4:AY$4)*$K622+SUM($S$5:AY$5)*$L622+SUM($S$6:AY$6)*$M622+SUM($S$7:AY$7)*$N622-SUM($O622:$Q622)&gt;0,SUM($S$3:AY$3)*$J622+SUM($S$4:AY$4)*$K622+SUM($S$5:AY$5)*$L622+SUM($S$6:AY$6)*$M622+SUM($S$7:AY$7)*$N622-SUM($O622:$Q622),0)</f>
        <v>22.26</v>
      </c>
      <c r="AW622" s="4">
        <f t="shared" si="2064"/>
        <v>5.0400000000000027</v>
      </c>
      <c r="AX622" s="72">
        <f>IF(SUM($S$3:BA$3)*$J622+SUM($S$4:BA$4)*$K622+SUM($S$5:BA$5)*$L622+SUM($S$6:BA$6)*$M622+SUM($S$7:BA$7)*$N622-SUM($O622:$Q622)&gt;0,SUM($S$3:BA$3)*$J622+SUM($S$4:BA$4)*$K622+SUM($S$5:BA$5)*$L622+SUM($S$6:BA$6)*$M622+SUM($S$7:BA$7)*$N622-SUM($O622:$Q622),0)</f>
        <v>27.299999999999997</v>
      </c>
      <c r="AY622" s="7">
        <f t="shared" si="2065"/>
        <v>5.0399999999999956</v>
      </c>
      <c r="AZ622" s="401">
        <f>IF(SUM($S$3:BC$3)*$J622+SUM($S$4:BC$4)*$K622+SUM($S$5:BC$5)*$L622+SUM($S$6:BC$6)*$M622+SUM($S$7:BC$7)*$N622-SUM($O622:$Q622)&gt;0,SUM($S$3:BC$3)*$J622+SUM($S$4:BC$4)*$K622+SUM($S$5:BC$5)*$L622+SUM($S$6:BC$6)*$M622+SUM($S$7:BC$7)*$N622-SUM($O622:$Q622),0)</f>
        <v>32.340000000000003</v>
      </c>
      <c r="BA622" s="87">
        <f t="shared" si="2032"/>
        <v>5.0400000000000063</v>
      </c>
      <c r="BB622" s="402">
        <f>IF(SUM($S$3:BD$3)*$J622+SUM($S$4:BD$4)*$K622+SUM($S$5:BD$5)*$L622+SUM($S$6:BD$6)*$M622+SUM($S$7:BD$7)*$N622-SUM($O622:$Q622)&gt;0,SUM($S$3:BD$3)*$J622+SUM($S$4:BD$4)*$K622+SUM($S$5:BD$5)*$L622+SUM($S$6:BD$6)*$M622+SUM($S$7:BD$7)*$N622-SUM($O622:$Q622),0)</f>
        <v>36.148000000000003</v>
      </c>
      <c r="BC622" s="87">
        <f t="shared" si="2033"/>
        <v>3.8079999999999998</v>
      </c>
      <c r="BD622" s="393"/>
      <c r="BF622" s="75"/>
      <c r="BG622" s="91">
        <f>AA622*$H622</f>
        <v>0</v>
      </c>
      <c r="BH622" s="91">
        <f>AC622*$H622</f>
        <v>0</v>
      </c>
      <c r="BI622" s="91">
        <f>AE622*$H622</f>
        <v>0</v>
      </c>
      <c r="BJ622" s="91">
        <f>AG622*$H622</f>
        <v>14835.226000000004</v>
      </c>
      <c r="BK622" s="91">
        <f>AI622*$H622</f>
        <v>16318.748599999992</v>
      </c>
      <c r="BL622" s="91">
        <f>AK622*$H622</f>
        <v>0</v>
      </c>
      <c r="BM622" s="91">
        <f>AM622*$H622</f>
        <v>0</v>
      </c>
      <c r="BN622" s="91">
        <f>AO622*$H622</f>
        <v>14835.226000000004</v>
      </c>
      <c r="BO622" s="91">
        <f>AQ622*$H622</f>
        <v>29670.452000000008</v>
      </c>
      <c r="BP622" s="91">
        <f>AS622*$H622</f>
        <v>53406.813599999994</v>
      </c>
      <c r="BQ622" s="250">
        <f>AU622*$H622</f>
        <v>53406.813599999994</v>
      </c>
      <c r="BR622" s="157">
        <f>AW622*$H622</f>
        <v>53406.81360000003</v>
      </c>
      <c r="BS622" s="91">
        <f>AY622*$H622</f>
        <v>53406.813599999958</v>
      </c>
      <c r="BT622" s="91">
        <f t="shared" ref="BT622" si="2066">BA622*$H622</f>
        <v>53406.813600000067</v>
      </c>
      <c r="BU622" s="91">
        <f>BC622*$H622</f>
        <v>40351.814720000002</v>
      </c>
      <c r="BV622" s="23"/>
      <c r="BW622" s="24"/>
      <c r="BX622" s="164" t="s">
        <v>645</v>
      </c>
    </row>
    <row r="623" spans="1:76" ht="15" customHeight="1" x14ac:dyDescent="0.25">
      <c r="A623" s="94" t="s">
        <v>416</v>
      </c>
      <c r="B623" s="15"/>
      <c r="C623" s="268" t="s">
        <v>105</v>
      </c>
      <c r="D623" s="283">
        <v>1</v>
      </c>
      <c r="E623" s="336">
        <v>2215</v>
      </c>
      <c r="F623" s="355" t="s">
        <v>617</v>
      </c>
      <c r="G623" s="369">
        <v>1</v>
      </c>
      <c r="H623" s="370">
        <v>2436.5</v>
      </c>
      <c r="I623" s="383" t="s">
        <v>617</v>
      </c>
      <c r="J623" s="28"/>
      <c r="K623" s="117"/>
      <c r="L623" s="26">
        <v>2.7E-2</v>
      </c>
      <c r="M623" s="29"/>
      <c r="N623" s="29"/>
      <c r="O623" s="4">
        <v>0</v>
      </c>
      <c r="P623" s="10">
        <v>0</v>
      </c>
      <c r="Q623" s="295">
        <v>5.4269999999999996</v>
      </c>
      <c r="R623" s="72">
        <f>IF(SUM($S$3:U$3)*$J623+SUM($S$4:U$4)*$K623+SUM($S$5:U$5)*$L623+SUM($S$6:U$6)*$M623+SUM($S$7:U$7)*$N623-SUM($O623:$Q623)&gt;0,SUM($S$3:U$3)*$J623+SUM($S$4:U$4)*$K623+SUM($S$5:U$5)*$L623+SUM($S$6:U$6)*$M623+SUM($S$7:U$7)*$N623-SUM($O623:$Q623),0)</f>
        <v>0</v>
      </c>
      <c r="S623" s="73">
        <f t="shared" si="2049"/>
        <v>0</v>
      </c>
      <c r="T623" s="72">
        <f>IF(SUM($S$3:W$3)*$J623+SUM($S$4:W$4)*$K623+SUM($S$5:W$5)*$L623+SUM($S$6:W$6)*$M623+SUM($S$7:W$7)*$N623-SUM($O623:$Q623)&gt;0,SUM($S$3:W$3)*$J623+SUM($S$4:W$4)*$K623+SUM($S$5:W$5)*$L623+SUM($S$6:W$6)*$M623+SUM($S$7:W$7)*$N623-SUM($O623:$Q623),0)</f>
        <v>0</v>
      </c>
      <c r="U623" s="4">
        <f t="shared" si="2050"/>
        <v>0</v>
      </c>
      <c r="V623" s="72">
        <f>IF(SUM($S$3:Y$3)*$J623+SUM($S$4:Y$4)*$K623+SUM($S$5:Y$5)*$L623+SUM($S$6:Y$6)*$M623+SUM($S$7:Y$7)*$N623-SUM($O623:$Q623)&gt;0,SUM($S$3:Y$3)*$J623+SUM($S$4:Y$4)*$K623+SUM($S$5:Y$5)*$L623+SUM($S$6:Y$6)*$M623+SUM($S$7:Y$7)*$N623-SUM($O623:$Q623),0)</f>
        <v>0</v>
      </c>
      <c r="W623" s="4">
        <f t="shared" si="2051"/>
        <v>0</v>
      </c>
      <c r="X623" s="72">
        <f>IF(SUM($S$3:AA$3)*$J623+SUM($S$4:AA$4)*$K623+SUM($S$5:AA$5)*$L623+SUM($S$6:AA$6)*$M623+SUM($S$7:AA$7)*$N623-SUM($O623:$Q623)&gt;0,SUM($S$3:AA$3)*$J623+SUM($S$4:AA$4)*$K623+SUM($S$5:AA$5)*$L623+SUM($S$6:AA$6)*$M623+SUM($S$7:AA$7)*$N623-SUM($O623:$Q623),0)</f>
        <v>0</v>
      </c>
      <c r="Y623" s="4">
        <f t="shared" si="2052"/>
        <v>0</v>
      </c>
      <c r="Z623" s="72">
        <f>IF(SUM($S$3:AC$3)*$J623+SUM($S$4:AC$4)*$K623+SUM($S$5:AC$5)*$L623+SUM($S$6:AC$6)*$M623+SUM($S$7:AC$7)*$N623-SUM($O623:$Q623)&gt;0,SUM($S$3:AC$3)*$J623+SUM($S$4:AC$4)*$K623+SUM($S$5:AC$5)*$L623+SUM($S$6:AC$6)*$M623+SUM($S$7:AC$7)*$N623-SUM($O623:$Q623),0)</f>
        <v>0</v>
      </c>
      <c r="AA623" s="4">
        <f t="shared" si="2053"/>
        <v>0</v>
      </c>
      <c r="AB623" s="72">
        <f>IF(SUM($S$3:AE$3)*$J623+SUM($S$4:AE$4)*$K623+SUM($S$5:AE$5)*$L623+SUM($S$6:AE$6)*$M623+SUM($S$7:AE$7)*$N623-SUM($O623:$Q623)&gt;0,SUM($S$3:AE$3)*$J623+SUM($S$4:AE$4)*$K623+SUM($S$5:AE$5)*$L623+SUM($S$6:AE$6)*$M623+SUM($S$7:AE$7)*$N623-SUM($O623:$Q623),0)</f>
        <v>0</v>
      </c>
      <c r="AC623" s="4">
        <f t="shared" si="2054"/>
        <v>0</v>
      </c>
      <c r="AD623" s="72">
        <f>IF(SUM($S$3:AG$3)*$J623+SUM($S$4:AG$4)*$K623+SUM($S$5:AG$5)*$L623+SUM($S$6:AG$6)*$M623+SUM($S$7:AG$7)*$N623-SUM($O623:$Q623)&gt;0,SUM($S$3:AG$3)*$J623+SUM($S$4:AG$4)*$K623+SUM($S$5:AG$5)*$L623+SUM($S$6:AG$6)*$M623+SUM($S$7:AG$7)*$N623-SUM($O623:$Q623),0)</f>
        <v>0</v>
      </c>
      <c r="AE623" s="4">
        <f t="shared" si="2055"/>
        <v>0</v>
      </c>
      <c r="AF623" s="72">
        <f>IF(SUM($S$3:AI$3)*$J623+SUM($S$4:AI$4)*$K623+SUM($S$5:AI$5)*$L623+SUM($S$6:AI$6)*$M623+SUM($S$7:AI$7)*$N623-SUM($O623:$Q623)&gt;0,SUM($S$3:AI$3)*$J623+SUM($S$4:AI$4)*$K623+SUM($S$5:AI$5)*$L623+SUM($S$6:AI$6)*$M623+SUM($S$7:AI$7)*$N623-SUM($O623:$Q623),0)</f>
        <v>1.3500000000000005</v>
      </c>
      <c r="AG623" s="4">
        <f t="shared" si="2056"/>
        <v>1.3500000000000005</v>
      </c>
      <c r="AH623" s="72">
        <f>IF(SUM($S$3:AK$3)*$J623+SUM($S$4:AK$4)*$K623+SUM($S$5:AK$5)*$L623+SUM($S$6:AK$6)*$M623+SUM($S$7:AK$7)*$N623-SUM($O623:$Q623)&gt;0,SUM($S$3:AK$3)*$J623+SUM($S$4:AK$4)*$K623+SUM($S$5:AK$5)*$L623+SUM($S$6:AK$6)*$M623+SUM($S$7:AK$7)*$N623-SUM($O623:$Q623),0)</f>
        <v>2.8350000000000009</v>
      </c>
      <c r="AI623" s="4">
        <f t="shared" si="2057"/>
        <v>1.4850000000000003</v>
      </c>
      <c r="AJ623" s="72">
        <f>IF(SUM($S$3:AM$3)*$J623+SUM($S$4:AQ$4)*$K623+SUM($S$5:AM$5)*$L623+SUM($S$6:AM$6)*$M623+SUM($S$7:AM$7)*$N623-SUM($O623:$Q623)&gt;0,SUM($S$3:AM$3)*$J623+SUM($S$4:AQ$4)*$K623+SUM($S$5:AM$5)*$L623+SUM($S$6:AM$6)*$M623+SUM($S$7:AM$7)*$N623-SUM($O623:$Q623),0)</f>
        <v>2.8350000000000009</v>
      </c>
      <c r="AK623" s="4">
        <f t="shared" si="2058"/>
        <v>0</v>
      </c>
      <c r="AL623" s="72">
        <f>IF(SUM($S$3:AO$3)*$J623+SUM($S$4:AS$4)*$K623+SUM($S$5:AO$5)*$L623+SUM($S$6:AO$6)*$M623+SUM($S$7:AO$7)*$N623-SUM($O623:$Q623)&gt;0,SUM($S$3:AO$3)*$J623+SUM($S$4:AS$4)*$K623+SUM($S$5:AO$5)*$L623+SUM($S$6:AO$6)*$M623+SUM($S$7:AO$7)*$N623-SUM($O623:$Q623),0)</f>
        <v>2.8350000000000009</v>
      </c>
      <c r="AM623" s="4">
        <f t="shared" si="2059"/>
        <v>0</v>
      </c>
      <c r="AN623" s="72">
        <f>IF(SUM($S$3:AQ$3)*$J623+SUM($S$4:AU$4)*$K623+SUM($S$5:AQ$5)*$L623+SUM($S$6:AQ$6)*$M623+SUM($S$7:AQ$7)*$N623-SUM($O623:$Q623)&gt;0,SUM($S$3:AQ$3)*$J623+SUM($S$4:AU$4)*$K623+SUM($S$5:AQ$5)*$L623+SUM($S$6:AQ$6)*$M623+SUM($S$7:AQ$7)*$N623-SUM($O623:$Q623),0)</f>
        <v>4.1850000000000005</v>
      </c>
      <c r="AO623" s="4">
        <f t="shared" si="2060"/>
        <v>1.3499999999999996</v>
      </c>
      <c r="AP623" s="72">
        <f>IF(SUM($S$3:AS$3)*$J623+SUM($S$4:AW$4)*$K623+SUM($S$5:AS$5)*$L623+SUM($S$6:AS$6)*$M623+SUM($S$7:AS$7)*$N623-SUM($O623:$Q623)&gt;0,SUM($S$3:AS$3)*$J623+SUM($S$4:AW$4)*$K623+SUM($S$5:AS$5)*$L623+SUM($S$6:AS$6)*$M623+SUM($S$7:AS$7)*$N623-SUM($O623:$Q623),0)</f>
        <v>6.8849999999999998</v>
      </c>
      <c r="AQ623" s="4">
        <f t="shared" si="2061"/>
        <v>2.6999999999999993</v>
      </c>
      <c r="AR623" s="72">
        <f>IF(SUM($S$3:AU$3)*$J623+SUM($S$4:AP$4)*$K623+SUM($S$5:AU$5)*$L623+SUM($S$6:AU$6)*$M623+SUM($S$7:AU$7)*$N623-SUM($O623:$Q623)&gt;0,SUM($S$3:AU$3)*$J623+SUM($S$4:AP$4)*$K623+SUM($S$5:AU$5)*$L623+SUM($S$6:AU$6)*$M623+SUM($S$7:AU$7)*$N623-SUM($O623:$Q623),0)</f>
        <v>11.745000000000001</v>
      </c>
      <c r="AS623" s="4">
        <f t="shared" si="2062"/>
        <v>4.8600000000000012</v>
      </c>
      <c r="AT623" s="72">
        <f>IF(SUM($S$3:AW$3)*$J623+SUM($S$4:AW$4)*$K623+SUM($S$5:AW$5)*$L623+SUM($S$6:AW$6)*$M623+SUM($S$7:AW$7)*$N623-SUM($O623:$Q623)&gt;0,SUM($S$3:AW$3)*$J623+SUM($S$4:AW$4)*$K623+SUM($S$5:AW$5)*$L623+SUM($S$6:AW$6)*$M623+SUM($S$7:AW$7)*$N623-SUM($O623:$Q623),0)</f>
        <v>16.605</v>
      </c>
      <c r="AU623" s="4">
        <f t="shared" si="2063"/>
        <v>4.8599999999999994</v>
      </c>
      <c r="AV623" s="72">
        <f>IF(SUM($S$3:AY$3)*$J623+SUM($S$4:AY$4)*$K623+SUM($S$5:AY$5)*$L623+SUM($S$6:AY$6)*$M623+SUM($S$7:AY$7)*$N623-SUM($O623:$Q623)&gt;0,SUM($S$3:AY$3)*$J623+SUM($S$4:AY$4)*$K623+SUM($S$5:AY$5)*$L623+SUM($S$6:AY$6)*$M623+SUM($S$7:AY$7)*$N623-SUM($O623:$Q623),0)</f>
        <v>21.465</v>
      </c>
      <c r="AW623" s="4">
        <f t="shared" si="2064"/>
        <v>4.8599999999999994</v>
      </c>
      <c r="AX623" s="72">
        <f>IF(SUM($S$3:BA$3)*$J623+SUM($S$4:BA$4)*$K623+SUM($S$5:BA$5)*$L623+SUM($S$6:BA$6)*$M623+SUM($S$7:BA$7)*$N623-SUM($O623:$Q623)&gt;0,SUM($S$3:BA$3)*$J623+SUM($S$4:BA$4)*$K623+SUM($S$5:BA$5)*$L623+SUM($S$6:BA$6)*$M623+SUM($S$7:BA$7)*$N623-SUM($O623:$Q623),0)</f>
        <v>26.324999999999999</v>
      </c>
      <c r="AY623" s="7">
        <f t="shared" si="2065"/>
        <v>4.8599999999999994</v>
      </c>
      <c r="AZ623" s="401">
        <f>IF(SUM($S$3:BC$3)*$J623+SUM($S$4:BC$4)*$K623+SUM($S$5:BC$5)*$L623+SUM($S$6:BC$6)*$M623+SUM($S$7:BC$7)*$N623-SUM($O623:$Q623)&gt;0,SUM($S$3:BC$3)*$J623+SUM($S$4:BC$4)*$K623+SUM($S$5:BC$5)*$L623+SUM($S$6:BC$6)*$M623+SUM($S$7:BC$7)*$N623-SUM($O623:$Q623),0)</f>
        <v>31.185000000000002</v>
      </c>
      <c r="BA623" s="87">
        <f t="shared" si="2032"/>
        <v>4.860000000000003</v>
      </c>
      <c r="BB623" s="402">
        <f>IF(SUM($S$3:BD$3)*$J623+SUM($S$4:BD$4)*$K623+SUM($S$5:BD$5)*$L623+SUM($S$6:BD$6)*$M623+SUM($S$7:BD$7)*$N623-SUM($O623:$Q623)&gt;0,SUM($S$3:BD$3)*$J623+SUM($S$4:BD$4)*$K623+SUM($S$5:BD$5)*$L623+SUM($S$6:BD$6)*$M623+SUM($S$7:BD$7)*$N623-SUM($O623:$Q623),0)</f>
        <v>34.856999999999999</v>
      </c>
      <c r="BC623" s="87">
        <f t="shared" si="2033"/>
        <v>3.671999999999997</v>
      </c>
      <c r="BD623" s="393"/>
      <c r="BF623" s="75"/>
      <c r="BG623" s="23">
        <f>AA623*$H623</f>
        <v>0</v>
      </c>
      <c r="BH623" s="23">
        <f>AC623*$H623</f>
        <v>0</v>
      </c>
      <c r="BI623" s="23">
        <f>AE623*$H623</f>
        <v>0</v>
      </c>
      <c r="BJ623" s="23">
        <f>AG623*$H623</f>
        <v>3289.2750000000015</v>
      </c>
      <c r="BK623" s="23">
        <f>AI623*$H623</f>
        <v>3618.2025000000008</v>
      </c>
      <c r="BL623" s="23">
        <f>AK623*$H623</f>
        <v>0</v>
      </c>
      <c r="BM623" s="23">
        <f>AM623*$H623</f>
        <v>0</v>
      </c>
      <c r="BN623" s="23">
        <f>AO623*$H623</f>
        <v>3289.2749999999992</v>
      </c>
      <c r="BO623" s="23">
        <f>AQ623*$H623</f>
        <v>6578.5499999999984</v>
      </c>
      <c r="BP623" s="23">
        <f>AS623*$H623</f>
        <v>11841.390000000003</v>
      </c>
      <c r="BQ623" s="407">
        <f>AU623*$H623</f>
        <v>11841.39</v>
      </c>
      <c r="BR623" s="22">
        <f>AW623*$H623</f>
        <v>11841.39</v>
      </c>
      <c r="BS623" s="23">
        <f>AY623*$H623</f>
        <v>11841.39</v>
      </c>
      <c r="BT623" s="23">
        <f t="shared" ref="BT623:BT624" si="2067">BA623*$H623</f>
        <v>11841.390000000007</v>
      </c>
      <c r="BU623" s="23">
        <f t="shared" ref="BU623:BU624" si="2068">BC623*$H623</f>
        <v>8946.8279999999922</v>
      </c>
      <c r="BV623" s="23"/>
      <c r="BW623" s="24"/>
      <c r="BX623" s="164" t="s">
        <v>645</v>
      </c>
    </row>
    <row r="624" spans="1:76" ht="15" customHeight="1" x14ac:dyDescent="0.25">
      <c r="A624" s="94" t="s">
        <v>417</v>
      </c>
      <c r="B624" s="15"/>
      <c r="C624" s="268" t="s">
        <v>192</v>
      </c>
      <c r="D624" s="283">
        <v>1</v>
      </c>
      <c r="E624" s="336">
        <v>253</v>
      </c>
      <c r="F624" s="355" t="s">
        <v>618</v>
      </c>
      <c r="G624" s="369">
        <v>1</v>
      </c>
      <c r="H624" s="370">
        <v>278.3</v>
      </c>
      <c r="I624" s="383" t="s">
        <v>618</v>
      </c>
      <c r="J624" s="30">
        <v>20.399000000000001</v>
      </c>
      <c r="K624" s="117"/>
      <c r="L624" s="33">
        <v>11.099</v>
      </c>
      <c r="M624" s="29"/>
      <c r="N624" s="29"/>
      <c r="O624" s="4">
        <v>0</v>
      </c>
      <c r="P624" s="10">
        <v>0</v>
      </c>
      <c r="Q624" s="295">
        <v>5698.7289999999994</v>
      </c>
      <c r="R624" s="72">
        <f>IF(SUM($S$3:U$3)*$J624+SUM($S$4:U$4)*$K624+SUM($S$5:U$5)*$L624+SUM($S$6:U$6)*$M624+SUM($S$7:U$7)*$N624-SUM($O624:$Q624)&gt;0,SUM($S$3:U$3)*$J624+SUM($S$4:U$4)*$K624+SUM($S$5:U$5)*$L624+SUM($S$6:U$6)*$M624+SUM($S$7:U$7)*$N624-SUM($O624:$Q624),0)</f>
        <v>0</v>
      </c>
      <c r="S624" s="73">
        <f t="shared" si="2049"/>
        <v>0</v>
      </c>
      <c r="T624" s="72">
        <f>IF(SUM($S$3:W$3)*$J624+SUM($S$4:W$4)*$K624+SUM($S$5:W$5)*$L624+SUM($S$6:W$6)*$M624+SUM($S$7:W$7)*$N624-SUM($O624:$Q624)&gt;0,SUM($S$3:W$3)*$J624+SUM($S$4:W$4)*$K624+SUM($S$5:W$5)*$L624+SUM($S$6:W$6)*$M624+SUM($S$7:W$7)*$N624-SUM($O624:$Q624),0)</f>
        <v>0</v>
      </c>
      <c r="U624" s="4">
        <f t="shared" si="2050"/>
        <v>0</v>
      </c>
      <c r="V624" s="72">
        <f>IF(SUM($S$3:Y$3)*$J624+SUM($S$4:Y$4)*$K624+SUM($S$5:Y$5)*$L624+SUM($S$6:Y$6)*$M624+SUM($S$7:Y$7)*$N624-SUM($O624:$Q624)&gt;0,SUM($S$3:Y$3)*$J624+SUM($S$4:Y$4)*$K624+SUM($S$5:Y$5)*$L624+SUM($S$6:Y$6)*$M624+SUM($S$7:Y$7)*$N624-SUM($O624:$Q624),0)</f>
        <v>0</v>
      </c>
      <c r="W624" s="4">
        <f t="shared" si="2051"/>
        <v>0</v>
      </c>
      <c r="X624" s="72">
        <f>IF(SUM($S$3:AA$3)*$J624+SUM($S$4:AA$4)*$K624+SUM($S$5:AA$5)*$L624+SUM($S$6:AA$6)*$M624+SUM($S$7:AA$7)*$N624-SUM($O624:$Q624)&gt;0,SUM($S$3:AA$3)*$J624+SUM($S$4:AA$4)*$K624+SUM($S$5:AA$5)*$L624+SUM($S$6:AA$6)*$M624+SUM($S$7:AA$7)*$N624-SUM($O624:$Q624),0)</f>
        <v>0</v>
      </c>
      <c r="Y624" s="4">
        <f t="shared" si="2052"/>
        <v>0</v>
      </c>
      <c r="Z624" s="72">
        <f>IF(SUM($S$3:AC$3)*$J624+SUM($S$4:AC$4)*$K624+SUM($S$5:AC$5)*$L624+SUM($S$6:AC$6)*$M624+SUM($S$7:AC$7)*$N624-SUM($O624:$Q624)&gt;0,SUM($S$3:AC$3)*$J624+SUM($S$4:AC$4)*$K624+SUM($S$5:AC$5)*$L624+SUM($S$6:AC$6)*$M624+SUM($S$7:AC$7)*$N624-SUM($O624:$Q624),0)</f>
        <v>0</v>
      </c>
      <c r="AA624" s="4">
        <f t="shared" si="2053"/>
        <v>0</v>
      </c>
      <c r="AB624" s="72">
        <f>IF(SUM($S$3:AE$3)*$J624+SUM($S$4:AE$4)*$K624+SUM($S$5:AE$5)*$L624+SUM($S$6:AE$6)*$M624+SUM($S$7:AE$7)*$N624-SUM($O624:$Q624)&gt;0,SUM($S$3:AE$3)*$J624+SUM($S$4:AE$4)*$K624+SUM($S$5:AE$5)*$L624+SUM($S$6:AE$6)*$M624+SUM($S$7:AE$7)*$N624-SUM($O624:$Q624),0)</f>
        <v>0</v>
      </c>
      <c r="AC624" s="4">
        <f t="shared" si="2054"/>
        <v>0</v>
      </c>
      <c r="AD624" s="72">
        <f>IF(SUM($S$3:AG$3)*$J624+SUM($S$4:AG$4)*$K624+SUM($S$5:AG$5)*$L624+SUM($S$6:AG$6)*$M624+SUM($S$7:AG$7)*$N624-SUM($O624:$Q624)&gt;0,SUM($S$3:AG$3)*$J624+SUM($S$4:AG$4)*$K624+SUM($S$5:AG$5)*$L624+SUM($S$6:AG$6)*$M624+SUM($S$7:AG$7)*$N624-SUM($O624:$Q624),0)</f>
        <v>0</v>
      </c>
      <c r="AE624" s="4">
        <f t="shared" si="2055"/>
        <v>0</v>
      </c>
      <c r="AF624" s="72">
        <f>IF(SUM($S$3:AI$3)*$J624+SUM($S$4:AI$4)*$K624+SUM($S$5:AI$5)*$L624+SUM($S$6:AI$6)*$M624+SUM($S$7:AI$7)*$N624-SUM($O624:$Q624)&gt;0,SUM($S$3:AI$3)*$J624+SUM($S$4:AI$4)*$K624+SUM($S$5:AI$5)*$L624+SUM($S$6:AI$6)*$M624+SUM($S$7:AI$7)*$N624-SUM($O624:$Q624),0)</f>
        <v>554.95000000000073</v>
      </c>
      <c r="AG624" s="4">
        <f t="shared" si="2056"/>
        <v>554.95000000000073</v>
      </c>
      <c r="AH624" s="72">
        <f>IF(SUM($S$3:AK$3)*$J624+SUM($S$4:AK$4)*$K624+SUM($S$5:AK$5)*$L624+SUM($S$6:AK$6)*$M624+SUM($S$7:AK$7)*$N624-SUM($O624:$Q624)&gt;0,SUM($S$3:AK$3)*$J624+SUM($S$4:AK$4)*$K624+SUM($S$5:AK$5)*$L624+SUM($S$6:AK$6)*$M624+SUM($S$7:AK$7)*$N624-SUM($O624:$Q624),0)</f>
        <v>1165.3950000000004</v>
      </c>
      <c r="AI624" s="4">
        <f t="shared" si="2057"/>
        <v>610.44499999999971</v>
      </c>
      <c r="AJ624" s="72">
        <f>IF(SUM($S$3:AM$3)*$J624+SUM($S$4:AQ$4)*$K624+SUM($S$5:AM$5)*$L624+SUM($S$6:AM$6)*$M624+SUM($S$7:AM$7)*$N624-SUM($O624:$Q624)&gt;0,SUM($S$3:AM$3)*$J624+SUM($S$4:AQ$4)*$K624+SUM($S$5:AM$5)*$L624+SUM($S$6:AM$6)*$M624+SUM($S$7:AM$7)*$N624-SUM($O624:$Q624),0)</f>
        <v>1165.3950000000004</v>
      </c>
      <c r="AK624" s="4">
        <f t="shared" si="2058"/>
        <v>0</v>
      </c>
      <c r="AL624" s="72">
        <f>IF(SUM($S$3:AO$3)*$J624+SUM($S$4:AS$4)*$K624+SUM($S$5:AO$5)*$L624+SUM($S$6:AO$6)*$M624+SUM($S$7:AO$7)*$N624-SUM($O624:$Q624)&gt;0,SUM($S$3:AO$3)*$J624+SUM($S$4:AS$4)*$K624+SUM($S$5:AO$5)*$L624+SUM($S$6:AO$6)*$M624+SUM($S$7:AO$7)*$N624-SUM($O624:$Q624),0)</f>
        <v>1165.3950000000004</v>
      </c>
      <c r="AM624" s="4">
        <f t="shared" si="2059"/>
        <v>0</v>
      </c>
      <c r="AN624" s="72">
        <f>IF(SUM($S$3:AQ$3)*$J624+SUM($S$4:AU$4)*$K624+SUM($S$5:AQ$5)*$L624+SUM($S$6:AQ$6)*$M624+SUM($S$7:AQ$7)*$N624-SUM($O624:$Q624)&gt;0,SUM($S$3:AQ$3)*$J624+SUM($S$4:AU$4)*$K624+SUM($S$5:AQ$5)*$L624+SUM($S$6:AQ$6)*$M624+SUM($S$7:AQ$7)*$N624-SUM($O624:$Q624),0)</f>
        <v>1720.3450000000012</v>
      </c>
      <c r="AO624" s="4">
        <f t="shared" si="2060"/>
        <v>554.95000000000073</v>
      </c>
      <c r="AP624" s="72">
        <f>IF(SUM($S$3:AS$3)*$J624+SUM($S$4:AW$4)*$K624+SUM($S$5:AS$5)*$L624+SUM($S$6:AS$6)*$M624+SUM($S$7:AS$7)*$N624-SUM($O624:$Q624)&gt;0,SUM($S$3:AS$3)*$J624+SUM($S$4:AW$4)*$K624+SUM($S$5:AS$5)*$L624+SUM($S$6:AS$6)*$M624+SUM($S$7:AS$7)*$N624-SUM($O624:$Q624),0)</f>
        <v>2830.2450000000008</v>
      </c>
      <c r="AQ624" s="4">
        <f t="shared" si="2061"/>
        <v>1109.8999999999996</v>
      </c>
      <c r="AR624" s="72">
        <f>IF(SUM($S$3:AU$3)*$J624+SUM($S$4:AP$4)*$K624+SUM($S$5:AU$5)*$L624+SUM($S$6:AU$6)*$M624+SUM($S$7:AU$7)*$N624-SUM($O624:$Q624)&gt;0,SUM($S$3:AU$3)*$J624+SUM($S$4:AP$4)*$K624+SUM($S$5:AU$5)*$L624+SUM($S$6:AU$6)*$M624+SUM($S$7:AU$7)*$N624-SUM($O624:$Q624),0)</f>
        <v>4828.0650000000005</v>
      </c>
      <c r="AS624" s="4">
        <f t="shared" si="2062"/>
        <v>1997.8199999999997</v>
      </c>
      <c r="AT624" s="72">
        <f>IF(SUM($S$3:AW$3)*$J624+SUM($S$4:AW$4)*$K624+SUM($S$5:AW$5)*$L624+SUM($S$6:AW$6)*$M624+SUM($S$7:AW$7)*$N624-SUM($O624:$Q624)&gt;0,SUM($S$3:AW$3)*$J624+SUM($S$4:AW$4)*$K624+SUM($S$5:AW$5)*$L624+SUM($S$6:AW$6)*$M624+SUM($S$7:AW$7)*$N624-SUM($O624:$Q624),0)</f>
        <v>6825.8850000000002</v>
      </c>
      <c r="AU624" s="4">
        <f t="shared" si="2063"/>
        <v>1997.8199999999997</v>
      </c>
      <c r="AV624" s="72">
        <f>IF(SUM($S$3:AY$3)*$J624+SUM($S$4:AY$4)*$K624+SUM($S$5:AY$5)*$L624+SUM($S$6:AY$6)*$M624+SUM($S$7:AY$7)*$N624-SUM($O624:$Q624)&gt;0,SUM($S$3:AY$3)*$J624+SUM($S$4:AY$4)*$K624+SUM($S$5:AY$5)*$L624+SUM($S$6:AY$6)*$M624+SUM($S$7:AY$7)*$N624-SUM($O624:$Q624),0)</f>
        <v>8823.7049999999999</v>
      </c>
      <c r="AW624" s="4">
        <f t="shared" si="2064"/>
        <v>1997.8199999999997</v>
      </c>
      <c r="AX624" s="72">
        <f>IF(SUM($S$3:BA$3)*$J624+SUM($S$4:BA$4)*$K624+SUM($S$5:BA$5)*$L624+SUM($S$6:BA$6)*$M624+SUM($S$7:BA$7)*$N624-SUM($O624:$Q624)&gt;0,SUM($S$3:BA$3)*$J624+SUM($S$4:BA$4)*$K624+SUM($S$5:BA$5)*$L624+SUM($S$6:BA$6)*$M624+SUM($S$7:BA$7)*$N624-SUM($O624:$Q624),0)</f>
        <v>10821.525000000001</v>
      </c>
      <c r="AY624" s="7">
        <f t="shared" si="2065"/>
        <v>1997.8200000000015</v>
      </c>
      <c r="AZ624" s="401">
        <f>IF(SUM($S$3:BC$3)*$J624+SUM($S$4:BC$4)*$K624+SUM($S$5:BC$5)*$L624+SUM($S$6:BC$6)*$M624+SUM($S$7:BC$7)*$N624-SUM($O624:$Q624)&gt;0,SUM($S$3:BC$3)*$J624+SUM($S$4:BC$4)*$K624+SUM($S$5:BC$5)*$L624+SUM($S$6:BC$6)*$M624+SUM($S$7:BC$7)*$N624-SUM($O624:$Q624),0)</f>
        <v>12819.345000000001</v>
      </c>
      <c r="BA624" s="87">
        <f t="shared" si="2032"/>
        <v>1997.8199999999997</v>
      </c>
      <c r="BB624" s="402">
        <f>IF(SUM($S$3:BD$3)*$J624+SUM($S$4:BD$4)*$K624+SUM($S$5:BD$5)*$L624+SUM($S$6:BD$6)*$M624+SUM($S$7:BD$7)*$N624-SUM($O624:$Q624)&gt;0,SUM($S$3:BD$3)*$J624+SUM($S$4:BD$4)*$K624+SUM($S$5:BD$5)*$L624+SUM($S$6:BD$6)*$M624+SUM($S$7:BD$7)*$N624-SUM($O624:$Q624),0)</f>
        <v>14328.809000000001</v>
      </c>
      <c r="BC624" s="87">
        <f t="shared" si="2033"/>
        <v>1509.4639999999999</v>
      </c>
      <c r="BD624" s="393"/>
      <c r="BF624" s="75"/>
      <c r="BG624" s="23">
        <f>AA624*$H624</f>
        <v>0</v>
      </c>
      <c r="BH624" s="23">
        <f>AC624*$H624</f>
        <v>0</v>
      </c>
      <c r="BI624" s="23">
        <f>AE624*$H624</f>
        <v>0</v>
      </c>
      <c r="BJ624" s="23">
        <f>AG624*$H624</f>
        <v>154442.5850000002</v>
      </c>
      <c r="BK624" s="23">
        <f>AI624*$H624</f>
        <v>169886.84349999993</v>
      </c>
      <c r="BL624" s="23">
        <f>AK624*$H624</f>
        <v>0</v>
      </c>
      <c r="BM624" s="23">
        <f>AM624*$H624</f>
        <v>0</v>
      </c>
      <c r="BN624" s="23">
        <f>AO624*$H624</f>
        <v>154442.5850000002</v>
      </c>
      <c r="BO624" s="23">
        <f>AQ624*$H624</f>
        <v>308885.16999999993</v>
      </c>
      <c r="BP624" s="23">
        <f>AS624*$H624</f>
        <v>555993.30599999998</v>
      </c>
      <c r="BQ624" s="407">
        <f>AU624*$H624</f>
        <v>555993.30599999998</v>
      </c>
      <c r="BR624" s="22">
        <f>AW624*$H624</f>
        <v>555993.30599999998</v>
      </c>
      <c r="BS624" s="23">
        <f>AY624*$H624</f>
        <v>555993.30600000045</v>
      </c>
      <c r="BT624" s="23">
        <f t="shared" si="2067"/>
        <v>555993.30599999998</v>
      </c>
      <c r="BU624" s="23">
        <f t="shared" si="2068"/>
        <v>420083.83120000002</v>
      </c>
      <c r="BV624" s="23"/>
      <c r="BW624" s="24"/>
      <c r="BX624" s="164" t="s">
        <v>645</v>
      </c>
    </row>
    <row r="625" spans="1:76" ht="15" customHeight="1" x14ac:dyDescent="0.25">
      <c r="A625" s="15" t="s">
        <v>520</v>
      </c>
      <c r="B625" s="15" t="s">
        <v>521</v>
      </c>
      <c r="C625" s="268" t="s">
        <v>105</v>
      </c>
      <c r="D625" s="283">
        <v>1</v>
      </c>
      <c r="E625" s="336">
        <v>900</v>
      </c>
      <c r="F625" s="355" t="s">
        <v>641</v>
      </c>
      <c r="G625" s="369">
        <v>1</v>
      </c>
      <c r="H625" s="370">
        <v>990</v>
      </c>
      <c r="I625" s="383" t="s">
        <v>641</v>
      </c>
      <c r="J625" s="323">
        <v>7.1</v>
      </c>
      <c r="K625" s="117"/>
      <c r="L625" s="32"/>
      <c r="M625" s="31">
        <v>22.3</v>
      </c>
      <c r="N625" s="32"/>
      <c r="O625" s="4">
        <v>0</v>
      </c>
      <c r="P625" s="10">
        <v>0</v>
      </c>
      <c r="Q625" s="295">
        <v>1207</v>
      </c>
      <c r="R625" s="72">
        <f>IF(SUM($S$3:U$3)*$J625+SUM($S$4:U$4)*$K625+SUM($S$5:U$5)*$L625+SUM($S$6:U$6)*$M625+SUM($S$7:U$7)*$N625-SUM($O625:$Q625)&gt;0,SUM($S$3:U$3)*$J625+SUM($S$4:U$4)*$K625+SUM($S$5:U$5)*$L625+SUM($S$6:U$6)*$M625+SUM($S$7:U$7)*$N625-SUM($O625:$Q625),0)</f>
        <v>0</v>
      </c>
      <c r="S625" s="73">
        <f t="shared" si="2049"/>
        <v>0</v>
      </c>
      <c r="T625" s="72">
        <f>IF(SUM($S$3:W$3)*$J625+SUM($S$4:W$4)*$K625+SUM($S$5:W$5)*$L625+SUM($S$6:W$6)*$M625+SUM($S$7:W$7)*$N625-SUM($O625:$Q625)&gt;0,SUM($S$3:W$3)*$J625+SUM($S$4:W$4)*$K625+SUM($S$5:W$5)*$L625+SUM($S$6:W$6)*$M625+SUM($S$7:W$7)*$N625-SUM($O625:$Q625),0)</f>
        <v>0</v>
      </c>
      <c r="U625" s="4">
        <f t="shared" si="2050"/>
        <v>0</v>
      </c>
      <c r="V625" s="72">
        <f>IF(SUM($S$3:Y$3)*$J625+SUM($S$4:Y$4)*$K625+SUM($S$5:Y$5)*$L625+SUM($S$6:Y$6)*$M625+SUM($S$7:Y$7)*$N625-SUM($O625:$Q625)&gt;0,SUM($S$3:Y$3)*$J625+SUM($S$4:Y$4)*$K625+SUM($S$5:Y$5)*$L625+SUM($S$6:Y$6)*$M625+SUM($S$7:Y$7)*$N625-SUM($O625:$Q625),0)</f>
        <v>0</v>
      </c>
      <c r="W625" s="4">
        <f t="shared" si="2051"/>
        <v>0</v>
      </c>
      <c r="X625" s="72">
        <f>IF(SUM($S$3:AA$3)*$J625+SUM($S$4:AA$4)*$K625+SUM($S$5:AA$5)*$L625+SUM($S$6:AA$6)*$M625+SUM($S$7:AA$7)*$N625-SUM($O625:$Q625)&gt;0,SUM($S$3:AA$3)*$J625+SUM($S$4:AA$4)*$K625+SUM($S$5:AA$5)*$L625+SUM($S$6:AA$6)*$M625+SUM($S$7:AA$7)*$N625-SUM($O625:$Q625),0)</f>
        <v>0</v>
      </c>
      <c r="Y625" s="4">
        <f t="shared" si="2052"/>
        <v>0</v>
      </c>
      <c r="Z625" s="72">
        <f>IF(SUM($S$3:AC$3)*$J625+SUM($S$4:AC$4)*$K625+SUM($S$5:AC$5)*$L625+SUM($S$6:AC$6)*$M625+SUM($S$7:AC$7)*$N625-SUM($O625:$Q625)&gt;0,SUM($S$3:AC$3)*$J625+SUM($S$4:AC$4)*$K625+SUM($S$5:AC$5)*$L625+SUM($S$6:AC$6)*$M625+SUM($S$7:AC$7)*$N625-SUM($O625:$Q625),0)</f>
        <v>0</v>
      </c>
      <c r="AA625" s="4">
        <f t="shared" si="2053"/>
        <v>0</v>
      </c>
      <c r="AB625" s="72">
        <f>IF(SUM($S$3:AE$3)*$J625+SUM($S$4:AE$4)*$K625+SUM($S$5:AE$5)*$L625+SUM($S$6:AE$6)*$M625+SUM($S$7:AE$7)*$N625-SUM($O625:$Q625)&gt;0,SUM($S$3:AE$3)*$J625+SUM($S$4:AE$4)*$K625+SUM($S$5:AE$5)*$L625+SUM($S$6:AE$6)*$M625+SUM($S$7:AE$7)*$N625-SUM($O625:$Q625),0)</f>
        <v>0</v>
      </c>
      <c r="AC625" s="4">
        <f t="shared" si="2054"/>
        <v>0</v>
      </c>
      <c r="AD625" s="72">
        <f>IF(SUM($S$3:AG$3)*$J625+SUM($S$4:AG$4)*$K625+SUM($S$5:AG$5)*$L625+SUM($S$6:AG$6)*$M625+SUM($S$7:AG$7)*$N625-SUM($O625:$Q625)&gt;0,SUM($S$3:AG$3)*$J625+SUM($S$4:AG$4)*$K625+SUM($S$5:AG$5)*$L625+SUM($S$6:AG$6)*$M625+SUM($S$7:AG$7)*$N625-SUM($O625:$Q625),0)</f>
        <v>0</v>
      </c>
      <c r="AE625" s="4">
        <f t="shared" si="2055"/>
        <v>0</v>
      </c>
      <c r="AF625" s="72">
        <f>IF(SUM($S$3:AI$3)*$J625+SUM($S$4:AI$4)*$K625+SUM($S$5:AI$5)*$L625+SUM($S$6:AI$6)*$M625+SUM($S$7:AI$7)*$N625-SUM($O625:$Q625)&gt;0,SUM($S$3:AI$3)*$J625+SUM($S$4:AI$4)*$K625+SUM($S$5:AI$5)*$L625+SUM($S$6:AI$6)*$M625+SUM($S$7:AI$7)*$N625-SUM($O625:$Q625),0)</f>
        <v>223</v>
      </c>
      <c r="AG625" s="4">
        <f t="shared" si="2056"/>
        <v>223</v>
      </c>
      <c r="AH625" s="72">
        <f>IF(SUM($S$3:AK$3)*$J625+SUM($S$4:AK$4)*$K625+SUM($S$5:AK$5)*$L625+SUM($S$6:AK$6)*$M625+SUM($S$7:AK$7)*$N625-SUM($O625:$Q625)&gt;0,SUM($S$3:AK$3)*$J625+SUM($S$4:AK$4)*$K625+SUM($S$5:AK$5)*$L625+SUM($S$6:AK$6)*$M625+SUM($S$7:AK$7)*$N625-SUM($O625:$Q625),0)</f>
        <v>535.20000000000005</v>
      </c>
      <c r="AI625" s="4">
        <f t="shared" si="2057"/>
        <v>312.20000000000005</v>
      </c>
      <c r="AJ625" s="72">
        <f>IF(SUM($S$3:AM$3)*$J625+SUM($S$4:AQ$4)*$K625+SUM($S$5:AM$5)*$L625+SUM($S$6:AM$6)*$M625+SUM($S$7:AM$7)*$N625-SUM($O625:$Q625)&gt;0,SUM($S$3:AM$3)*$J625+SUM($S$4:AQ$4)*$K625+SUM($S$5:AM$5)*$L625+SUM($S$6:AM$6)*$M625+SUM($S$7:AM$7)*$N625-SUM($O625:$Q625),0)</f>
        <v>535.20000000000005</v>
      </c>
      <c r="AK625" s="4">
        <f t="shared" si="2058"/>
        <v>0</v>
      </c>
      <c r="AL625" s="72">
        <f>IF(SUM($S$3:AO$3)*$J625+SUM($S$4:AS$4)*$K625+SUM($S$5:AO$5)*$L625+SUM($S$6:AO$6)*$M625+SUM($S$7:AO$7)*$N625-SUM($O625:$Q625)&gt;0,SUM($S$3:AO$3)*$J625+SUM($S$4:AS$4)*$K625+SUM($S$5:AO$5)*$L625+SUM($S$6:AO$6)*$M625+SUM($S$7:AO$7)*$N625-SUM($O625:$Q625),0)</f>
        <v>535.20000000000005</v>
      </c>
      <c r="AM625" s="4">
        <f t="shared" si="2059"/>
        <v>0</v>
      </c>
      <c r="AN625" s="72">
        <f>IF(SUM($S$3:AQ$3)*$J625+SUM($S$4:AU$4)*$K625+SUM($S$5:AQ$5)*$L625+SUM($S$6:AQ$6)*$M625+SUM($S$7:AQ$7)*$N625-SUM($O625:$Q625)&gt;0,SUM($S$3:AQ$3)*$J625+SUM($S$4:AU$4)*$K625+SUM($S$5:AQ$5)*$L625+SUM($S$6:AQ$6)*$M625+SUM($S$7:AQ$7)*$N625-SUM($O625:$Q625),0)</f>
        <v>1315.6999999999998</v>
      </c>
      <c r="AO625" s="4">
        <f t="shared" si="2060"/>
        <v>780.49999999999977</v>
      </c>
      <c r="AP625" s="72">
        <f>IF(SUM($S$3:AS$3)*$J625+SUM($S$4:AW$4)*$K625+SUM($S$5:AS$5)*$L625+SUM($S$6:AS$6)*$M625+SUM($S$7:AS$7)*$N625-SUM($O625:$Q625)&gt;0,SUM($S$3:AS$3)*$J625+SUM($S$4:AW$4)*$K625+SUM($S$5:AS$5)*$L625+SUM($S$6:AS$6)*$M625+SUM($S$7:AS$7)*$N625-SUM($O625:$Q625),0)</f>
        <v>2096.2000000000003</v>
      </c>
      <c r="AQ625" s="4">
        <f t="shared" si="2061"/>
        <v>780.50000000000045</v>
      </c>
      <c r="AR625" s="72">
        <f>IF(SUM($S$3:AU$3)*$J625+SUM($S$4:AP$4)*$K625+SUM($S$5:AU$5)*$L625+SUM($S$6:AU$6)*$M625+SUM($S$7:AU$7)*$N625-SUM($O625:$Q625)&gt;0,SUM($S$3:AU$3)*$J625+SUM($S$4:AP$4)*$K625+SUM($S$5:AU$5)*$L625+SUM($S$6:AU$6)*$M625+SUM($S$7:AU$7)*$N625-SUM($O625:$Q625),0)</f>
        <v>2876.7000000000003</v>
      </c>
      <c r="AS625" s="4">
        <f t="shared" si="2062"/>
        <v>780.5</v>
      </c>
      <c r="AT625" s="72">
        <f>IF(SUM($S$3:AW$3)*$J625+SUM($S$4:AW$4)*$K625+SUM($S$5:AW$5)*$L625+SUM($S$6:AW$6)*$M625+SUM($S$7:AW$7)*$N625-SUM($O625:$Q625)&gt;0,SUM($S$3:AW$3)*$J625+SUM($S$4:AW$4)*$K625+SUM($S$5:AW$5)*$L625+SUM($S$6:AW$6)*$M625+SUM($S$7:AW$7)*$N625-SUM($O625:$Q625),0)</f>
        <v>3657.2000000000007</v>
      </c>
      <c r="AU625" s="4">
        <f t="shared" si="2063"/>
        <v>780.50000000000045</v>
      </c>
      <c r="AV625" s="72">
        <f>IF(SUM($S$3:AY$3)*$J625+SUM($S$4:AY$4)*$K625+SUM($S$5:AY$5)*$L625+SUM($S$6:AY$6)*$M625+SUM($S$7:AY$7)*$N625-SUM($O625:$Q625)&gt;0,SUM($S$3:AY$3)*$J625+SUM($S$4:AY$4)*$K625+SUM($S$5:AY$5)*$L625+SUM($S$6:AY$6)*$M625+SUM($S$7:AY$7)*$N625-SUM($O625:$Q625),0)</f>
        <v>4437.7</v>
      </c>
      <c r="AW625" s="4">
        <f t="shared" si="2064"/>
        <v>780.49999999999909</v>
      </c>
      <c r="AX625" s="72">
        <f>IF(SUM($S$3:BA$3)*$J625+SUM($S$4:BA$4)*$K625+SUM($S$5:BA$5)*$L625+SUM($S$6:BA$6)*$M625+SUM($S$7:BA$7)*$N625-SUM($O625:$Q625)&gt;0,SUM($S$3:BA$3)*$J625+SUM($S$4:BA$4)*$K625+SUM($S$5:BA$5)*$L625+SUM($S$6:BA$6)*$M625+SUM($S$7:BA$7)*$N625-SUM($O625:$Q625),0)</f>
        <v>5218.2</v>
      </c>
      <c r="AY625" s="7">
        <f t="shared" si="2065"/>
        <v>780.5</v>
      </c>
      <c r="AZ625" s="401">
        <f>IF(SUM($S$3:BC$3)*$J625+SUM($S$4:BC$4)*$K625+SUM($S$5:BC$5)*$L625+SUM($S$6:BC$6)*$M625+SUM($S$7:BC$7)*$N625-SUM($O625:$Q625)&gt;0,SUM($S$3:BC$3)*$J625+SUM($S$4:BC$4)*$K625+SUM($S$5:BC$5)*$L625+SUM($S$6:BC$6)*$M625+SUM($S$7:BC$7)*$N625-SUM($O625:$Q625),0)</f>
        <v>5218.2</v>
      </c>
      <c r="BA625" s="87">
        <f t="shared" si="2032"/>
        <v>0</v>
      </c>
      <c r="BB625" s="402">
        <f>IF(SUM($S$3:BD$3)*$J625+SUM($S$4:BD$4)*$K625+SUM($S$5:BD$5)*$L625+SUM($S$6:BD$6)*$M625+SUM($S$7:BD$7)*$N625-SUM($O625:$Q625)&gt;0,SUM($S$3:BD$3)*$J625+SUM($S$4:BD$4)*$K625+SUM($S$5:BD$5)*$L625+SUM($S$6:BD$6)*$M625+SUM($S$7:BD$7)*$N625-SUM($O625:$Q625),0)</f>
        <v>5218.2</v>
      </c>
      <c r="BC625" s="87">
        <f t="shared" si="2033"/>
        <v>0</v>
      </c>
      <c r="BD625" s="393"/>
      <c r="BF625" s="75"/>
      <c r="BG625" s="23"/>
      <c r="BH625" s="23"/>
      <c r="BI625" s="23"/>
      <c r="BJ625" s="23"/>
      <c r="BK625" s="23"/>
      <c r="BL625" s="23"/>
      <c r="BM625" s="23"/>
      <c r="BN625" s="23"/>
      <c r="BO625" s="23"/>
      <c r="BP625" s="23"/>
      <c r="BQ625" s="407"/>
      <c r="BR625" s="22"/>
      <c r="BS625" s="23"/>
      <c r="BT625" s="23"/>
      <c r="BU625" s="23"/>
      <c r="BV625" s="91"/>
      <c r="BW625" s="24"/>
      <c r="BX625" s="164"/>
    </row>
    <row r="626" spans="1:76" ht="15" customHeight="1" x14ac:dyDescent="0.25">
      <c r="A626" s="94" t="s">
        <v>418</v>
      </c>
      <c r="B626" s="15"/>
      <c r="C626" s="268" t="s">
        <v>10</v>
      </c>
      <c r="D626" s="283">
        <v>1</v>
      </c>
      <c r="E626" s="336">
        <v>9229.6489999999994</v>
      </c>
      <c r="F626" s="355" t="s">
        <v>628</v>
      </c>
      <c r="G626" s="369">
        <v>1</v>
      </c>
      <c r="H626" s="370">
        <v>10152.61</v>
      </c>
      <c r="I626" s="383" t="s">
        <v>628</v>
      </c>
      <c r="J626" s="322"/>
      <c r="K626" s="117"/>
      <c r="L626" s="33">
        <v>0.01</v>
      </c>
      <c r="M626" s="29"/>
      <c r="N626" s="29"/>
      <c r="O626" s="4">
        <v>0</v>
      </c>
      <c r="P626" s="10">
        <v>0</v>
      </c>
      <c r="Q626" s="295">
        <v>2.0100000000000002</v>
      </c>
      <c r="R626" s="72">
        <f>IF(SUM($S$3:U$3)*$J626+SUM($S$4:U$4)*$K626+SUM($S$5:U$5)*$L626+SUM($S$6:U$6)*$M626+SUM($S$7:U$7)*$N626-SUM($O626:$Q626)&gt;0,SUM($S$3:U$3)*$J626+SUM($S$4:U$4)*$K626+SUM($S$5:U$5)*$L626+SUM($S$6:U$6)*$M626+SUM($S$7:U$7)*$N626-SUM($O626:$Q626),0)</f>
        <v>0</v>
      </c>
      <c r="S626" s="73">
        <f t="shared" si="2049"/>
        <v>0</v>
      </c>
      <c r="T626" s="72">
        <f>IF(SUM($S$3:W$3)*$J626+SUM($S$4:W$4)*$K626+SUM($S$5:W$5)*$L626+SUM($S$6:W$6)*$M626+SUM($S$7:W$7)*$N626-SUM($O626:$Q626)&gt;0,SUM($S$3:W$3)*$J626+SUM($S$4:W$4)*$K626+SUM($S$5:W$5)*$L626+SUM($S$6:W$6)*$M626+SUM($S$7:W$7)*$N626-SUM($O626:$Q626),0)</f>
        <v>0</v>
      </c>
      <c r="U626" s="4">
        <f t="shared" si="2050"/>
        <v>0</v>
      </c>
      <c r="V626" s="72">
        <f>IF(SUM($S$3:Y$3)*$J626+SUM($S$4:Y$4)*$K626+SUM($S$5:Y$5)*$L626+SUM($S$6:Y$6)*$M626+SUM($S$7:Y$7)*$N626-SUM($O626:$Q626)&gt;0,SUM($S$3:Y$3)*$J626+SUM($S$4:Y$4)*$K626+SUM($S$5:Y$5)*$L626+SUM($S$6:Y$6)*$M626+SUM($S$7:Y$7)*$N626-SUM($O626:$Q626),0)</f>
        <v>0</v>
      </c>
      <c r="W626" s="4">
        <f t="shared" si="2051"/>
        <v>0</v>
      </c>
      <c r="X626" s="72">
        <f>IF(SUM($S$3:AA$3)*$J626+SUM($S$4:AA$4)*$K626+SUM($S$5:AA$5)*$L626+SUM($S$6:AA$6)*$M626+SUM($S$7:AA$7)*$N626-SUM($O626:$Q626)&gt;0,SUM($S$3:AA$3)*$J626+SUM($S$4:AA$4)*$K626+SUM($S$5:AA$5)*$L626+SUM($S$6:AA$6)*$M626+SUM($S$7:AA$7)*$N626-SUM($O626:$Q626),0)</f>
        <v>0</v>
      </c>
      <c r="Y626" s="4">
        <f t="shared" si="2052"/>
        <v>0</v>
      </c>
      <c r="Z626" s="72">
        <f>IF(SUM($S$3:AC$3)*$J626+SUM($S$4:AC$4)*$K626+SUM($S$5:AC$5)*$L626+SUM($S$6:AC$6)*$M626+SUM($S$7:AC$7)*$N626-SUM($O626:$Q626)&gt;0,SUM($S$3:AC$3)*$J626+SUM($S$4:AC$4)*$K626+SUM($S$5:AC$5)*$L626+SUM($S$6:AC$6)*$M626+SUM($S$7:AC$7)*$N626-SUM($O626:$Q626),0)</f>
        <v>0</v>
      </c>
      <c r="AA626" s="4">
        <f t="shared" si="2053"/>
        <v>0</v>
      </c>
      <c r="AB626" s="72">
        <f>IF(SUM($S$3:AE$3)*$J626+SUM($S$4:AE$4)*$K626+SUM($S$5:AE$5)*$L626+SUM($S$6:AE$6)*$M626+SUM($S$7:AE$7)*$N626-SUM($O626:$Q626)&gt;0,SUM($S$3:AE$3)*$J626+SUM($S$4:AE$4)*$K626+SUM($S$5:AE$5)*$L626+SUM($S$6:AE$6)*$M626+SUM($S$7:AE$7)*$N626-SUM($O626:$Q626),0)</f>
        <v>0</v>
      </c>
      <c r="AC626" s="4">
        <f t="shared" si="2054"/>
        <v>0</v>
      </c>
      <c r="AD626" s="72">
        <f>IF(SUM($S$3:AG$3)*$J626+SUM($S$4:AG$4)*$K626+SUM($S$5:AG$5)*$L626+SUM($S$6:AG$6)*$M626+SUM($S$7:AG$7)*$N626-SUM($O626:$Q626)&gt;0,SUM($S$3:AG$3)*$J626+SUM($S$4:AG$4)*$K626+SUM($S$5:AG$5)*$L626+SUM($S$6:AG$6)*$M626+SUM($S$7:AG$7)*$N626-SUM($O626:$Q626),0)</f>
        <v>0</v>
      </c>
      <c r="AE626" s="4">
        <f t="shared" si="2055"/>
        <v>0</v>
      </c>
      <c r="AF626" s="72">
        <f>IF(SUM($S$3:AI$3)*$J626+SUM($S$4:AI$4)*$K626+SUM($S$5:AI$5)*$L626+SUM($S$6:AI$6)*$M626+SUM($S$7:AI$7)*$N626-SUM($O626:$Q626)&gt;0,SUM($S$3:AI$3)*$J626+SUM($S$4:AI$4)*$K626+SUM($S$5:AI$5)*$L626+SUM($S$6:AI$6)*$M626+SUM($S$7:AI$7)*$N626-SUM($O626:$Q626),0)</f>
        <v>0.5</v>
      </c>
      <c r="AG626" s="4">
        <f t="shared" si="2056"/>
        <v>0.5</v>
      </c>
      <c r="AH626" s="72">
        <f>IF(SUM($S$3:AK$3)*$J626+SUM($S$4:AK$4)*$K626+SUM($S$5:AK$5)*$L626+SUM($S$6:AK$6)*$M626+SUM($S$7:AK$7)*$N626-SUM($O626:$Q626)&gt;0,SUM($S$3:AK$3)*$J626+SUM($S$4:AK$4)*$K626+SUM($S$5:AK$5)*$L626+SUM($S$6:AK$6)*$M626+SUM($S$7:AK$7)*$N626-SUM($O626:$Q626),0)</f>
        <v>1.0499999999999998</v>
      </c>
      <c r="AI626" s="4">
        <f t="shared" si="2057"/>
        <v>0.54999999999999982</v>
      </c>
      <c r="AJ626" s="72">
        <f>IF(SUM($S$3:AM$3)*$J626+SUM($S$4:AQ$4)*$K626+SUM($S$5:AM$5)*$L626+SUM($S$6:AM$6)*$M626+SUM($S$7:AM$7)*$N626-SUM($O626:$Q626)&gt;0,SUM($S$3:AM$3)*$J626+SUM($S$4:AQ$4)*$K626+SUM($S$5:AM$5)*$L626+SUM($S$6:AM$6)*$M626+SUM($S$7:AM$7)*$N626-SUM($O626:$Q626),0)</f>
        <v>1.0499999999999998</v>
      </c>
      <c r="AK626" s="4">
        <f t="shared" si="2058"/>
        <v>0</v>
      </c>
      <c r="AL626" s="72">
        <f>IF(SUM($S$3:AO$3)*$J626+SUM($S$4:AS$4)*$K626+SUM($S$5:AO$5)*$L626+SUM($S$6:AO$6)*$M626+SUM($S$7:AO$7)*$N626-SUM($O626:$Q626)&gt;0,SUM($S$3:AO$3)*$J626+SUM($S$4:AS$4)*$K626+SUM($S$5:AO$5)*$L626+SUM($S$6:AO$6)*$M626+SUM($S$7:AO$7)*$N626-SUM($O626:$Q626),0)</f>
        <v>1.0499999999999998</v>
      </c>
      <c r="AM626" s="4">
        <f t="shared" si="2059"/>
        <v>0</v>
      </c>
      <c r="AN626" s="72">
        <f>IF(SUM($S$3:AQ$3)*$J626+SUM($S$4:AU$4)*$K626+SUM($S$5:AQ$5)*$L626+SUM($S$6:AQ$6)*$M626+SUM($S$7:AQ$7)*$N626-SUM($O626:$Q626)&gt;0,SUM($S$3:AQ$3)*$J626+SUM($S$4:AU$4)*$K626+SUM($S$5:AQ$5)*$L626+SUM($S$6:AQ$6)*$M626+SUM($S$7:AQ$7)*$N626-SUM($O626:$Q626),0)</f>
        <v>1.5499999999999998</v>
      </c>
      <c r="AO626" s="4">
        <f t="shared" si="2060"/>
        <v>0.5</v>
      </c>
      <c r="AP626" s="72">
        <f>IF(SUM($S$3:AS$3)*$J626+SUM($S$4:AW$4)*$K626+SUM($S$5:AS$5)*$L626+SUM($S$6:AS$6)*$M626+SUM($S$7:AS$7)*$N626-SUM($O626:$Q626)&gt;0,SUM($S$3:AS$3)*$J626+SUM($S$4:AW$4)*$K626+SUM($S$5:AS$5)*$L626+SUM($S$6:AS$6)*$M626+SUM($S$7:AS$7)*$N626-SUM($O626:$Q626),0)</f>
        <v>2.5500000000000003</v>
      </c>
      <c r="AQ626" s="4">
        <f t="shared" si="2061"/>
        <v>1.0000000000000004</v>
      </c>
      <c r="AR626" s="72">
        <f>IF(SUM($S$3:AU$3)*$J626+SUM($S$4:AP$4)*$K626+SUM($S$5:AU$5)*$L626+SUM($S$6:AU$6)*$M626+SUM($S$7:AU$7)*$N626-SUM($O626:$Q626)&gt;0,SUM($S$3:AU$3)*$J626+SUM($S$4:AP$4)*$K626+SUM($S$5:AU$5)*$L626+SUM($S$6:AU$6)*$M626+SUM($S$7:AU$7)*$N626-SUM($O626:$Q626),0)</f>
        <v>4.3499999999999996</v>
      </c>
      <c r="AS626" s="4">
        <f t="shared" si="2062"/>
        <v>1.7999999999999994</v>
      </c>
      <c r="AT626" s="72">
        <f>IF(SUM($S$3:AW$3)*$J626+SUM($S$4:AW$4)*$K626+SUM($S$5:AW$5)*$L626+SUM($S$6:AW$6)*$M626+SUM($S$7:AW$7)*$N626-SUM($O626:$Q626)&gt;0,SUM($S$3:AW$3)*$J626+SUM($S$4:AW$4)*$K626+SUM($S$5:AW$5)*$L626+SUM($S$6:AW$6)*$M626+SUM($S$7:AW$7)*$N626-SUM($O626:$Q626),0)</f>
        <v>6.15</v>
      </c>
      <c r="AU626" s="4">
        <f t="shared" si="2063"/>
        <v>1.8000000000000007</v>
      </c>
      <c r="AV626" s="72">
        <f>IF(SUM($S$3:AY$3)*$J626+SUM($S$4:AY$4)*$K626+SUM($S$5:AY$5)*$L626+SUM($S$6:AY$6)*$M626+SUM($S$7:AY$7)*$N626-SUM($O626:$Q626)&gt;0,SUM($S$3:AY$3)*$J626+SUM($S$4:AY$4)*$K626+SUM($S$5:AY$5)*$L626+SUM($S$6:AY$6)*$M626+SUM($S$7:AY$7)*$N626-SUM($O626:$Q626),0)</f>
        <v>7.9500000000000011</v>
      </c>
      <c r="AW626" s="4">
        <f t="shared" si="2064"/>
        <v>1.8000000000000007</v>
      </c>
      <c r="AX626" s="72">
        <f>IF(SUM($S$3:BA$3)*$J626+SUM($S$4:BA$4)*$K626+SUM($S$5:BA$5)*$L626+SUM($S$6:BA$6)*$M626+SUM($S$7:BA$7)*$N626-SUM($O626:$Q626)&gt;0,SUM($S$3:BA$3)*$J626+SUM($S$4:BA$4)*$K626+SUM($S$5:BA$5)*$L626+SUM($S$6:BA$6)*$M626+SUM($S$7:BA$7)*$N626-SUM($O626:$Q626),0)</f>
        <v>9.75</v>
      </c>
      <c r="AY626" s="7">
        <f t="shared" si="2065"/>
        <v>1.7999999999999989</v>
      </c>
      <c r="AZ626" s="401">
        <f>IF(SUM($S$3:BC$3)*$J626+SUM($S$4:BC$4)*$K626+SUM($S$5:BC$5)*$L626+SUM($S$6:BC$6)*$M626+SUM($S$7:BC$7)*$N626-SUM($O626:$Q626)&gt;0,SUM($S$3:BC$3)*$J626+SUM($S$4:BC$4)*$K626+SUM($S$5:BC$5)*$L626+SUM($S$6:BC$6)*$M626+SUM($S$7:BC$7)*$N626-SUM($O626:$Q626),0)</f>
        <v>11.55</v>
      </c>
      <c r="BA626" s="87">
        <f t="shared" si="2032"/>
        <v>1.8000000000000007</v>
      </c>
      <c r="BB626" s="402">
        <f>IF(SUM($S$3:BD$3)*$J626+SUM($S$4:BD$4)*$K626+SUM($S$5:BD$5)*$L626+SUM($S$6:BD$6)*$M626+SUM($S$7:BD$7)*$N626-SUM($O626:$Q626)&gt;0,SUM($S$3:BD$3)*$J626+SUM($S$4:BD$4)*$K626+SUM($S$5:BD$5)*$L626+SUM($S$6:BD$6)*$M626+SUM($S$7:BD$7)*$N626-SUM($O626:$Q626),0)</f>
        <v>12.91</v>
      </c>
      <c r="BC626" s="87">
        <f t="shared" si="2033"/>
        <v>1.3599999999999994</v>
      </c>
      <c r="BD626" s="393"/>
      <c r="BF626" s="75"/>
      <c r="BG626" s="91">
        <f t="shared" ref="BG626:BG641" si="2069">AA626*$H626</f>
        <v>0</v>
      </c>
      <c r="BH626" s="91">
        <f t="shared" ref="BH626:BH641" si="2070">AC626*$H626</f>
        <v>0</v>
      </c>
      <c r="BI626" s="91">
        <f t="shared" ref="BI626:BI641" si="2071">AE626*$H626</f>
        <v>0</v>
      </c>
      <c r="BJ626" s="91">
        <f t="shared" ref="BJ626:BJ641" si="2072">AG626*$H626</f>
        <v>5076.3050000000003</v>
      </c>
      <c r="BK626" s="91">
        <f t="shared" ref="BK626:BK641" si="2073">AI626*$H626</f>
        <v>5583.9354999999987</v>
      </c>
      <c r="BL626" s="91">
        <f t="shared" ref="BL626:BL641" si="2074">AK626*$H626</f>
        <v>0</v>
      </c>
      <c r="BM626" s="91">
        <f t="shared" ref="BM626:BM641" si="2075">AM626*$H626</f>
        <v>0</v>
      </c>
      <c r="BN626" s="91">
        <f t="shared" ref="BN626:BN641" si="2076">AO626*$H626</f>
        <v>5076.3050000000003</v>
      </c>
      <c r="BO626" s="91">
        <f t="shared" ref="BO626:BO641" si="2077">AQ626*$H626</f>
        <v>10152.610000000004</v>
      </c>
      <c r="BP626" s="91">
        <f t="shared" ref="BP626:BP641" si="2078">AS626*$H626</f>
        <v>18274.697999999993</v>
      </c>
      <c r="BQ626" s="250">
        <f t="shared" ref="BQ626:BQ641" si="2079">AU626*$H626</f>
        <v>18274.698000000008</v>
      </c>
      <c r="BR626" s="157">
        <f t="shared" ref="BR626:BR641" si="2080">AW626*$H626</f>
        <v>18274.698000000008</v>
      </c>
      <c r="BS626" s="91">
        <f t="shared" ref="BS626:BS641" si="2081">AY626*$H626</f>
        <v>18274.697999999989</v>
      </c>
      <c r="BT626" s="91">
        <f t="shared" ref="BT626:BT641" si="2082">BA626*$H626</f>
        <v>18274.698000000008</v>
      </c>
      <c r="BU626" s="91">
        <f t="shared" ref="BU626:BU641" si="2083">BC626*$H626</f>
        <v>13807.549599999995</v>
      </c>
      <c r="BV626" s="23"/>
      <c r="BW626" s="24"/>
      <c r="BX626" s="164" t="s">
        <v>645</v>
      </c>
    </row>
    <row r="627" spans="1:76" ht="15" customHeight="1" x14ac:dyDescent="0.25">
      <c r="A627" s="94" t="s">
        <v>419</v>
      </c>
      <c r="B627" s="15"/>
      <c r="C627" s="268" t="s">
        <v>10</v>
      </c>
      <c r="D627" s="283">
        <v>1</v>
      </c>
      <c r="E627" s="336">
        <v>9229.6489999999994</v>
      </c>
      <c r="F627" s="355" t="s">
        <v>628</v>
      </c>
      <c r="G627" s="369">
        <v>1</v>
      </c>
      <c r="H627" s="370">
        <v>10152.61</v>
      </c>
      <c r="I627" s="383" t="s">
        <v>628</v>
      </c>
      <c r="J627" s="322"/>
      <c r="K627" s="117"/>
      <c r="L627" s="33">
        <v>0.01</v>
      </c>
      <c r="M627" s="29"/>
      <c r="N627" s="29"/>
      <c r="O627" s="4">
        <v>0</v>
      </c>
      <c r="P627" s="10">
        <v>0</v>
      </c>
      <c r="Q627" s="295">
        <v>2.0100000000000002</v>
      </c>
      <c r="R627" s="72">
        <f>IF(SUM($S$3:U$3)*$J627+SUM($S$4:U$4)*$K627+SUM($S$5:U$5)*$L627+SUM($S$6:U$6)*$M627+SUM($S$7:U$7)*$N627-SUM($O627:$Q627)&gt;0,SUM($S$3:U$3)*$J627+SUM($S$4:U$4)*$K627+SUM($S$5:U$5)*$L627+SUM($S$6:U$6)*$M627+SUM($S$7:U$7)*$N627-SUM($O627:$Q627),0)</f>
        <v>0</v>
      </c>
      <c r="S627" s="73">
        <f t="shared" si="2049"/>
        <v>0</v>
      </c>
      <c r="T627" s="72">
        <f>IF(SUM($S$3:W$3)*$J627+SUM($S$4:W$4)*$K627+SUM($S$5:W$5)*$L627+SUM($S$6:W$6)*$M627+SUM($S$7:W$7)*$N627-SUM($O627:$Q627)&gt;0,SUM($S$3:W$3)*$J627+SUM($S$4:W$4)*$K627+SUM($S$5:W$5)*$L627+SUM($S$6:W$6)*$M627+SUM($S$7:W$7)*$N627-SUM($O627:$Q627),0)</f>
        <v>0</v>
      </c>
      <c r="U627" s="4">
        <f t="shared" si="2050"/>
        <v>0</v>
      </c>
      <c r="V627" s="72">
        <f>IF(SUM($S$3:Y$3)*$J627+SUM($S$4:Y$4)*$K627+SUM($S$5:Y$5)*$L627+SUM($S$6:Y$6)*$M627+SUM($S$7:Y$7)*$N627-SUM($O627:$Q627)&gt;0,SUM($S$3:Y$3)*$J627+SUM($S$4:Y$4)*$K627+SUM($S$5:Y$5)*$L627+SUM($S$6:Y$6)*$M627+SUM($S$7:Y$7)*$N627-SUM($O627:$Q627),0)</f>
        <v>0</v>
      </c>
      <c r="W627" s="4">
        <f t="shared" si="2051"/>
        <v>0</v>
      </c>
      <c r="X627" s="72">
        <f>IF(SUM($S$3:AA$3)*$J627+SUM($S$4:AA$4)*$K627+SUM($S$5:AA$5)*$L627+SUM($S$6:AA$6)*$M627+SUM($S$7:AA$7)*$N627-SUM($O627:$Q627)&gt;0,SUM($S$3:AA$3)*$J627+SUM($S$4:AA$4)*$K627+SUM($S$5:AA$5)*$L627+SUM($S$6:AA$6)*$M627+SUM($S$7:AA$7)*$N627-SUM($O627:$Q627),0)</f>
        <v>0</v>
      </c>
      <c r="Y627" s="4">
        <f t="shared" si="2052"/>
        <v>0</v>
      </c>
      <c r="Z627" s="72">
        <f>IF(SUM($S$3:AC$3)*$J627+SUM($S$4:AC$4)*$K627+SUM($S$5:AC$5)*$L627+SUM($S$6:AC$6)*$M627+SUM($S$7:AC$7)*$N627-SUM($O627:$Q627)&gt;0,SUM($S$3:AC$3)*$J627+SUM($S$4:AC$4)*$K627+SUM($S$5:AC$5)*$L627+SUM($S$6:AC$6)*$M627+SUM($S$7:AC$7)*$N627-SUM($O627:$Q627),0)</f>
        <v>0</v>
      </c>
      <c r="AA627" s="4">
        <f t="shared" si="2053"/>
        <v>0</v>
      </c>
      <c r="AB627" s="72">
        <f>IF(SUM($S$3:AE$3)*$J627+SUM($S$4:AE$4)*$K627+SUM($S$5:AE$5)*$L627+SUM($S$6:AE$6)*$M627+SUM($S$7:AE$7)*$N627-SUM($O627:$Q627)&gt;0,SUM($S$3:AE$3)*$J627+SUM($S$4:AE$4)*$K627+SUM($S$5:AE$5)*$L627+SUM($S$6:AE$6)*$M627+SUM($S$7:AE$7)*$N627-SUM($O627:$Q627),0)</f>
        <v>0</v>
      </c>
      <c r="AC627" s="4">
        <f t="shared" si="2054"/>
        <v>0</v>
      </c>
      <c r="AD627" s="72">
        <f>IF(SUM($S$3:AG$3)*$J627+SUM($S$4:AG$4)*$K627+SUM($S$5:AG$5)*$L627+SUM($S$6:AG$6)*$M627+SUM($S$7:AG$7)*$N627-SUM($O627:$Q627)&gt;0,SUM($S$3:AG$3)*$J627+SUM($S$4:AG$4)*$K627+SUM($S$5:AG$5)*$L627+SUM($S$6:AG$6)*$M627+SUM($S$7:AG$7)*$N627-SUM($O627:$Q627),0)</f>
        <v>0</v>
      </c>
      <c r="AE627" s="4">
        <f t="shared" si="2055"/>
        <v>0</v>
      </c>
      <c r="AF627" s="72">
        <f>IF(SUM($S$3:AI$3)*$J627+SUM($S$4:AI$4)*$K627+SUM($S$5:AI$5)*$L627+SUM($S$6:AI$6)*$M627+SUM($S$7:AI$7)*$N627-SUM($O627:$Q627)&gt;0,SUM($S$3:AI$3)*$J627+SUM($S$4:AI$4)*$K627+SUM($S$5:AI$5)*$L627+SUM($S$6:AI$6)*$M627+SUM($S$7:AI$7)*$N627-SUM($O627:$Q627),0)</f>
        <v>0.5</v>
      </c>
      <c r="AG627" s="4">
        <f t="shared" si="2056"/>
        <v>0.5</v>
      </c>
      <c r="AH627" s="72">
        <f>IF(SUM($S$3:AK$3)*$J627+SUM($S$4:AK$4)*$K627+SUM($S$5:AK$5)*$L627+SUM($S$6:AK$6)*$M627+SUM($S$7:AK$7)*$N627-SUM($O627:$Q627)&gt;0,SUM($S$3:AK$3)*$J627+SUM($S$4:AK$4)*$K627+SUM($S$5:AK$5)*$L627+SUM($S$6:AK$6)*$M627+SUM($S$7:AK$7)*$N627-SUM($O627:$Q627),0)</f>
        <v>1.0499999999999998</v>
      </c>
      <c r="AI627" s="4">
        <f t="shared" si="2057"/>
        <v>0.54999999999999982</v>
      </c>
      <c r="AJ627" s="72">
        <f>IF(SUM($S$3:AM$3)*$J627+SUM($S$4:AQ$4)*$K627+SUM($S$5:AM$5)*$L627+SUM($S$6:AM$6)*$M627+SUM($S$7:AM$7)*$N627-SUM($O627:$Q627)&gt;0,SUM($S$3:AM$3)*$J627+SUM($S$4:AQ$4)*$K627+SUM($S$5:AM$5)*$L627+SUM($S$6:AM$6)*$M627+SUM($S$7:AM$7)*$N627-SUM($O627:$Q627),0)</f>
        <v>1.0499999999999998</v>
      </c>
      <c r="AK627" s="4">
        <f t="shared" si="2058"/>
        <v>0</v>
      </c>
      <c r="AL627" s="72">
        <f>IF(SUM($S$3:AO$3)*$J627+SUM($S$4:AS$4)*$K627+SUM($S$5:AO$5)*$L627+SUM($S$6:AO$6)*$M627+SUM($S$7:AO$7)*$N627-SUM($O627:$Q627)&gt;0,SUM($S$3:AO$3)*$J627+SUM($S$4:AS$4)*$K627+SUM($S$5:AO$5)*$L627+SUM($S$6:AO$6)*$M627+SUM($S$7:AO$7)*$N627-SUM($O627:$Q627),0)</f>
        <v>1.0499999999999998</v>
      </c>
      <c r="AM627" s="4">
        <f t="shared" si="2059"/>
        <v>0</v>
      </c>
      <c r="AN627" s="72">
        <f>IF(SUM($S$3:AQ$3)*$J627+SUM($S$4:AU$4)*$K627+SUM($S$5:AQ$5)*$L627+SUM($S$6:AQ$6)*$M627+SUM($S$7:AQ$7)*$N627-SUM($O627:$Q627)&gt;0,SUM($S$3:AQ$3)*$J627+SUM($S$4:AU$4)*$K627+SUM($S$5:AQ$5)*$L627+SUM($S$6:AQ$6)*$M627+SUM($S$7:AQ$7)*$N627-SUM($O627:$Q627),0)</f>
        <v>1.5499999999999998</v>
      </c>
      <c r="AO627" s="4">
        <f t="shared" si="2060"/>
        <v>0.5</v>
      </c>
      <c r="AP627" s="72">
        <f>IF(SUM($S$3:AS$3)*$J627+SUM($S$4:AW$4)*$K627+SUM($S$5:AS$5)*$L627+SUM($S$6:AS$6)*$M627+SUM($S$7:AS$7)*$N627-SUM($O627:$Q627)&gt;0,SUM($S$3:AS$3)*$J627+SUM($S$4:AW$4)*$K627+SUM($S$5:AS$5)*$L627+SUM($S$6:AS$6)*$M627+SUM($S$7:AS$7)*$N627-SUM($O627:$Q627),0)</f>
        <v>2.5500000000000003</v>
      </c>
      <c r="AQ627" s="4">
        <f t="shared" si="2061"/>
        <v>1.0000000000000004</v>
      </c>
      <c r="AR627" s="72">
        <f>IF(SUM($S$3:AU$3)*$J627+SUM($S$4:AP$4)*$K627+SUM($S$5:AU$5)*$L627+SUM($S$6:AU$6)*$M627+SUM($S$7:AU$7)*$N627-SUM($O627:$Q627)&gt;0,SUM($S$3:AU$3)*$J627+SUM($S$4:AP$4)*$K627+SUM($S$5:AU$5)*$L627+SUM($S$6:AU$6)*$M627+SUM($S$7:AU$7)*$N627-SUM($O627:$Q627),0)</f>
        <v>4.3499999999999996</v>
      </c>
      <c r="AS627" s="4">
        <f t="shared" si="2062"/>
        <v>1.7999999999999994</v>
      </c>
      <c r="AT627" s="72">
        <f>IF(SUM($S$3:AW$3)*$J627+SUM($S$4:AW$4)*$K627+SUM($S$5:AW$5)*$L627+SUM($S$6:AW$6)*$M627+SUM($S$7:AW$7)*$N627-SUM($O627:$Q627)&gt;0,SUM($S$3:AW$3)*$J627+SUM($S$4:AW$4)*$K627+SUM($S$5:AW$5)*$L627+SUM($S$6:AW$6)*$M627+SUM($S$7:AW$7)*$N627-SUM($O627:$Q627),0)</f>
        <v>6.15</v>
      </c>
      <c r="AU627" s="4">
        <f t="shared" si="2063"/>
        <v>1.8000000000000007</v>
      </c>
      <c r="AV627" s="72">
        <f>IF(SUM($S$3:AY$3)*$J627+SUM($S$4:AY$4)*$K627+SUM($S$5:AY$5)*$L627+SUM($S$6:AY$6)*$M627+SUM($S$7:AY$7)*$N627-SUM($O627:$Q627)&gt;0,SUM($S$3:AY$3)*$J627+SUM($S$4:AY$4)*$K627+SUM($S$5:AY$5)*$L627+SUM($S$6:AY$6)*$M627+SUM($S$7:AY$7)*$N627-SUM($O627:$Q627),0)</f>
        <v>7.9500000000000011</v>
      </c>
      <c r="AW627" s="4">
        <f t="shared" si="2064"/>
        <v>1.8000000000000007</v>
      </c>
      <c r="AX627" s="72">
        <f>IF(SUM($S$3:BA$3)*$J627+SUM($S$4:BA$4)*$K627+SUM($S$5:BA$5)*$L627+SUM($S$6:BA$6)*$M627+SUM($S$7:BA$7)*$N627-SUM($O627:$Q627)&gt;0,SUM($S$3:BA$3)*$J627+SUM($S$4:BA$4)*$K627+SUM($S$5:BA$5)*$L627+SUM($S$6:BA$6)*$M627+SUM($S$7:BA$7)*$N627-SUM($O627:$Q627),0)</f>
        <v>9.75</v>
      </c>
      <c r="AY627" s="7">
        <f t="shared" si="2065"/>
        <v>1.7999999999999989</v>
      </c>
      <c r="AZ627" s="401">
        <f>IF(SUM($S$3:BC$3)*$J627+SUM($S$4:BC$4)*$K627+SUM($S$5:BC$5)*$L627+SUM($S$6:BC$6)*$M627+SUM($S$7:BC$7)*$N627-SUM($O627:$Q627)&gt;0,SUM($S$3:BC$3)*$J627+SUM($S$4:BC$4)*$K627+SUM($S$5:BC$5)*$L627+SUM($S$6:BC$6)*$M627+SUM($S$7:BC$7)*$N627-SUM($O627:$Q627),0)</f>
        <v>11.55</v>
      </c>
      <c r="BA627" s="87">
        <f t="shared" si="2032"/>
        <v>1.8000000000000007</v>
      </c>
      <c r="BB627" s="402">
        <f>IF(SUM($S$3:BD$3)*$J627+SUM($S$4:BD$4)*$K627+SUM($S$5:BD$5)*$L627+SUM($S$6:BD$6)*$M627+SUM($S$7:BD$7)*$N627-SUM($O627:$Q627)&gt;0,SUM($S$3:BD$3)*$J627+SUM($S$4:BD$4)*$K627+SUM($S$5:BD$5)*$L627+SUM($S$6:BD$6)*$M627+SUM($S$7:BD$7)*$N627-SUM($O627:$Q627),0)</f>
        <v>12.91</v>
      </c>
      <c r="BC627" s="87">
        <f t="shared" si="2033"/>
        <v>1.3599999999999994</v>
      </c>
      <c r="BD627" s="393"/>
      <c r="BF627" s="75"/>
      <c r="BG627" s="91">
        <f t="shared" si="2069"/>
        <v>0</v>
      </c>
      <c r="BH627" s="91">
        <f t="shared" si="2070"/>
        <v>0</v>
      </c>
      <c r="BI627" s="91">
        <f t="shared" si="2071"/>
        <v>0</v>
      </c>
      <c r="BJ627" s="91">
        <f t="shared" si="2072"/>
        <v>5076.3050000000003</v>
      </c>
      <c r="BK627" s="91">
        <f t="shared" si="2073"/>
        <v>5583.9354999999987</v>
      </c>
      <c r="BL627" s="91">
        <f t="shared" si="2074"/>
        <v>0</v>
      </c>
      <c r="BM627" s="91">
        <f t="shared" si="2075"/>
        <v>0</v>
      </c>
      <c r="BN627" s="91">
        <f t="shared" si="2076"/>
        <v>5076.3050000000003</v>
      </c>
      <c r="BO627" s="91">
        <f t="shared" si="2077"/>
        <v>10152.610000000004</v>
      </c>
      <c r="BP627" s="91">
        <f t="shared" si="2078"/>
        <v>18274.697999999993</v>
      </c>
      <c r="BQ627" s="250">
        <f t="shared" si="2079"/>
        <v>18274.698000000008</v>
      </c>
      <c r="BR627" s="157">
        <f t="shared" si="2080"/>
        <v>18274.698000000008</v>
      </c>
      <c r="BS627" s="91">
        <f t="shared" si="2081"/>
        <v>18274.697999999989</v>
      </c>
      <c r="BT627" s="91">
        <f t="shared" si="2082"/>
        <v>18274.698000000008</v>
      </c>
      <c r="BU627" s="91">
        <f t="shared" si="2083"/>
        <v>13807.549599999995</v>
      </c>
      <c r="BV627" s="23"/>
      <c r="BW627" s="24"/>
      <c r="BX627" s="164" t="s">
        <v>645</v>
      </c>
    </row>
    <row r="628" spans="1:76" ht="15" customHeight="1" x14ac:dyDescent="0.25">
      <c r="A628" s="94" t="s">
        <v>420</v>
      </c>
      <c r="B628" s="15"/>
      <c r="C628" s="268" t="s">
        <v>10</v>
      </c>
      <c r="D628" s="283">
        <v>1</v>
      </c>
      <c r="E628" s="336">
        <v>9345.6999999999989</v>
      </c>
      <c r="F628" s="355" t="s">
        <v>628</v>
      </c>
      <c r="G628" s="369">
        <v>1</v>
      </c>
      <c r="H628" s="370">
        <v>10280.27</v>
      </c>
      <c r="I628" s="383" t="s">
        <v>628</v>
      </c>
      <c r="J628" s="322"/>
      <c r="K628" s="117"/>
      <c r="L628" s="33">
        <v>0.01</v>
      </c>
      <c r="M628" s="29"/>
      <c r="N628" s="29"/>
      <c r="O628" s="4">
        <v>0</v>
      </c>
      <c r="P628" s="10">
        <v>0</v>
      </c>
      <c r="Q628" s="295">
        <v>2.0100000000000002</v>
      </c>
      <c r="R628" s="72">
        <f>IF(SUM($S$3:U$3)*$J628+SUM($S$4:U$4)*$K628+SUM($S$5:U$5)*$L628+SUM($S$6:U$6)*$M628+SUM($S$7:U$7)*$N628-SUM($O628:$Q628)&gt;0,SUM($S$3:U$3)*$J628+SUM($S$4:U$4)*$K628+SUM($S$5:U$5)*$L628+SUM($S$6:U$6)*$M628+SUM($S$7:U$7)*$N628-SUM($O628:$Q628),0)</f>
        <v>0</v>
      </c>
      <c r="S628" s="73">
        <f t="shared" si="2049"/>
        <v>0</v>
      </c>
      <c r="T628" s="72">
        <f>IF(SUM($S$3:W$3)*$J628+SUM($S$4:W$4)*$K628+SUM($S$5:W$5)*$L628+SUM($S$6:W$6)*$M628+SUM($S$7:W$7)*$N628-SUM($O628:$Q628)&gt;0,SUM($S$3:W$3)*$J628+SUM($S$4:W$4)*$K628+SUM($S$5:W$5)*$L628+SUM($S$6:W$6)*$M628+SUM($S$7:W$7)*$N628-SUM($O628:$Q628),0)</f>
        <v>0</v>
      </c>
      <c r="U628" s="4">
        <f t="shared" si="2050"/>
        <v>0</v>
      </c>
      <c r="V628" s="72">
        <f>IF(SUM($S$3:Y$3)*$J628+SUM($S$4:Y$4)*$K628+SUM($S$5:Y$5)*$L628+SUM($S$6:Y$6)*$M628+SUM($S$7:Y$7)*$N628-SUM($O628:$Q628)&gt;0,SUM($S$3:Y$3)*$J628+SUM($S$4:Y$4)*$K628+SUM($S$5:Y$5)*$L628+SUM($S$6:Y$6)*$M628+SUM($S$7:Y$7)*$N628-SUM($O628:$Q628),0)</f>
        <v>0</v>
      </c>
      <c r="W628" s="4">
        <f t="shared" si="2051"/>
        <v>0</v>
      </c>
      <c r="X628" s="72">
        <f>IF(SUM($S$3:AA$3)*$J628+SUM($S$4:AA$4)*$K628+SUM($S$5:AA$5)*$L628+SUM($S$6:AA$6)*$M628+SUM($S$7:AA$7)*$N628-SUM($O628:$Q628)&gt;0,SUM($S$3:AA$3)*$J628+SUM($S$4:AA$4)*$K628+SUM($S$5:AA$5)*$L628+SUM($S$6:AA$6)*$M628+SUM($S$7:AA$7)*$N628-SUM($O628:$Q628),0)</f>
        <v>0</v>
      </c>
      <c r="Y628" s="4">
        <f t="shared" si="2052"/>
        <v>0</v>
      </c>
      <c r="Z628" s="72">
        <f>IF(SUM($S$3:AC$3)*$J628+SUM($S$4:AC$4)*$K628+SUM($S$5:AC$5)*$L628+SUM($S$6:AC$6)*$M628+SUM($S$7:AC$7)*$N628-SUM($O628:$Q628)&gt;0,SUM($S$3:AC$3)*$J628+SUM($S$4:AC$4)*$K628+SUM($S$5:AC$5)*$L628+SUM($S$6:AC$6)*$M628+SUM($S$7:AC$7)*$N628-SUM($O628:$Q628),0)</f>
        <v>0</v>
      </c>
      <c r="AA628" s="4">
        <f t="shared" si="2053"/>
        <v>0</v>
      </c>
      <c r="AB628" s="72">
        <f>IF(SUM($S$3:AE$3)*$J628+SUM($S$4:AE$4)*$K628+SUM($S$5:AE$5)*$L628+SUM($S$6:AE$6)*$M628+SUM($S$7:AE$7)*$N628-SUM($O628:$Q628)&gt;0,SUM($S$3:AE$3)*$J628+SUM($S$4:AE$4)*$K628+SUM($S$5:AE$5)*$L628+SUM($S$6:AE$6)*$M628+SUM($S$7:AE$7)*$N628-SUM($O628:$Q628),0)</f>
        <v>0</v>
      </c>
      <c r="AC628" s="4">
        <f t="shared" si="2054"/>
        <v>0</v>
      </c>
      <c r="AD628" s="72">
        <f>IF(SUM($S$3:AG$3)*$J628+SUM($S$4:AG$4)*$K628+SUM($S$5:AG$5)*$L628+SUM($S$6:AG$6)*$M628+SUM($S$7:AG$7)*$N628-SUM($O628:$Q628)&gt;0,SUM($S$3:AG$3)*$J628+SUM($S$4:AG$4)*$K628+SUM($S$5:AG$5)*$L628+SUM($S$6:AG$6)*$M628+SUM($S$7:AG$7)*$N628-SUM($O628:$Q628),0)</f>
        <v>0</v>
      </c>
      <c r="AE628" s="4">
        <f t="shared" si="2055"/>
        <v>0</v>
      </c>
      <c r="AF628" s="72">
        <f>IF(SUM($S$3:AI$3)*$J628+SUM($S$4:AI$4)*$K628+SUM($S$5:AI$5)*$L628+SUM($S$6:AI$6)*$M628+SUM($S$7:AI$7)*$N628-SUM($O628:$Q628)&gt;0,SUM($S$3:AI$3)*$J628+SUM($S$4:AI$4)*$K628+SUM($S$5:AI$5)*$L628+SUM($S$6:AI$6)*$M628+SUM($S$7:AI$7)*$N628-SUM($O628:$Q628),0)</f>
        <v>0.5</v>
      </c>
      <c r="AG628" s="4">
        <f t="shared" si="2056"/>
        <v>0.5</v>
      </c>
      <c r="AH628" s="72">
        <f>IF(SUM($S$3:AK$3)*$J628+SUM($S$4:AK$4)*$K628+SUM($S$5:AK$5)*$L628+SUM($S$6:AK$6)*$M628+SUM($S$7:AK$7)*$N628-SUM($O628:$Q628)&gt;0,SUM($S$3:AK$3)*$J628+SUM($S$4:AK$4)*$K628+SUM($S$5:AK$5)*$L628+SUM($S$6:AK$6)*$M628+SUM($S$7:AK$7)*$N628-SUM($O628:$Q628),0)</f>
        <v>1.0499999999999998</v>
      </c>
      <c r="AI628" s="4">
        <f t="shared" si="2057"/>
        <v>0.54999999999999982</v>
      </c>
      <c r="AJ628" s="72">
        <f>IF(SUM($S$3:AM$3)*$J628+SUM($S$4:AQ$4)*$K628+SUM($S$5:AM$5)*$L628+SUM($S$6:AM$6)*$M628+SUM($S$7:AM$7)*$N628-SUM($O628:$Q628)&gt;0,SUM($S$3:AM$3)*$J628+SUM($S$4:AQ$4)*$K628+SUM($S$5:AM$5)*$L628+SUM($S$6:AM$6)*$M628+SUM($S$7:AM$7)*$N628-SUM($O628:$Q628),0)</f>
        <v>1.0499999999999998</v>
      </c>
      <c r="AK628" s="4">
        <f t="shared" si="2058"/>
        <v>0</v>
      </c>
      <c r="AL628" s="72">
        <f>IF(SUM($S$3:AO$3)*$J628+SUM($S$4:AS$4)*$K628+SUM($S$5:AO$5)*$L628+SUM($S$6:AO$6)*$M628+SUM($S$7:AO$7)*$N628-SUM($O628:$Q628)&gt;0,SUM($S$3:AO$3)*$J628+SUM($S$4:AS$4)*$K628+SUM($S$5:AO$5)*$L628+SUM($S$6:AO$6)*$M628+SUM($S$7:AO$7)*$N628-SUM($O628:$Q628),0)</f>
        <v>1.0499999999999998</v>
      </c>
      <c r="AM628" s="4">
        <f t="shared" si="2059"/>
        <v>0</v>
      </c>
      <c r="AN628" s="72">
        <f>IF(SUM($S$3:AQ$3)*$J628+SUM($S$4:AU$4)*$K628+SUM($S$5:AQ$5)*$L628+SUM($S$6:AQ$6)*$M628+SUM($S$7:AQ$7)*$N628-SUM($O628:$Q628)&gt;0,SUM($S$3:AQ$3)*$J628+SUM($S$4:AU$4)*$K628+SUM($S$5:AQ$5)*$L628+SUM($S$6:AQ$6)*$M628+SUM($S$7:AQ$7)*$N628-SUM($O628:$Q628),0)</f>
        <v>1.5499999999999998</v>
      </c>
      <c r="AO628" s="4">
        <f t="shared" si="2060"/>
        <v>0.5</v>
      </c>
      <c r="AP628" s="72">
        <f>IF(SUM($S$3:AS$3)*$J628+SUM($S$4:AW$4)*$K628+SUM($S$5:AS$5)*$L628+SUM($S$6:AS$6)*$M628+SUM($S$7:AS$7)*$N628-SUM($O628:$Q628)&gt;0,SUM($S$3:AS$3)*$J628+SUM($S$4:AW$4)*$K628+SUM($S$5:AS$5)*$L628+SUM($S$6:AS$6)*$M628+SUM($S$7:AS$7)*$N628-SUM($O628:$Q628),0)</f>
        <v>2.5500000000000003</v>
      </c>
      <c r="AQ628" s="4">
        <f t="shared" si="2061"/>
        <v>1.0000000000000004</v>
      </c>
      <c r="AR628" s="72">
        <f>IF(SUM($S$3:AU$3)*$J628+SUM($S$4:AP$4)*$K628+SUM($S$5:AU$5)*$L628+SUM($S$6:AU$6)*$M628+SUM($S$7:AU$7)*$N628-SUM($O628:$Q628)&gt;0,SUM($S$3:AU$3)*$J628+SUM($S$4:AP$4)*$K628+SUM($S$5:AU$5)*$L628+SUM($S$6:AU$6)*$M628+SUM($S$7:AU$7)*$N628-SUM($O628:$Q628),0)</f>
        <v>4.3499999999999996</v>
      </c>
      <c r="AS628" s="4">
        <f t="shared" si="2062"/>
        <v>1.7999999999999994</v>
      </c>
      <c r="AT628" s="72">
        <f>IF(SUM($S$3:AW$3)*$J628+SUM($S$4:AW$4)*$K628+SUM($S$5:AW$5)*$L628+SUM($S$6:AW$6)*$M628+SUM($S$7:AW$7)*$N628-SUM($O628:$Q628)&gt;0,SUM($S$3:AW$3)*$J628+SUM($S$4:AW$4)*$K628+SUM($S$5:AW$5)*$L628+SUM($S$6:AW$6)*$M628+SUM($S$7:AW$7)*$N628-SUM($O628:$Q628),0)</f>
        <v>6.15</v>
      </c>
      <c r="AU628" s="4">
        <f t="shared" si="2063"/>
        <v>1.8000000000000007</v>
      </c>
      <c r="AV628" s="72">
        <f>IF(SUM($S$3:AY$3)*$J628+SUM($S$4:AY$4)*$K628+SUM($S$5:AY$5)*$L628+SUM($S$6:AY$6)*$M628+SUM($S$7:AY$7)*$N628-SUM($O628:$Q628)&gt;0,SUM($S$3:AY$3)*$J628+SUM($S$4:AY$4)*$K628+SUM($S$5:AY$5)*$L628+SUM($S$6:AY$6)*$M628+SUM($S$7:AY$7)*$N628-SUM($O628:$Q628),0)</f>
        <v>7.9500000000000011</v>
      </c>
      <c r="AW628" s="4">
        <f t="shared" si="2064"/>
        <v>1.8000000000000007</v>
      </c>
      <c r="AX628" s="72">
        <f>IF(SUM($S$3:BA$3)*$J628+SUM($S$4:BA$4)*$K628+SUM($S$5:BA$5)*$L628+SUM($S$6:BA$6)*$M628+SUM($S$7:BA$7)*$N628-SUM($O628:$Q628)&gt;0,SUM($S$3:BA$3)*$J628+SUM($S$4:BA$4)*$K628+SUM($S$5:BA$5)*$L628+SUM($S$6:BA$6)*$M628+SUM($S$7:BA$7)*$N628-SUM($O628:$Q628),0)</f>
        <v>9.75</v>
      </c>
      <c r="AY628" s="7">
        <f t="shared" si="2065"/>
        <v>1.7999999999999989</v>
      </c>
      <c r="AZ628" s="401">
        <f>IF(SUM($S$3:BC$3)*$J628+SUM($S$4:BC$4)*$K628+SUM($S$5:BC$5)*$L628+SUM($S$6:BC$6)*$M628+SUM($S$7:BC$7)*$N628-SUM($O628:$Q628)&gt;0,SUM($S$3:BC$3)*$J628+SUM($S$4:BC$4)*$K628+SUM($S$5:BC$5)*$L628+SUM($S$6:BC$6)*$M628+SUM($S$7:BC$7)*$N628-SUM($O628:$Q628),0)</f>
        <v>11.55</v>
      </c>
      <c r="BA628" s="87">
        <f t="shared" si="2032"/>
        <v>1.8000000000000007</v>
      </c>
      <c r="BB628" s="402">
        <f>IF(SUM($S$3:BD$3)*$J628+SUM($S$4:BD$4)*$K628+SUM($S$5:BD$5)*$L628+SUM($S$6:BD$6)*$M628+SUM($S$7:BD$7)*$N628-SUM($O628:$Q628)&gt;0,SUM($S$3:BD$3)*$J628+SUM($S$4:BD$4)*$K628+SUM($S$5:BD$5)*$L628+SUM($S$6:BD$6)*$M628+SUM($S$7:BD$7)*$N628-SUM($O628:$Q628),0)</f>
        <v>12.91</v>
      </c>
      <c r="BC628" s="87">
        <f t="shared" si="2033"/>
        <v>1.3599999999999994</v>
      </c>
      <c r="BD628" s="393"/>
      <c r="BF628" s="75"/>
      <c r="BG628" s="91">
        <f t="shared" si="2069"/>
        <v>0</v>
      </c>
      <c r="BH628" s="91">
        <f t="shared" si="2070"/>
        <v>0</v>
      </c>
      <c r="BI628" s="91">
        <f t="shared" si="2071"/>
        <v>0</v>
      </c>
      <c r="BJ628" s="91">
        <f t="shared" si="2072"/>
        <v>5140.1350000000002</v>
      </c>
      <c r="BK628" s="91">
        <f t="shared" si="2073"/>
        <v>5654.1484999999984</v>
      </c>
      <c r="BL628" s="91">
        <f t="shared" si="2074"/>
        <v>0</v>
      </c>
      <c r="BM628" s="91">
        <f t="shared" si="2075"/>
        <v>0</v>
      </c>
      <c r="BN628" s="91">
        <f t="shared" si="2076"/>
        <v>5140.1350000000002</v>
      </c>
      <c r="BO628" s="91">
        <f t="shared" si="2077"/>
        <v>10280.270000000006</v>
      </c>
      <c r="BP628" s="91">
        <f t="shared" si="2078"/>
        <v>18504.485999999994</v>
      </c>
      <c r="BQ628" s="250">
        <f t="shared" si="2079"/>
        <v>18504.486000000008</v>
      </c>
      <c r="BR628" s="157">
        <f t="shared" si="2080"/>
        <v>18504.486000000008</v>
      </c>
      <c r="BS628" s="91">
        <f t="shared" si="2081"/>
        <v>18504.48599999999</v>
      </c>
      <c r="BT628" s="91">
        <f t="shared" si="2082"/>
        <v>18504.486000000008</v>
      </c>
      <c r="BU628" s="91">
        <f t="shared" si="2083"/>
        <v>13981.167199999994</v>
      </c>
      <c r="BV628" s="23"/>
      <c r="BW628" s="24"/>
      <c r="BX628" s="164" t="s">
        <v>645</v>
      </c>
    </row>
    <row r="629" spans="1:76" ht="15" customHeight="1" x14ac:dyDescent="0.25">
      <c r="A629" s="94" t="s">
        <v>421</v>
      </c>
      <c r="B629" s="15"/>
      <c r="C629" s="268" t="s">
        <v>10</v>
      </c>
      <c r="D629" s="283">
        <v>1</v>
      </c>
      <c r="E629" s="336">
        <v>2629.12</v>
      </c>
      <c r="F629" s="355" t="s">
        <v>628</v>
      </c>
      <c r="G629" s="369">
        <v>1</v>
      </c>
      <c r="H629" s="370">
        <v>2892.03</v>
      </c>
      <c r="I629" s="383" t="s">
        <v>628</v>
      </c>
      <c r="J629" s="322"/>
      <c r="K629" s="117"/>
      <c r="L629" s="33">
        <v>0.02</v>
      </c>
      <c r="M629" s="29"/>
      <c r="N629" s="29"/>
      <c r="O629" s="4">
        <v>0</v>
      </c>
      <c r="P629" s="10">
        <v>0</v>
      </c>
      <c r="Q629" s="295">
        <v>4.0200000000000005</v>
      </c>
      <c r="R629" s="72">
        <f>IF(SUM($S$3:U$3)*$J629+SUM($S$4:U$4)*$K629+SUM($S$5:U$5)*$L629+SUM($S$6:U$6)*$M629+SUM($S$7:U$7)*$N629-SUM($O629:$Q629)&gt;0,SUM($S$3:U$3)*$J629+SUM($S$4:U$4)*$K629+SUM($S$5:U$5)*$L629+SUM($S$6:U$6)*$M629+SUM($S$7:U$7)*$N629-SUM($O629:$Q629),0)</f>
        <v>0</v>
      </c>
      <c r="S629" s="73">
        <f t="shared" si="2049"/>
        <v>0</v>
      </c>
      <c r="T629" s="72">
        <f>IF(SUM($S$3:W$3)*$J629+SUM($S$4:W$4)*$K629+SUM($S$5:W$5)*$L629+SUM($S$6:W$6)*$M629+SUM($S$7:W$7)*$N629-SUM($O629:$Q629)&gt;0,SUM($S$3:W$3)*$J629+SUM($S$4:W$4)*$K629+SUM($S$5:W$5)*$L629+SUM($S$6:W$6)*$M629+SUM($S$7:W$7)*$N629-SUM($O629:$Q629),0)</f>
        <v>0</v>
      </c>
      <c r="U629" s="4">
        <f t="shared" si="2050"/>
        <v>0</v>
      </c>
      <c r="V629" s="72">
        <f>IF(SUM($S$3:Y$3)*$J629+SUM($S$4:Y$4)*$K629+SUM($S$5:Y$5)*$L629+SUM($S$6:Y$6)*$M629+SUM($S$7:Y$7)*$N629-SUM($O629:$Q629)&gt;0,SUM($S$3:Y$3)*$J629+SUM($S$4:Y$4)*$K629+SUM($S$5:Y$5)*$L629+SUM($S$6:Y$6)*$M629+SUM($S$7:Y$7)*$N629-SUM($O629:$Q629),0)</f>
        <v>0</v>
      </c>
      <c r="W629" s="4">
        <f t="shared" si="2051"/>
        <v>0</v>
      </c>
      <c r="X629" s="72">
        <f>IF(SUM($S$3:AA$3)*$J629+SUM($S$4:AA$4)*$K629+SUM($S$5:AA$5)*$L629+SUM($S$6:AA$6)*$M629+SUM($S$7:AA$7)*$N629-SUM($O629:$Q629)&gt;0,SUM($S$3:AA$3)*$J629+SUM($S$4:AA$4)*$K629+SUM($S$5:AA$5)*$L629+SUM($S$6:AA$6)*$M629+SUM($S$7:AA$7)*$N629-SUM($O629:$Q629),0)</f>
        <v>0</v>
      </c>
      <c r="Y629" s="4">
        <f t="shared" si="2052"/>
        <v>0</v>
      </c>
      <c r="Z629" s="72">
        <f>IF(SUM($S$3:AC$3)*$J629+SUM($S$4:AC$4)*$K629+SUM($S$5:AC$5)*$L629+SUM($S$6:AC$6)*$M629+SUM($S$7:AC$7)*$N629-SUM($O629:$Q629)&gt;0,SUM($S$3:AC$3)*$J629+SUM($S$4:AC$4)*$K629+SUM($S$5:AC$5)*$L629+SUM($S$6:AC$6)*$M629+SUM($S$7:AC$7)*$N629-SUM($O629:$Q629),0)</f>
        <v>0</v>
      </c>
      <c r="AA629" s="4">
        <f t="shared" si="2053"/>
        <v>0</v>
      </c>
      <c r="AB629" s="72">
        <f>IF(SUM($S$3:AE$3)*$J629+SUM($S$4:AE$4)*$K629+SUM($S$5:AE$5)*$L629+SUM($S$6:AE$6)*$M629+SUM($S$7:AE$7)*$N629-SUM($O629:$Q629)&gt;0,SUM($S$3:AE$3)*$J629+SUM($S$4:AE$4)*$K629+SUM($S$5:AE$5)*$L629+SUM($S$6:AE$6)*$M629+SUM($S$7:AE$7)*$N629-SUM($O629:$Q629),0)</f>
        <v>0</v>
      </c>
      <c r="AC629" s="4">
        <f t="shared" si="2054"/>
        <v>0</v>
      </c>
      <c r="AD629" s="72">
        <f>IF(SUM($S$3:AG$3)*$J629+SUM($S$4:AG$4)*$K629+SUM($S$5:AG$5)*$L629+SUM($S$6:AG$6)*$M629+SUM($S$7:AG$7)*$N629-SUM($O629:$Q629)&gt;0,SUM($S$3:AG$3)*$J629+SUM($S$4:AG$4)*$K629+SUM($S$5:AG$5)*$L629+SUM($S$6:AG$6)*$M629+SUM($S$7:AG$7)*$N629-SUM($O629:$Q629),0)</f>
        <v>0</v>
      </c>
      <c r="AE629" s="4">
        <f t="shared" si="2055"/>
        <v>0</v>
      </c>
      <c r="AF629" s="72">
        <f>IF(SUM($S$3:AI$3)*$J629+SUM($S$4:AI$4)*$K629+SUM($S$5:AI$5)*$L629+SUM($S$6:AI$6)*$M629+SUM($S$7:AI$7)*$N629-SUM($O629:$Q629)&gt;0,SUM($S$3:AI$3)*$J629+SUM($S$4:AI$4)*$K629+SUM($S$5:AI$5)*$L629+SUM($S$6:AI$6)*$M629+SUM($S$7:AI$7)*$N629-SUM($O629:$Q629),0)</f>
        <v>1</v>
      </c>
      <c r="AG629" s="4">
        <f t="shared" si="2056"/>
        <v>1</v>
      </c>
      <c r="AH629" s="72">
        <f>IF(SUM($S$3:AK$3)*$J629+SUM($S$4:AK$4)*$K629+SUM($S$5:AK$5)*$L629+SUM($S$6:AK$6)*$M629+SUM($S$7:AK$7)*$N629-SUM($O629:$Q629)&gt;0,SUM($S$3:AK$3)*$J629+SUM($S$4:AK$4)*$K629+SUM($S$5:AK$5)*$L629+SUM($S$6:AK$6)*$M629+SUM($S$7:AK$7)*$N629-SUM($O629:$Q629),0)</f>
        <v>2.0999999999999996</v>
      </c>
      <c r="AI629" s="4">
        <f t="shared" si="2057"/>
        <v>1.0999999999999996</v>
      </c>
      <c r="AJ629" s="72">
        <f>IF(SUM($S$3:AM$3)*$J629+SUM($S$4:AQ$4)*$K629+SUM($S$5:AM$5)*$L629+SUM($S$6:AM$6)*$M629+SUM($S$7:AM$7)*$N629-SUM($O629:$Q629)&gt;0,SUM($S$3:AM$3)*$J629+SUM($S$4:AQ$4)*$K629+SUM($S$5:AM$5)*$L629+SUM($S$6:AM$6)*$M629+SUM($S$7:AM$7)*$N629-SUM($O629:$Q629),0)</f>
        <v>2.0999999999999996</v>
      </c>
      <c r="AK629" s="4">
        <f t="shared" si="2058"/>
        <v>0</v>
      </c>
      <c r="AL629" s="72">
        <f>IF(SUM($S$3:AO$3)*$J629+SUM($S$4:AS$4)*$K629+SUM($S$5:AO$5)*$L629+SUM($S$6:AO$6)*$M629+SUM($S$7:AO$7)*$N629-SUM($O629:$Q629)&gt;0,SUM($S$3:AO$3)*$J629+SUM($S$4:AS$4)*$K629+SUM($S$5:AO$5)*$L629+SUM($S$6:AO$6)*$M629+SUM($S$7:AO$7)*$N629-SUM($O629:$Q629),0)</f>
        <v>2.0999999999999996</v>
      </c>
      <c r="AM629" s="4">
        <f t="shared" si="2059"/>
        <v>0</v>
      </c>
      <c r="AN629" s="72">
        <f>IF(SUM($S$3:AQ$3)*$J629+SUM($S$4:AU$4)*$K629+SUM($S$5:AQ$5)*$L629+SUM($S$6:AQ$6)*$M629+SUM($S$7:AQ$7)*$N629-SUM($O629:$Q629)&gt;0,SUM($S$3:AQ$3)*$J629+SUM($S$4:AU$4)*$K629+SUM($S$5:AQ$5)*$L629+SUM($S$6:AQ$6)*$M629+SUM($S$7:AQ$7)*$N629-SUM($O629:$Q629),0)</f>
        <v>3.0999999999999996</v>
      </c>
      <c r="AO629" s="4">
        <f t="shared" si="2060"/>
        <v>1</v>
      </c>
      <c r="AP629" s="72">
        <f>IF(SUM($S$3:AS$3)*$J629+SUM($S$4:AW$4)*$K629+SUM($S$5:AS$5)*$L629+SUM($S$6:AS$6)*$M629+SUM($S$7:AS$7)*$N629-SUM($O629:$Q629)&gt;0,SUM($S$3:AS$3)*$J629+SUM($S$4:AW$4)*$K629+SUM($S$5:AS$5)*$L629+SUM($S$6:AS$6)*$M629+SUM($S$7:AS$7)*$N629-SUM($O629:$Q629),0)</f>
        <v>5.1000000000000005</v>
      </c>
      <c r="AQ629" s="4">
        <f t="shared" si="2061"/>
        <v>2.0000000000000009</v>
      </c>
      <c r="AR629" s="72">
        <f>IF(SUM($S$3:AU$3)*$J629+SUM($S$4:AP$4)*$K629+SUM($S$5:AU$5)*$L629+SUM($S$6:AU$6)*$M629+SUM($S$7:AU$7)*$N629-SUM($O629:$Q629)&gt;0,SUM($S$3:AU$3)*$J629+SUM($S$4:AP$4)*$K629+SUM($S$5:AU$5)*$L629+SUM($S$6:AU$6)*$M629+SUM($S$7:AU$7)*$N629-SUM($O629:$Q629),0)</f>
        <v>8.6999999999999993</v>
      </c>
      <c r="AS629" s="4">
        <f t="shared" si="2062"/>
        <v>3.5999999999999988</v>
      </c>
      <c r="AT629" s="72">
        <f>IF(SUM($S$3:AW$3)*$J629+SUM($S$4:AW$4)*$K629+SUM($S$5:AW$5)*$L629+SUM($S$6:AW$6)*$M629+SUM($S$7:AW$7)*$N629-SUM($O629:$Q629)&gt;0,SUM($S$3:AW$3)*$J629+SUM($S$4:AW$4)*$K629+SUM($S$5:AW$5)*$L629+SUM($S$6:AW$6)*$M629+SUM($S$7:AW$7)*$N629-SUM($O629:$Q629),0)</f>
        <v>12.3</v>
      </c>
      <c r="AU629" s="4">
        <f t="shared" si="2063"/>
        <v>3.6000000000000014</v>
      </c>
      <c r="AV629" s="72">
        <f>IF(SUM($S$3:AY$3)*$J629+SUM($S$4:AY$4)*$K629+SUM($S$5:AY$5)*$L629+SUM($S$6:AY$6)*$M629+SUM($S$7:AY$7)*$N629-SUM($O629:$Q629)&gt;0,SUM($S$3:AY$3)*$J629+SUM($S$4:AY$4)*$K629+SUM($S$5:AY$5)*$L629+SUM($S$6:AY$6)*$M629+SUM($S$7:AY$7)*$N629-SUM($O629:$Q629),0)</f>
        <v>15.900000000000002</v>
      </c>
      <c r="AW629" s="4">
        <f t="shared" si="2064"/>
        <v>3.6000000000000014</v>
      </c>
      <c r="AX629" s="72">
        <f>IF(SUM($S$3:BA$3)*$J629+SUM($S$4:BA$4)*$K629+SUM($S$5:BA$5)*$L629+SUM($S$6:BA$6)*$M629+SUM($S$7:BA$7)*$N629-SUM($O629:$Q629)&gt;0,SUM($S$3:BA$3)*$J629+SUM($S$4:BA$4)*$K629+SUM($S$5:BA$5)*$L629+SUM($S$6:BA$6)*$M629+SUM($S$7:BA$7)*$N629-SUM($O629:$Q629),0)</f>
        <v>19.5</v>
      </c>
      <c r="AY629" s="7">
        <f t="shared" si="2065"/>
        <v>3.5999999999999979</v>
      </c>
      <c r="AZ629" s="401">
        <f>IF(SUM($S$3:BC$3)*$J629+SUM($S$4:BC$4)*$K629+SUM($S$5:BC$5)*$L629+SUM($S$6:BC$6)*$M629+SUM($S$7:BC$7)*$N629-SUM($O629:$Q629)&gt;0,SUM($S$3:BC$3)*$J629+SUM($S$4:BC$4)*$K629+SUM($S$5:BC$5)*$L629+SUM($S$6:BC$6)*$M629+SUM($S$7:BC$7)*$N629-SUM($O629:$Q629),0)</f>
        <v>23.1</v>
      </c>
      <c r="BA629" s="87">
        <f t="shared" si="2032"/>
        <v>3.6000000000000014</v>
      </c>
      <c r="BB629" s="402">
        <f>IF(SUM($S$3:BD$3)*$J629+SUM($S$4:BD$4)*$K629+SUM($S$5:BD$5)*$L629+SUM($S$6:BD$6)*$M629+SUM($S$7:BD$7)*$N629-SUM($O629:$Q629)&gt;0,SUM($S$3:BD$3)*$J629+SUM($S$4:BD$4)*$K629+SUM($S$5:BD$5)*$L629+SUM($S$6:BD$6)*$M629+SUM($S$7:BD$7)*$N629-SUM($O629:$Q629),0)</f>
        <v>25.82</v>
      </c>
      <c r="BC629" s="87">
        <f t="shared" si="2033"/>
        <v>2.7199999999999989</v>
      </c>
      <c r="BD629" s="393"/>
      <c r="BF629" s="75"/>
      <c r="BG629" s="91">
        <f t="shared" si="2069"/>
        <v>0</v>
      </c>
      <c r="BH629" s="91">
        <f t="shared" si="2070"/>
        <v>0</v>
      </c>
      <c r="BI629" s="91">
        <f t="shared" si="2071"/>
        <v>0</v>
      </c>
      <c r="BJ629" s="91">
        <f t="shared" si="2072"/>
        <v>2892.03</v>
      </c>
      <c r="BK629" s="91">
        <f t="shared" si="2073"/>
        <v>3181.2329999999993</v>
      </c>
      <c r="BL629" s="91">
        <f t="shared" si="2074"/>
        <v>0</v>
      </c>
      <c r="BM629" s="91">
        <f t="shared" si="2075"/>
        <v>0</v>
      </c>
      <c r="BN629" s="91">
        <f t="shared" si="2076"/>
        <v>2892.03</v>
      </c>
      <c r="BO629" s="91">
        <f t="shared" si="2077"/>
        <v>5784.0600000000031</v>
      </c>
      <c r="BP629" s="91">
        <f t="shared" si="2078"/>
        <v>10411.307999999997</v>
      </c>
      <c r="BQ629" s="250">
        <f t="shared" si="2079"/>
        <v>10411.308000000005</v>
      </c>
      <c r="BR629" s="157">
        <f t="shared" si="2080"/>
        <v>10411.308000000005</v>
      </c>
      <c r="BS629" s="91">
        <f t="shared" si="2081"/>
        <v>10411.307999999995</v>
      </c>
      <c r="BT629" s="91">
        <f t="shared" si="2082"/>
        <v>10411.308000000005</v>
      </c>
      <c r="BU629" s="91">
        <f t="shared" si="2083"/>
        <v>7866.3215999999975</v>
      </c>
      <c r="BV629" s="23"/>
      <c r="BW629" s="24"/>
      <c r="BX629" s="164" t="s">
        <v>645</v>
      </c>
    </row>
    <row r="630" spans="1:76" ht="15" customHeight="1" x14ac:dyDescent="0.25">
      <c r="A630" s="94" t="s">
        <v>422</v>
      </c>
      <c r="B630" s="15"/>
      <c r="C630" s="268" t="s">
        <v>10</v>
      </c>
      <c r="D630" s="283">
        <v>1</v>
      </c>
      <c r="E630" s="336">
        <v>20519.46</v>
      </c>
      <c r="F630" s="355" t="s">
        <v>628</v>
      </c>
      <c r="G630" s="369">
        <v>1</v>
      </c>
      <c r="H630" s="370">
        <v>22571.41</v>
      </c>
      <c r="I630" s="383" t="s">
        <v>628</v>
      </c>
      <c r="J630" s="322"/>
      <c r="K630" s="117"/>
      <c r="L630" s="33">
        <v>1.2E-2</v>
      </c>
      <c r="M630" s="29"/>
      <c r="N630" s="29"/>
      <c r="O630" s="4">
        <v>0</v>
      </c>
      <c r="P630" s="10">
        <v>0</v>
      </c>
      <c r="Q630" s="295">
        <v>2.4119999999999999</v>
      </c>
      <c r="R630" s="72">
        <f>IF(SUM($S$3:U$3)*$J630+SUM($S$4:U$4)*$K630+SUM($S$5:U$5)*$L630+SUM($S$6:U$6)*$M630+SUM($S$7:U$7)*$N630-SUM($O630:$Q630)&gt;0,SUM($S$3:U$3)*$J630+SUM($S$4:U$4)*$K630+SUM($S$5:U$5)*$L630+SUM($S$6:U$6)*$M630+SUM($S$7:U$7)*$N630-SUM($O630:$Q630),0)</f>
        <v>0</v>
      </c>
      <c r="S630" s="73">
        <f t="shared" si="2049"/>
        <v>0</v>
      </c>
      <c r="T630" s="72">
        <f>IF(SUM($S$3:W$3)*$J630+SUM($S$4:W$4)*$K630+SUM($S$5:W$5)*$L630+SUM($S$6:W$6)*$M630+SUM($S$7:W$7)*$N630-SUM($O630:$Q630)&gt;0,SUM($S$3:W$3)*$J630+SUM($S$4:W$4)*$K630+SUM($S$5:W$5)*$L630+SUM($S$6:W$6)*$M630+SUM($S$7:W$7)*$N630-SUM($O630:$Q630),0)</f>
        <v>0</v>
      </c>
      <c r="U630" s="4">
        <f t="shared" si="2050"/>
        <v>0</v>
      </c>
      <c r="V630" s="72">
        <f>IF(SUM($S$3:Y$3)*$J630+SUM($S$4:Y$4)*$K630+SUM($S$5:Y$5)*$L630+SUM($S$6:Y$6)*$M630+SUM($S$7:Y$7)*$N630-SUM($O630:$Q630)&gt;0,SUM($S$3:Y$3)*$J630+SUM($S$4:Y$4)*$K630+SUM($S$5:Y$5)*$L630+SUM($S$6:Y$6)*$M630+SUM($S$7:Y$7)*$N630-SUM($O630:$Q630),0)</f>
        <v>0</v>
      </c>
      <c r="W630" s="4">
        <f t="shared" si="2051"/>
        <v>0</v>
      </c>
      <c r="X630" s="72">
        <f>IF(SUM($S$3:AA$3)*$J630+SUM($S$4:AA$4)*$K630+SUM($S$5:AA$5)*$L630+SUM($S$6:AA$6)*$M630+SUM($S$7:AA$7)*$N630-SUM($O630:$Q630)&gt;0,SUM($S$3:AA$3)*$J630+SUM($S$4:AA$4)*$K630+SUM($S$5:AA$5)*$L630+SUM($S$6:AA$6)*$M630+SUM($S$7:AA$7)*$N630-SUM($O630:$Q630),0)</f>
        <v>0</v>
      </c>
      <c r="Y630" s="4">
        <f t="shared" si="2052"/>
        <v>0</v>
      </c>
      <c r="Z630" s="72">
        <f>IF(SUM($S$3:AC$3)*$J630+SUM($S$4:AC$4)*$K630+SUM($S$5:AC$5)*$L630+SUM($S$6:AC$6)*$M630+SUM($S$7:AC$7)*$N630-SUM($O630:$Q630)&gt;0,SUM($S$3:AC$3)*$J630+SUM($S$4:AC$4)*$K630+SUM($S$5:AC$5)*$L630+SUM($S$6:AC$6)*$M630+SUM($S$7:AC$7)*$N630-SUM($O630:$Q630),0)</f>
        <v>0</v>
      </c>
      <c r="AA630" s="4">
        <f t="shared" si="2053"/>
        <v>0</v>
      </c>
      <c r="AB630" s="72">
        <f>IF(SUM($S$3:AE$3)*$J630+SUM($S$4:AE$4)*$K630+SUM($S$5:AE$5)*$L630+SUM($S$6:AE$6)*$M630+SUM($S$7:AE$7)*$N630-SUM($O630:$Q630)&gt;0,SUM($S$3:AE$3)*$J630+SUM($S$4:AE$4)*$K630+SUM($S$5:AE$5)*$L630+SUM($S$6:AE$6)*$M630+SUM($S$7:AE$7)*$N630-SUM($O630:$Q630),0)</f>
        <v>0</v>
      </c>
      <c r="AC630" s="4">
        <f t="shared" si="2054"/>
        <v>0</v>
      </c>
      <c r="AD630" s="72">
        <f>IF(SUM($S$3:AG$3)*$J630+SUM($S$4:AG$4)*$K630+SUM($S$5:AG$5)*$L630+SUM($S$6:AG$6)*$M630+SUM($S$7:AG$7)*$N630-SUM($O630:$Q630)&gt;0,SUM($S$3:AG$3)*$J630+SUM($S$4:AG$4)*$K630+SUM($S$5:AG$5)*$L630+SUM($S$6:AG$6)*$M630+SUM($S$7:AG$7)*$N630-SUM($O630:$Q630),0)</f>
        <v>0</v>
      </c>
      <c r="AE630" s="4">
        <f t="shared" si="2055"/>
        <v>0</v>
      </c>
      <c r="AF630" s="72">
        <f>IF(SUM($S$3:AI$3)*$J630+SUM($S$4:AI$4)*$K630+SUM($S$5:AI$5)*$L630+SUM($S$6:AI$6)*$M630+SUM($S$7:AI$7)*$N630-SUM($O630:$Q630)&gt;0,SUM($S$3:AI$3)*$J630+SUM($S$4:AI$4)*$K630+SUM($S$5:AI$5)*$L630+SUM($S$6:AI$6)*$M630+SUM($S$7:AI$7)*$N630-SUM($O630:$Q630),0)</f>
        <v>0.60000000000000009</v>
      </c>
      <c r="AG630" s="4">
        <f t="shared" si="2056"/>
        <v>0.60000000000000009</v>
      </c>
      <c r="AH630" s="72">
        <f>IF(SUM($S$3:AK$3)*$J630+SUM($S$4:AK$4)*$K630+SUM($S$5:AK$5)*$L630+SUM($S$6:AK$6)*$M630+SUM($S$7:AK$7)*$N630-SUM($O630:$Q630)&gt;0,SUM($S$3:AK$3)*$J630+SUM($S$4:AK$4)*$K630+SUM($S$5:AK$5)*$L630+SUM($S$6:AK$6)*$M630+SUM($S$7:AK$7)*$N630-SUM($O630:$Q630),0)</f>
        <v>1.2600000000000002</v>
      </c>
      <c r="AI630" s="4">
        <f t="shared" si="2057"/>
        <v>0.66000000000000014</v>
      </c>
      <c r="AJ630" s="72">
        <f>IF(SUM($S$3:AM$3)*$J630+SUM($S$4:AQ$4)*$K630+SUM($S$5:AM$5)*$L630+SUM($S$6:AM$6)*$M630+SUM($S$7:AM$7)*$N630-SUM($O630:$Q630)&gt;0,SUM($S$3:AM$3)*$J630+SUM($S$4:AQ$4)*$K630+SUM($S$5:AM$5)*$L630+SUM($S$6:AM$6)*$M630+SUM($S$7:AM$7)*$N630-SUM($O630:$Q630),0)</f>
        <v>1.2600000000000002</v>
      </c>
      <c r="AK630" s="4">
        <f t="shared" si="2058"/>
        <v>0</v>
      </c>
      <c r="AL630" s="72">
        <f>IF(SUM($S$3:AO$3)*$J630+SUM($S$4:AS$4)*$K630+SUM($S$5:AO$5)*$L630+SUM($S$6:AO$6)*$M630+SUM($S$7:AO$7)*$N630-SUM($O630:$Q630)&gt;0,SUM($S$3:AO$3)*$J630+SUM($S$4:AS$4)*$K630+SUM($S$5:AO$5)*$L630+SUM($S$6:AO$6)*$M630+SUM($S$7:AO$7)*$N630-SUM($O630:$Q630),0)</f>
        <v>1.2600000000000002</v>
      </c>
      <c r="AM630" s="4">
        <f t="shared" si="2059"/>
        <v>0</v>
      </c>
      <c r="AN630" s="72">
        <f>IF(SUM($S$3:AQ$3)*$J630+SUM($S$4:AU$4)*$K630+SUM($S$5:AQ$5)*$L630+SUM($S$6:AQ$6)*$M630+SUM($S$7:AQ$7)*$N630-SUM($O630:$Q630)&gt;0,SUM($S$3:AQ$3)*$J630+SUM($S$4:AU$4)*$K630+SUM($S$5:AQ$5)*$L630+SUM($S$6:AQ$6)*$M630+SUM($S$7:AQ$7)*$N630-SUM($O630:$Q630),0)</f>
        <v>1.8600000000000003</v>
      </c>
      <c r="AO630" s="4">
        <f t="shared" si="2060"/>
        <v>0.60000000000000009</v>
      </c>
      <c r="AP630" s="72">
        <f>IF(SUM($S$3:AS$3)*$J630+SUM($S$4:AW$4)*$K630+SUM($S$5:AS$5)*$L630+SUM($S$6:AS$6)*$M630+SUM($S$7:AS$7)*$N630-SUM($O630:$Q630)&gt;0,SUM($S$3:AS$3)*$J630+SUM($S$4:AW$4)*$K630+SUM($S$5:AS$5)*$L630+SUM($S$6:AS$6)*$M630+SUM($S$7:AS$7)*$N630-SUM($O630:$Q630),0)</f>
        <v>3.0600000000000005</v>
      </c>
      <c r="AQ630" s="4">
        <f t="shared" si="2061"/>
        <v>1.2000000000000002</v>
      </c>
      <c r="AR630" s="72">
        <f>IF(SUM($S$3:AU$3)*$J630+SUM($S$4:AP$4)*$K630+SUM($S$5:AU$5)*$L630+SUM($S$6:AU$6)*$M630+SUM($S$7:AU$7)*$N630-SUM($O630:$Q630)&gt;0,SUM($S$3:AU$3)*$J630+SUM($S$4:AP$4)*$K630+SUM($S$5:AU$5)*$L630+SUM($S$6:AU$6)*$M630+SUM($S$7:AU$7)*$N630-SUM($O630:$Q630),0)</f>
        <v>5.2200000000000006</v>
      </c>
      <c r="AS630" s="4">
        <f t="shared" si="2062"/>
        <v>2.16</v>
      </c>
      <c r="AT630" s="72">
        <f>IF(SUM($S$3:AW$3)*$J630+SUM($S$4:AW$4)*$K630+SUM($S$5:AW$5)*$L630+SUM($S$6:AW$6)*$M630+SUM($S$7:AW$7)*$N630-SUM($O630:$Q630)&gt;0,SUM($S$3:AW$3)*$J630+SUM($S$4:AW$4)*$K630+SUM($S$5:AW$5)*$L630+SUM($S$6:AW$6)*$M630+SUM($S$7:AW$7)*$N630-SUM($O630:$Q630),0)</f>
        <v>7.38</v>
      </c>
      <c r="AU630" s="4">
        <f t="shared" si="2063"/>
        <v>2.1599999999999993</v>
      </c>
      <c r="AV630" s="72">
        <f>IF(SUM($S$3:AY$3)*$J630+SUM($S$4:AY$4)*$K630+SUM($S$5:AY$5)*$L630+SUM($S$6:AY$6)*$M630+SUM($S$7:AY$7)*$N630-SUM($O630:$Q630)&gt;0,SUM($S$3:AY$3)*$J630+SUM($S$4:AY$4)*$K630+SUM($S$5:AY$5)*$L630+SUM($S$6:AY$6)*$M630+SUM($S$7:AY$7)*$N630-SUM($O630:$Q630),0)</f>
        <v>9.5399999999999991</v>
      </c>
      <c r="AW630" s="4">
        <f t="shared" si="2064"/>
        <v>2.1599999999999993</v>
      </c>
      <c r="AX630" s="72">
        <f>IF(SUM($S$3:BA$3)*$J630+SUM($S$4:BA$4)*$K630+SUM($S$5:BA$5)*$L630+SUM($S$6:BA$6)*$M630+SUM($S$7:BA$7)*$N630-SUM($O630:$Q630)&gt;0,SUM($S$3:BA$3)*$J630+SUM($S$4:BA$4)*$K630+SUM($S$5:BA$5)*$L630+SUM($S$6:BA$6)*$M630+SUM($S$7:BA$7)*$N630-SUM($O630:$Q630),0)</f>
        <v>11.7</v>
      </c>
      <c r="AY630" s="7">
        <f t="shared" si="2065"/>
        <v>2.16</v>
      </c>
      <c r="AZ630" s="401">
        <f>IF(SUM($S$3:BC$3)*$J630+SUM($S$4:BC$4)*$K630+SUM($S$5:BC$5)*$L630+SUM($S$6:BC$6)*$M630+SUM($S$7:BC$7)*$N630-SUM($O630:$Q630)&gt;0,SUM($S$3:BC$3)*$J630+SUM($S$4:BC$4)*$K630+SUM($S$5:BC$5)*$L630+SUM($S$6:BC$6)*$M630+SUM($S$7:BC$7)*$N630-SUM($O630:$Q630),0)</f>
        <v>13.860000000000003</v>
      </c>
      <c r="BA630" s="87">
        <f t="shared" si="2032"/>
        <v>2.1600000000000037</v>
      </c>
      <c r="BB630" s="402">
        <f>IF(SUM($S$3:BD$3)*$J630+SUM($S$4:BD$4)*$K630+SUM($S$5:BD$5)*$L630+SUM($S$6:BD$6)*$M630+SUM($S$7:BD$7)*$N630-SUM($O630:$Q630)&gt;0,SUM($S$3:BD$3)*$J630+SUM($S$4:BD$4)*$K630+SUM($S$5:BD$5)*$L630+SUM($S$6:BD$6)*$M630+SUM($S$7:BD$7)*$N630-SUM($O630:$Q630),0)</f>
        <v>15.492000000000001</v>
      </c>
      <c r="BC630" s="87">
        <f t="shared" si="2033"/>
        <v>1.6319999999999979</v>
      </c>
      <c r="BD630" s="393"/>
      <c r="BF630" s="75"/>
      <c r="BG630" s="91">
        <f t="shared" si="2069"/>
        <v>0</v>
      </c>
      <c r="BH630" s="91">
        <f t="shared" si="2070"/>
        <v>0</v>
      </c>
      <c r="BI630" s="91">
        <f t="shared" si="2071"/>
        <v>0</v>
      </c>
      <c r="BJ630" s="91">
        <f t="shared" si="2072"/>
        <v>13542.846000000001</v>
      </c>
      <c r="BK630" s="91">
        <f t="shared" si="2073"/>
        <v>14897.130600000002</v>
      </c>
      <c r="BL630" s="91">
        <f t="shared" si="2074"/>
        <v>0</v>
      </c>
      <c r="BM630" s="91">
        <f t="shared" si="2075"/>
        <v>0</v>
      </c>
      <c r="BN630" s="91">
        <f t="shared" si="2076"/>
        <v>13542.846000000001</v>
      </c>
      <c r="BO630" s="91">
        <f t="shared" si="2077"/>
        <v>27085.692000000003</v>
      </c>
      <c r="BP630" s="91">
        <f t="shared" si="2078"/>
        <v>48754.245600000002</v>
      </c>
      <c r="BQ630" s="250">
        <f t="shared" si="2079"/>
        <v>48754.24559999998</v>
      </c>
      <c r="BR630" s="157">
        <f t="shared" si="2080"/>
        <v>48754.24559999998</v>
      </c>
      <c r="BS630" s="91">
        <f t="shared" si="2081"/>
        <v>48754.245600000002</v>
      </c>
      <c r="BT630" s="91">
        <f t="shared" si="2082"/>
        <v>48754.245600000082</v>
      </c>
      <c r="BU630" s="91">
        <f t="shared" si="2083"/>
        <v>36836.541119999951</v>
      </c>
      <c r="BV630" s="23"/>
      <c r="BW630" s="24"/>
      <c r="BX630" s="164" t="s">
        <v>645</v>
      </c>
    </row>
    <row r="631" spans="1:76" ht="15" customHeight="1" x14ac:dyDescent="0.25">
      <c r="A631" s="94" t="s">
        <v>423</v>
      </c>
      <c r="B631" s="15"/>
      <c r="C631" s="268" t="s">
        <v>10</v>
      </c>
      <c r="D631" s="283">
        <v>1</v>
      </c>
      <c r="E631" s="336">
        <v>23056.149999999998</v>
      </c>
      <c r="F631" s="355" t="s">
        <v>628</v>
      </c>
      <c r="G631" s="369">
        <v>1</v>
      </c>
      <c r="H631" s="370">
        <v>25361.77</v>
      </c>
      <c r="I631" s="383" t="s">
        <v>628</v>
      </c>
      <c r="J631" s="322"/>
      <c r="K631" s="117"/>
      <c r="L631" s="33">
        <v>1.2E-2</v>
      </c>
      <c r="M631" s="29"/>
      <c r="N631" s="29"/>
      <c r="O631" s="4">
        <v>0</v>
      </c>
      <c r="P631" s="10">
        <v>0</v>
      </c>
      <c r="Q631" s="295">
        <v>2.4119999999999999</v>
      </c>
      <c r="R631" s="72">
        <f>IF(SUM($S$3:U$3)*$J631+SUM($S$4:U$4)*$K631+SUM($S$5:U$5)*$L631+SUM($S$6:U$6)*$M631+SUM($S$7:U$7)*$N631-SUM($O631:$Q631)&gt;0,SUM($S$3:U$3)*$J631+SUM($S$4:U$4)*$K631+SUM($S$5:U$5)*$L631+SUM($S$6:U$6)*$M631+SUM($S$7:U$7)*$N631-SUM($O631:$Q631),0)</f>
        <v>0</v>
      </c>
      <c r="S631" s="73">
        <f t="shared" si="2049"/>
        <v>0</v>
      </c>
      <c r="T631" s="72">
        <f>IF(SUM($S$3:W$3)*$J631+SUM($S$4:W$4)*$K631+SUM($S$5:W$5)*$L631+SUM($S$6:W$6)*$M631+SUM($S$7:W$7)*$N631-SUM($O631:$Q631)&gt;0,SUM($S$3:W$3)*$J631+SUM($S$4:W$4)*$K631+SUM($S$5:W$5)*$L631+SUM($S$6:W$6)*$M631+SUM($S$7:W$7)*$N631-SUM($O631:$Q631),0)</f>
        <v>0</v>
      </c>
      <c r="U631" s="4">
        <f t="shared" si="2050"/>
        <v>0</v>
      </c>
      <c r="V631" s="72">
        <f>IF(SUM($S$3:Y$3)*$J631+SUM($S$4:Y$4)*$K631+SUM($S$5:Y$5)*$L631+SUM($S$6:Y$6)*$M631+SUM($S$7:Y$7)*$N631-SUM($O631:$Q631)&gt;0,SUM($S$3:Y$3)*$J631+SUM($S$4:Y$4)*$K631+SUM($S$5:Y$5)*$L631+SUM($S$6:Y$6)*$M631+SUM($S$7:Y$7)*$N631-SUM($O631:$Q631),0)</f>
        <v>0</v>
      </c>
      <c r="W631" s="4">
        <f t="shared" si="2051"/>
        <v>0</v>
      </c>
      <c r="X631" s="72">
        <f>IF(SUM($S$3:AA$3)*$J631+SUM($S$4:AA$4)*$K631+SUM($S$5:AA$5)*$L631+SUM($S$6:AA$6)*$M631+SUM($S$7:AA$7)*$N631-SUM($O631:$Q631)&gt;0,SUM($S$3:AA$3)*$J631+SUM($S$4:AA$4)*$K631+SUM($S$5:AA$5)*$L631+SUM($S$6:AA$6)*$M631+SUM($S$7:AA$7)*$N631-SUM($O631:$Q631),0)</f>
        <v>0</v>
      </c>
      <c r="Y631" s="4">
        <f t="shared" si="2052"/>
        <v>0</v>
      </c>
      <c r="Z631" s="72">
        <f>IF(SUM($S$3:AC$3)*$J631+SUM($S$4:AC$4)*$K631+SUM($S$5:AC$5)*$L631+SUM($S$6:AC$6)*$M631+SUM($S$7:AC$7)*$N631-SUM($O631:$Q631)&gt;0,SUM($S$3:AC$3)*$J631+SUM($S$4:AC$4)*$K631+SUM($S$5:AC$5)*$L631+SUM($S$6:AC$6)*$M631+SUM($S$7:AC$7)*$N631-SUM($O631:$Q631),0)</f>
        <v>0</v>
      </c>
      <c r="AA631" s="4">
        <f t="shared" si="2053"/>
        <v>0</v>
      </c>
      <c r="AB631" s="72">
        <f>IF(SUM($S$3:AE$3)*$J631+SUM($S$4:AE$4)*$K631+SUM($S$5:AE$5)*$L631+SUM($S$6:AE$6)*$M631+SUM($S$7:AE$7)*$N631-SUM($O631:$Q631)&gt;0,SUM($S$3:AE$3)*$J631+SUM($S$4:AE$4)*$K631+SUM($S$5:AE$5)*$L631+SUM($S$6:AE$6)*$M631+SUM($S$7:AE$7)*$N631-SUM($O631:$Q631),0)</f>
        <v>0</v>
      </c>
      <c r="AC631" s="4">
        <f t="shared" si="2054"/>
        <v>0</v>
      </c>
      <c r="AD631" s="72">
        <f>IF(SUM($S$3:AG$3)*$J631+SUM($S$4:AG$4)*$K631+SUM($S$5:AG$5)*$L631+SUM($S$6:AG$6)*$M631+SUM($S$7:AG$7)*$N631-SUM($O631:$Q631)&gt;0,SUM($S$3:AG$3)*$J631+SUM($S$4:AG$4)*$K631+SUM($S$5:AG$5)*$L631+SUM($S$6:AG$6)*$M631+SUM($S$7:AG$7)*$N631-SUM($O631:$Q631),0)</f>
        <v>0</v>
      </c>
      <c r="AE631" s="4">
        <f t="shared" si="2055"/>
        <v>0</v>
      </c>
      <c r="AF631" s="72">
        <f>IF(SUM($S$3:AI$3)*$J631+SUM($S$4:AI$4)*$K631+SUM($S$5:AI$5)*$L631+SUM($S$6:AI$6)*$M631+SUM($S$7:AI$7)*$N631-SUM($O631:$Q631)&gt;0,SUM($S$3:AI$3)*$J631+SUM($S$4:AI$4)*$K631+SUM($S$5:AI$5)*$L631+SUM($S$6:AI$6)*$M631+SUM($S$7:AI$7)*$N631-SUM($O631:$Q631),0)</f>
        <v>0.60000000000000009</v>
      </c>
      <c r="AG631" s="4">
        <f t="shared" si="2056"/>
        <v>0.60000000000000009</v>
      </c>
      <c r="AH631" s="72">
        <f>IF(SUM($S$3:AK$3)*$J631+SUM($S$4:AK$4)*$K631+SUM($S$5:AK$5)*$L631+SUM($S$6:AK$6)*$M631+SUM($S$7:AK$7)*$N631-SUM($O631:$Q631)&gt;0,SUM($S$3:AK$3)*$J631+SUM($S$4:AK$4)*$K631+SUM($S$5:AK$5)*$L631+SUM($S$6:AK$6)*$M631+SUM($S$7:AK$7)*$N631-SUM($O631:$Q631),0)</f>
        <v>1.2600000000000002</v>
      </c>
      <c r="AI631" s="4">
        <f t="shared" si="2057"/>
        <v>0.66000000000000014</v>
      </c>
      <c r="AJ631" s="72">
        <f>IF(SUM($S$3:AM$3)*$J631+SUM($S$4:AQ$4)*$K631+SUM($S$5:AM$5)*$L631+SUM($S$6:AM$6)*$M631+SUM($S$7:AM$7)*$N631-SUM($O631:$Q631)&gt;0,SUM($S$3:AM$3)*$J631+SUM($S$4:AQ$4)*$K631+SUM($S$5:AM$5)*$L631+SUM($S$6:AM$6)*$M631+SUM($S$7:AM$7)*$N631-SUM($O631:$Q631),0)</f>
        <v>1.2600000000000002</v>
      </c>
      <c r="AK631" s="4">
        <f t="shared" si="2058"/>
        <v>0</v>
      </c>
      <c r="AL631" s="72">
        <f>IF(SUM($S$3:AO$3)*$J631+SUM($S$4:AS$4)*$K631+SUM($S$5:AO$5)*$L631+SUM($S$6:AO$6)*$M631+SUM($S$7:AO$7)*$N631-SUM($O631:$Q631)&gt;0,SUM($S$3:AO$3)*$J631+SUM($S$4:AS$4)*$K631+SUM($S$5:AO$5)*$L631+SUM($S$6:AO$6)*$M631+SUM($S$7:AO$7)*$N631-SUM($O631:$Q631),0)</f>
        <v>1.2600000000000002</v>
      </c>
      <c r="AM631" s="4">
        <f t="shared" si="2059"/>
        <v>0</v>
      </c>
      <c r="AN631" s="72">
        <f>IF(SUM($S$3:AQ$3)*$J631+SUM($S$4:AU$4)*$K631+SUM($S$5:AQ$5)*$L631+SUM($S$6:AQ$6)*$M631+SUM($S$7:AQ$7)*$N631-SUM($O631:$Q631)&gt;0,SUM($S$3:AQ$3)*$J631+SUM($S$4:AU$4)*$K631+SUM($S$5:AQ$5)*$L631+SUM($S$6:AQ$6)*$M631+SUM($S$7:AQ$7)*$N631-SUM($O631:$Q631),0)</f>
        <v>1.8600000000000003</v>
      </c>
      <c r="AO631" s="4">
        <f t="shared" si="2060"/>
        <v>0.60000000000000009</v>
      </c>
      <c r="AP631" s="72">
        <f>IF(SUM($S$3:AS$3)*$J631+SUM($S$4:AW$4)*$K631+SUM($S$5:AS$5)*$L631+SUM($S$6:AS$6)*$M631+SUM($S$7:AS$7)*$N631-SUM($O631:$Q631)&gt;0,SUM($S$3:AS$3)*$J631+SUM($S$4:AW$4)*$K631+SUM($S$5:AS$5)*$L631+SUM($S$6:AS$6)*$M631+SUM($S$7:AS$7)*$N631-SUM($O631:$Q631),0)</f>
        <v>3.0600000000000005</v>
      </c>
      <c r="AQ631" s="4">
        <f t="shared" si="2061"/>
        <v>1.2000000000000002</v>
      </c>
      <c r="AR631" s="72">
        <f>IF(SUM($S$3:AU$3)*$J631+SUM($S$4:AP$4)*$K631+SUM($S$5:AU$5)*$L631+SUM($S$6:AU$6)*$M631+SUM($S$7:AU$7)*$N631-SUM($O631:$Q631)&gt;0,SUM($S$3:AU$3)*$J631+SUM($S$4:AP$4)*$K631+SUM($S$5:AU$5)*$L631+SUM($S$6:AU$6)*$M631+SUM($S$7:AU$7)*$N631-SUM($O631:$Q631),0)</f>
        <v>5.2200000000000006</v>
      </c>
      <c r="AS631" s="4">
        <f t="shared" si="2062"/>
        <v>2.16</v>
      </c>
      <c r="AT631" s="72">
        <f>IF(SUM($S$3:AW$3)*$J631+SUM($S$4:AW$4)*$K631+SUM($S$5:AW$5)*$L631+SUM($S$6:AW$6)*$M631+SUM($S$7:AW$7)*$N631-SUM($O631:$Q631)&gt;0,SUM($S$3:AW$3)*$J631+SUM($S$4:AW$4)*$K631+SUM($S$5:AW$5)*$L631+SUM($S$6:AW$6)*$M631+SUM($S$7:AW$7)*$N631-SUM($O631:$Q631),0)</f>
        <v>7.38</v>
      </c>
      <c r="AU631" s="4">
        <f t="shared" si="2063"/>
        <v>2.1599999999999993</v>
      </c>
      <c r="AV631" s="72">
        <f>IF(SUM($S$3:AY$3)*$J631+SUM($S$4:AY$4)*$K631+SUM($S$5:AY$5)*$L631+SUM($S$6:AY$6)*$M631+SUM($S$7:AY$7)*$N631-SUM($O631:$Q631)&gt;0,SUM($S$3:AY$3)*$J631+SUM($S$4:AY$4)*$K631+SUM($S$5:AY$5)*$L631+SUM($S$6:AY$6)*$M631+SUM($S$7:AY$7)*$N631-SUM($O631:$Q631),0)</f>
        <v>9.5399999999999991</v>
      </c>
      <c r="AW631" s="4">
        <f t="shared" si="2064"/>
        <v>2.1599999999999993</v>
      </c>
      <c r="AX631" s="72">
        <f>IF(SUM($S$3:BA$3)*$J631+SUM($S$4:BA$4)*$K631+SUM($S$5:BA$5)*$L631+SUM($S$6:BA$6)*$M631+SUM($S$7:BA$7)*$N631-SUM($O631:$Q631)&gt;0,SUM($S$3:BA$3)*$J631+SUM($S$4:BA$4)*$K631+SUM($S$5:BA$5)*$L631+SUM($S$6:BA$6)*$M631+SUM($S$7:BA$7)*$N631-SUM($O631:$Q631),0)</f>
        <v>11.7</v>
      </c>
      <c r="AY631" s="7">
        <f t="shared" si="2065"/>
        <v>2.16</v>
      </c>
      <c r="AZ631" s="401">
        <f>IF(SUM($S$3:BC$3)*$J631+SUM($S$4:BC$4)*$K631+SUM($S$5:BC$5)*$L631+SUM($S$6:BC$6)*$M631+SUM($S$7:BC$7)*$N631-SUM($O631:$Q631)&gt;0,SUM($S$3:BC$3)*$J631+SUM($S$4:BC$4)*$K631+SUM($S$5:BC$5)*$L631+SUM($S$6:BC$6)*$M631+SUM($S$7:BC$7)*$N631-SUM($O631:$Q631),0)</f>
        <v>13.860000000000003</v>
      </c>
      <c r="BA631" s="87">
        <f t="shared" si="2032"/>
        <v>2.1600000000000037</v>
      </c>
      <c r="BB631" s="402">
        <f>IF(SUM($S$3:BD$3)*$J631+SUM($S$4:BD$4)*$K631+SUM($S$5:BD$5)*$L631+SUM($S$6:BD$6)*$M631+SUM($S$7:BD$7)*$N631-SUM($O631:$Q631)&gt;0,SUM($S$3:BD$3)*$J631+SUM($S$4:BD$4)*$K631+SUM($S$5:BD$5)*$L631+SUM($S$6:BD$6)*$M631+SUM($S$7:BD$7)*$N631-SUM($O631:$Q631),0)</f>
        <v>15.492000000000001</v>
      </c>
      <c r="BC631" s="87">
        <f t="shared" si="2033"/>
        <v>1.6319999999999979</v>
      </c>
      <c r="BD631" s="393"/>
      <c r="BF631" s="75"/>
      <c r="BG631" s="91">
        <f t="shared" si="2069"/>
        <v>0</v>
      </c>
      <c r="BH631" s="91">
        <f t="shared" si="2070"/>
        <v>0</v>
      </c>
      <c r="BI631" s="91">
        <f t="shared" si="2071"/>
        <v>0</v>
      </c>
      <c r="BJ631" s="91">
        <f t="shared" si="2072"/>
        <v>15217.062000000002</v>
      </c>
      <c r="BK631" s="91">
        <f t="shared" si="2073"/>
        <v>16738.768200000002</v>
      </c>
      <c r="BL631" s="91">
        <f t="shared" si="2074"/>
        <v>0</v>
      </c>
      <c r="BM631" s="91">
        <f t="shared" si="2075"/>
        <v>0</v>
      </c>
      <c r="BN631" s="91">
        <f t="shared" si="2076"/>
        <v>15217.062000000002</v>
      </c>
      <c r="BO631" s="91">
        <f t="shared" si="2077"/>
        <v>30434.124000000003</v>
      </c>
      <c r="BP631" s="91">
        <f t="shared" si="2078"/>
        <v>54781.423200000005</v>
      </c>
      <c r="BQ631" s="250">
        <f t="shared" si="2079"/>
        <v>54781.423199999983</v>
      </c>
      <c r="BR631" s="157">
        <f t="shared" si="2080"/>
        <v>54781.423199999983</v>
      </c>
      <c r="BS631" s="91">
        <f t="shared" si="2081"/>
        <v>54781.423200000005</v>
      </c>
      <c r="BT631" s="91">
        <f t="shared" si="2082"/>
        <v>54781.423200000092</v>
      </c>
      <c r="BU631" s="91">
        <f t="shared" si="2083"/>
        <v>41390.408639999951</v>
      </c>
      <c r="BV631" s="23"/>
      <c r="BW631" s="24"/>
      <c r="BX631" s="164" t="s">
        <v>645</v>
      </c>
    </row>
    <row r="632" spans="1:76" ht="15" customHeight="1" x14ac:dyDescent="0.25">
      <c r="A632" s="94" t="s">
        <v>424</v>
      </c>
      <c r="B632" s="15"/>
      <c r="C632" s="268" t="s">
        <v>10</v>
      </c>
      <c r="D632" s="283">
        <v>1</v>
      </c>
      <c r="E632" s="336">
        <v>30501.899999999998</v>
      </c>
      <c r="F632" s="355" t="s">
        <v>628</v>
      </c>
      <c r="G632" s="369">
        <v>1</v>
      </c>
      <c r="H632" s="370">
        <v>33552.089999999997</v>
      </c>
      <c r="I632" s="383" t="s">
        <v>628</v>
      </c>
      <c r="J632" s="322"/>
      <c r="K632" s="117"/>
      <c r="L632" s="33">
        <v>8.0000000000000002E-3</v>
      </c>
      <c r="M632" s="29"/>
      <c r="N632" s="29"/>
      <c r="O632" s="4">
        <v>0</v>
      </c>
      <c r="P632" s="10">
        <v>0</v>
      </c>
      <c r="Q632" s="295">
        <v>1.6080000000000001</v>
      </c>
      <c r="R632" s="72">
        <f>IF(SUM($S$3:U$3)*$J632+SUM($S$4:U$4)*$K632+SUM($S$5:U$5)*$L632+SUM($S$6:U$6)*$M632+SUM($S$7:U$7)*$N632-SUM($O632:$Q632)&gt;0,SUM($S$3:U$3)*$J632+SUM($S$4:U$4)*$K632+SUM($S$5:U$5)*$L632+SUM($S$6:U$6)*$M632+SUM($S$7:U$7)*$N632-SUM($O632:$Q632),0)</f>
        <v>0</v>
      </c>
      <c r="S632" s="73">
        <f t="shared" si="2049"/>
        <v>0</v>
      </c>
      <c r="T632" s="72">
        <f>IF(SUM($S$3:W$3)*$J632+SUM($S$4:W$4)*$K632+SUM($S$5:W$5)*$L632+SUM($S$6:W$6)*$M632+SUM($S$7:W$7)*$N632-SUM($O632:$Q632)&gt;0,SUM($S$3:W$3)*$J632+SUM($S$4:W$4)*$K632+SUM($S$5:W$5)*$L632+SUM($S$6:W$6)*$M632+SUM($S$7:W$7)*$N632-SUM($O632:$Q632),0)</f>
        <v>0</v>
      </c>
      <c r="U632" s="4">
        <f t="shared" si="2050"/>
        <v>0</v>
      </c>
      <c r="V632" s="72">
        <f>IF(SUM($S$3:Y$3)*$J632+SUM($S$4:Y$4)*$K632+SUM($S$5:Y$5)*$L632+SUM($S$6:Y$6)*$M632+SUM($S$7:Y$7)*$N632-SUM($O632:$Q632)&gt;0,SUM($S$3:Y$3)*$J632+SUM($S$4:Y$4)*$K632+SUM($S$5:Y$5)*$L632+SUM($S$6:Y$6)*$M632+SUM($S$7:Y$7)*$N632-SUM($O632:$Q632),0)</f>
        <v>0</v>
      </c>
      <c r="W632" s="4">
        <f t="shared" si="2051"/>
        <v>0</v>
      </c>
      <c r="X632" s="72">
        <f>IF(SUM($S$3:AA$3)*$J632+SUM($S$4:AA$4)*$K632+SUM($S$5:AA$5)*$L632+SUM($S$6:AA$6)*$M632+SUM($S$7:AA$7)*$N632-SUM($O632:$Q632)&gt;0,SUM($S$3:AA$3)*$J632+SUM($S$4:AA$4)*$K632+SUM($S$5:AA$5)*$L632+SUM($S$6:AA$6)*$M632+SUM($S$7:AA$7)*$N632-SUM($O632:$Q632),0)</f>
        <v>0</v>
      </c>
      <c r="Y632" s="4">
        <f t="shared" si="2052"/>
        <v>0</v>
      </c>
      <c r="Z632" s="72">
        <f>IF(SUM($S$3:AC$3)*$J632+SUM($S$4:AC$4)*$K632+SUM($S$5:AC$5)*$L632+SUM($S$6:AC$6)*$M632+SUM($S$7:AC$7)*$N632-SUM($O632:$Q632)&gt;0,SUM($S$3:AC$3)*$J632+SUM($S$4:AC$4)*$K632+SUM($S$5:AC$5)*$L632+SUM($S$6:AC$6)*$M632+SUM($S$7:AC$7)*$N632-SUM($O632:$Q632),0)</f>
        <v>0</v>
      </c>
      <c r="AA632" s="4">
        <f t="shared" si="2053"/>
        <v>0</v>
      </c>
      <c r="AB632" s="72">
        <f>IF(SUM($S$3:AE$3)*$J632+SUM($S$4:AE$4)*$K632+SUM($S$5:AE$5)*$L632+SUM($S$6:AE$6)*$M632+SUM($S$7:AE$7)*$N632-SUM($O632:$Q632)&gt;0,SUM($S$3:AE$3)*$J632+SUM($S$4:AE$4)*$K632+SUM($S$5:AE$5)*$L632+SUM($S$6:AE$6)*$M632+SUM($S$7:AE$7)*$N632-SUM($O632:$Q632),0)</f>
        <v>0</v>
      </c>
      <c r="AC632" s="4">
        <f t="shared" si="2054"/>
        <v>0</v>
      </c>
      <c r="AD632" s="72">
        <f>IF(SUM($S$3:AG$3)*$J632+SUM($S$4:AG$4)*$K632+SUM($S$5:AG$5)*$L632+SUM($S$6:AG$6)*$M632+SUM($S$7:AG$7)*$N632-SUM($O632:$Q632)&gt;0,SUM($S$3:AG$3)*$J632+SUM($S$4:AG$4)*$K632+SUM($S$5:AG$5)*$L632+SUM($S$6:AG$6)*$M632+SUM($S$7:AG$7)*$N632-SUM($O632:$Q632),0)</f>
        <v>0</v>
      </c>
      <c r="AE632" s="4">
        <f t="shared" si="2055"/>
        <v>0</v>
      </c>
      <c r="AF632" s="72">
        <f>IF(SUM($S$3:AI$3)*$J632+SUM($S$4:AI$4)*$K632+SUM($S$5:AI$5)*$L632+SUM($S$6:AI$6)*$M632+SUM($S$7:AI$7)*$N632-SUM($O632:$Q632)&gt;0,SUM($S$3:AI$3)*$J632+SUM($S$4:AI$4)*$K632+SUM($S$5:AI$5)*$L632+SUM($S$6:AI$6)*$M632+SUM($S$7:AI$7)*$N632-SUM($O632:$Q632),0)</f>
        <v>0.39999999999999991</v>
      </c>
      <c r="AG632" s="4">
        <f t="shared" si="2056"/>
        <v>0.39999999999999991</v>
      </c>
      <c r="AH632" s="72">
        <f>IF(SUM($S$3:AK$3)*$J632+SUM($S$4:AK$4)*$K632+SUM($S$5:AK$5)*$L632+SUM($S$6:AK$6)*$M632+SUM($S$7:AK$7)*$N632-SUM($O632:$Q632)&gt;0,SUM($S$3:AK$3)*$J632+SUM($S$4:AK$4)*$K632+SUM($S$5:AK$5)*$L632+SUM($S$6:AK$6)*$M632+SUM($S$7:AK$7)*$N632-SUM($O632:$Q632),0)</f>
        <v>0.83999999999999986</v>
      </c>
      <c r="AI632" s="4">
        <f t="shared" si="2057"/>
        <v>0.43999999999999995</v>
      </c>
      <c r="AJ632" s="72">
        <f>IF(SUM($S$3:AM$3)*$J632+SUM($S$4:AQ$4)*$K632+SUM($S$5:AM$5)*$L632+SUM($S$6:AM$6)*$M632+SUM($S$7:AM$7)*$N632-SUM($O632:$Q632)&gt;0,SUM($S$3:AM$3)*$J632+SUM($S$4:AQ$4)*$K632+SUM($S$5:AM$5)*$L632+SUM($S$6:AM$6)*$M632+SUM($S$7:AM$7)*$N632-SUM($O632:$Q632),0)</f>
        <v>0.83999999999999986</v>
      </c>
      <c r="AK632" s="4">
        <f t="shared" si="2058"/>
        <v>0</v>
      </c>
      <c r="AL632" s="72">
        <f>IF(SUM($S$3:AO$3)*$J632+SUM($S$4:AS$4)*$K632+SUM($S$5:AO$5)*$L632+SUM($S$6:AO$6)*$M632+SUM($S$7:AO$7)*$N632-SUM($O632:$Q632)&gt;0,SUM($S$3:AO$3)*$J632+SUM($S$4:AS$4)*$K632+SUM($S$5:AO$5)*$L632+SUM($S$6:AO$6)*$M632+SUM($S$7:AO$7)*$N632-SUM($O632:$Q632),0)</f>
        <v>0.83999999999999986</v>
      </c>
      <c r="AM632" s="4">
        <f t="shared" si="2059"/>
        <v>0</v>
      </c>
      <c r="AN632" s="72">
        <f>IF(SUM($S$3:AQ$3)*$J632+SUM($S$4:AU$4)*$K632+SUM($S$5:AQ$5)*$L632+SUM($S$6:AQ$6)*$M632+SUM($S$7:AQ$7)*$N632-SUM($O632:$Q632)&gt;0,SUM($S$3:AQ$3)*$J632+SUM($S$4:AU$4)*$K632+SUM($S$5:AQ$5)*$L632+SUM($S$6:AQ$6)*$M632+SUM($S$7:AQ$7)*$N632-SUM($O632:$Q632),0)</f>
        <v>1.2399999999999998</v>
      </c>
      <c r="AO632" s="4">
        <f t="shared" si="2060"/>
        <v>0.39999999999999991</v>
      </c>
      <c r="AP632" s="72">
        <f>IF(SUM($S$3:AS$3)*$J632+SUM($S$4:AW$4)*$K632+SUM($S$5:AS$5)*$L632+SUM($S$6:AS$6)*$M632+SUM($S$7:AS$7)*$N632-SUM($O632:$Q632)&gt;0,SUM($S$3:AS$3)*$J632+SUM($S$4:AW$4)*$K632+SUM($S$5:AS$5)*$L632+SUM($S$6:AS$6)*$M632+SUM($S$7:AS$7)*$N632-SUM($O632:$Q632),0)</f>
        <v>2.04</v>
      </c>
      <c r="AQ632" s="4">
        <f t="shared" si="2061"/>
        <v>0.80000000000000027</v>
      </c>
      <c r="AR632" s="72">
        <f>IF(SUM($S$3:AU$3)*$J632+SUM($S$4:AP$4)*$K632+SUM($S$5:AU$5)*$L632+SUM($S$6:AU$6)*$M632+SUM($S$7:AU$7)*$N632-SUM($O632:$Q632)&gt;0,SUM($S$3:AU$3)*$J632+SUM($S$4:AP$4)*$K632+SUM($S$5:AU$5)*$L632+SUM($S$6:AU$6)*$M632+SUM($S$7:AU$7)*$N632-SUM($O632:$Q632),0)</f>
        <v>3.48</v>
      </c>
      <c r="AS632" s="4">
        <f t="shared" si="2062"/>
        <v>1.44</v>
      </c>
      <c r="AT632" s="72">
        <f>IF(SUM($S$3:AW$3)*$J632+SUM($S$4:AW$4)*$K632+SUM($S$5:AW$5)*$L632+SUM($S$6:AW$6)*$M632+SUM($S$7:AW$7)*$N632-SUM($O632:$Q632)&gt;0,SUM($S$3:AW$3)*$J632+SUM($S$4:AW$4)*$K632+SUM($S$5:AW$5)*$L632+SUM($S$6:AW$6)*$M632+SUM($S$7:AW$7)*$N632-SUM($O632:$Q632),0)</f>
        <v>4.92</v>
      </c>
      <c r="AU632" s="4">
        <f t="shared" si="2063"/>
        <v>1.44</v>
      </c>
      <c r="AV632" s="72">
        <f>IF(SUM($S$3:AY$3)*$J632+SUM($S$4:AY$4)*$K632+SUM($S$5:AY$5)*$L632+SUM($S$6:AY$6)*$M632+SUM($S$7:AY$7)*$N632-SUM($O632:$Q632)&gt;0,SUM($S$3:AY$3)*$J632+SUM($S$4:AY$4)*$K632+SUM($S$5:AY$5)*$L632+SUM($S$6:AY$6)*$M632+SUM($S$7:AY$7)*$N632-SUM($O632:$Q632),0)</f>
        <v>6.3599999999999994</v>
      </c>
      <c r="AW632" s="4">
        <f t="shared" si="2064"/>
        <v>1.4399999999999995</v>
      </c>
      <c r="AX632" s="72">
        <f>IF(SUM($S$3:BA$3)*$J632+SUM($S$4:BA$4)*$K632+SUM($S$5:BA$5)*$L632+SUM($S$6:BA$6)*$M632+SUM($S$7:BA$7)*$N632-SUM($O632:$Q632)&gt;0,SUM($S$3:BA$3)*$J632+SUM($S$4:BA$4)*$K632+SUM($S$5:BA$5)*$L632+SUM($S$6:BA$6)*$M632+SUM($S$7:BA$7)*$N632-SUM($O632:$Q632),0)</f>
        <v>7.7999999999999989</v>
      </c>
      <c r="AY632" s="7">
        <f t="shared" si="2065"/>
        <v>1.4399999999999995</v>
      </c>
      <c r="AZ632" s="401">
        <f>IF(SUM($S$3:BC$3)*$J632+SUM($S$4:BC$4)*$K632+SUM($S$5:BC$5)*$L632+SUM($S$6:BC$6)*$M632+SUM($S$7:BC$7)*$N632-SUM($O632:$Q632)&gt;0,SUM($S$3:BC$3)*$J632+SUM($S$4:BC$4)*$K632+SUM($S$5:BC$5)*$L632+SUM($S$6:BC$6)*$M632+SUM($S$7:BC$7)*$N632-SUM($O632:$Q632),0)</f>
        <v>9.24</v>
      </c>
      <c r="BA632" s="87">
        <f t="shared" si="2032"/>
        <v>1.4400000000000013</v>
      </c>
      <c r="BB632" s="402">
        <f>IF(SUM($S$3:BD$3)*$J632+SUM($S$4:BD$4)*$K632+SUM($S$5:BD$5)*$L632+SUM($S$6:BD$6)*$M632+SUM($S$7:BD$7)*$N632-SUM($O632:$Q632)&gt;0,SUM($S$3:BD$3)*$J632+SUM($S$4:BD$4)*$K632+SUM($S$5:BD$5)*$L632+SUM($S$6:BD$6)*$M632+SUM($S$7:BD$7)*$N632-SUM($O632:$Q632),0)</f>
        <v>10.327999999999999</v>
      </c>
      <c r="BC632" s="87">
        <f t="shared" si="2033"/>
        <v>1.0879999999999992</v>
      </c>
      <c r="BD632" s="393"/>
      <c r="BF632" s="75"/>
      <c r="BG632" s="91">
        <f t="shared" si="2069"/>
        <v>0</v>
      </c>
      <c r="BH632" s="91">
        <f t="shared" si="2070"/>
        <v>0</v>
      </c>
      <c r="BI632" s="91">
        <f t="shared" si="2071"/>
        <v>0</v>
      </c>
      <c r="BJ632" s="91">
        <f t="shared" si="2072"/>
        <v>13420.835999999996</v>
      </c>
      <c r="BK632" s="91">
        <f t="shared" si="2073"/>
        <v>14762.919599999997</v>
      </c>
      <c r="BL632" s="91">
        <f t="shared" si="2074"/>
        <v>0</v>
      </c>
      <c r="BM632" s="91">
        <f t="shared" si="2075"/>
        <v>0</v>
      </c>
      <c r="BN632" s="91">
        <f t="shared" si="2076"/>
        <v>13420.835999999996</v>
      </c>
      <c r="BO632" s="91">
        <f t="shared" si="2077"/>
        <v>26841.672000000006</v>
      </c>
      <c r="BP632" s="91">
        <f t="shared" si="2078"/>
        <v>48315.00959999999</v>
      </c>
      <c r="BQ632" s="250">
        <f t="shared" si="2079"/>
        <v>48315.00959999999</v>
      </c>
      <c r="BR632" s="157">
        <f t="shared" si="2080"/>
        <v>48315.009599999976</v>
      </c>
      <c r="BS632" s="91">
        <f t="shared" si="2081"/>
        <v>48315.009599999976</v>
      </c>
      <c r="BT632" s="91">
        <f t="shared" si="2082"/>
        <v>48315.009600000041</v>
      </c>
      <c r="BU632" s="91">
        <f t="shared" si="2083"/>
        <v>36504.673919999972</v>
      </c>
      <c r="BV632" s="23"/>
      <c r="BW632" s="24"/>
      <c r="BX632" s="164" t="s">
        <v>645</v>
      </c>
    </row>
    <row r="633" spans="1:76" ht="15" customHeight="1" x14ac:dyDescent="0.25">
      <c r="A633" s="94" t="s">
        <v>425</v>
      </c>
      <c r="B633" s="15"/>
      <c r="C633" s="268" t="s">
        <v>10</v>
      </c>
      <c r="D633" s="283">
        <v>1</v>
      </c>
      <c r="E633" s="336">
        <v>4465.3959999999997</v>
      </c>
      <c r="F633" s="355" t="s">
        <v>628</v>
      </c>
      <c r="G633" s="369">
        <v>1</v>
      </c>
      <c r="H633" s="370">
        <v>4911.9399999999996</v>
      </c>
      <c r="I633" s="383" t="s">
        <v>628</v>
      </c>
      <c r="J633" s="322"/>
      <c r="K633" s="117"/>
      <c r="L633" s="33">
        <v>3.2000000000000001E-2</v>
      </c>
      <c r="M633" s="29"/>
      <c r="N633" s="29"/>
      <c r="O633" s="4">
        <v>0</v>
      </c>
      <c r="P633" s="10">
        <v>0</v>
      </c>
      <c r="Q633" s="295">
        <v>6.4320000000000004</v>
      </c>
      <c r="R633" s="72">
        <f>IF(SUM($S$3:U$3)*$J633+SUM($S$4:U$4)*$K633+SUM($S$5:U$5)*$L633+SUM($S$6:U$6)*$M633+SUM($S$7:U$7)*$N633-SUM($O633:$Q633)&gt;0,SUM($S$3:U$3)*$J633+SUM($S$4:U$4)*$K633+SUM($S$5:U$5)*$L633+SUM($S$6:U$6)*$M633+SUM($S$7:U$7)*$N633-SUM($O633:$Q633),0)</f>
        <v>0</v>
      </c>
      <c r="S633" s="73">
        <f t="shared" si="2049"/>
        <v>0</v>
      </c>
      <c r="T633" s="72">
        <f>IF(SUM($S$3:W$3)*$J633+SUM($S$4:W$4)*$K633+SUM($S$5:W$5)*$L633+SUM($S$6:W$6)*$M633+SUM($S$7:W$7)*$N633-SUM($O633:$Q633)&gt;0,SUM($S$3:W$3)*$J633+SUM($S$4:W$4)*$K633+SUM($S$5:W$5)*$L633+SUM($S$6:W$6)*$M633+SUM($S$7:W$7)*$N633-SUM($O633:$Q633),0)</f>
        <v>0</v>
      </c>
      <c r="U633" s="4">
        <f t="shared" si="2050"/>
        <v>0</v>
      </c>
      <c r="V633" s="72">
        <f>IF(SUM($S$3:Y$3)*$J633+SUM($S$4:Y$4)*$K633+SUM($S$5:Y$5)*$L633+SUM($S$6:Y$6)*$M633+SUM($S$7:Y$7)*$N633-SUM($O633:$Q633)&gt;0,SUM($S$3:Y$3)*$J633+SUM($S$4:Y$4)*$K633+SUM($S$5:Y$5)*$L633+SUM($S$6:Y$6)*$M633+SUM($S$7:Y$7)*$N633-SUM($O633:$Q633),0)</f>
        <v>0</v>
      </c>
      <c r="W633" s="4">
        <f t="shared" si="2051"/>
        <v>0</v>
      </c>
      <c r="X633" s="72">
        <f>IF(SUM($S$3:AA$3)*$J633+SUM($S$4:AA$4)*$K633+SUM($S$5:AA$5)*$L633+SUM($S$6:AA$6)*$M633+SUM($S$7:AA$7)*$N633-SUM($O633:$Q633)&gt;0,SUM($S$3:AA$3)*$J633+SUM($S$4:AA$4)*$K633+SUM($S$5:AA$5)*$L633+SUM($S$6:AA$6)*$M633+SUM($S$7:AA$7)*$N633-SUM($O633:$Q633),0)</f>
        <v>0</v>
      </c>
      <c r="Y633" s="4">
        <f t="shared" si="2052"/>
        <v>0</v>
      </c>
      <c r="Z633" s="72">
        <f>IF(SUM($S$3:AC$3)*$J633+SUM($S$4:AC$4)*$K633+SUM($S$5:AC$5)*$L633+SUM($S$6:AC$6)*$M633+SUM($S$7:AC$7)*$N633-SUM($O633:$Q633)&gt;0,SUM($S$3:AC$3)*$J633+SUM($S$4:AC$4)*$K633+SUM($S$5:AC$5)*$L633+SUM($S$6:AC$6)*$M633+SUM($S$7:AC$7)*$N633-SUM($O633:$Q633),0)</f>
        <v>0</v>
      </c>
      <c r="AA633" s="4">
        <f t="shared" si="2053"/>
        <v>0</v>
      </c>
      <c r="AB633" s="72">
        <f>IF(SUM($S$3:AE$3)*$J633+SUM($S$4:AE$4)*$K633+SUM($S$5:AE$5)*$L633+SUM($S$6:AE$6)*$M633+SUM($S$7:AE$7)*$N633-SUM($O633:$Q633)&gt;0,SUM($S$3:AE$3)*$J633+SUM($S$4:AE$4)*$K633+SUM($S$5:AE$5)*$L633+SUM($S$6:AE$6)*$M633+SUM($S$7:AE$7)*$N633-SUM($O633:$Q633),0)</f>
        <v>0</v>
      </c>
      <c r="AC633" s="4">
        <f t="shared" si="2054"/>
        <v>0</v>
      </c>
      <c r="AD633" s="72">
        <f>IF(SUM($S$3:AG$3)*$J633+SUM($S$4:AG$4)*$K633+SUM($S$5:AG$5)*$L633+SUM($S$6:AG$6)*$M633+SUM($S$7:AG$7)*$N633-SUM($O633:$Q633)&gt;0,SUM($S$3:AG$3)*$J633+SUM($S$4:AG$4)*$K633+SUM($S$5:AG$5)*$L633+SUM($S$6:AG$6)*$M633+SUM($S$7:AG$7)*$N633-SUM($O633:$Q633),0)</f>
        <v>0</v>
      </c>
      <c r="AE633" s="4">
        <f t="shared" si="2055"/>
        <v>0</v>
      </c>
      <c r="AF633" s="72">
        <f>IF(SUM($S$3:AI$3)*$J633+SUM($S$4:AI$4)*$K633+SUM($S$5:AI$5)*$L633+SUM($S$6:AI$6)*$M633+SUM($S$7:AI$7)*$N633-SUM($O633:$Q633)&gt;0,SUM($S$3:AI$3)*$J633+SUM($S$4:AI$4)*$K633+SUM($S$5:AI$5)*$L633+SUM($S$6:AI$6)*$M633+SUM($S$7:AI$7)*$N633-SUM($O633:$Q633),0)</f>
        <v>1.5999999999999996</v>
      </c>
      <c r="AG633" s="4">
        <f t="shared" si="2056"/>
        <v>1.5999999999999996</v>
      </c>
      <c r="AH633" s="72">
        <f>IF(SUM($S$3:AK$3)*$J633+SUM($S$4:AK$4)*$K633+SUM($S$5:AK$5)*$L633+SUM($S$6:AK$6)*$M633+SUM($S$7:AK$7)*$N633-SUM($O633:$Q633)&gt;0,SUM($S$3:AK$3)*$J633+SUM($S$4:AK$4)*$K633+SUM($S$5:AK$5)*$L633+SUM($S$6:AK$6)*$M633+SUM($S$7:AK$7)*$N633-SUM($O633:$Q633),0)</f>
        <v>3.3599999999999994</v>
      </c>
      <c r="AI633" s="4">
        <f t="shared" si="2057"/>
        <v>1.7599999999999998</v>
      </c>
      <c r="AJ633" s="72">
        <f>IF(SUM($S$3:AM$3)*$J633+SUM($S$4:AQ$4)*$K633+SUM($S$5:AM$5)*$L633+SUM($S$6:AM$6)*$M633+SUM($S$7:AM$7)*$N633-SUM($O633:$Q633)&gt;0,SUM($S$3:AM$3)*$J633+SUM($S$4:AQ$4)*$K633+SUM($S$5:AM$5)*$L633+SUM($S$6:AM$6)*$M633+SUM($S$7:AM$7)*$N633-SUM($O633:$Q633),0)</f>
        <v>3.3599999999999994</v>
      </c>
      <c r="AK633" s="4">
        <f t="shared" si="2058"/>
        <v>0</v>
      </c>
      <c r="AL633" s="72">
        <f>IF(SUM($S$3:AO$3)*$J633+SUM($S$4:AS$4)*$K633+SUM($S$5:AO$5)*$L633+SUM($S$6:AO$6)*$M633+SUM($S$7:AO$7)*$N633-SUM($O633:$Q633)&gt;0,SUM($S$3:AO$3)*$J633+SUM($S$4:AS$4)*$K633+SUM($S$5:AO$5)*$L633+SUM($S$6:AO$6)*$M633+SUM($S$7:AO$7)*$N633-SUM($O633:$Q633),0)</f>
        <v>3.3599999999999994</v>
      </c>
      <c r="AM633" s="4">
        <f t="shared" si="2059"/>
        <v>0</v>
      </c>
      <c r="AN633" s="72">
        <f>IF(SUM($S$3:AQ$3)*$J633+SUM($S$4:AU$4)*$K633+SUM($S$5:AQ$5)*$L633+SUM($S$6:AQ$6)*$M633+SUM($S$7:AQ$7)*$N633-SUM($O633:$Q633)&gt;0,SUM($S$3:AQ$3)*$J633+SUM($S$4:AU$4)*$K633+SUM($S$5:AQ$5)*$L633+SUM($S$6:AQ$6)*$M633+SUM($S$7:AQ$7)*$N633-SUM($O633:$Q633),0)</f>
        <v>4.9599999999999991</v>
      </c>
      <c r="AO633" s="4">
        <f t="shared" si="2060"/>
        <v>1.5999999999999996</v>
      </c>
      <c r="AP633" s="72">
        <f>IF(SUM($S$3:AS$3)*$J633+SUM($S$4:AW$4)*$K633+SUM($S$5:AS$5)*$L633+SUM($S$6:AS$6)*$M633+SUM($S$7:AS$7)*$N633-SUM($O633:$Q633)&gt;0,SUM($S$3:AS$3)*$J633+SUM($S$4:AW$4)*$K633+SUM($S$5:AS$5)*$L633+SUM($S$6:AS$6)*$M633+SUM($S$7:AS$7)*$N633-SUM($O633:$Q633),0)</f>
        <v>8.16</v>
      </c>
      <c r="AQ633" s="4">
        <f t="shared" si="2061"/>
        <v>3.2000000000000011</v>
      </c>
      <c r="AR633" s="72">
        <f>IF(SUM($S$3:AU$3)*$J633+SUM($S$4:AP$4)*$K633+SUM($S$5:AU$5)*$L633+SUM($S$6:AU$6)*$M633+SUM($S$7:AU$7)*$N633-SUM($O633:$Q633)&gt;0,SUM($S$3:AU$3)*$J633+SUM($S$4:AP$4)*$K633+SUM($S$5:AU$5)*$L633+SUM($S$6:AU$6)*$M633+SUM($S$7:AU$7)*$N633-SUM($O633:$Q633),0)</f>
        <v>13.92</v>
      </c>
      <c r="AS633" s="4">
        <f t="shared" si="2062"/>
        <v>5.76</v>
      </c>
      <c r="AT633" s="72">
        <f>IF(SUM($S$3:AW$3)*$J633+SUM($S$4:AW$4)*$K633+SUM($S$5:AW$5)*$L633+SUM($S$6:AW$6)*$M633+SUM($S$7:AW$7)*$N633-SUM($O633:$Q633)&gt;0,SUM($S$3:AW$3)*$J633+SUM($S$4:AW$4)*$K633+SUM($S$5:AW$5)*$L633+SUM($S$6:AW$6)*$M633+SUM($S$7:AW$7)*$N633-SUM($O633:$Q633),0)</f>
        <v>19.68</v>
      </c>
      <c r="AU633" s="4">
        <f t="shared" si="2063"/>
        <v>5.76</v>
      </c>
      <c r="AV633" s="72">
        <f>IF(SUM($S$3:AY$3)*$J633+SUM($S$4:AY$4)*$K633+SUM($S$5:AY$5)*$L633+SUM($S$6:AY$6)*$M633+SUM($S$7:AY$7)*$N633-SUM($O633:$Q633)&gt;0,SUM($S$3:AY$3)*$J633+SUM($S$4:AY$4)*$K633+SUM($S$5:AY$5)*$L633+SUM($S$6:AY$6)*$M633+SUM($S$7:AY$7)*$N633-SUM($O633:$Q633),0)</f>
        <v>25.439999999999998</v>
      </c>
      <c r="AW633" s="4">
        <f t="shared" si="2064"/>
        <v>5.759999999999998</v>
      </c>
      <c r="AX633" s="72">
        <f>IF(SUM($S$3:BA$3)*$J633+SUM($S$4:BA$4)*$K633+SUM($S$5:BA$5)*$L633+SUM($S$6:BA$6)*$M633+SUM($S$7:BA$7)*$N633-SUM($O633:$Q633)&gt;0,SUM($S$3:BA$3)*$J633+SUM($S$4:BA$4)*$K633+SUM($S$5:BA$5)*$L633+SUM($S$6:BA$6)*$M633+SUM($S$7:BA$7)*$N633-SUM($O633:$Q633),0)</f>
        <v>31.199999999999996</v>
      </c>
      <c r="AY633" s="7">
        <f t="shared" si="2065"/>
        <v>5.759999999999998</v>
      </c>
      <c r="AZ633" s="401">
        <f>IF(SUM($S$3:BC$3)*$J633+SUM($S$4:BC$4)*$K633+SUM($S$5:BC$5)*$L633+SUM($S$6:BC$6)*$M633+SUM($S$7:BC$7)*$N633-SUM($O633:$Q633)&gt;0,SUM($S$3:BC$3)*$J633+SUM($S$4:BC$4)*$K633+SUM($S$5:BC$5)*$L633+SUM($S$6:BC$6)*$M633+SUM($S$7:BC$7)*$N633-SUM($O633:$Q633),0)</f>
        <v>36.96</v>
      </c>
      <c r="BA633" s="87">
        <f t="shared" si="2032"/>
        <v>5.7600000000000051</v>
      </c>
      <c r="BB633" s="402">
        <f>IF(SUM($S$3:BD$3)*$J633+SUM($S$4:BD$4)*$K633+SUM($S$5:BD$5)*$L633+SUM($S$6:BD$6)*$M633+SUM($S$7:BD$7)*$N633-SUM($O633:$Q633)&gt;0,SUM($S$3:BD$3)*$J633+SUM($S$4:BD$4)*$K633+SUM($S$5:BD$5)*$L633+SUM($S$6:BD$6)*$M633+SUM($S$7:BD$7)*$N633-SUM($O633:$Q633),0)</f>
        <v>41.311999999999998</v>
      </c>
      <c r="BC633" s="87">
        <f t="shared" si="2033"/>
        <v>4.3519999999999968</v>
      </c>
      <c r="BD633" s="393"/>
      <c r="BF633" s="75"/>
      <c r="BG633" s="91">
        <f t="shared" si="2069"/>
        <v>0</v>
      </c>
      <c r="BH633" s="91">
        <f t="shared" si="2070"/>
        <v>0</v>
      </c>
      <c r="BI633" s="91">
        <f t="shared" si="2071"/>
        <v>0</v>
      </c>
      <c r="BJ633" s="91">
        <f t="shared" si="2072"/>
        <v>7859.1039999999975</v>
      </c>
      <c r="BK633" s="91">
        <f t="shared" si="2073"/>
        <v>8645.0143999999982</v>
      </c>
      <c r="BL633" s="91">
        <f t="shared" si="2074"/>
        <v>0</v>
      </c>
      <c r="BM633" s="91">
        <f t="shared" si="2075"/>
        <v>0</v>
      </c>
      <c r="BN633" s="91">
        <f t="shared" si="2076"/>
        <v>7859.1039999999975</v>
      </c>
      <c r="BO633" s="91">
        <f t="shared" si="2077"/>
        <v>15718.208000000004</v>
      </c>
      <c r="BP633" s="91">
        <f t="shared" si="2078"/>
        <v>28292.774399999998</v>
      </c>
      <c r="BQ633" s="250">
        <f t="shared" si="2079"/>
        <v>28292.774399999998</v>
      </c>
      <c r="BR633" s="157">
        <f t="shared" si="2080"/>
        <v>28292.774399999988</v>
      </c>
      <c r="BS633" s="91">
        <f t="shared" si="2081"/>
        <v>28292.774399999988</v>
      </c>
      <c r="BT633" s="91">
        <f t="shared" si="2082"/>
        <v>28292.774400000024</v>
      </c>
      <c r="BU633" s="91">
        <f t="shared" si="2083"/>
        <v>21376.762879999984</v>
      </c>
      <c r="BV633" s="23"/>
      <c r="BW633" s="24"/>
      <c r="BX633" s="164" t="s">
        <v>645</v>
      </c>
    </row>
    <row r="634" spans="1:76" ht="15" customHeight="1" x14ac:dyDescent="0.25">
      <c r="A634" s="94" t="s">
        <v>426</v>
      </c>
      <c r="B634" s="15"/>
      <c r="C634" s="268" t="s">
        <v>10</v>
      </c>
      <c r="D634" s="283">
        <v>1</v>
      </c>
      <c r="E634" s="336">
        <v>5119.5949999999993</v>
      </c>
      <c r="F634" s="355" t="s">
        <v>628</v>
      </c>
      <c r="G634" s="369">
        <v>1</v>
      </c>
      <c r="H634" s="370">
        <v>5631.55</v>
      </c>
      <c r="I634" s="383" t="s">
        <v>628</v>
      </c>
      <c r="J634" s="322"/>
      <c r="K634" s="117"/>
      <c r="L634" s="33">
        <v>0.02</v>
      </c>
      <c r="M634" s="29"/>
      <c r="N634" s="29"/>
      <c r="O634" s="4">
        <v>0</v>
      </c>
      <c r="P634" s="10">
        <v>0</v>
      </c>
      <c r="Q634" s="295">
        <v>4.0200000000000005</v>
      </c>
      <c r="R634" s="72">
        <f>IF(SUM($S$3:U$3)*$J634+SUM($S$4:U$4)*$K634+SUM($S$5:U$5)*$L634+SUM($S$6:U$6)*$M634+SUM($S$7:U$7)*$N634-SUM($O634:$Q634)&gt;0,SUM($S$3:U$3)*$J634+SUM($S$4:U$4)*$K634+SUM($S$5:U$5)*$L634+SUM($S$6:U$6)*$M634+SUM($S$7:U$7)*$N634-SUM($O634:$Q634),0)</f>
        <v>0</v>
      </c>
      <c r="S634" s="73">
        <f t="shared" si="2049"/>
        <v>0</v>
      </c>
      <c r="T634" s="72">
        <f>IF(SUM($S$3:W$3)*$J634+SUM($S$4:W$4)*$K634+SUM($S$5:W$5)*$L634+SUM($S$6:W$6)*$M634+SUM($S$7:W$7)*$N634-SUM($O634:$Q634)&gt;0,SUM($S$3:W$3)*$J634+SUM($S$4:W$4)*$K634+SUM($S$5:W$5)*$L634+SUM($S$6:W$6)*$M634+SUM($S$7:W$7)*$N634-SUM($O634:$Q634),0)</f>
        <v>0</v>
      </c>
      <c r="U634" s="4">
        <f t="shared" si="2050"/>
        <v>0</v>
      </c>
      <c r="V634" s="72">
        <f>IF(SUM($S$3:Y$3)*$J634+SUM($S$4:Y$4)*$K634+SUM($S$5:Y$5)*$L634+SUM($S$6:Y$6)*$M634+SUM($S$7:Y$7)*$N634-SUM($O634:$Q634)&gt;0,SUM($S$3:Y$3)*$J634+SUM($S$4:Y$4)*$K634+SUM($S$5:Y$5)*$L634+SUM($S$6:Y$6)*$M634+SUM($S$7:Y$7)*$N634-SUM($O634:$Q634),0)</f>
        <v>0</v>
      </c>
      <c r="W634" s="4">
        <f t="shared" si="2051"/>
        <v>0</v>
      </c>
      <c r="X634" s="72">
        <f>IF(SUM($S$3:AA$3)*$J634+SUM($S$4:AA$4)*$K634+SUM($S$5:AA$5)*$L634+SUM($S$6:AA$6)*$M634+SUM($S$7:AA$7)*$N634-SUM($O634:$Q634)&gt;0,SUM($S$3:AA$3)*$J634+SUM($S$4:AA$4)*$K634+SUM($S$5:AA$5)*$L634+SUM($S$6:AA$6)*$M634+SUM($S$7:AA$7)*$N634-SUM($O634:$Q634),0)</f>
        <v>0</v>
      </c>
      <c r="Y634" s="4">
        <f t="shared" si="2052"/>
        <v>0</v>
      </c>
      <c r="Z634" s="72">
        <f>IF(SUM($S$3:AC$3)*$J634+SUM($S$4:AC$4)*$K634+SUM($S$5:AC$5)*$L634+SUM($S$6:AC$6)*$M634+SUM($S$7:AC$7)*$N634-SUM($O634:$Q634)&gt;0,SUM($S$3:AC$3)*$J634+SUM($S$4:AC$4)*$K634+SUM($S$5:AC$5)*$L634+SUM($S$6:AC$6)*$M634+SUM($S$7:AC$7)*$N634-SUM($O634:$Q634),0)</f>
        <v>0</v>
      </c>
      <c r="AA634" s="4">
        <f t="shared" si="2053"/>
        <v>0</v>
      </c>
      <c r="AB634" s="72">
        <f>IF(SUM($S$3:AE$3)*$J634+SUM($S$4:AE$4)*$K634+SUM($S$5:AE$5)*$L634+SUM($S$6:AE$6)*$M634+SUM($S$7:AE$7)*$N634-SUM($O634:$Q634)&gt;0,SUM($S$3:AE$3)*$J634+SUM($S$4:AE$4)*$K634+SUM($S$5:AE$5)*$L634+SUM($S$6:AE$6)*$M634+SUM($S$7:AE$7)*$N634-SUM($O634:$Q634),0)</f>
        <v>0</v>
      </c>
      <c r="AC634" s="4">
        <f t="shared" si="2054"/>
        <v>0</v>
      </c>
      <c r="AD634" s="72">
        <f>IF(SUM($S$3:AG$3)*$J634+SUM($S$4:AG$4)*$K634+SUM($S$5:AG$5)*$L634+SUM($S$6:AG$6)*$M634+SUM($S$7:AG$7)*$N634-SUM($O634:$Q634)&gt;0,SUM($S$3:AG$3)*$J634+SUM($S$4:AG$4)*$K634+SUM($S$5:AG$5)*$L634+SUM($S$6:AG$6)*$M634+SUM($S$7:AG$7)*$N634-SUM($O634:$Q634),0)</f>
        <v>0</v>
      </c>
      <c r="AE634" s="4">
        <f t="shared" si="2055"/>
        <v>0</v>
      </c>
      <c r="AF634" s="72">
        <f>IF(SUM($S$3:AI$3)*$J634+SUM($S$4:AI$4)*$K634+SUM($S$5:AI$5)*$L634+SUM($S$6:AI$6)*$M634+SUM($S$7:AI$7)*$N634-SUM($O634:$Q634)&gt;0,SUM($S$3:AI$3)*$J634+SUM($S$4:AI$4)*$K634+SUM($S$5:AI$5)*$L634+SUM($S$6:AI$6)*$M634+SUM($S$7:AI$7)*$N634-SUM($O634:$Q634),0)</f>
        <v>1</v>
      </c>
      <c r="AG634" s="4">
        <f t="shared" si="2056"/>
        <v>1</v>
      </c>
      <c r="AH634" s="72">
        <f>IF(SUM($S$3:AK$3)*$J634+SUM($S$4:AK$4)*$K634+SUM($S$5:AK$5)*$L634+SUM($S$6:AK$6)*$M634+SUM($S$7:AK$7)*$N634-SUM($O634:$Q634)&gt;0,SUM($S$3:AK$3)*$J634+SUM($S$4:AK$4)*$K634+SUM($S$5:AK$5)*$L634+SUM($S$6:AK$6)*$M634+SUM($S$7:AK$7)*$N634-SUM($O634:$Q634),0)</f>
        <v>2.0999999999999996</v>
      </c>
      <c r="AI634" s="4">
        <f t="shared" si="2057"/>
        <v>1.0999999999999996</v>
      </c>
      <c r="AJ634" s="72">
        <f>IF(SUM($S$3:AM$3)*$J634+SUM($S$4:AQ$4)*$K634+SUM($S$5:AM$5)*$L634+SUM($S$6:AM$6)*$M634+SUM($S$7:AM$7)*$N634-SUM($O634:$Q634)&gt;0,SUM($S$3:AM$3)*$J634+SUM($S$4:AQ$4)*$K634+SUM($S$5:AM$5)*$L634+SUM($S$6:AM$6)*$M634+SUM($S$7:AM$7)*$N634-SUM($O634:$Q634),0)</f>
        <v>2.0999999999999996</v>
      </c>
      <c r="AK634" s="4">
        <f t="shared" si="2058"/>
        <v>0</v>
      </c>
      <c r="AL634" s="72">
        <f>IF(SUM($S$3:AO$3)*$J634+SUM($S$4:AS$4)*$K634+SUM($S$5:AO$5)*$L634+SUM($S$6:AO$6)*$M634+SUM($S$7:AO$7)*$N634-SUM($O634:$Q634)&gt;0,SUM($S$3:AO$3)*$J634+SUM($S$4:AS$4)*$K634+SUM($S$5:AO$5)*$L634+SUM($S$6:AO$6)*$M634+SUM($S$7:AO$7)*$N634-SUM($O634:$Q634),0)</f>
        <v>2.0999999999999996</v>
      </c>
      <c r="AM634" s="4">
        <f t="shared" si="2059"/>
        <v>0</v>
      </c>
      <c r="AN634" s="72">
        <f>IF(SUM($S$3:AQ$3)*$J634+SUM($S$4:AU$4)*$K634+SUM($S$5:AQ$5)*$L634+SUM($S$6:AQ$6)*$M634+SUM($S$7:AQ$7)*$N634-SUM($O634:$Q634)&gt;0,SUM($S$3:AQ$3)*$J634+SUM($S$4:AU$4)*$K634+SUM($S$5:AQ$5)*$L634+SUM($S$6:AQ$6)*$M634+SUM($S$7:AQ$7)*$N634-SUM($O634:$Q634),0)</f>
        <v>3.0999999999999996</v>
      </c>
      <c r="AO634" s="4">
        <f t="shared" si="2060"/>
        <v>1</v>
      </c>
      <c r="AP634" s="72">
        <f>IF(SUM($S$3:AS$3)*$J634+SUM($S$4:AW$4)*$K634+SUM($S$5:AS$5)*$L634+SUM($S$6:AS$6)*$M634+SUM($S$7:AS$7)*$N634-SUM($O634:$Q634)&gt;0,SUM($S$3:AS$3)*$J634+SUM($S$4:AW$4)*$K634+SUM($S$5:AS$5)*$L634+SUM($S$6:AS$6)*$M634+SUM($S$7:AS$7)*$N634-SUM($O634:$Q634),0)</f>
        <v>5.1000000000000005</v>
      </c>
      <c r="AQ634" s="4">
        <f t="shared" si="2061"/>
        <v>2.0000000000000009</v>
      </c>
      <c r="AR634" s="72">
        <f>IF(SUM($S$3:AU$3)*$J634+SUM($S$4:AP$4)*$K634+SUM($S$5:AU$5)*$L634+SUM($S$6:AU$6)*$M634+SUM($S$7:AU$7)*$N634-SUM($O634:$Q634)&gt;0,SUM($S$3:AU$3)*$J634+SUM($S$4:AP$4)*$K634+SUM($S$5:AU$5)*$L634+SUM($S$6:AU$6)*$M634+SUM($S$7:AU$7)*$N634-SUM($O634:$Q634),0)</f>
        <v>8.6999999999999993</v>
      </c>
      <c r="AS634" s="4">
        <f t="shared" si="2062"/>
        <v>3.5999999999999988</v>
      </c>
      <c r="AT634" s="72">
        <f>IF(SUM($S$3:AW$3)*$J634+SUM($S$4:AW$4)*$K634+SUM($S$5:AW$5)*$L634+SUM($S$6:AW$6)*$M634+SUM($S$7:AW$7)*$N634-SUM($O634:$Q634)&gt;0,SUM($S$3:AW$3)*$J634+SUM($S$4:AW$4)*$K634+SUM($S$5:AW$5)*$L634+SUM($S$6:AW$6)*$M634+SUM($S$7:AW$7)*$N634-SUM($O634:$Q634),0)</f>
        <v>12.3</v>
      </c>
      <c r="AU634" s="4">
        <f t="shared" si="2063"/>
        <v>3.6000000000000014</v>
      </c>
      <c r="AV634" s="72">
        <f>IF(SUM($S$3:AY$3)*$J634+SUM($S$4:AY$4)*$K634+SUM($S$5:AY$5)*$L634+SUM($S$6:AY$6)*$M634+SUM($S$7:AY$7)*$N634-SUM($O634:$Q634)&gt;0,SUM($S$3:AY$3)*$J634+SUM($S$4:AY$4)*$K634+SUM($S$5:AY$5)*$L634+SUM($S$6:AY$6)*$M634+SUM($S$7:AY$7)*$N634-SUM($O634:$Q634),0)</f>
        <v>15.900000000000002</v>
      </c>
      <c r="AW634" s="4">
        <f t="shared" si="2064"/>
        <v>3.6000000000000014</v>
      </c>
      <c r="AX634" s="72">
        <f>IF(SUM($S$3:BA$3)*$J634+SUM($S$4:BA$4)*$K634+SUM($S$5:BA$5)*$L634+SUM($S$6:BA$6)*$M634+SUM($S$7:BA$7)*$N634-SUM($O634:$Q634)&gt;0,SUM($S$3:BA$3)*$J634+SUM($S$4:BA$4)*$K634+SUM($S$5:BA$5)*$L634+SUM($S$6:BA$6)*$M634+SUM($S$7:BA$7)*$N634-SUM($O634:$Q634),0)</f>
        <v>19.5</v>
      </c>
      <c r="AY634" s="7">
        <f t="shared" si="2065"/>
        <v>3.5999999999999979</v>
      </c>
      <c r="AZ634" s="401">
        <f>IF(SUM($S$3:BC$3)*$J634+SUM($S$4:BC$4)*$K634+SUM($S$5:BC$5)*$L634+SUM($S$6:BC$6)*$M634+SUM($S$7:BC$7)*$N634-SUM($O634:$Q634)&gt;0,SUM($S$3:BC$3)*$J634+SUM($S$4:BC$4)*$K634+SUM($S$5:BC$5)*$L634+SUM($S$6:BC$6)*$M634+SUM($S$7:BC$7)*$N634-SUM($O634:$Q634),0)</f>
        <v>23.1</v>
      </c>
      <c r="BA634" s="87">
        <f t="shared" si="2032"/>
        <v>3.6000000000000014</v>
      </c>
      <c r="BB634" s="402">
        <f>IF(SUM($S$3:BD$3)*$J634+SUM($S$4:BD$4)*$K634+SUM($S$5:BD$5)*$L634+SUM($S$6:BD$6)*$M634+SUM($S$7:BD$7)*$N634-SUM($O634:$Q634)&gt;0,SUM($S$3:BD$3)*$J634+SUM($S$4:BD$4)*$K634+SUM($S$5:BD$5)*$L634+SUM($S$6:BD$6)*$M634+SUM($S$7:BD$7)*$N634-SUM($O634:$Q634),0)</f>
        <v>25.82</v>
      </c>
      <c r="BC634" s="87">
        <f t="shared" si="2033"/>
        <v>2.7199999999999989</v>
      </c>
      <c r="BD634" s="393"/>
      <c r="BF634" s="75"/>
      <c r="BG634" s="91">
        <f t="shared" si="2069"/>
        <v>0</v>
      </c>
      <c r="BH634" s="91">
        <f t="shared" si="2070"/>
        <v>0</v>
      </c>
      <c r="BI634" s="91">
        <f t="shared" si="2071"/>
        <v>0</v>
      </c>
      <c r="BJ634" s="91">
        <f t="shared" si="2072"/>
        <v>5631.55</v>
      </c>
      <c r="BK634" s="91">
        <f t="shared" si="2073"/>
        <v>6194.7049999999981</v>
      </c>
      <c r="BL634" s="91">
        <f t="shared" si="2074"/>
        <v>0</v>
      </c>
      <c r="BM634" s="91">
        <f t="shared" si="2075"/>
        <v>0</v>
      </c>
      <c r="BN634" s="91">
        <f t="shared" si="2076"/>
        <v>5631.55</v>
      </c>
      <c r="BO634" s="91">
        <f t="shared" si="2077"/>
        <v>11263.100000000006</v>
      </c>
      <c r="BP634" s="91">
        <f t="shared" si="2078"/>
        <v>20273.579999999994</v>
      </c>
      <c r="BQ634" s="250">
        <f t="shared" si="2079"/>
        <v>20273.580000000009</v>
      </c>
      <c r="BR634" s="157">
        <f t="shared" si="2080"/>
        <v>20273.580000000009</v>
      </c>
      <c r="BS634" s="91">
        <f t="shared" si="2081"/>
        <v>20273.579999999987</v>
      </c>
      <c r="BT634" s="91">
        <f t="shared" si="2082"/>
        <v>20273.580000000009</v>
      </c>
      <c r="BU634" s="91">
        <f t="shared" si="2083"/>
        <v>15317.815999999993</v>
      </c>
      <c r="BV634" s="23"/>
      <c r="BW634" s="24"/>
      <c r="BX634" s="164" t="s">
        <v>645</v>
      </c>
    </row>
    <row r="635" spans="1:76" ht="15" customHeight="1" x14ac:dyDescent="0.25">
      <c r="A635" s="94" t="s">
        <v>427</v>
      </c>
      <c r="B635" s="15"/>
      <c r="C635" s="268" t="s">
        <v>10</v>
      </c>
      <c r="D635" s="283">
        <v>1</v>
      </c>
      <c r="E635" s="336">
        <v>8975.98</v>
      </c>
      <c r="F635" s="355" t="s">
        <v>628</v>
      </c>
      <c r="G635" s="369">
        <v>1</v>
      </c>
      <c r="H635" s="370">
        <v>9873.58</v>
      </c>
      <c r="I635" s="383" t="s">
        <v>628</v>
      </c>
      <c r="J635" s="322"/>
      <c r="K635" s="117"/>
      <c r="L635" s="33">
        <v>0.02</v>
      </c>
      <c r="M635" s="29"/>
      <c r="N635" s="29"/>
      <c r="O635" s="4">
        <v>0</v>
      </c>
      <c r="P635" s="10">
        <v>0</v>
      </c>
      <c r="Q635" s="295">
        <v>4.0200000000000005</v>
      </c>
      <c r="R635" s="72">
        <f>IF(SUM($S$3:U$3)*$J635+SUM($S$4:U$4)*$K635+SUM($S$5:U$5)*$L635+SUM($S$6:U$6)*$M635+SUM($S$7:U$7)*$N635-SUM($O635:$Q635)&gt;0,SUM($S$3:U$3)*$J635+SUM($S$4:U$4)*$K635+SUM($S$5:U$5)*$L635+SUM($S$6:U$6)*$M635+SUM($S$7:U$7)*$N635-SUM($O635:$Q635),0)</f>
        <v>0</v>
      </c>
      <c r="S635" s="73">
        <f t="shared" si="2049"/>
        <v>0</v>
      </c>
      <c r="T635" s="72">
        <f>IF(SUM($S$3:W$3)*$J635+SUM($S$4:W$4)*$K635+SUM($S$5:W$5)*$L635+SUM($S$6:W$6)*$M635+SUM($S$7:W$7)*$N635-SUM($O635:$Q635)&gt;0,SUM($S$3:W$3)*$J635+SUM($S$4:W$4)*$K635+SUM($S$5:W$5)*$L635+SUM($S$6:W$6)*$M635+SUM($S$7:W$7)*$N635-SUM($O635:$Q635),0)</f>
        <v>0</v>
      </c>
      <c r="U635" s="4">
        <f t="shared" si="2050"/>
        <v>0</v>
      </c>
      <c r="V635" s="72">
        <f>IF(SUM($S$3:Y$3)*$J635+SUM($S$4:Y$4)*$K635+SUM($S$5:Y$5)*$L635+SUM($S$6:Y$6)*$M635+SUM($S$7:Y$7)*$N635-SUM($O635:$Q635)&gt;0,SUM($S$3:Y$3)*$J635+SUM($S$4:Y$4)*$K635+SUM($S$5:Y$5)*$L635+SUM($S$6:Y$6)*$M635+SUM($S$7:Y$7)*$N635-SUM($O635:$Q635),0)</f>
        <v>0</v>
      </c>
      <c r="W635" s="4">
        <f t="shared" si="2051"/>
        <v>0</v>
      </c>
      <c r="X635" s="72">
        <f>IF(SUM($S$3:AA$3)*$J635+SUM($S$4:AA$4)*$K635+SUM($S$5:AA$5)*$L635+SUM($S$6:AA$6)*$M635+SUM($S$7:AA$7)*$N635-SUM($O635:$Q635)&gt;0,SUM($S$3:AA$3)*$J635+SUM($S$4:AA$4)*$K635+SUM($S$5:AA$5)*$L635+SUM($S$6:AA$6)*$M635+SUM($S$7:AA$7)*$N635-SUM($O635:$Q635),0)</f>
        <v>0</v>
      </c>
      <c r="Y635" s="4">
        <f t="shared" si="2052"/>
        <v>0</v>
      </c>
      <c r="Z635" s="72">
        <f>IF(SUM($S$3:AC$3)*$J635+SUM($S$4:AC$4)*$K635+SUM($S$5:AC$5)*$L635+SUM($S$6:AC$6)*$M635+SUM($S$7:AC$7)*$N635-SUM($O635:$Q635)&gt;0,SUM($S$3:AC$3)*$J635+SUM($S$4:AC$4)*$K635+SUM($S$5:AC$5)*$L635+SUM($S$6:AC$6)*$M635+SUM($S$7:AC$7)*$N635-SUM($O635:$Q635),0)</f>
        <v>0</v>
      </c>
      <c r="AA635" s="4">
        <f t="shared" si="2053"/>
        <v>0</v>
      </c>
      <c r="AB635" s="72">
        <f>IF(SUM($S$3:AE$3)*$J635+SUM($S$4:AE$4)*$K635+SUM($S$5:AE$5)*$L635+SUM($S$6:AE$6)*$M635+SUM($S$7:AE$7)*$N635-SUM($O635:$Q635)&gt;0,SUM($S$3:AE$3)*$J635+SUM($S$4:AE$4)*$K635+SUM($S$5:AE$5)*$L635+SUM($S$6:AE$6)*$M635+SUM($S$7:AE$7)*$N635-SUM($O635:$Q635),0)</f>
        <v>0</v>
      </c>
      <c r="AC635" s="4">
        <f t="shared" si="2054"/>
        <v>0</v>
      </c>
      <c r="AD635" s="72">
        <f>IF(SUM($S$3:AG$3)*$J635+SUM($S$4:AG$4)*$K635+SUM($S$5:AG$5)*$L635+SUM($S$6:AG$6)*$M635+SUM($S$7:AG$7)*$N635-SUM($O635:$Q635)&gt;0,SUM($S$3:AG$3)*$J635+SUM($S$4:AG$4)*$K635+SUM($S$5:AG$5)*$L635+SUM($S$6:AG$6)*$M635+SUM($S$7:AG$7)*$N635-SUM($O635:$Q635),0)</f>
        <v>0</v>
      </c>
      <c r="AE635" s="4">
        <f t="shared" si="2055"/>
        <v>0</v>
      </c>
      <c r="AF635" s="72">
        <f>IF(SUM($S$3:AI$3)*$J635+SUM($S$4:AI$4)*$K635+SUM($S$5:AI$5)*$L635+SUM($S$6:AI$6)*$M635+SUM($S$7:AI$7)*$N635-SUM($O635:$Q635)&gt;0,SUM($S$3:AI$3)*$J635+SUM($S$4:AI$4)*$K635+SUM($S$5:AI$5)*$L635+SUM($S$6:AI$6)*$M635+SUM($S$7:AI$7)*$N635-SUM($O635:$Q635),0)</f>
        <v>1</v>
      </c>
      <c r="AG635" s="4">
        <f t="shared" si="2056"/>
        <v>1</v>
      </c>
      <c r="AH635" s="72">
        <f>IF(SUM($S$3:AK$3)*$J635+SUM($S$4:AK$4)*$K635+SUM($S$5:AK$5)*$L635+SUM($S$6:AK$6)*$M635+SUM($S$7:AK$7)*$N635-SUM($O635:$Q635)&gt;0,SUM($S$3:AK$3)*$J635+SUM($S$4:AK$4)*$K635+SUM($S$5:AK$5)*$L635+SUM($S$6:AK$6)*$M635+SUM($S$7:AK$7)*$N635-SUM($O635:$Q635),0)</f>
        <v>2.0999999999999996</v>
      </c>
      <c r="AI635" s="4">
        <f t="shared" si="2057"/>
        <v>1.0999999999999996</v>
      </c>
      <c r="AJ635" s="72">
        <f>IF(SUM($S$3:AM$3)*$J635+SUM($S$4:AQ$4)*$K635+SUM($S$5:AM$5)*$L635+SUM($S$6:AM$6)*$M635+SUM($S$7:AM$7)*$N635-SUM($O635:$Q635)&gt;0,SUM($S$3:AM$3)*$J635+SUM($S$4:AQ$4)*$K635+SUM($S$5:AM$5)*$L635+SUM($S$6:AM$6)*$M635+SUM($S$7:AM$7)*$N635-SUM($O635:$Q635),0)</f>
        <v>2.0999999999999996</v>
      </c>
      <c r="AK635" s="4">
        <f t="shared" si="2058"/>
        <v>0</v>
      </c>
      <c r="AL635" s="72">
        <f>IF(SUM($S$3:AO$3)*$J635+SUM($S$4:AS$4)*$K635+SUM($S$5:AO$5)*$L635+SUM($S$6:AO$6)*$M635+SUM($S$7:AO$7)*$N635-SUM($O635:$Q635)&gt;0,SUM($S$3:AO$3)*$J635+SUM($S$4:AS$4)*$K635+SUM($S$5:AO$5)*$L635+SUM($S$6:AO$6)*$M635+SUM($S$7:AO$7)*$N635-SUM($O635:$Q635),0)</f>
        <v>2.0999999999999996</v>
      </c>
      <c r="AM635" s="4">
        <f t="shared" si="2059"/>
        <v>0</v>
      </c>
      <c r="AN635" s="72">
        <f>IF(SUM($S$3:AQ$3)*$J635+SUM($S$4:AU$4)*$K635+SUM($S$5:AQ$5)*$L635+SUM($S$6:AQ$6)*$M635+SUM($S$7:AQ$7)*$N635-SUM($O635:$Q635)&gt;0,SUM($S$3:AQ$3)*$J635+SUM($S$4:AU$4)*$K635+SUM($S$5:AQ$5)*$L635+SUM($S$6:AQ$6)*$M635+SUM($S$7:AQ$7)*$N635-SUM($O635:$Q635),0)</f>
        <v>3.0999999999999996</v>
      </c>
      <c r="AO635" s="4">
        <f t="shared" si="2060"/>
        <v>1</v>
      </c>
      <c r="AP635" s="72">
        <f>IF(SUM($S$3:AS$3)*$J635+SUM($S$4:AW$4)*$K635+SUM($S$5:AS$5)*$L635+SUM($S$6:AS$6)*$M635+SUM($S$7:AS$7)*$N635-SUM($O635:$Q635)&gt;0,SUM($S$3:AS$3)*$J635+SUM($S$4:AW$4)*$K635+SUM($S$5:AS$5)*$L635+SUM($S$6:AS$6)*$M635+SUM($S$7:AS$7)*$N635-SUM($O635:$Q635),0)</f>
        <v>5.1000000000000005</v>
      </c>
      <c r="AQ635" s="4">
        <f t="shared" si="2061"/>
        <v>2.0000000000000009</v>
      </c>
      <c r="AR635" s="72">
        <f>IF(SUM($S$3:AU$3)*$J635+SUM($S$4:AP$4)*$K635+SUM($S$5:AU$5)*$L635+SUM($S$6:AU$6)*$M635+SUM($S$7:AU$7)*$N635-SUM($O635:$Q635)&gt;0,SUM($S$3:AU$3)*$J635+SUM($S$4:AP$4)*$K635+SUM($S$5:AU$5)*$L635+SUM($S$6:AU$6)*$M635+SUM($S$7:AU$7)*$N635-SUM($O635:$Q635),0)</f>
        <v>8.6999999999999993</v>
      </c>
      <c r="AS635" s="4">
        <f t="shared" si="2062"/>
        <v>3.5999999999999988</v>
      </c>
      <c r="AT635" s="72">
        <f>IF(SUM($S$3:AW$3)*$J635+SUM($S$4:AW$4)*$K635+SUM($S$5:AW$5)*$L635+SUM($S$6:AW$6)*$M635+SUM($S$7:AW$7)*$N635-SUM($O635:$Q635)&gt;0,SUM($S$3:AW$3)*$J635+SUM($S$4:AW$4)*$K635+SUM($S$5:AW$5)*$L635+SUM($S$6:AW$6)*$M635+SUM($S$7:AW$7)*$N635-SUM($O635:$Q635),0)</f>
        <v>12.3</v>
      </c>
      <c r="AU635" s="4">
        <f t="shared" si="2063"/>
        <v>3.6000000000000014</v>
      </c>
      <c r="AV635" s="72">
        <f>IF(SUM($S$3:AY$3)*$J635+SUM($S$4:AY$4)*$K635+SUM($S$5:AY$5)*$L635+SUM($S$6:AY$6)*$M635+SUM($S$7:AY$7)*$N635-SUM($O635:$Q635)&gt;0,SUM($S$3:AY$3)*$J635+SUM($S$4:AY$4)*$K635+SUM($S$5:AY$5)*$L635+SUM($S$6:AY$6)*$M635+SUM($S$7:AY$7)*$N635-SUM($O635:$Q635),0)</f>
        <v>15.900000000000002</v>
      </c>
      <c r="AW635" s="4">
        <f t="shared" si="2064"/>
        <v>3.6000000000000014</v>
      </c>
      <c r="AX635" s="72">
        <f>IF(SUM($S$3:BA$3)*$J635+SUM($S$4:BA$4)*$K635+SUM($S$5:BA$5)*$L635+SUM($S$6:BA$6)*$M635+SUM($S$7:BA$7)*$N635-SUM($O635:$Q635)&gt;0,SUM($S$3:BA$3)*$J635+SUM($S$4:BA$4)*$K635+SUM($S$5:BA$5)*$L635+SUM($S$6:BA$6)*$M635+SUM($S$7:BA$7)*$N635-SUM($O635:$Q635),0)</f>
        <v>19.5</v>
      </c>
      <c r="AY635" s="7">
        <f t="shared" si="2065"/>
        <v>3.5999999999999979</v>
      </c>
      <c r="AZ635" s="401">
        <f>IF(SUM($S$3:BC$3)*$J635+SUM($S$4:BC$4)*$K635+SUM($S$5:BC$5)*$L635+SUM($S$6:BC$6)*$M635+SUM($S$7:BC$7)*$N635-SUM($O635:$Q635)&gt;0,SUM($S$3:BC$3)*$J635+SUM($S$4:BC$4)*$K635+SUM($S$5:BC$5)*$L635+SUM($S$6:BC$6)*$M635+SUM($S$7:BC$7)*$N635-SUM($O635:$Q635),0)</f>
        <v>23.1</v>
      </c>
      <c r="BA635" s="87">
        <f t="shared" si="2032"/>
        <v>3.6000000000000014</v>
      </c>
      <c r="BB635" s="402">
        <f>IF(SUM($S$3:BD$3)*$J635+SUM($S$4:BD$4)*$K635+SUM($S$5:BD$5)*$L635+SUM($S$6:BD$6)*$M635+SUM($S$7:BD$7)*$N635-SUM($O635:$Q635)&gt;0,SUM($S$3:BD$3)*$J635+SUM($S$4:BD$4)*$K635+SUM($S$5:BD$5)*$L635+SUM($S$6:BD$6)*$M635+SUM($S$7:BD$7)*$N635-SUM($O635:$Q635),0)</f>
        <v>25.82</v>
      </c>
      <c r="BC635" s="87">
        <f t="shared" si="2033"/>
        <v>2.7199999999999989</v>
      </c>
      <c r="BD635" s="393"/>
      <c r="BF635" s="75"/>
      <c r="BG635" s="91">
        <f t="shared" si="2069"/>
        <v>0</v>
      </c>
      <c r="BH635" s="91">
        <f t="shared" si="2070"/>
        <v>0</v>
      </c>
      <c r="BI635" s="91">
        <f t="shared" si="2071"/>
        <v>0</v>
      </c>
      <c r="BJ635" s="91">
        <f t="shared" si="2072"/>
        <v>9873.58</v>
      </c>
      <c r="BK635" s="91">
        <f t="shared" si="2073"/>
        <v>10860.937999999996</v>
      </c>
      <c r="BL635" s="91">
        <f t="shared" si="2074"/>
        <v>0</v>
      </c>
      <c r="BM635" s="91">
        <f t="shared" si="2075"/>
        <v>0</v>
      </c>
      <c r="BN635" s="91">
        <f t="shared" si="2076"/>
        <v>9873.58</v>
      </c>
      <c r="BO635" s="91">
        <f t="shared" si="2077"/>
        <v>19747.160000000007</v>
      </c>
      <c r="BP635" s="91">
        <f t="shared" si="2078"/>
        <v>35544.887999999984</v>
      </c>
      <c r="BQ635" s="250">
        <f t="shared" si="2079"/>
        <v>35544.888000000014</v>
      </c>
      <c r="BR635" s="157">
        <f t="shared" si="2080"/>
        <v>35544.888000000014</v>
      </c>
      <c r="BS635" s="91">
        <f t="shared" si="2081"/>
        <v>35544.887999999977</v>
      </c>
      <c r="BT635" s="91">
        <f t="shared" si="2082"/>
        <v>35544.888000000014</v>
      </c>
      <c r="BU635" s="91">
        <f t="shared" si="2083"/>
        <v>26856.137599999987</v>
      </c>
      <c r="BV635" s="23"/>
      <c r="BW635" s="24"/>
      <c r="BX635" s="164" t="s">
        <v>645</v>
      </c>
    </row>
    <row r="636" spans="1:76" ht="15" customHeight="1" x14ac:dyDescent="0.25">
      <c r="A636" s="94" t="s">
        <v>428</v>
      </c>
      <c r="B636" s="15"/>
      <c r="C636" s="268" t="s">
        <v>10</v>
      </c>
      <c r="D636" s="283">
        <v>1</v>
      </c>
      <c r="E636" s="336">
        <v>12303.46</v>
      </c>
      <c r="F636" s="355" t="s">
        <v>628</v>
      </c>
      <c r="G636" s="369">
        <v>1</v>
      </c>
      <c r="H636" s="370">
        <v>13533.81</v>
      </c>
      <c r="I636" s="383" t="s">
        <v>628</v>
      </c>
      <c r="J636" s="322"/>
      <c r="K636" s="117"/>
      <c r="L636" s="33">
        <v>0.02</v>
      </c>
      <c r="M636" s="29"/>
      <c r="N636" s="29"/>
      <c r="O636" s="4">
        <v>0</v>
      </c>
      <c r="P636" s="10">
        <v>0</v>
      </c>
      <c r="Q636" s="295">
        <v>4.0200000000000005</v>
      </c>
      <c r="R636" s="72">
        <f>IF(SUM($S$3:U$3)*$J636+SUM($S$4:U$4)*$K636+SUM($S$5:U$5)*$L636+SUM($S$6:U$6)*$M636+SUM($S$7:U$7)*$N636-SUM($O636:$Q636)&gt;0,SUM($S$3:U$3)*$J636+SUM($S$4:U$4)*$K636+SUM($S$5:U$5)*$L636+SUM($S$6:U$6)*$M636+SUM($S$7:U$7)*$N636-SUM($O636:$Q636),0)</f>
        <v>0</v>
      </c>
      <c r="S636" s="73">
        <f t="shared" si="2049"/>
        <v>0</v>
      </c>
      <c r="T636" s="72">
        <f>IF(SUM($S$3:W$3)*$J636+SUM($S$4:W$4)*$K636+SUM($S$5:W$5)*$L636+SUM($S$6:W$6)*$M636+SUM($S$7:W$7)*$N636-SUM($O636:$Q636)&gt;0,SUM($S$3:W$3)*$J636+SUM($S$4:W$4)*$K636+SUM($S$5:W$5)*$L636+SUM($S$6:W$6)*$M636+SUM($S$7:W$7)*$N636-SUM($O636:$Q636),0)</f>
        <v>0</v>
      </c>
      <c r="U636" s="4">
        <f t="shared" si="2050"/>
        <v>0</v>
      </c>
      <c r="V636" s="72">
        <f>IF(SUM($S$3:Y$3)*$J636+SUM($S$4:Y$4)*$K636+SUM($S$5:Y$5)*$L636+SUM($S$6:Y$6)*$M636+SUM($S$7:Y$7)*$N636-SUM($O636:$Q636)&gt;0,SUM($S$3:Y$3)*$J636+SUM($S$4:Y$4)*$K636+SUM($S$5:Y$5)*$L636+SUM($S$6:Y$6)*$M636+SUM($S$7:Y$7)*$N636-SUM($O636:$Q636),0)</f>
        <v>0</v>
      </c>
      <c r="W636" s="4">
        <f t="shared" si="2051"/>
        <v>0</v>
      </c>
      <c r="X636" s="72">
        <f>IF(SUM($S$3:AA$3)*$J636+SUM($S$4:AA$4)*$K636+SUM($S$5:AA$5)*$L636+SUM($S$6:AA$6)*$M636+SUM($S$7:AA$7)*$N636-SUM($O636:$Q636)&gt;0,SUM($S$3:AA$3)*$J636+SUM($S$4:AA$4)*$K636+SUM($S$5:AA$5)*$L636+SUM($S$6:AA$6)*$M636+SUM($S$7:AA$7)*$N636-SUM($O636:$Q636),0)</f>
        <v>0</v>
      </c>
      <c r="Y636" s="4">
        <f t="shared" si="2052"/>
        <v>0</v>
      </c>
      <c r="Z636" s="72">
        <f>IF(SUM($S$3:AC$3)*$J636+SUM($S$4:AC$4)*$K636+SUM($S$5:AC$5)*$L636+SUM($S$6:AC$6)*$M636+SUM($S$7:AC$7)*$N636-SUM($O636:$Q636)&gt;0,SUM($S$3:AC$3)*$J636+SUM($S$4:AC$4)*$K636+SUM($S$5:AC$5)*$L636+SUM($S$6:AC$6)*$M636+SUM($S$7:AC$7)*$N636-SUM($O636:$Q636),0)</f>
        <v>0</v>
      </c>
      <c r="AA636" s="4">
        <f t="shared" si="2053"/>
        <v>0</v>
      </c>
      <c r="AB636" s="72">
        <f>IF(SUM($S$3:AE$3)*$J636+SUM($S$4:AE$4)*$K636+SUM($S$5:AE$5)*$L636+SUM($S$6:AE$6)*$M636+SUM($S$7:AE$7)*$N636-SUM($O636:$Q636)&gt;0,SUM($S$3:AE$3)*$J636+SUM($S$4:AE$4)*$K636+SUM($S$5:AE$5)*$L636+SUM($S$6:AE$6)*$M636+SUM($S$7:AE$7)*$N636-SUM($O636:$Q636),0)</f>
        <v>0</v>
      </c>
      <c r="AC636" s="4">
        <f t="shared" si="2054"/>
        <v>0</v>
      </c>
      <c r="AD636" s="72">
        <f>IF(SUM($S$3:AG$3)*$J636+SUM($S$4:AG$4)*$K636+SUM($S$5:AG$5)*$L636+SUM($S$6:AG$6)*$M636+SUM($S$7:AG$7)*$N636-SUM($O636:$Q636)&gt;0,SUM($S$3:AG$3)*$J636+SUM($S$4:AG$4)*$K636+SUM($S$5:AG$5)*$L636+SUM($S$6:AG$6)*$M636+SUM($S$7:AG$7)*$N636-SUM($O636:$Q636),0)</f>
        <v>0</v>
      </c>
      <c r="AE636" s="4">
        <f t="shared" si="2055"/>
        <v>0</v>
      </c>
      <c r="AF636" s="72">
        <f>IF(SUM($S$3:AI$3)*$J636+SUM($S$4:AI$4)*$K636+SUM($S$5:AI$5)*$L636+SUM($S$6:AI$6)*$M636+SUM($S$7:AI$7)*$N636-SUM($O636:$Q636)&gt;0,SUM($S$3:AI$3)*$J636+SUM($S$4:AI$4)*$K636+SUM($S$5:AI$5)*$L636+SUM($S$6:AI$6)*$M636+SUM($S$7:AI$7)*$N636-SUM($O636:$Q636),0)</f>
        <v>1</v>
      </c>
      <c r="AG636" s="4">
        <f t="shared" si="2056"/>
        <v>1</v>
      </c>
      <c r="AH636" s="72">
        <f>IF(SUM($S$3:AK$3)*$J636+SUM($S$4:AK$4)*$K636+SUM($S$5:AK$5)*$L636+SUM($S$6:AK$6)*$M636+SUM($S$7:AK$7)*$N636-SUM($O636:$Q636)&gt;0,SUM($S$3:AK$3)*$J636+SUM($S$4:AK$4)*$K636+SUM($S$5:AK$5)*$L636+SUM($S$6:AK$6)*$M636+SUM($S$7:AK$7)*$N636-SUM($O636:$Q636),0)</f>
        <v>2.0999999999999996</v>
      </c>
      <c r="AI636" s="4">
        <f t="shared" si="2057"/>
        <v>1.0999999999999996</v>
      </c>
      <c r="AJ636" s="72">
        <f>IF(SUM($S$3:AM$3)*$J636+SUM($S$4:AQ$4)*$K636+SUM($S$5:AM$5)*$L636+SUM($S$6:AM$6)*$M636+SUM($S$7:AM$7)*$N636-SUM($O636:$Q636)&gt;0,SUM($S$3:AM$3)*$J636+SUM($S$4:AQ$4)*$K636+SUM($S$5:AM$5)*$L636+SUM($S$6:AM$6)*$M636+SUM($S$7:AM$7)*$N636-SUM($O636:$Q636),0)</f>
        <v>2.0999999999999996</v>
      </c>
      <c r="AK636" s="4">
        <f t="shared" si="2058"/>
        <v>0</v>
      </c>
      <c r="AL636" s="72">
        <f>IF(SUM($S$3:AO$3)*$J636+SUM($S$4:AS$4)*$K636+SUM($S$5:AO$5)*$L636+SUM($S$6:AO$6)*$M636+SUM($S$7:AO$7)*$N636-SUM($O636:$Q636)&gt;0,SUM($S$3:AO$3)*$J636+SUM($S$4:AS$4)*$K636+SUM($S$5:AO$5)*$L636+SUM($S$6:AO$6)*$M636+SUM($S$7:AO$7)*$N636-SUM($O636:$Q636),0)</f>
        <v>2.0999999999999996</v>
      </c>
      <c r="AM636" s="4">
        <f t="shared" si="2059"/>
        <v>0</v>
      </c>
      <c r="AN636" s="72">
        <f>IF(SUM($S$3:AQ$3)*$J636+SUM($S$4:AU$4)*$K636+SUM($S$5:AQ$5)*$L636+SUM($S$6:AQ$6)*$M636+SUM($S$7:AQ$7)*$N636-SUM($O636:$Q636)&gt;0,SUM($S$3:AQ$3)*$J636+SUM($S$4:AU$4)*$K636+SUM($S$5:AQ$5)*$L636+SUM($S$6:AQ$6)*$M636+SUM($S$7:AQ$7)*$N636-SUM($O636:$Q636),0)</f>
        <v>3.0999999999999996</v>
      </c>
      <c r="AO636" s="4">
        <f t="shared" si="2060"/>
        <v>1</v>
      </c>
      <c r="AP636" s="72">
        <f>IF(SUM($S$3:AS$3)*$J636+SUM($S$4:AW$4)*$K636+SUM($S$5:AS$5)*$L636+SUM($S$6:AS$6)*$M636+SUM($S$7:AS$7)*$N636-SUM($O636:$Q636)&gt;0,SUM($S$3:AS$3)*$J636+SUM($S$4:AW$4)*$K636+SUM($S$5:AS$5)*$L636+SUM($S$6:AS$6)*$M636+SUM($S$7:AS$7)*$N636-SUM($O636:$Q636),0)</f>
        <v>5.1000000000000005</v>
      </c>
      <c r="AQ636" s="4">
        <f t="shared" si="2061"/>
        <v>2.0000000000000009</v>
      </c>
      <c r="AR636" s="72">
        <f>IF(SUM($S$3:AU$3)*$J636+SUM($S$4:AP$4)*$K636+SUM($S$5:AU$5)*$L636+SUM($S$6:AU$6)*$M636+SUM($S$7:AU$7)*$N636-SUM($O636:$Q636)&gt;0,SUM($S$3:AU$3)*$J636+SUM($S$4:AP$4)*$K636+SUM($S$5:AU$5)*$L636+SUM($S$6:AU$6)*$M636+SUM($S$7:AU$7)*$N636-SUM($O636:$Q636),0)</f>
        <v>8.6999999999999993</v>
      </c>
      <c r="AS636" s="4">
        <f t="shared" si="2062"/>
        <v>3.5999999999999988</v>
      </c>
      <c r="AT636" s="72">
        <f>IF(SUM($S$3:AW$3)*$J636+SUM($S$4:AW$4)*$K636+SUM($S$5:AW$5)*$L636+SUM($S$6:AW$6)*$M636+SUM($S$7:AW$7)*$N636-SUM($O636:$Q636)&gt;0,SUM($S$3:AW$3)*$J636+SUM($S$4:AW$4)*$K636+SUM($S$5:AW$5)*$L636+SUM($S$6:AW$6)*$M636+SUM($S$7:AW$7)*$N636-SUM($O636:$Q636),0)</f>
        <v>12.3</v>
      </c>
      <c r="AU636" s="4">
        <f t="shared" si="2063"/>
        <v>3.6000000000000014</v>
      </c>
      <c r="AV636" s="72">
        <f>IF(SUM($S$3:AY$3)*$J636+SUM($S$4:AY$4)*$K636+SUM($S$5:AY$5)*$L636+SUM($S$6:AY$6)*$M636+SUM($S$7:AY$7)*$N636-SUM($O636:$Q636)&gt;0,SUM($S$3:AY$3)*$J636+SUM($S$4:AY$4)*$K636+SUM($S$5:AY$5)*$L636+SUM($S$6:AY$6)*$M636+SUM($S$7:AY$7)*$N636-SUM($O636:$Q636),0)</f>
        <v>15.900000000000002</v>
      </c>
      <c r="AW636" s="4">
        <f t="shared" si="2064"/>
        <v>3.6000000000000014</v>
      </c>
      <c r="AX636" s="72">
        <f>IF(SUM($S$3:BA$3)*$J636+SUM($S$4:BA$4)*$K636+SUM($S$5:BA$5)*$L636+SUM($S$6:BA$6)*$M636+SUM($S$7:BA$7)*$N636-SUM($O636:$Q636)&gt;0,SUM($S$3:BA$3)*$J636+SUM($S$4:BA$4)*$K636+SUM($S$5:BA$5)*$L636+SUM($S$6:BA$6)*$M636+SUM($S$7:BA$7)*$N636-SUM($O636:$Q636),0)</f>
        <v>19.5</v>
      </c>
      <c r="AY636" s="7">
        <f t="shared" si="2065"/>
        <v>3.5999999999999979</v>
      </c>
      <c r="AZ636" s="401">
        <f>IF(SUM($S$3:BC$3)*$J636+SUM($S$4:BC$4)*$K636+SUM($S$5:BC$5)*$L636+SUM($S$6:BC$6)*$M636+SUM($S$7:BC$7)*$N636-SUM($O636:$Q636)&gt;0,SUM($S$3:BC$3)*$J636+SUM($S$4:BC$4)*$K636+SUM($S$5:BC$5)*$L636+SUM($S$6:BC$6)*$M636+SUM($S$7:BC$7)*$N636-SUM($O636:$Q636),0)</f>
        <v>23.1</v>
      </c>
      <c r="BA636" s="87">
        <f t="shared" si="2032"/>
        <v>3.6000000000000014</v>
      </c>
      <c r="BB636" s="402">
        <f>IF(SUM($S$3:BD$3)*$J636+SUM($S$4:BD$4)*$K636+SUM($S$5:BD$5)*$L636+SUM($S$6:BD$6)*$M636+SUM($S$7:BD$7)*$N636-SUM($O636:$Q636)&gt;0,SUM($S$3:BD$3)*$J636+SUM($S$4:BD$4)*$K636+SUM($S$5:BD$5)*$L636+SUM($S$6:BD$6)*$M636+SUM($S$7:BD$7)*$N636-SUM($O636:$Q636),0)</f>
        <v>25.82</v>
      </c>
      <c r="BC636" s="87">
        <f t="shared" si="2033"/>
        <v>2.7199999999999989</v>
      </c>
      <c r="BD636" s="393"/>
      <c r="BF636" s="75"/>
      <c r="BG636" s="91">
        <f t="shared" si="2069"/>
        <v>0</v>
      </c>
      <c r="BH636" s="91">
        <f t="shared" si="2070"/>
        <v>0</v>
      </c>
      <c r="BI636" s="91">
        <f t="shared" si="2071"/>
        <v>0</v>
      </c>
      <c r="BJ636" s="91">
        <f t="shared" si="2072"/>
        <v>13533.81</v>
      </c>
      <c r="BK636" s="91">
        <f t="shared" si="2073"/>
        <v>14887.190999999995</v>
      </c>
      <c r="BL636" s="91">
        <f t="shared" si="2074"/>
        <v>0</v>
      </c>
      <c r="BM636" s="91">
        <f t="shared" si="2075"/>
        <v>0</v>
      </c>
      <c r="BN636" s="91">
        <f t="shared" si="2076"/>
        <v>13533.81</v>
      </c>
      <c r="BO636" s="91">
        <f t="shared" si="2077"/>
        <v>27067.62000000001</v>
      </c>
      <c r="BP636" s="91">
        <f t="shared" si="2078"/>
        <v>48721.715999999979</v>
      </c>
      <c r="BQ636" s="250">
        <f t="shared" si="2079"/>
        <v>48721.716000000015</v>
      </c>
      <c r="BR636" s="157">
        <f t="shared" si="2080"/>
        <v>48721.716000000015</v>
      </c>
      <c r="BS636" s="91">
        <f t="shared" si="2081"/>
        <v>48721.715999999971</v>
      </c>
      <c r="BT636" s="91">
        <f t="shared" si="2082"/>
        <v>48721.716000000015</v>
      </c>
      <c r="BU636" s="91">
        <f t="shared" si="2083"/>
        <v>36811.963199999984</v>
      </c>
      <c r="BV636" s="23"/>
      <c r="BW636" s="24"/>
      <c r="BX636" s="164" t="s">
        <v>645</v>
      </c>
    </row>
    <row r="637" spans="1:76" ht="15" customHeight="1" x14ac:dyDescent="0.25">
      <c r="A637" s="94" t="s">
        <v>429</v>
      </c>
      <c r="B637" s="15"/>
      <c r="C637" s="268" t="s">
        <v>10</v>
      </c>
      <c r="D637" s="283">
        <v>1</v>
      </c>
      <c r="E637" s="336">
        <v>20314.059999999998</v>
      </c>
      <c r="F637" s="355" t="s">
        <v>628</v>
      </c>
      <c r="G637" s="369">
        <v>1</v>
      </c>
      <c r="H637" s="370">
        <v>22345.47</v>
      </c>
      <c r="I637" s="383" t="s">
        <v>628</v>
      </c>
      <c r="J637" s="322"/>
      <c r="K637" s="117"/>
      <c r="L637" s="33">
        <v>0.02</v>
      </c>
      <c r="M637" s="29"/>
      <c r="N637" s="29"/>
      <c r="O637" s="4">
        <v>0</v>
      </c>
      <c r="P637" s="10">
        <v>0</v>
      </c>
      <c r="Q637" s="295">
        <v>4.0200000000000005</v>
      </c>
      <c r="R637" s="72">
        <f>IF(SUM($S$3:U$3)*$J637+SUM($S$4:U$4)*$K637+SUM($S$5:U$5)*$L637+SUM($S$6:U$6)*$M637+SUM($S$7:U$7)*$N637-SUM($O637:$Q637)&gt;0,SUM($S$3:U$3)*$J637+SUM($S$4:U$4)*$K637+SUM($S$5:U$5)*$L637+SUM($S$6:U$6)*$M637+SUM($S$7:U$7)*$N637-SUM($O637:$Q637),0)</f>
        <v>0</v>
      </c>
      <c r="S637" s="73">
        <f t="shared" si="2049"/>
        <v>0</v>
      </c>
      <c r="T637" s="72">
        <f>IF(SUM($S$3:W$3)*$J637+SUM($S$4:W$4)*$K637+SUM($S$5:W$5)*$L637+SUM($S$6:W$6)*$M637+SUM($S$7:W$7)*$N637-SUM($O637:$Q637)&gt;0,SUM($S$3:W$3)*$J637+SUM($S$4:W$4)*$K637+SUM($S$5:W$5)*$L637+SUM($S$6:W$6)*$M637+SUM($S$7:W$7)*$N637-SUM($O637:$Q637),0)</f>
        <v>0</v>
      </c>
      <c r="U637" s="4">
        <f t="shared" si="2050"/>
        <v>0</v>
      </c>
      <c r="V637" s="72">
        <f>IF(SUM($S$3:Y$3)*$J637+SUM($S$4:Y$4)*$K637+SUM($S$5:Y$5)*$L637+SUM($S$6:Y$6)*$M637+SUM($S$7:Y$7)*$N637-SUM($O637:$Q637)&gt;0,SUM($S$3:Y$3)*$J637+SUM($S$4:Y$4)*$K637+SUM($S$5:Y$5)*$L637+SUM($S$6:Y$6)*$M637+SUM($S$7:Y$7)*$N637-SUM($O637:$Q637),0)</f>
        <v>0</v>
      </c>
      <c r="W637" s="4">
        <f t="shared" si="2051"/>
        <v>0</v>
      </c>
      <c r="X637" s="72">
        <f>IF(SUM($S$3:AA$3)*$J637+SUM($S$4:AA$4)*$K637+SUM($S$5:AA$5)*$L637+SUM($S$6:AA$6)*$M637+SUM($S$7:AA$7)*$N637-SUM($O637:$Q637)&gt;0,SUM($S$3:AA$3)*$J637+SUM($S$4:AA$4)*$K637+SUM($S$5:AA$5)*$L637+SUM($S$6:AA$6)*$M637+SUM($S$7:AA$7)*$N637-SUM($O637:$Q637),0)</f>
        <v>0</v>
      </c>
      <c r="Y637" s="4">
        <f t="shared" si="2052"/>
        <v>0</v>
      </c>
      <c r="Z637" s="72">
        <f>IF(SUM($S$3:AC$3)*$J637+SUM($S$4:AC$4)*$K637+SUM($S$5:AC$5)*$L637+SUM($S$6:AC$6)*$M637+SUM($S$7:AC$7)*$N637-SUM($O637:$Q637)&gt;0,SUM($S$3:AC$3)*$J637+SUM($S$4:AC$4)*$K637+SUM($S$5:AC$5)*$L637+SUM($S$6:AC$6)*$M637+SUM($S$7:AC$7)*$N637-SUM($O637:$Q637),0)</f>
        <v>0</v>
      </c>
      <c r="AA637" s="4">
        <f t="shared" si="2053"/>
        <v>0</v>
      </c>
      <c r="AB637" s="72">
        <f>IF(SUM($S$3:AE$3)*$J637+SUM($S$4:AE$4)*$K637+SUM($S$5:AE$5)*$L637+SUM($S$6:AE$6)*$M637+SUM($S$7:AE$7)*$N637-SUM($O637:$Q637)&gt;0,SUM($S$3:AE$3)*$J637+SUM($S$4:AE$4)*$K637+SUM($S$5:AE$5)*$L637+SUM($S$6:AE$6)*$M637+SUM($S$7:AE$7)*$N637-SUM($O637:$Q637),0)</f>
        <v>0</v>
      </c>
      <c r="AC637" s="4">
        <f t="shared" si="2054"/>
        <v>0</v>
      </c>
      <c r="AD637" s="72">
        <f>IF(SUM($S$3:AG$3)*$J637+SUM($S$4:AG$4)*$K637+SUM($S$5:AG$5)*$L637+SUM($S$6:AG$6)*$M637+SUM($S$7:AG$7)*$N637-SUM($O637:$Q637)&gt;0,SUM($S$3:AG$3)*$J637+SUM($S$4:AG$4)*$K637+SUM($S$5:AG$5)*$L637+SUM($S$6:AG$6)*$M637+SUM($S$7:AG$7)*$N637-SUM($O637:$Q637),0)</f>
        <v>0</v>
      </c>
      <c r="AE637" s="4">
        <f t="shared" si="2055"/>
        <v>0</v>
      </c>
      <c r="AF637" s="72">
        <f>IF(SUM($S$3:AI$3)*$J637+SUM($S$4:AI$4)*$K637+SUM($S$5:AI$5)*$L637+SUM($S$6:AI$6)*$M637+SUM($S$7:AI$7)*$N637-SUM($O637:$Q637)&gt;0,SUM($S$3:AI$3)*$J637+SUM($S$4:AI$4)*$K637+SUM($S$5:AI$5)*$L637+SUM($S$6:AI$6)*$M637+SUM($S$7:AI$7)*$N637-SUM($O637:$Q637),0)</f>
        <v>1</v>
      </c>
      <c r="AG637" s="4">
        <f t="shared" si="2056"/>
        <v>1</v>
      </c>
      <c r="AH637" s="72">
        <f>IF(SUM($S$3:AK$3)*$J637+SUM($S$4:AK$4)*$K637+SUM($S$5:AK$5)*$L637+SUM($S$6:AK$6)*$M637+SUM($S$7:AK$7)*$N637-SUM($O637:$Q637)&gt;0,SUM($S$3:AK$3)*$J637+SUM($S$4:AK$4)*$K637+SUM($S$5:AK$5)*$L637+SUM($S$6:AK$6)*$M637+SUM($S$7:AK$7)*$N637-SUM($O637:$Q637),0)</f>
        <v>2.0999999999999996</v>
      </c>
      <c r="AI637" s="4">
        <f t="shared" si="2057"/>
        <v>1.0999999999999996</v>
      </c>
      <c r="AJ637" s="72">
        <f>IF(SUM($S$3:AM$3)*$J637+SUM($S$4:AQ$4)*$K637+SUM($S$5:AM$5)*$L637+SUM($S$6:AM$6)*$M637+SUM($S$7:AM$7)*$N637-SUM($O637:$Q637)&gt;0,SUM($S$3:AM$3)*$J637+SUM($S$4:AQ$4)*$K637+SUM($S$5:AM$5)*$L637+SUM($S$6:AM$6)*$M637+SUM($S$7:AM$7)*$N637-SUM($O637:$Q637),0)</f>
        <v>2.0999999999999996</v>
      </c>
      <c r="AK637" s="4">
        <f t="shared" si="2058"/>
        <v>0</v>
      </c>
      <c r="AL637" s="72">
        <f>IF(SUM($S$3:AO$3)*$J637+SUM($S$4:AS$4)*$K637+SUM($S$5:AO$5)*$L637+SUM($S$6:AO$6)*$M637+SUM($S$7:AO$7)*$N637-SUM($O637:$Q637)&gt;0,SUM($S$3:AO$3)*$J637+SUM($S$4:AS$4)*$K637+SUM($S$5:AO$5)*$L637+SUM($S$6:AO$6)*$M637+SUM($S$7:AO$7)*$N637-SUM($O637:$Q637),0)</f>
        <v>2.0999999999999996</v>
      </c>
      <c r="AM637" s="4">
        <f t="shared" si="2059"/>
        <v>0</v>
      </c>
      <c r="AN637" s="72">
        <f>IF(SUM($S$3:AQ$3)*$J637+SUM($S$4:AU$4)*$K637+SUM($S$5:AQ$5)*$L637+SUM($S$6:AQ$6)*$M637+SUM($S$7:AQ$7)*$N637-SUM($O637:$Q637)&gt;0,SUM($S$3:AQ$3)*$J637+SUM($S$4:AU$4)*$K637+SUM($S$5:AQ$5)*$L637+SUM($S$6:AQ$6)*$M637+SUM($S$7:AQ$7)*$N637-SUM($O637:$Q637),0)</f>
        <v>3.0999999999999996</v>
      </c>
      <c r="AO637" s="4">
        <f t="shared" si="2060"/>
        <v>1</v>
      </c>
      <c r="AP637" s="72">
        <f>IF(SUM($S$3:AS$3)*$J637+SUM($S$4:AW$4)*$K637+SUM($S$5:AS$5)*$L637+SUM($S$6:AS$6)*$M637+SUM($S$7:AS$7)*$N637-SUM($O637:$Q637)&gt;0,SUM($S$3:AS$3)*$J637+SUM($S$4:AW$4)*$K637+SUM($S$5:AS$5)*$L637+SUM($S$6:AS$6)*$M637+SUM($S$7:AS$7)*$N637-SUM($O637:$Q637),0)</f>
        <v>5.1000000000000005</v>
      </c>
      <c r="AQ637" s="4">
        <f t="shared" si="2061"/>
        <v>2.0000000000000009</v>
      </c>
      <c r="AR637" s="72">
        <f>IF(SUM($S$3:AU$3)*$J637+SUM($S$4:AP$4)*$K637+SUM($S$5:AU$5)*$L637+SUM($S$6:AU$6)*$M637+SUM($S$7:AU$7)*$N637-SUM($O637:$Q637)&gt;0,SUM($S$3:AU$3)*$J637+SUM($S$4:AP$4)*$K637+SUM($S$5:AU$5)*$L637+SUM($S$6:AU$6)*$M637+SUM($S$7:AU$7)*$N637-SUM($O637:$Q637),0)</f>
        <v>8.6999999999999993</v>
      </c>
      <c r="AS637" s="4">
        <f t="shared" si="2062"/>
        <v>3.5999999999999988</v>
      </c>
      <c r="AT637" s="72">
        <f>IF(SUM($S$3:AW$3)*$J637+SUM($S$4:AW$4)*$K637+SUM($S$5:AW$5)*$L637+SUM($S$6:AW$6)*$M637+SUM($S$7:AW$7)*$N637-SUM($O637:$Q637)&gt;0,SUM($S$3:AW$3)*$J637+SUM($S$4:AW$4)*$K637+SUM($S$5:AW$5)*$L637+SUM($S$6:AW$6)*$M637+SUM($S$7:AW$7)*$N637-SUM($O637:$Q637),0)</f>
        <v>12.3</v>
      </c>
      <c r="AU637" s="4">
        <f t="shared" si="2063"/>
        <v>3.6000000000000014</v>
      </c>
      <c r="AV637" s="72">
        <f>IF(SUM($S$3:AY$3)*$J637+SUM($S$4:AY$4)*$K637+SUM($S$5:AY$5)*$L637+SUM($S$6:AY$6)*$M637+SUM($S$7:AY$7)*$N637-SUM($O637:$Q637)&gt;0,SUM($S$3:AY$3)*$J637+SUM($S$4:AY$4)*$K637+SUM($S$5:AY$5)*$L637+SUM($S$6:AY$6)*$M637+SUM($S$7:AY$7)*$N637-SUM($O637:$Q637),0)</f>
        <v>15.900000000000002</v>
      </c>
      <c r="AW637" s="4">
        <f t="shared" si="2064"/>
        <v>3.6000000000000014</v>
      </c>
      <c r="AX637" s="72">
        <f>IF(SUM($S$3:BA$3)*$J637+SUM($S$4:BA$4)*$K637+SUM($S$5:BA$5)*$L637+SUM($S$6:BA$6)*$M637+SUM($S$7:BA$7)*$N637-SUM($O637:$Q637)&gt;0,SUM($S$3:BA$3)*$J637+SUM($S$4:BA$4)*$K637+SUM($S$5:BA$5)*$L637+SUM($S$6:BA$6)*$M637+SUM($S$7:BA$7)*$N637-SUM($O637:$Q637),0)</f>
        <v>19.5</v>
      </c>
      <c r="AY637" s="7">
        <f t="shared" si="2065"/>
        <v>3.5999999999999979</v>
      </c>
      <c r="AZ637" s="401">
        <f>IF(SUM($S$3:BC$3)*$J637+SUM($S$4:BC$4)*$K637+SUM($S$5:BC$5)*$L637+SUM($S$6:BC$6)*$M637+SUM($S$7:BC$7)*$N637-SUM($O637:$Q637)&gt;0,SUM($S$3:BC$3)*$J637+SUM($S$4:BC$4)*$K637+SUM($S$5:BC$5)*$L637+SUM($S$6:BC$6)*$M637+SUM($S$7:BC$7)*$N637-SUM($O637:$Q637),0)</f>
        <v>23.1</v>
      </c>
      <c r="BA637" s="87">
        <f t="shared" si="2032"/>
        <v>3.6000000000000014</v>
      </c>
      <c r="BB637" s="402">
        <f>IF(SUM($S$3:BD$3)*$J637+SUM($S$4:BD$4)*$K637+SUM($S$5:BD$5)*$L637+SUM($S$6:BD$6)*$M637+SUM($S$7:BD$7)*$N637-SUM($O637:$Q637)&gt;0,SUM($S$3:BD$3)*$J637+SUM($S$4:BD$4)*$K637+SUM($S$5:BD$5)*$L637+SUM($S$6:BD$6)*$M637+SUM($S$7:BD$7)*$N637-SUM($O637:$Q637),0)</f>
        <v>25.82</v>
      </c>
      <c r="BC637" s="87">
        <f t="shared" si="2033"/>
        <v>2.7199999999999989</v>
      </c>
      <c r="BD637" s="393"/>
      <c r="BF637" s="75"/>
      <c r="BG637" s="91">
        <f t="shared" si="2069"/>
        <v>0</v>
      </c>
      <c r="BH637" s="91">
        <f t="shared" si="2070"/>
        <v>0</v>
      </c>
      <c r="BI637" s="91">
        <f t="shared" si="2071"/>
        <v>0</v>
      </c>
      <c r="BJ637" s="91">
        <f t="shared" si="2072"/>
        <v>22345.47</v>
      </c>
      <c r="BK637" s="91">
        <f t="shared" si="2073"/>
        <v>24580.016999999993</v>
      </c>
      <c r="BL637" s="91">
        <f t="shared" si="2074"/>
        <v>0</v>
      </c>
      <c r="BM637" s="91">
        <f t="shared" si="2075"/>
        <v>0</v>
      </c>
      <c r="BN637" s="91">
        <f t="shared" si="2076"/>
        <v>22345.47</v>
      </c>
      <c r="BO637" s="91">
        <f t="shared" si="2077"/>
        <v>44690.940000000024</v>
      </c>
      <c r="BP637" s="91">
        <f t="shared" si="2078"/>
        <v>80443.691999999981</v>
      </c>
      <c r="BQ637" s="250">
        <f t="shared" si="2079"/>
        <v>80443.692000000039</v>
      </c>
      <c r="BR637" s="157">
        <f t="shared" si="2080"/>
        <v>80443.692000000039</v>
      </c>
      <c r="BS637" s="91">
        <f t="shared" si="2081"/>
        <v>80443.691999999952</v>
      </c>
      <c r="BT637" s="91">
        <f t="shared" si="2082"/>
        <v>80443.692000000039</v>
      </c>
      <c r="BU637" s="91">
        <f t="shared" si="2083"/>
        <v>60779.678399999975</v>
      </c>
      <c r="BV637" s="23"/>
      <c r="BW637" s="24"/>
      <c r="BX637" s="164" t="s">
        <v>645</v>
      </c>
    </row>
    <row r="638" spans="1:76" ht="15" customHeight="1" x14ac:dyDescent="0.25">
      <c r="A638" s="94" t="s">
        <v>430</v>
      </c>
      <c r="B638" s="15"/>
      <c r="C638" s="268" t="s">
        <v>10</v>
      </c>
      <c r="D638" s="283">
        <v>1</v>
      </c>
      <c r="E638" s="336">
        <v>463.17699999999996</v>
      </c>
      <c r="F638" s="355" t="s">
        <v>628</v>
      </c>
      <c r="G638" s="369">
        <v>1</v>
      </c>
      <c r="H638" s="370">
        <v>509.49</v>
      </c>
      <c r="I638" s="383" t="s">
        <v>628</v>
      </c>
      <c r="J638" s="322"/>
      <c r="K638" s="117"/>
      <c r="L638" s="33">
        <v>1.6E-2</v>
      </c>
      <c r="M638" s="29"/>
      <c r="N638" s="29"/>
      <c r="O638" s="4">
        <v>0</v>
      </c>
      <c r="P638" s="10">
        <v>0</v>
      </c>
      <c r="Q638" s="295">
        <v>3.2160000000000002</v>
      </c>
      <c r="R638" s="72">
        <f>IF(SUM($S$3:U$3)*$J638+SUM($S$4:U$4)*$K638+SUM($S$5:U$5)*$L638+SUM($S$6:U$6)*$M638+SUM($S$7:U$7)*$N638-SUM($O638:$Q638)&gt;0,SUM($S$3:U$3)*$J638+SUM($S$4:U$4)*$K638+SUM($S$5:U$5)*$L638+SUM($S$6:U$6)*$M638+SUM($S$7:U$7)*$N638-SUM($O638:$Q638),0)</f>
        <v>0</v>
      </c>
      <c r="S638" s="73">
        <f t="shared" si="2049"/>
        <v>0</v>
      </c>
      <c r="T638" s="72">
        <f>IF(SUM($S$3:W$3)*$J638+SUM($S$4:W$4)*$K638+SUM($S$5:W$5)*$L638+SUM($S$6:W$6)*$M638+SUM($S$7:W$7)*$N638-SUM($O638:$Q638)&gt;0,SUM($S$3:W$3)*$J638+SUM($S$4:W$4)*$K638+SUM($S$5:W$5)*$L638+SUM($S$6:W$6)*$M638+SUM($S$7:W$7)*$N638-SUM($O638:$Q638),0)</f>
        <v>0</v>
      </c>
      <c r="U638" s="4">
        <f t="shared" si="2050"/>
        <v>0</v>
      </c>
      <c r="V638" s="72">
        <f>IF(SUM($S$3:Y$3)*$J638+SUM($S$4:Y$4)*$K638+SUM($S$5:Y$5)*$L638+SUM($S$6:Y$6)*$M638+SUM($S$7:Y$7)*$N638-SUM($O638:$Q638)&gt;0,SUM($S$3:Y$3)*$J638+SUM($S$4:Y$4)*$K638+SUM($S$5:Y$5)*$L638+SUM($S$6:Y$6)*$M638+SUM($S$7:Y$7)*$N638-SUM($O638:$Q638),0)</f>
        <v>0</v>
      </c>
      <c r="W638" s="4">
        <f t="shared" si="2051"/>
        <v>0</v>
      </c>
      <c r="X638" s="72">
        <f>IF(SUM($S$3:AA$3)*$J638+SUM($S$4:AA$4)*$K638+SUM($S$5:AA$5)*$L638+SUM($S$6:AA$6)*$M638+SUM($S$7:AA$7)*$N638-SUM($O638:$Q638)&gt;0,SUM($S$3:AA$3)*$J638+SUM($S$4:AA$4)*$K638+SUM($S$5:AA$5)*$L638+SUM($S$6:AA$6)*$M638+SUM($S$7:AA$7)*$N638-SUM($O638:$Q638),0)</f>
        <v>0</v>
      </c>
      <c r="Y638" s="4">
        <f t="shared" si="2052"/>
        <v>0</v>
      </c>
      <c r="Z638" s="72">
        <f>IF(SUM($S$3:AC$3)*$J638+SUM($S$4:AC$4)*$K638+SUM($S$5:AC$5)*$L638+SUM($S$6:AC$6)*$M638+SUM($S$7:AC$7)*$N638-SUM($O638:$Q638)&gt;0,SUM($S$3:AC$3)*$J638+SUM($S$4:AC$4)*$K638+SUM($S$5:AC$5)*$L638+SUM($S$6:AC$6)*$M638+SUM($S$7:AC$7)*$N638-SUM($O638:$Q638),0)</f>
        <v>0</v>
      </c>
      <c r="AA638" s="4">
        <f t="shared" si="2053"/>
        <v>0</v>
      </c>
      <c r="AB638" s="72">
        <f>IF(SUM($S$3:AE$3)*$J638+SUM($S$4:AE$4)*$K638+SUM($S$5:AE$5)*$L638+SUM($S$6:AE$6)*$M638+SUM($S$7:AE$7)*$N638-SUM($O638:$Q638)&gt;0,SUM($S$3:AE$3)*$J638+SUM($S$4:AE$4)*$K638+SUM($S$5:AE$5)*$L638+SUM($S$6:AE$6)*$M638+SUM($S$7:AE$7)*$N638-SUM($O638:$Q638),0)</f>
        <v>0</v>
      </c>
      <c r="AC638" s="4">
        <f t="shared" si="2054"/>
        <v>0</v>
      </c>
      <c r="AD638" s="72">
        <f>IF(SUM($S$3:AG$3)*$J638+SUM($S$4:AG$4)*$K638+SUM($S$5:AG$5)*$L638+SUM($S$6:AG$6)*$M638+SUM($S$7:AG$7)*$N638-SUM($O638:$Q638)&gt;0,SUM($S$3:AG$3)*$J638+SUM($S$4:AG$4)*$K638+SUM($S$5:AG$5)*$L638+SUM($S$6:AG$6)*$M638+SUM($S$7:AG$7)*$N638-SUM($O638:$Q638),0)</f>
        <v>0</v>
      </c>
      <c r="AE638" s="4">
        <f t="shared" si="2055"/>
        <v>0</v>
      </c>
      <c r="AF638" s="72">
        <f>IF(SUM($S$3:AI$3)*$J638+SUM($S$4:AI$4)*$K638+SUM($S$5:AI$5)*$L638+SUM($S$6:AI$6)*$M638+SUM($S$7:AI$7)*$N638-SUM($O638:$Q638)&gt;0,SUM($S$3:AI$3)*$J638+SUM($S$4:AI$4)*$K638+SUM($S$5:AI$5)*$L638+SUM($S$6:AI$6)*$M638+SUM($S$7:AI$7)*$N638-SUM($O638:$Q638),0)</f>
        <v>0.79999999999999982</v>
      </c>
      <c r="AG638" s="4">
        <f t="shared" si="2056"/>
        <v>0.79999999999999982</v>
      </c>
      <c r="AH638" s="72">
        <f>IF(SUM($S$3:AK$3)*$J638+SUM($S$4:AK$4)*$K638+SUM($S$5:AK$5)*$L638+SUM($S$6:AK$6)*$M638+SUM($S$7:AK$7)*$N638-SUM($O638:$Q638)&gt;0,SUM($S$3:AK$3)*$J638+SUM($S$4:AK$4)*$K638+SUM($S$5:AK$5)*$L638+SUM($S$6:AK$6)*$M638+SUM($S$7:AK$7)*$N638-SUM($O638:$Q638),0)</f>
        <v>1.6799999999999997</v>
      </c>
      <c r="AI638" s="4">
        <f t="shared" si="2057"/>
        <v>0.87999999999999989</v>
      </c>
      <c r="AJ638" s="72">
        <f>IF(SUM($S$3:AM$3)*$J638+SUM($S$4:AQ$4)*$K638+SUM($S$5:AM$5)*$L638+SUM($S$6:AM$6)*$M638+SUM($S$7:AM$7)*$N638-SUM($O638:$Q638)&gt;0,SUM($S$3:AM$3)*$J638+SUM($S$4:AQ$4)*$K638+SUM($S$5:AM$5)*$L638+SUM($S$6:AM$6)*$M638+SUM($S$7:AM$7)*$N638-SUM($O638:$Q638),0)</f>
        <v>1.6799999999999997</v>
      </c>
      <c r="AK638" s="4">
        <f t="shared" si="2058"/>
        <v>0</v>
      </c>
      <c r="AL638" s="72">
        <f>IF(SUM($S$3:AO$3)*$J638+SUM($S$4:AS$4)*$K638+SUM($S$5:AO$5)*$L638+SUM($S$6:AO$6)*$M638+SUM($S$7:AO$7)*$N638-SUM($O638:$Q638)&gt;0,SUM($S$3:AO$3)*$J638+SUM($S$4:AS$4)*$K638+SUM($S$5:AO$5)*$L638+SUM($S$6:AO$6)*$M638+SUM($S$7:AO$7)*$N638-SUM($O638:$Q638),0)</f>
        <v>1.6799999999999997</v>
      </c>
      <c r="AM638" s="4">
        <f t="shared" si="2059"/>
        <v>0</v>
      </c>
      <c r="AN638" s="72">
        <f>IF(SUM($S$3:AQ$3)*$J638+SUM($S$4:AU$4)*$K638+SUM($S$5:AQ$5)*$L638+SUM($S$6:AQ$6)*$M638+SUM($S$7:AQ$7)*$N638-SUM($O638:$Q638)&gt;0,SUM($S$3:AQ$3)*$J638+SUM($S$4:AU$4)*$K638+SUM($S$5:AQ$5)*$L638+SUM($S$6:AQ$6)*$M638+SUM($S$7:AQ$7)*$N638-SUM($O638:$Q638),0)</f>
        <v>2.4799999999999995</v>
      </c>
      <c r="AO638" s="4">
        <f t="shared" si="2060"/>
        <v>0.79999999999999982</v>
      </c>
      <c r="AP638" s="72">
        <f>IF(SUM($S$3:AS$3)*$J638+SUM($S$4:AW$4)*$K638+SUM($S$5:AS$5)*$L638+SUM($S$6:AS$6)*$M638+SUM($S$7:AS$7)*$N638-SUM($O638:$Q638)&gt;0,SUM($S$3:AS$3)*$J638+SUM($S$4:AW$4)*$K638+SUM($S$5:AS$5)*$L638+SUM($S$6:AS$6)*$M638+SUM($S$7:AS$7)*$N638-SUM($O638:$Q638),0)</f>
        <v>4.08</v>
      </c>
      <c r="AQ638" s="4">
        <f t="shared" si="2061"/>
        <v>1.6000000000000005</v>
      </c>
      <c r="AR638" s="72">
        <f>IF(SUM($S$3:AU$3)*$J638+SUM($S$4:AP$4)*$K638+SUM($S$5:AU$5)*$L638+SUM($S$6:AU$6)*$M638+SUM($S$7:AU$7)*$N638-SUM($O638:$Q638)&gt;0,SUM($S$3:AU$3)*$J638+SUM($S$4:AP$4)*$K638+SUM($S$5:AU$5)*$L638+SUM($S$6:AU$6)*$M638+SUM($S$7:AU$7)*$N638-SUM($O638:$Q638),0)</f>
        <v>6.96</v>
      </c>
      <c r="AS638" s="4">
        <f t="shared" si="2062"/>
        <v>2.88</v>
      </c>
      <c r="AT638" s="72">
        <f>IF(SUM($S$3:AW$3)*$J638+SUM($S$4:AW$4)*$K638+SUM($S$5:AW$5)*$L638+SUM($S$6:AW$6)*$M638+SUM($S$7:AW$7)*$N638-SUM($O638:$Q638)&gt;0,SUM($S$3:AW$3)*$J638+SUM($S$4:AW$4)*$K638+SUM($S$5:AW$5)*$L638+SUM($S$6:AW$6)*$M638+SUM($S$7:AW$7)*$N638-SUM($O638:$Q638),0)</f>
        <v>9.84</v>
      </c>
      <c r="AU638" s="4">
        <f t="shared" si="2063"/>
        <v>2.88</v>
      </c>
      <c r="AV638" s="72">
        <f>IF(SUM($S$3:AY$3)*$J638+SUM($S$4:AY$4)*$K638+SUM($S$5:AY$5)*$L638+SUM($S$6:AY$6)*$M638+SUM($S$7:AY$7)*$N638-SUM($O638:$Q638)&gt;0,SUM($S$3:AY$3)*$J638+SUM($S$4:AY$4)*$K638+SUM($S$5:AY$5)*$L638+SUM($S$6:AY$6)*$M638+SUM($S$7:AY$7)*$N638-SUM($O638:$Q638),0)</f>
        <v>12.719999999999999</v>
      </c>
      <c r="AW638" s="4">
        <f t="shared" si="2064"/>
        <v>2.879999999999999</v>
      </c>
      <c r="AX638" s="72">
        <f>IF(SUM($S$3:BA$3)*$J638+SUM($S$4:BA$4)*$K638+SUM($S$5:BA$5)*$L638+SUM($S$6:BA$6)*$M638+SUM($S$7:BA$7)*$N638-SUM($O638:$Q638)&gt;0,SUM($S$3:BA$3)*$J638+SUM($S$4:BA$4)*$K638+SUM($S$5:BA$5)*$L638+SUM($S$6:BA$6)*$M638+SUM($S$7:BA$7)*$N638-SUM($O638:$Q638),0)</f>
        <v>15.599999999999998</v>
      </c>
      <c r="AY638" s="7">
        <f t="shared" si="2065"/>
        <v>2.879999999999999</v>
      </c>
      <c r="AZ638" s="401">
        <f>IF(SUM($S$3:BC$3)*$J638+SUM($S$4:BC$4)*$K638+SUM($S$5:BC$5)*$L638+SUM($S$6:BC$6)*$M638+SUM($S$7:BC$7)*$N638-SUM($O638:$Q638)&gt;0,SUM($S$3:BC$3)*$J638+SUM($S$4:BC$4)*$K638+SUM($S$5:BC$5)*$L638+SUM($S$6:BC$6)*$M638+SUM($S$7:BC$7)*$N638-SUM($O638:$Q638),0)</f>
        <v>18.48</v>
      </c>
      <c r="BA638" s="87">
        <f t="shared" si="2032"/>
        <v>2.8800000000000026</v>
      </c>
      <c r="BB638" s="402">
        <f>IF(SUM($S$3:BD$3)*$J638+SUM($S$4:BD$4)*$K638+SUM($S$5:BD$5)*$L638+SUM($S$6:BD$6)*$M638+SUM($S$7:BD$7)*$N638-SUM($O638:$Q638)&gt;0,SUM($S$3:BD$3)*$J638+SUM($S$4:BD$4)*$K638+SUM($S$5:BD$5)*$L638+SUM($S$6:BD$6)*$M638+SUM($S$7:BD$7)*$N638-SUM($O638:$Q638),0)</f>
        <v>20.655999999999999</v>
      </c>
      <c r="BC638" s="87">
        <f t="shared" si="2033"/>
        <v>2.1759999999999984</v>
      </c>
      <c r="BD638" s="393"/>
      <c r="BF638" s="75"/>
      <c r="BG638" s="91">
        <f t="shared" si="2069"/>
        <v>0</v>
      </c>
      <c r="BH638" s="91">
        <f t="shared" si="2070"/>
        <v>0</v>
      </c>
      <c r="BI638" s="91">
        <f t="shared" si="2071"/>
        <v>0</v>
      </c>
      <c r="BJ638" s="91">
        <f t="shared" si="2072"/>
        <v>407.59199999999993</v>
      </c>
      <c r="BK638" s="91">
        <f t="shared" si="2073"/>
        <v>448.35119999999995</v>
      </c>
      <c r="BL638" s="91">
        <f t="shared" si="2074"/>
        <v>0</v>
      </c>
      <c r="BM638" s="91">
        <f t="shared" si="2075"/>
        <v>0</v>
      </c>
      <c r="BN638" s="91">
        <f t="shared" si="2076"/>
        <v>407.59199999999993</v>
      </c>
      <c r="BO638" s="91">
        <f t="shared" si="2077"/>
        <v>815.18400000000031</v>
      </c>
      <c r="BP638" s="91">
        <f t="shared" si="2078"/>
        <v>1467.3312000000001</v>
      </c>
      <c r="BQ638" s="250">
        <f t="shared" si="2079"/>
        <v>1467.3312000000001</v>
      </c>
      <c r="BR638" s="157">
        <f t="shared" si="2080"/>
        <v>1467.3311999999996</v>
      </c>
      <c r="BS638" s="91">
        <f t="shared" si="2081"/>
        <v>1467.3311999999996</v>
      </c>
      <c r="BT638" s="91">
        <f t="shared" si="2082"/>
        <v>1467.3312000000012</v>
      </c>
      <c r="BU638" s="91">
        <f t="shared" si="2083"/>
        <v>1108.6502399999993</v>
      </c>
      <c r="BV638" s="23"/>
      <c r="BW638" s="24"/>
      <c r="BX638" s="164" t="s">
        <v>645</v>
      </c>
    </row>
    <row r="639" spans="1:76" ht="15" customHeight="1" x14ac:dyDescent="0.25">
      <c r="A639" s="94" t="s">
        <v>431</v>
      </c>
      <c r="B639" s="15"/>
      <c r="C639" s="268" t="s">
        <v>10</v>
      </c>
      <c r="D639" s="283">
        <v>1</v>
      </c>
      <c r="E639" s="336">
        <v>550.47199999999998</v>
      </c>
      <c r="F639" s="355" t="s">
        <v>628</v>
      </c>
      <c r="G639" s="369">
        <v>1</v>
      </c>
      <c r="H639" s="370">
        <v>605.52</v>
      </c>
      <c r="I639" s="383" t="s">
        <v>628</v>
      </c>
      <c r="J639" s="322"/>
      <c r="K639" s="117"/>
      <c r="L639" s="33">
        <v>1.2E-2</v>
      </c>
      <c r="M639" s="29"/>
      <c r="N639" s="29"/>
      <c r="O639" s="4">
        <v>0</v>
      </c>
      <c r="P639" s="10">
        <v>0</v>
      </c>
      <c r="Q639" s="295">
        <v>2.4119999999999999</v>
      </c>
      <c r="R639" s="72">
        <f>IF(SUM($S$3:U$3)*$J639+SUM($S$4:U$4)*$K639+SUM($S$5:U$5)*$L639+SUM($S$6:U$6)*$M639+SUM($S$7:U$7)*$N639-SUM($O639:$Q639)&gt;0,SUM($S$3:U$3)*$J639+SUM($S$4:U$4)*$K639+SUM($S$5:U$5)*$L639+SUM($S$6:U$6)*$M639+SUM($S$7:U$7)*$N639-SUM($O639:$Q639),0)</f>
        <v>0</v>
      </c>
      <c r="S639" s="73">
        <f t="shared" si="2049"/>
        <v>0</v>
      </c>
      <c r="T639" s="72">
        <f>IF(SUM($S$3:W$3)*$J639+SUM($S$4:W$4)*$K639+SUM($S$5:W$5)*$L639+SUM($S$6:W$6)*$M639+SUM($S$7:W$7)*$N639-SUM($O639:$Q639)&gt;0,SUM($S$3:W$3)*$J639+SUM($S$4:W$4)*$K639+SUM($S$5:W$5)*$L639+SUM($S$6:W$6)*$M639+SUM($S$7:W$7)*$N639-SUM($O639:$Q639),0)</f>
        <v>0</v>
      </c>
      <c r="U639" s="4">
        <f t="shared" si="2050"/>
        <v>0</v>
      </c>
      <c r="V639" s="72">
        <f>IF(SUM($S$3:Y$3)*$J639+SUM($S$4:Y$4)*$K639+SUM($S$5:Y$5)*$L639+SUM($S$6:Y$6)*$M639+SUM($S$7:Y$7)*$N639-SUM($O639:$Q639)&gt;0,SUM($S$3:Y$3)*$J639+SUM($S$4:Y$4)*$K639+SUM($S$5:Y$5)*$L639+SUM($S$6:Y$6)*$M639+SUM($S$7:Y$7)*$N639-SUM($O639:$Q639),0)</f>
        <v>0</v>
      </c>
      <c r="W639" s="4">
        <f t="shared" si="2051"/>
        <v>0</v>
      </c>
      <c r="X639" s="72">
        <f>IF(SUM($S$3:AA$3)*$J639+SUM($S$4:AA$4)*$K639+SUM($S$5:AA$5)*$L639+SUM($S$6:AA$6)*$M639+SUM($S$7:AA$7)*$N639-SUM($O639:$Q639)&gt;0,SUM($S$3:AA$3)*$J639+SUM($S$4:AA$4)*$K639+SUM($S$5:AA$5)*$L639+SUM($S$6:AA$6)*$M639+SUM($S$7:AA$7)*$N639-SUM($O639:$Q639),0)</f>
        <v>0</v>
      </c>
      <c r="Y639" s="4">
        <f t="shared" si="2052"/>
        <v>0</v>
      </c>
      <c r="Z639" s="72">
        <f>IF(SUM($S$3:AC$3)*$J639+SUM($S$4:AC$4)*$K639+SUM($S$5:AC$5)*$L639+SUM($S$6:AC$6)*$M639+SUM($S$7:AC$7)*$N639-SUM($O639:$Q639)&gt;0,SUM($S$3:AC$3)*$J639+SUM($S$4:AC$4)*$K639+SUM($S$5:AC$5)*$L639+SUM($S$6:AC$6)*$M639+SUM($S$7:AC$7)*$N639-SUM($O639:$Q639),0)</f>
        <v>0</v>
      </c>
      <c r="AA639" s="4">
        <f t="shared" si="2053"/>
        <v>0</v>
      </c>
      <c r="AB639" s="72">
        <f>IF(SUM($S$3:AE$3)*$J639+SUM($S$4:AE$4)*$K639+SUM($S$5:AE$5)*$L639+SUM($S$6:AE$6)*$M639+SUM($S$7:AE$7)*$N639-SUM($O639:$Q639)&gt;0,SUM($S$3:AE$3)*$J639+SUM($S$4:AE$4)*$K639+SUM($S$5:AE$5)*$L639+SUM($S$6:AE$6)*$M639+SUM($S$7:AE$7)*$N639-SUM($O639:$Q639),0)</f>
        <v>0</v>
      </c>
      <c r="AC639" s="4">
        <f t="shared" si="2054"/>
        <v>0</v>
      </c>
      <c r="AD639" s="72">
        <f>IF(SUM($S$3:AG$3)*$J639+SUM($S$4:AG$4)*$K639+SUM($S$5:AG$5)*$L639+SUM($S$6:AG$6)*$M639+SUM($S$7:AG$7)*$N639-SUM($O639:$Q639)&gt;0,SUM($S$3:AG$3)*$J639+SUM($S$4:AG$4)*$K639+SUM($S$5:AG$5)*$L639+SUM($S$6:AG$6)*$M639+SUM($S$7:AG$7)*$N639-SUM($O639:$Q639),0)</f>
        <v>0</v>
      </c>
      <c r="AE639" s="4">
        <f t="shared" si="2055"/>
        <v>0</v>
      </c>
      <c r="AF639" s="72">
        <f>IF(SUM($S$3:AI$3)*$J639+SUM($S$4:AI$4)*$K639+SUM($S$5:AI$5)*$L639+SUM($S$6:AI$6)*$M639+SUM($S$7:AI$7)*$N639-SUM($O639:$Q639)&gt;0,SUM($S$3:AI$3)*$J639+SUM($S$4:AI$4)*$K639+SUM($S$5:AI$5)*$L639+SUM($S$6:AI$6)*$M639+SUM($S$7:AI$7)*$N639-SUM($O639:$Q639),0)</f>
        <v>0.60000000000000009</v>
      </c>
      <c r="AG639" s="4">
        <f t="shared" si="2056"/>
        <v>0.60000000000000009</v>
      </c>
      <c r="AH639" s="72">
        <f>IF(SUM($S$3:AK$3)*$J639+SUM($S$4:AK$4)*$K639+SUM($S$5:AK$5)*$L639+SUM($S$6:AK$6)*$M639+SUM($S$7:AK$7)*$N639-SUM($O639:$Q639)&gt;0,SUM($S$3:AK$3)*$J639+SUM($S$4:AK$4)*$K639+SUM($S$5:AK$5)*$L639+SUM($S$6:AK$6)*$M639+SUM($S$7:AK$7)*$N639-SUM($O639:$Q639),0)</f>
        <v>1.2600000000000002</v>
      </c>
      <c r="AI639" s="4">
        <f t="shared" si="2057"/>
        <v>0.66000000000000014</v>
      </c>
      <c r="AJ639" s="72">
        <f>IF(SUM($S$3:AM$3)*$J639+SUM($S$4:AQ$4)*$K639+SUM($S$5:AM$5)*$L639+SUM($S$6:AM$6)*$M639+SUM($S$7:AM$7)*$N639-SUM($O639:$Q639)&gt;0,SUM($S$3:AM$3)*$J639+SUM($S$4:AQ$4)*$K639+SUM($S$5:AM$5)*$L639+SUM($S$6:AM$6)*$M639+SUM($S$7:AM$7)*$N639-SUM($O639:$Q639),0)</f>
        <v>1.2600000000000002</v>
      </c>
      <c r="AK639" s="4">
        <f t="shared" si="2058"/>
        <v>0</v>
      </c>
      <c r="AL639" s="72">
        <f>IF(SUM($S$3:AO$3)*$J639+SUM($S$4:AS$4)*$K639+SUM($S$5:AO$5)*$L639+SUM($S$6:AO$6)*$M639+SUM($S$7:AO$7)*$N639-SUM($O639:$Q639)&gt;0,SUM($S$3:AO$3)*$J639+SUM($S$4:AS$4)*$K639+SUM($S$5:AO$5)*$L639+SUM($S$6:AO$6)*$M639+SUM($S$7:AO$7)*$N639-SUM($O639:$Q639),0)</f>
        <v>1.2600000000000002</v>
      </c>
      <c r="AM639" s="4">
        <f t="shared" si="2059"/>
        <v>0</v>
      </c>
      <c r="AN639" s="72">
        <f>IF(SUM($S$3:AQ$3)*$J639+SUM($S$4:AU$4)*$K639+SUM($S$5:AQ$5)*$L639+SUM($S$6:AQ$6)*$M639+SUM($S$7:AQ$7)*$N639-SUM($O639:$Q639)&gt;0,SUM($S$3:AQ$3)*$J639+SUM($S$4:AU$4)*$K639+SUM($S$5:AQ$5)*$L639+SUM($S$6:AQ$6)*$M639+SUM($S$7:AQ$7)*$N639-SUM($O639:$Q639),0)</f>
        <v>1.8600000000000003</v>
      </c>
      <c r="AO639" s="4">
        <f t="shared" si="2060"/>
        <v>0.60000000000000009</v>
      </c>
      <c r="AP639" s="72">
        <f>IF(SUM($S$3:AS$3)*$J639+SUM($S$4:AW$4)*$K639+SUM($S$5:AS$5)*$L639+SUM($S$6:AS$6)*$M639+SUM($S$7:AS$7)*$N639-SUM($O639:$Q639)&gt;0,SUM($S$3:AS$3)*$J639+SUM($S$4:AW$4)*$K639+SUM($S$5:AS$5)*$L639+SUM($S$6:AS$6)*$M639+SUM($S$7:AS$7)*$N639-SUM($O639:$Q639),0)</f>
        <v>3.0600000000000005</v>
      </c>
      <c r="AQ639" s="4">
        <f t="shared" si="2061"/>
        <v>1.2000000000000002</v>
      </c>
      <c r="AR639" s="72">
        <f>IF(SUM($S$3:AU$3)*$J639+SUM($S$4:AP$4)*$K639+SUM($S$5:AU$5)*$L639+SUM($S$6:AU$6)*$M639+SUM($S$7:AU$7)*$N639-SUM($O639:$Q639)&gt;0,SUM($S$3:AU$3)*$J639+SUM($S$4:AP$4)*$K639+SUM($S$5:AU$5)*$L639+SUM($S$6:AU$6)*$M639+SUM($S$7:AU$7)*$N639-SUM($O639:$Q639),0)</f>
        <v>5.2200000000000006</v>
      </c>
      <c r="AS639" s="4">
        <f t="shared" si="2062"/>
        <v>2.16</v>
      </c>
      <c r="AT639" s="72">
        <f>IF(SUM($S$3:AW$3)*$J639+SUM($S$4:AW$4)*$K639+SUM($S$5:AW$5)*$L639+SUM($S$6:AW$6)*$M639+SUM($S$7:AW$7)*$N639-SUM($O639:$Q639)&gt;0,SUM($S$3:AW$3)*$J639+SUM($S$4:AW$4)*$K639+SUM($S$5:AW$5)*$L639+SUM($S$6:AW$6)*$M639+SUM($S$7:AW$7)*$N639-SUM($O639:$Q639),0)</f>
        <v>7.38</v>
      </c>
      <c r="AU639" s="4">
        <f t="shared" si="2063"/>
        <v>2.1599999999999993</v>
      </c>
      <c r="AV639" s="72">
        <f>IF(SUM($S$3:AY$3)*$J639+SUM($S$4:AY$4)*$K639+SUM($S$5:AY$5)*$L639+SUM($S$6:AY$6)*$M639+SUM($S$7:AY$7)*$N639-SUM($O639:$Q639)&gt;0,SUM($S$3:AY$3)*$J639+SUM($S$4:AY$4)*$K639+SUM($S$5:AY$5)*$L639+SUM($S$6:AY$6)*$M639+SUM($S$7:AY$7)*$N639-SUM($O639:$Q639),0)</f>
        <v>9.5399999999999991</v>
      </c>
      <c r="AW639" s="4">
        <f t="shared" si="2064"/>
        <v>2.1599999999999993</v>
      </c>
      <c r="AX639" s="72">
        <f>IF(SUM($S$3:BA$3)*$J639+SUM($S$4:BA$4)*$K639+SUM($S$5:BA$5)*$L639+SUM($S$6:BA$6)*$M639+SUM($S$7:BA$7)*$N639-SUM($O639:$Q639)&gt;0,SUM($S$3:BA$3)*$J639+SUM($S$4:BA$4)*$K639+SUM($S$5:BA$5)*$L639+SUM($S$6:BA$6)*$M639+SUM($S$7:BA$7)*$N639-SUM($O639:$Q639),0)</f>
        <v>11.7</v>
      </c>
      <c r="AY639" s="7">
        <f t="shared" si="2065"/>
        <v>2.16</v>
      </c>
      <c r="AZ639" s="401">
        <f>IF(SUM($S$3:BC$3)*$J639+SUM($S$4:BC$4)*$K639+SUM($S$5:BC$5)*$L639+SUM($S$6:BC$6)*$M639+SUM($S$7:BC$7)*$N639-SUM($O639:$Q639)&gt;0,SUM($S$3:BC$3)*$J639+SUM($S$4:BC$4)*$K639+SUM($S$5:BC$5)*$L639+SUM($S$6:BC$6)*$M639+SUM($S$7:BC$7)*$N639-SUM($O639:$Q639),0)</f>
        <v>13.860000000000003</v>
      </c>
      <c r="BA639" s="87">
        <f t="shared" si="2032"/>
        <v>2.1600000000000037</v>
      </c>
      <c r="BB639" s="402">
        <f>IF(SUM($S$3:BD$3)*$J639+SUM($S$4:BD$4)*$K639+SUM($S$5:BD$5)*$L639+SUM($S$6:BD$6)*$M639+SUM($S$7:BD$7)*$N639-SUM($O639:$Q639)&gt;0,SUM($S$3:BD$3)*$J639+SUM($S$4:BD$4)*$K639+SUM($S$5:BD$5)*$L639+SUM($S$6:BD$6)*$M639+SUM($S$7:BD$7)*$N639-SUM($O639:$Q639),0)</f>
        <v>15.492000000000001</v>
      </c>
      <c r="BC639" s="87">
        <f t="shared" si="2033"/>
        <v>1.6319999999999979</v>
      </c>
      <c r="BD639" s="393"/>
      <c r="BF639" s="75"/>
      <c r="BG639" s="91">
        <f t="shared" si="2069"/>
        <v>0</v>
      </c>
      <c r="BH639" s="91">
        <f t="shared" si="2070"/>
        <v>0</v>
      </c>
      <c r="BI639" s="91">
        <f t="shared" si="2071"/>
        <v>0</v>
      </c>
      <c r="BJ639" s="91">
        <f t="shared" si="2072"/>
        <v>363.31200000000007</v>
      </c>
      <c r="BK639" s="91">
        <f t="shared" si="2073"/>
        <v>399.64320000000009</v>
      </c>
      <c r="BL639" s="91">
        <f t="shared" si="2074"/>
        <v>0</v>
      </c>
      <c r="BM639" s="91">
        <f t="shared" si="2075"/>
        <v>0</v>
      </c>
      <c r="BN639" s="91">
        <f t="shared" si="2076"/>
        <v>363.31200000000007</v>
      </c>
      <c r="BO639" s="91">
        <f t="shared" si="2077"/>
        <v>726.62400000000014</v>
      </c>
      <c r="BP639" s="91">
        <f t="shared" si="2078"/>
        <v>1307.9232</v>
      </c>
      <c r="BQ639" s="250">
        <f t="shared" si="2079"/>
        <v>1307.9231999999995</v>
      </c>
      <c r="BR639" s="157">
        <f t="shared" si="2080"/>
        <v>1307.9231999999995</v>
      </c>
      <c r="BS639" s="91">
        <f t="shared" si="2081"/>
        <v>1307.9232</v>
      </c>
      <c r="BT639" s="91">
        <f t="shared" si="2082"/>
        <v>1307.9232000000022</v>
      </c>
      <c r="BU639" s="91">
        <f t="shared" si="2083"/>
        <v>988.2086399999987</v>
      </c>
      <c r="BV639" s="23"/>
      <c r="BW639" s="24"/>
      <c r="BX639" s="164" t="s">
        <v>645</v>
      </c>
    </row>
    <row r="640" spans="1:76" ht="15" customHeight="1" x14ac:dyDescent="0.25">
      <c r="A640" s="94" t="s">
        <v>432</v>
      </c>
      <c r="B640" s="15"/>
      <c r="C640" s="268" t="s">
        <v>10</v>
      </c>
      <c r="D640" s="283">
        <v>1</v>
      </c>
      <c r="E640" s="336">
        <v>676.79299999999989</v>
      </c>
      <c r="F640" s="355" t="s">
        <v>628</v>
      </c>
      <c r="G640" s="369">
        <v>1</v>
      </c>
      <c r="H640" s="370">
        <v>744.47</v>
      </c>
      <c r="I640" s="383" t="s">
        <v>628</v>
      </c>
      <c r="J640" s="322"/>
      <c r="K640" s="117"/>
      <c r="L640" s="33">
        <v>0.01</v>
      </c>
      <c r="M640" s="29"/>
      <c r="N640" s="29"/>
      <c r="O640" s="4">
        <v>0</v>
      </c>
      <c r="P640" s="10">
        <v>0</v>
      </c>
      <c r="Q640" s="295">
        <v>2.0100000000000002</v>
      </c>
      <c r="R640" s="72">
        <f>IF(SUM($S$3:U$3)*$J640+SUM($S$4:U$4)*$K640+SUM($S$5:U$5)*$L640+SUM($S$6:U$6)*$M640+SUM($S$7:U$7)*$N640-SUM($O640:$Q640)&gt;0,SUM($S$3:U$3)*$J640+SUM($S$4:U$4)*$K640+SUM($S$5:U$5)*$L640+SUM($S$6:U$6)*$M640+SUM($S$7:U$7)*$N640-SUM($O640:$Q640),0)</f>
        <v>0</v>
      </c>
      <c r="S640" s="73">
        <f t="shared" si="2049"/>
        <v>0</v>
      </c>
      <c r="T640" s="72">
        <f>IF(SUM($S$3:W$3)*$J640+SUM($S$4:W$4)*$K640+SUM($S$5:W$5)*$L640+SUM($S$6:W$6)*$M640+SUM($S$7:W$7)*$N640-SUM($O640:$Q640)&gt;0,SUM($S$3:W$3)*$J640+SUM($S$4:W$4)*$K640+SUM($S$5:W$5)*$L640+SUM($S$6:W$6)*$M640+SUM($S$7:W$7)*$N640-SUM($O640:$Q640),0)</f>
        <v>0</v>
      </c>
      <c r="U640" s="4">
        <f t="shared" si="2050"/>
        <v>0</v>
      </c>
      <c r="V640" s="72">
        <f>IF(SUM($S$3:Y$3)*$J640+SUM($S$4:Y$4)*$K640+SUM($S$5:Y$5)*$L640+SUM($S$6:Y$6)*$M640+SUM($S$7:Y$7)*$N640-SUM($O640:$Q640)&gt;0,SUM($S$3:Y$3)*$J640+SUM($S$4:Y$4)*$K640+SUM($S$5:Y$5)*$L640+SUM($S$6:Y$6)*$M640+SUM($S$7:Y$7)*$N640-SUM($O640:$Q640),0)</f>
        <v>0</v>
      </c>
      <c r="W640" s="4">
        <f t="shared" si="2051"/>
        <v>0</v>
      </c>
      <c r="X640" s="72">
        <f>IF(SUM($S$3:AA$3)*$J640+SUM($S$4:AA$4)*$K640+SUM($S$5:AA$5)*$L640+SUM($S$6:AA$6)*$M640+SUM($S$7:AA$7)*$N640-SUM($O640:$Q640)&gt;0,SUM($S$3:AA$3)*$J640+SUM($S$4:AA$4)*$K640+SUM($S$5:AA$5)*$L640+SUM($S$6:AA$6)*$M640+SUM($S$7:AA$7)*$N640-SUM($O640:$Q640),0)</f>
        <v>0</v>
      </c>
      <c r="Y640" s="4">
        <f t="shared" si="2052"/>
        <v>0</v>
      </c>
      <c r="Z640" s="72">
        <f>IF(SUM($S$3:AC$3)*$J640+SUM($S$4:AC$4)*$K640+SUM($S$5:AC$5)*$L640+SUM($S$6:AC$6)*$M640+SUM($S$7:AC$7)*$N640-SUM($O640:$Q640)&gt;0,SUM($S$3:AC$3)*$J640+SUM($S$4:AC$4)*$K640+SUM($S$5:AC$5)*$L640+SUM($S$6:AC$6)*$M640+SUM($S$7:AC$7)*$N640-SUM($O640:$Q640),0)</f>
        <v>0</v>
      </c>
      <c r="AA640" s="4">
        <f t="shared" si="2053"/>
        <v>0</v>
      </c>
      <c r="AB640" s="72">
        <f>IF(SUM($S$3:AE$3)*$J640+SUM($S$4:AE$4)*$K640+SUM($S$5:AE$5)*$L640+SUM($S$6:AE$6)*$M640+SUM($S$7:AE$7)*$N640-SUM($O640:$Q640)&gt;0,SUM($S$3:AE$3)*$J640+SUM($S$4:AE$4)*$K640+SUM($S$5:AE$5)*$L640+SUM($S$6:AE$6)*$M640+SUM($S$7:AE$7)*$N640-SUM($O640:$Q640),0)</f>
        <v>0</v>
      </c>
      <c r="AC640" s="4">
        <f t="shared" si="2054"/>
        <v>0</v>
      </c>
      <c r="AD640" s="72">
        <f>IF(SUM($S$3:AG$3)*$J640+SUM($S$4:AG$4)*$K640+SUM($S$5:AG$5)*$L640+SUM($S$6:AG$6)*$M640+SUM($S$7:AG$7)*$N640-SUM($O640:$Q640)&gt;0,SUM($S$3:AG$3)*$J640+SUM($S$4:AG$4)*$K640+SUM($S$5:AG$5)*$L640+SUM($S$6:AG$6)*$M640+SUM($S$7:AG$7)*$N640-SUM($O640:$Q640),0)</f>
        <v>0</v>
      </c>
      <c r="AE640" s="4">
        <f t="shared" si="2055"/>
        <v>0</v>
      </c>
      <c r="AF640" s="72">
        <f>IF(SUM($S$3:AI$3)*$J640+SUM($S$4:AI$4)*$K640+SUM($S$5:AI$5)*$L640+SUM($S$6:AI$6)*$M640+SUM($S$7:AI$7)*$N640-SUM($O640:$Q640)&gt;0,SUM($S$3:AI$3)*$J640+SUM($S$4:AI$4)*$K640+SUM($S$5:AI$5)*$L640+SUM($S$6:AI$6)*$M640+SUM($S$7:AI$7)*$N640-SUM($O640:$Q640),0)</f>
        <v>0.5</v>
      </c>
      <c r="AG640" s="4">
        <f t="shared" si="2056"/>
        <v>0.5</v>
      </c>
      <c r="AH640" s="72">
        <f>IF(SUM($S$3:AK$3)*$J640+SUM($S$4:AK$4)*$K640+SUM($S$5:AK$5)*$L640+SUM($S$6:AK$6)*$M640+SUM($S$7:AK$7)*$N640-SUM($O640:$Q640)&gt;0,SUM($S$3:AK$3)*$J640+SUM($S$4:AK$4)*$K640+SUM($S$5:AK$5)*$L640+SUM($S$6:AK$6)*$M640+SUM($S$7:AK$7)*$N640-SUM($O640:$Q640),0)</f>
        <v>1.0499999999999998</v>
      </c>
      <c r="AI640" s="4">
        <f t="shared" si="2057"/>
        <v>0.54999999999999982</v>
      </c>
      <c r="AJ640" s="72">
        <f>IF(SUM($S$3:AM$3)*$J640+SUM($S$4:AQ$4)*$K640+SUM($S$5:AM$5)*$L640+SUM($S$6:AM$6)*$M640+SUM($S$7:AM$7)*$N640-SUM($O640:$Q640)&gt;0,SUM($S$3:AM$3)*$J640+SUM($S$4:AQ$4)*$K640+SUM($S$5:AM$5)*$L640+SUM($S$6:AM$6)*$M640+SUM($S$7:AM$7)*$N640-SUM($O640:$Q640),0)</f>
        <v>1.0499999999999998</v>
      </c>
      <c r="AK640" s="4">
        <f t="shared" si="2058"/>
        <v>0</v>
      </c>
      <c r="AL640" s="72">
        <f>IF(SUM($S$3:AO$3)*$J640+SUM($S$4:AS$4)*$K640+SUM($S$5:AO$5)*$L640+SUM($S$6:AO$6)*$M640+SUM($S$7:AO$7)*$N640-SUM($O640:$Q640)&gt;0,SUM($S$3:AO$3)*$J640+SUM($S$4:AS$4)*$K640+SUM($S$5:AO$5)*$L640+SUM($S$6:AO$6)*$M640+SUM($S$7:AO$7)*$N640-SUM($O640:$Q640),0)</f>
        <v>1.0499999999999998</v>
      </c>
      <c r="AM640" s="4">
        <f t="shared" si="2059"/>
        <v>0</v>
      </c>
      <c r="AN640" s="72">
        <f>IF(SUM($S$3:AQ$3)*$J640+SUM($S$4:AU$4)*$K640+SUM($S$5:AQ$5)*$L640+SUM($S$6:AQ$6)*$M640+SUM($S$7:AQ$7)*$N640-SUM($O640:$Q640)&gt;0,SUM($S$3:AQ$3)*$J640+SUM($S$4:AU$4)*$K640+SUM($S$5:AQ$5)*$L640+SUM($S$6:AQ$6)*$M640+SUM($S$7:AQ$7)*$N640-SUM($O640:$Q640),0)</f>
        <v>1.5499999999999998</v>
      </c>
      <c r="AO640" s="4">
        <f t="shared" si="2060"/>
        <v>0.5</v>
      </c>
      <c r="AP640" s="72">
        <f>IF(SUM($S$3:AS$3)*$J640+SUM($S$4:AW$4)*$K640+SUM($S$5:AS$5)*$L640+SUM($S$6:AS$6)*$M640+SUM($S$7:AS$7)*$N640-SUM($O640:$Q640)&gt;0,SUM($S$3:AS$3)*$J640+SUM($S$4:AW$4)*$K640+SUM($S$5:AS$5)*$L640+SUM($S$6:AS$6)*$M640+SUM($S$7:AS$7)*$N640-SUM($O640:$Q640),0)</f>
        <v>2.5500000000000003</v>
      </c>
      <c r="AQ640" s="4">
        <f t="shared" si="2061"/>
        <v>1.0000000000000004</v>
      </c>
      <c r="AR640" s="72">
        <f>IF(SUM($S$3:AU$3)*$J640+SUM($S$4:AP$4)*$K640+SUM($S$5:AU$5)*$L640+SUM($S$6:AU$6)*$M640+SUM($S$7:AU$7)*$N640-SUM($O640:$Q640)&gt;0,SUM($S$3:AU$3)*$J640+SUM($S$4:AP$4)*$K640+SUM($S$5:AU$5)*$L640+SUM($S$6:AU$6)*$M640+SUM($S$7:AU$7)*$N640-SUM($O640:$Q640),0)</f>
        <v>4.3499999999999996</v>
      </c>
      <c r="AS640" s="4">
        <f t="shared" si="2062"/>
        <v>1.7999999999999994</v>
      </c>
      <c r="AT640" s="72">
        <f>IF(SUM($S$3:AW$3)*$J640+SUM($S$4:AW$4)*$K640+SUM($S$5:AW$5)*$L640+SUM($S$6:AW$6)*$M640+SUM($S$7:AW$7)*$N640-SUM($O640:$Q640)&gt;0,SUM($S$3:AW$3)*$J640+SUM($S$4:AW$4)*$K640+SUM($S$5:AW$5)*$L640+SUM($S$6:AW$6)*$M640+SUM($S$7:AW$7)*$N640-SUM($O640:$Q640),0)</f>
        <v>6.15</v>
      </c>
      <c r="AU640" s="4">
        <f t="shared" si="2063"/>
        <v>1.8000000000000007</v>
      </c>
      <c r="AV640" s="72">
        <f>IF(SUM($S$3:AY$3)*$J640+SUM($S$4:AY$4)*$K640+SUM($S$5:AY$5)*$L640+SUM($S$6:AY$6)*$M640+SUM($S$7:AY$7)*$N640-SUM($O640:$Q640)&gt;0,SUM($S$3:AY$3)*$J640+SUM($S$4:AY$4)*$K640+SUM($S$5:AY$5)*$L640+SUM($S$6:AY$6)*$M640+SUM($S$7:AY$7)*$N640-SUM($O640:$Q640),0)</f>
        <v>7.9500000000000011</v>
      </c>
      <c r="AW640" s="4">
        <f t="shared" si="2064"/>
        <v>1.8000000000000007</v>
      </c>
      <c r="AX640" s="72">
        <f>IF(SUM($S$3:BA$3)*$J640+SUM($S$4:BA$4)*$K640+SUM($S$5:BA$5)*$L640+SUM($S$6:BA$6)*$M640+SUM($S$7:BA$7)*$N640-SUM($O640:$Q640)&gt;0,SUM($S$3:BA$3)*$J640+SUM($S$4:BA$4)*$K640+SUM($S$5:BA$5)*$L640+SUM($S$6:BA$6)*$M640+SUM($S$7:BA$7)*$N640-SUM($O640:$Q640),0)</f>
        <v>9.75</v>
      </c>
      <c r="AY640" s="7">
        <f t="shared" si="2065"/>
        <v>1.7999999999999989</v>
      </c>
      <c r="AZ640" s="401">
        <f>IF(SUM($S$3:BC$3)*$J640+SUM($S$4:BC$4)*$K640+SUM($S$5:BC$5)*$L640+SUM($S$6:BC$6)*$M640+SUM($S$7:BC$7)*$N640-SUM($O640:$Q640)&gt;0,SUM($S$3:BC$3)*$J640+SUM($S$4:BC$4)*$K640+SUM($S$5:BC$5)*$L640+SUM($S$6:BC$6)*$M640+SUM($S$7:BC$7)*$N640-SUM($O640:$Q640),0)</f>
        <v>11.55</v>
      </c>
      <c r="BA640" s="87">
        <f t="shared" si="2032"/>
        <v>1.8000000000000007</v>
      </c>
      <c r="BB640" s="402">
        <f>IF(SUM($S$3:BD$3)*$J640+SUM($S$4:BD$4)*$K640+SUM($S$5:BD$5)*$L640+SUM($S$6:BD$6)*$M640+SUM($S$7:BD$7)*$N640-SUM($O640:$Q640)&gt;0,SUM($S$3:BD$3)*$J640+SUM($S$4:BD$4)*$K640+SUM($S$5:BD$5)*$L640+SUM($S$6:BD$6)*$M640+SUM($S$7:BD$7)*$N640-SUM($O640:$Q640),0)</f>
        <v>12.91</v>
      </c>
      <c r="BC640" s="87">
        <f t="shared" si="2033"/>
        <v>1.3599999999999994</v>
      </c>
      <c r="BD640" s="393"/>
      <c r="BF640" s="75"/>
      <c r="BG640" s="91">
        <f t="shared" si="2069"/>
        <v>0</v>
      </c>
      <c r="BH640" s="91">
        <f t="shared" si="2070"/>
        <v>0</v>
      </c>
      <c r="BI640" s="91">
        <f t="shared" si="2071"/>
        <v>0</v>
      </c>
      <c r="BJ640" s="91">
        <f t="shared" si="2072"/>
        <v>372.23500000000001</v>
      </c>
      <c r="BK640" s="91">
        <f t="shared" si="2073"/>
        <v>409.4584999999999</v>
      </c>
      <c r="BL640" s="91">
        <f t="shared" si="2074"/>
        <v>0</v>
      </c>
      <c r="BM640" s="91">
        <f t="shared" si="2075"/>
        <v>0</v>
      </c>
      <c r="BN640" s="91">
        <f t="shared" si="2076"/>
        <v>372.23500000000001</v>
      </c>
      <c r="BO640" s="91">
        <f t="shared" si="2077"/>
        <v>744.47000000000037</v>
      </c>
      <c r="BP640" s="91">
        <f t="shared" si="2078"/>
        <v>1340.0459999999996</v>
      </c>
      <c r="BQ640" s="250">
        <f t="shared" si="2079"/>
        <v>1340.0460000000005</v>
      </c>
      <c r="BR640" s="157">
        <f t="shared" si="2080"/>
        <v>1340.0460000000005</v>
      </c>
      <c r="BS640" s="91">
        <f t="shared" si="2081"/>
        <v>1340.0459999999994</v>
      </c>
      <c r="BT640" s="91">
        <f t="shared" si="2082"/>
        <v>1340.0460000000005</v>
      </c>
      <c r="BU640" s="91">
        <f t="shared" si="2083"/>
        <v>1012.4791999999997</v>
      </c>
      <c r="BV640" s="23"/>
      <c r="BW640" s="24"/>
      <c r="BX640" s="164" t="s">
        <v>645</v>
      </c>
    </row>
    <row r="641" spans="1:76" ht="15" customHeight="1" x14ac:dyDescent="0.25">
      <c r="A641" s="94" t="s">
        <v>433</v>
      </c>
      <c r="B641" s="15"/>
      <c r="C641" s="268" t="s">
        <v>10</v>
      </c>
      <c r="D641" s="283">
        <v>1</v>
      </c>
      <c r="E641" s="336">
        <v>919.16499999999996</v>
      </c>
      <c r="F641" s="355" t="s">
        <v>628</v>
      </c>
      <c r="G641" s="369">
        <v>1</v>
      </c>
      <c r="H641" s="370">
        <v>1011.08</v>
      </c>
      <c r="I641" s="383" t="s">
        <v>628</v>
      </c>
      <c r="J641" s="322"/>
      <c r="K641" s="117"/>
      <c r="L641" s="33">
        <v>1.6E-2</v>
      </c>
      <c r="M641" s="29"/>
      <c r="N641" s="29"/>
      <c r="O641" s="4">
        <v>0</v>
      </c>
      <c r="P641" s="10">
        <v>0</v>
      </c>
      <c r="Q641" s="295">
        <v>3.2160000000000002</v>
      </c>
      <c r="R641" s="72">
        <f>IF(SUM($S$3:U$3)*$J641+SUM($S$4:U$4)*$K641+SUM($S$5:U$5)*$L641+SUM($S$6:U$6)*$M641+SUM($S$7:U$7)*$N641-SUM($O641:$Q641)&gt;0,SUM($S$3:U$3)*$J641+SUM($S$4:U$4)*$K641+SUM($S$5:U$5)*$L641+SUM($S$6:U$6)*$M641+SUM($S$7:U$7)*$N641-SUM($O641:$Q641),0)</f>
        <v>0</v>
      </c>
      <c r="S641" s="73">
        <f t="shared" si="2049"/>
        <v>0</v>
      </c>
      <c r="T641" s="72">
        <f>IF(SUM($S$3:W$3)*$J641+SUM($S$4:W$4)*$K641+SUM($S$5:W$5)*$L641+SUM($S$6:W$6)*$M641+SUM($S$7:W$7)*$N641-SUM($O641:$Q641)&gt;0,SUM($S$3:W$3)*$J641+SUM($S$4:W$4)*$K641+SUM($S$5:W$5)*$L641+SUM($S$6:W$6)*$M641+SUM($S$7:W$7)*$N641-SUM($O641:$Q641),0)</f>
        <v>0</v>
      </c>
      <c r="U641" s="4">
        <f t="shared" si="2050"/>
        <v>0</v>
      </c>
      <c r="V641" s="72">
        <f>IF(SUM($S$3:Y$3)*$J641+SUM($S$4:Y$4)*$K641+SUM($S$5:Y$5)*$L641+SUM($S$6:Y$6)*$M641+SUM($S$7:Y$7)*$N641-SUM($O641:$Q641)&gt;0,SUM($S$3:Y$3)*$J641+SUM($S$4:Y$4)*$K641+SUM($S$5:Y$5)*$L641+SUM($S$6:Y$6)*$M641+SUM($S$7:Y$7)*$N641-SUM($O641:$Q641),0)</f>
        <v>0</v>
      </c>
      <c r="W641" s="4">
        <f t="shared" si="2051"/>
        <v>0</v>
      </c>
      <c r="X641" s="72">
        <f>IF(SUM($S$3:AA$3)*$J641+SUM($S$4:AA$4)*$K641+SUM($S$5:AA$5)*$L641+SUM($S$6:AA$6)*$M641+SUM($S$7:AA$7)*$N641-SUM($O641:$Q641)&gt;0,SUM($S$3:AA$3)*$J641+SUM($S$4:AA$4)*$K641+SUM($S$5:AA$5)*$L641+SUM($S$6:AA$6)*$M641+SUM($S$7:AA$7)*$N641-SUM($O641:$Q641),0)</f>
        <v>0</v>
      </c>
      <c r="Y641" s="4">
        <f t="shared" si="2052"/>
        <v>0</v>
      </c>
      <c r="Z641" s="72">
        <f>IF(SUM($S$3:AC$3)*$J641+SUM($S$4:AC$4)*$K641+SUM($S$5:AC$5)*$L641+SUM($S$6:AC$6)*$M641+SUM($S$7:AC$7)*$N641-SUM($O641:$Q641)&gt;0,SUM($S$3:AC$3)*$J641+SUM($S$4:AC$4)*$K641+SUM($S$5:AC$5)*$L641+SUM($S$6:AC$6)*$M641+SUM($S$7:AC$7)*$N641-SUM($O641:$Q641),0)</f>
        <v>0</v>
      </c>
      <c r="AA641" s="4">
        <f t="shared" si="2053"/>
        <v>0</v>
      </c>
      <c r="AB641" s="72">
        <f>IF(SUM($S$3:AE$3)*$J641+SUM($S$4:AE$4)*$K641+SUM($S$5:AE$5)*$L641+SUM($S$6:AE$6)*$M641+SUM($S$7:AE$7)*$N641-SUM($O641:$Q641)&gt;0,SUM($S$3:AE$3)*$J641+SUM($S$4:AE$4)*$K641+SUM($S$5:AE$5)*$L641+SUM($S$6:AE$6)*$M641+SUM($S$7:AE$7)*$N641-SUM($O641:$Q641),0)</f>
        <v>0</v>
      </c>
      <c r="AC641" s="4">
        <f t="shared" si="2054"/>
        <v>0</v>
      </c>
      <c r="AD641" s="72">
        <f>IF(SUM($S$3:AG$3)*$J641+SUM($S$4:AG$4)*$K641+SUM($S$5:AG$5)*$L641+SUM($S$6:AG$6)*$M641+SUM($S$7:AG$7)*$N641-SUM($O641:$Q641)&gt;0,SUM($S$3:AG$3)*$J641+SUM($S$4:AG$4)*$K641+SUM($S$5:AG$5)*$L641+SUM($S$6:AG$6)*$M641+SUM($S$7:AG$7)*$N641-SUM($O641:$Q641),0)</f>
        <v>0</v>
      </c>
      <c r="AE641" s="4">
        <f t="shared" si="2055"/>
        <v>0</v>
      </c>
      <c r="AF641" s="72">
        <f>IF(SUM($S$3:AI$3)*$J641+SUM($S$4:AI$4)*$K641+SUM($S$5:AI$5)*$L641+SUM($S$6:AI$6)*$M641+SUM($S$7:AI$7)*$N641-SUM($O641:$Q641)&gt;0,SUM($S$3:AI$3)*$J641+SUM($S$4:AI$4)*$K641+SUM($S$5:AI$5)*$L641+SUM($S$6:AI$6)*$M641+SUM($S$7:AI$7)*$N641-SUM($O641:$Q641),0)</f>
        <v>0.79999999999999982</v>
      </c>
      <c r="AG641" s="4">
        <f t="shared" si="2056"/>
        <v>0.79999999999999982</v>
      </c>
      <c r="AH641" s="72">
        <f>IF(SUM($S$3:AK$3)*$J641+SUM($S$4:AK$4)*$K641+SUM($S$5:AK$5)*$L641+SUM($S$6:AK$6)*$M641+SUM($S$7:AK$7)*$N641-SUM($O641:$Q641)&gt;0,SUM($S$3:AK$3)*$J641+SUM($S$4:AK$4)*$K641+SUM($S$5:AK$5)*$L641+SUM($S$6:AK$6)*$M641+SUM($S$7:AK$7)*$N641-SUM($O641:$Q641),0)</f>
        <v>1.6799999999999997</v>
      </c>
      <c r="AI641" s="4">
        <f t="shared" si="2057"/>
        <v>0.87999999999999989</v>
      </c>
      <c r="AJ641" s="72">
        <f>IF(SUM($S$3:AM$3)*$J641+SUM($S$4:AQ$4)*$K641+SUM($S$5:AM$5)*$L641+SUM($S$6:AM$6)*$M641+SUM($S$7:AM$7)*$N641-SUM($O641:$Q641)&gt;0,SUM($S$3:AM$3)*$J641+SUM($S$4:AQ$4)*$K641+SUM($S$5:AM$5)*$L641+SUM($S$6:AM$6)*$M641+SUM($S$7:AM$7)*$N641-SUM($O641:$Q641),0)</f>
        <v>1.6799999999999997</v>
      </c>
      <c r="AK641" s="4">
        <f t="shared" si="2058"/>
        <v>0</v>
      </c>
      <c r="AL641" s="72">
        <f>IF(SUM($S$3:AO$3)*$J641+SUM($S$4:AS$4)*$K641+SUM($S$5:AO$5)*$L641+SUM($S$6:AO$6)*$M641+SUM($S$7:AO$7)*$N641-SUM($O641:$Q641)&gt;0,SUM($S$3:AO$3)*$J641+SUM($S$4:AS$4)*$K641+SUM($S$5:AO$5)*$L641+SUM($S$6:AO$6)*$M641+SUM($S$7:AO$7)*$N641-SUM($O641:$Q641),0)</f>
        <v>1.6799999999999997</v>
      </c>
      <c r="AM641" s="4">
        <f t="shared" si="2059"/>
        <v>0</v>
      </c>
      <c r="AN641" s="72">
        <f>IF(SUM($S$3:AQ$3)*$J641+SUM($S$4:AU$4)*$K641+SUM($S$5:AQ$5)*$L641+SUM($S$6:AQ$6)*$M641+SUM($S$7:AQ$7)*$N641-SUM($O641:$Q641)&gt;0,SUM($S$3:AQ$3)*$J641+SUM($S$4:AU$4)*$K641+SUM($S$5:AQ$5)*$L641+SUM($S$6:AQ$6)*$M641+SUM($S$7:AQ$7)*$N641-SUM($O641:$Q641),0)</f>
        <v>2.4799999999999995</v>
      </c>
      <c r="AO641" s="4">
        <f t="shared" si="2060"/>
        <v>0.79999999999999982</v>
      </c>
      <c r="AP641" s="72">
        <f>IF(SUM($S$3:AS$3)*$J641+SUM($S$4:AW$4)*$K641+SUM($S$5:AS$5)*$L641+SUM($S$6:AS$6)*$M641+SUM($S$7:AS$7)*$N641-SUM($O641:$Q641)&gt;0,SUM($S$3:AS$3)*$J641+SUM($S$4:AW$4)*$K641+SUM($S$5:AS$5)*$L641+SUM($S$6:AS$6)*$M641+SUM($S$7:AS$7)*$N641-SUM($O641:$Q641),0)</f>
        <v>4.08</v>
      </c>
      <c r="AQ641" s="4">
        <f t="shared" si="2061"/>
        <v>1.6000000000000005</v>
      </c>
      <c r="AR641" s="72">
        <f>IF(SUM($S$3:AU$3)*$J641+SUM($S$4:AP$4)*$K641+SUM($S$5:AU$5)*$L641+SUM($S$6:AU$6)*$M641+SUM($S$7:AU$7)*$N641-SUM($O641:$Q641)&gt;0,SUM($S$3:AU$3)*$J641+SUM($S$4:AP$4)*$K641+SUM($S$5:AU$5)*$L641+SUM($S$6:AU$6)*$M641+SUM($S$7:AU$7)*$N641-SUM($O641:$Q641),0)</f>
        <v>6.96</v>
      </c>
      <c r="AS641" s="4">
        <f t="shared" si="2062"/>
        <v>2.88</v>
      </c>
      <c r="AT641" s="72">
        <f>IF(SUM($S$3:AW$3)*$J641+SUM($S$4:AW$4)*$K641+SUM($S$5:AW$5)*$L641+SUM($S$6:AW$6)*$M641+SUM($S$7:AW$7)*$N641-SUM($O641:$Q641)&gt;0,SUM($S$3:AW$3)*$J641+SUM($S$4:AW$4)*$K641+SUM($S$5:AW$5)*$L641+SUM($S$6:AW$6)*$M641+SUM($S$7:AW$7)*$N641-SUM($O641:$Q641),0)</f>
        <v>9.84</v>
      </c>
      <c r="AU641" s="4">
        <f t="shared" si="2063"/>
        <v>2.88</v>
      </c>
      <c r="AV641" s="72">
        <f>IF(SUM($S$3:AY$3)*$J641+SUM($S$4:AY$4)*$K641+SUM($S$5:AY$5)*$L641+SUM($S$6:AY$6)*$M641+SUM($S$7:AY$7)*$N641-SUM($O641:$Q641)&gt;0,SUM($S$3:AY$3)*$J641+SUM($S$4:AY$4)*$K641+SUM($S$5:AY$5)*$L641+SUM($S$6:AY$6)*$M641+SUM($S$7:AY$7)*$N641-SUM($O641:$Q641),0)</f>
        <v>12.719999999999999</v>
      </c>
      <c r="AW641" s="4">
        <f t="shared" si="2064"/>
        <v>2.879999999999999</v>
      </c>
      <c r="AX641" s="72">
        <f>IF(SUM($S$3:BA$3)*$J641+SUM($S$4:BA$4)*$K641+SUM($S$5:BA$5)*$L641+SUM($S$6:BA$6)*$M641+SUM($S$7:BA$7)*$N641-SUM($O641:$Q641)&gt;0,SUM($S$3:BA$3)*$J641+SUM($S$4:BA$4)*$K641+SUM($S$5:BA$5)*$L641+SUM($S$6:BA$6)*$M641+SUM($S$7:BA$7)*$N641-SUM($O641:$Q641),0)</f>
        <v>15.599999999999998</v>
      </c>
      <c r="AY641" s="7">
        <f t="shared" si="2065"/>
        <v>2.879999999999999</v>
      </c>
      <c r="AZ641" s="401">
        <f>IF(SUM($S$3:BC$3)*$J641+SUM($S$4:BC$4)*$K641+SUM($S$5:BC$5)*$L641+SUM($S$6:BC$6)*$M641+SUM($S$7:BC$7)*$N641-SUM($O641:$Q641)&gt;0,SUM($S$3:BC$3)*$J641+SUM($S$4:BC$4)*$K641+SUM($S$5:BC$5)*$L641+SUM($S$6:BC$6)*$M641+SUM($S$7:BC$7)*$N641-SUM($O641:$Q641),0)</f>
        <v>18.48</v>
      </c>
      <c r="BA641" s="87">
        <f t="shared" si="2032"/>
        <v>2.8800000000000026</v>
      </c>
      <c r="BB641" s="402">
        <f>IF(SUM($S$3:BD$3)*$J641+SUM($S$4:BD$4)*$K641+SUM($S$5:BD$5)*$L641+SUM($S$6:BD$6)*$M641+SUM($S$7:BD$7)*$N641-SUM($O641:$Q641)&gt;0,SUM($S$3:BD$3)*$J641+SUM($S$4:BD$4)*$K641+SUM($S$5:BD$5)*$L641+SUM($S$6:BD$6)*$M641+SUM($S$7:BD$7)*$N641-SUM($O641:$Q641),0)</f>
        <v>20.655999999999999</v>
      </c>
      <c r="BC641" s="87">
        <f t="shared" si="2033"/>
        <v>2.1759999999999984</v>
      </c>
      <c r="BD641" s="393"/>
      <c r="BF641" s="75"/>
      <c r="BG641" s="91">
        <f t="shared" si="2069"/>
        <v>0</v>
      </c>
      <c r="BH641" s="91">
        <f t="shared" si="2070"/>
        <v>0</v>
      </c>
      <c r="BI641" s="91">
        <f t="shared" si="2071"/>
        <v>0</v>
      </c>
      <c r="BJ641" s="91">
        <f t="shared" si="2072"/>
        <v>808.86399999999981</v>
      </c>
      <c r="BK641" s="91">
        <f t="shared" si="2073"/>
        <v>889.7503999999999</v>
      </c>
      <c r="BL641" s="91">
        <f t="shared" si="2074"/>
        <v>0</v>
      </c>
      <c r="BM641" s="91">
        <f t="shared" si="2075"/>
        <v>0</v>
      </c>
      <c r="BN641" s="91">
        <f t="shared" si="2076"/>
        <v>808.86399999999981</v>
      </c>
      <c r="BO641" s="91">
        <f t="shared" si="2077"/>
        <v>1617.7280000000005</v>
      </c>
      <c r="BP641" s="91">
        <f t="shared" si="2078"/>
        <v>2911.9104000000002</v>
      </c>
      <c r="BQ641" s="250">
        <f t="shared" si="2079"/>
        <v>2911.9104000000002</v>
      </c>
      <c r="BR641" s="157">
        <f t="shared" si="2080"/>
        <v>2911.9103999999993</v>
      </c>
      <c r="BS641" s="91">
        <f t="shared" si="2081"/>
        <v>2911.9103999999993</v>
      </c>
      <c r="BT641" s="91">
        <f t="shared" si="2082"/>
        <v>2911.9104000000025</v>
      </c>
      <c r="BU641" s="91">
        <f t="shared" si="2083"/>
        <v>2200.1100799999986</v>
      </c>
      <c r="BV641" s="23"/>
      <c r="BW641" s="24"/>
      <c r="BX641" s="164" t="s">
        <v>645</v>
      </c>
    </row>
    <row r="642" spans="1:76" ht="15" customHeight="1" x14ac:dyDescent="0.25">
      <c r="A642" s="94" t="s">
        <v>434</v>
      </c>
      <c r="B642" s="15"/>
      <c r="C642" s="268" t="s">
        <v>192</v>
      </c>
      <c r="D642" s="283">
        <v>1</v>
      </c>
      <c r="E642" s="336">
        <v>930.72</v>
      </c>
      <c r="F642" s="355" t="s">
        <v>634</v>
      </c>
      <c r="G642" s="369">
        <v>1</v>
      </c>
      <c r="H642" s="370">
        <v>1023.79</v>
      </c>
      <c r="I642" s="383" t="s">
        <v>634</v>
      </c>
      <c r="J642" s="323">
        <v>0.11</v>
      </c>
      <c r="K642" s="117"/>
      <c r="L642" s="33">
        <v>0.11</v>
      </c>
      <c r="M642" s="29"/>
      <c r="N642" s="29"/>
      <c r="O642" s="4">
        <v>0</v>
      </c>
      <c r="P642" s="10">
        <v>0</v>
      </c>
      <c r="Q642" s="295">
        <v>40.81</v>
      </c>
      <c r="R642" s="72">
        <f>IF(SUM($S$3:U$3)*$J642+SUM($S$4:U$4)*$K642+SUM($S$5:U$5)*$L642+SUM($S$6:U$6)*$M642+SUM($S$7:U$7)*$N642-SUM($O642:$Q642)&gt;0,SUM($S$3:U$3)*$J642+SUM($S$4:U$4)*$K642+SUM($S$5:U$5)*$L642+SUM($S$6:U$6)*$M642+SUM($S$7:U$7)*$N642-SUM($O642:$Q642),0)</f>
        <v>0</v>
      </c>
      <c r="S642" s="73">
        <f t="shared" si="2049"/>
        <v>0</v>
      </c>
      <c r="T642" s="72">
        <f>IF(SUM($S$3:W$3)*$J642+SUM($S$4:W$4)*$K642+SUM($S$5:W$5)*$L642+SUM($S$6:W$6)*$M642+SUM($S$7:W$7)*$N642-SUM($O642:$Q642)&gt;0,SUM($S$3:W$3)*$J642+SUM($S$4:W$4)*$K642+SUM($S$5:W$5)*$L642+SUM($S$6:W$6)*$M642+SUM($S$7:W$7)*$N642-SUM($O642:$Q642),0)</f>
        <v>0</v>
      </c>
      <c r="U642" s="4">
        <f t="shared" si="2050"/>
        <v>0</v>
      </c>
      <c r="V642" s="72">
        <f>IF(SUM($S$3:Y$3)*$J642+SUM($S$4:Y$4)*$K642+SUM($S$5:Y$5)*$L642+SUM($S$6:Y$6)*$M642+SUM($S$7:Y$7)*$N642-SUM($O642:$Q642)&gt;0,SUM($S$3:Y$3)*$J642+SUM($S$4:Y$4)*$K642+SUM($S$5:Y$5)*$L642+SUM($S$6:Y$6)*$M642+SUM($S$7:Y$7)*$N642-SUM($O642:$Q642),0)</f>
        <v>0</v>
      </c>
      <c r="W642" s="4">
        <f t="shared" si="2051"/>
        <v>0</v>
      </c>
      <c r="X642" s="72">
        <f>IF(SUM($S$3:AA$3)*$J642+SUM($S$4:AA$4)*$K642+SUM($S$5:AA$5)*$L642+SUM($S$6:AA$6)*$M642+SUM($S$7:AA$7)*$N642-SUM($O642:$Q642)&gt;0,SUM($S$3:AA$3)*$J642+SUM($S$4:AA$4)*$K642+SUM($S$5:AA$5)*$L642+SUM($S$6:AA$6)*$M642+SUM($S$7:AA$7)*$N642-SUM($O642:$Q642),0)</f>
        <v>0</v>
      </c>
      <c r="Y642" s="4">
        <f t="shared" si="2052"/>
        <v>0</v>
      </c>
      <c r="Z642" s="72">
        <f>IF(SUM($S$3:AC$3)*$J642+SUM($S$4:AC$4)*$K642+SUM($S$5:AC$5)*$L642+SUM($S$6:AC$6)*$M642+SUM($S$7:AC$7)*$N642-SUM($O642:$Q642)&gt;0,SUM($S$3:AC$3)*$J642+SUM($S$4:AC$4)*$K642+SUM($S$5:AC$5)*$L642+SUM($S$6:AC$6)*$M642+SUM($S$7:AC$7)*$N642-SUM($O642:$Q642),0)</f>
        <v>0</v>
      </c>
      <c r="AA642" s="4">
        <f t="shared" si="2053"/>
        <v>0</v>
      </c>
      <c r="AB642" s="72">
        <f>IF(SUM($S$3:AE$3)*$J642+SUM($S$4:AE$4)*$K642+SUM($S$5:AE$5)*$L642+SUM($S$6:AE$6)*$M642+SUM($S$7:AE$7)*$N642-SUM($O642:$Q642)&gt;0,SUM($S$3:AE$3)*$J642+SUM($S$4:AE$4)*$K642+SUM($S$5:AE$5)*$L642+SUM($S$6:AE$6)*$M642+SUM($S$7:AE$7)*$N642-SUM($O642:$Q642),0)</f>
        <v>0</v>
      </c>
      <c r="AC642" s="4">
        <f t="shared" si="2054"/>
        <v>0</v>
      </c>
      <c r="AD642" s="72">
        <f>IF(SUM($S$3:AG$3)*$J642+SUM($S$4:AG$4)*$K642+SUM($S$5:AG$5)*$L642+SUM($S$6:AG$6)*$M642+SUM($S$7:AG$7)*$N642-SUM($O642:$Q642)&gt;0,SUM($S$3:AG$3)*$J642+SUM($S$4:AG$4)*$K642+SUM($S$5:AG$5)*$L642+SUM($S$6:AG$6)*$M642+SUM($S$7:AG$7)*$N642-SUM($O642:$Q642),0)</f>
        <v>0</v>
      </c>
      <c r="AE642" s="4">
        <f t="shared" si="2055"/>
        <v>0</v>
      </c>
      <c r="AF642" s="72">
        <f>IF(SUM($S$3:AI$3)*$J642+SUM($S$4:AI$4)*$K642+SUM($S$5:AI$5)*$L642+SUM($S$6:AI$6)*$M642+SUM($S$7:AI$7)*$N642-SUM($O642:$Q642)&gt;0,SUM($S$3:AI$3)*$J642+SUM($S$4:AI$4)*$K642+SUM($S$5:AI$5)*$L642+SUM($S$6:AI$6)*$M642+SUM($S$7:AI$7)*$N642-SUM($O642:$Q642),0)</f>
        <v>5.5</v>
      </c>
      <c r="AG642" s="4">
        <f t="shared" si="2056"/>
        <v>5.5</v>
      </c>
      <c r="AH642" s="72">
        <f>IF(SUM($S$3:AK$3)*$J642+SUM($S$4:AK$4)*$K642+SUM($S$5:AK$5)*$L642+SUM($S$6:AK$6)*$M642+SUM($S$7:AK$7)*$N642-SUM($O642:$Q642)&gt;0,SUM($S$3:AK$3)*$J642+SUM($S$4:AK$4)*$K642+SUM($S$5:AK$5)*$L642+SUM($S$6:AK$6)*$M642+SUM($S$7:AK$7)*$N642-SUM($O642:$Q642),0)</f>
        <v>11.549999999999997</v>
      </c>
      <c r="AI642" s="4">
        <f t="shared" si="2057"/>
        <v>6.0499999999999972</v>
      </c>
      <c r="AJ642" s="72">
        <f>IF(SUM($S$3:AM$3)*$J642+SUM($S$4:AQ$4)*$K642+SUM($S$5:AM$5)*$L642+SUM($S$6:AM$6)*$M642+SUM($S$7:AM$7)*$N642-SUM($O642:$Q642)&gt;0,SUM($S$3:AM$3)*$J642+SUM($S$4:AQ$4)*$K642+SUM($S$5:AM$5)*$L642+SUM($S$6:AM$6)*$M642+SUM($S$7:AM$7)*$N642-SUM($O642:$Q642),0)</f>
        <v>11.549999999999997</v>
      </c>
      <c r="AK642" s="4">
        <f t="shared" si="2058"/>
        <v>0</v>
      </c>
      <c r="AL642" s="72">
        <f>IF(SUM($S$3:AO$3)*$J642+SUM($S$4:AS$4)*$K642+SUM($S$5:AO$5)*$L642+SUM($S$6:AO$6)*$M642+SUM($S$7:AO$7)*$N642-SUM($O642:$Q642)&gt;0,SUM($S$3:AO$3)*$J642+SUM($S$4:AS$4)*$K642+SUM($S$5:AO$5)*$L642+SUM($S$6:AO$6)*$M642+SUM($S$7:AO$7)*$N642-SUM($O642:$Q642),0)</f>
        <v>11.549999999999997</v>
      </c>
      <c r="AM642" s="4">
        <f t="shared" si="2059"/>
        <v>0</v>
      </c>
      <c r="AN642" s="72">
        <f>IF(SUM($S$3:AQ$3)*$J642+SUM($S$4:AU$4)*$K642+SUM($S$5:AQ$5)*$L642+SUM($S$6:AQ$6)*$M642+SUM($S$7:AQ$7)*$N642-SUM($O642:$Q642)&gt;0,SUM($S$3:AQ$3)*$J642+SUM($S$4:AU$4)*$K642+SUM($S$5:AQ$5)*$L642+SUM($S$6:AQ$6)*$M642+SUM($S$7:AQ$7)*$N642-SUM($O642:$Q642),0)</f>
        <v>17.049999999999997</v>
      </c>
      <c r="AO642" s="4">
        <f t="shared" si="2060"/>
        <v>5.5</v>
      </c>
      <c r="AP642" s="72">
        <f>IF(SUM($S$3:AS$3)*$J642+SUM($S$4:AW$4)*$K642+SUM($S$5:AS$5)*$L642+SUM($S$6:AS$6)*$M642+SUM($S$7:AS$7)*$N642-SUM($O642:$Q642)&gt;0,SUM($S$3:AS$3)*$J642+SUM($S$4:AW$4)*$K642+SUM($S$5:AS$5)*$L642+SUM($S$6:AS$6)*$M642+SUM($S$7:AS$7)*$N642-SUM($O642:$Q642),0)</f>
        <v>28.049999999999997</v>
      </c>
      <c r="AQ642" s="4">
        <f t="shared" si="2061"/>
        <v>11</v>
      </c>
      <c r="AR642" s="72">
        <f>IF(SUM($S$3:AU$3)*$J642+SUM($S$4:AP$4)*$K642+SUM($S$5:AU$5)*$L642+SUM($S$6:AU$6)*$M642+SUM($S$7:AU$7)*$N642-SUM($O642:$Q642)&gt;0,SUM($S$3:AU$3)*$J642+SUM($S$4:AP$4)*$K642+SUM($S$5:AU$5)*$L642+SUM($S$6:AU$6)*$M642+SUM($S$7:AU$7)*$N642-SUM($O642:$Q642),0)</f>
        <v>47.849999999999994</v>
      </c>
      <c r="AS642" s="4">
        <f t="shared" si="2062"/>
        <v>19.799999999999997</v>
      </c>
      <c r="AT642" s="72">
        <f>IF(SUM($S$3:AW$3)*$J642+SUM($S$4:AW$4)*$K642+SUM($S$5:AW$5)*$L642+SUM($S$6:AW$6)*$M642+SUM($S$7:AW$7)*$N642-SUM($O642:$Q642)&gt;0,SUM($S$3:AW$3)*$J642+SUM($S$4:AW$4)*$K642+SUM($S$5:AW$5)*$L642+SUM($S$6:AW$6)*$M642+SUM($S$7:AW$7)*$N642-SUM($O642:$Q642),0)</f>
        <v>67.650000000000006</v>
      </c>
      <c r="AU642" s="4">
        <f t="shared" si="2063"/>
        <v>19.800000000000011</v>
      </c>
      <c r="AV642" s="72">
        <f>IF(SUM($S$3:AY$3)*$J642+SUM($S$4:AY$4)*$K642+SUM($S$5:AY$5)*$L642+SUM($S$6:AY$6)*$M642+SUM($S$7:AY$7)*$N642-SUM($O642:$Q642)&gt;0,SUM($S$3:AY$3)*$J642+SUM($S$4:AY$4)*$K642+SUM($S$5:AY$5)*$L642+SUM($S$6:AY$6)*$M642+SUM($S$7:AY$7)*$N642-SUM($O642:$Q642),0)</f>
        <v>87.449999999999989</v>
      </c>
      <c r="AW642" s="4">
        <f t="shared" si="2064"/>
        <v>19.799999999999983</v>
      </c>
      <c r="AX642" s="72">
        <f>IF(SUM($S$3:BA$3)*$J642+SUM($S$4:BA$4)*$K642+SUM($S$5:BA$5)*$L642+SUM($S$6:BA$6)*$M642+SUM($S$7:BA$7)*$N642-SUM($O642:$Q642)&gt;0,SUM($S$3:BA$3)*$J642+SUM($S$4:BA$4)*$K642+SUM($S$5:BA$5)*$L642+SUM($S$6:BA$6)*$M642+SUM($S$7:BA$7)*$N642-SUM($O642:$Q642),0)</f>
        <v>107.25</v>
      </c>
      <c r="AY642" s="7">
        <f t="shared" si="2065"/>
        <v>19.800000000000011</v>
      </c>
      <c r="AZ642" s="401">
        <f>IF(SUM($S$3:BC$3)*$J642+SUM($S$4:BC$4)*$K642+SUM($S$5:BC$5)*$L642+SUM($S$6:BC$6)*$M642+SUM($S$7:BC$7)*$N642-SUM($O642:$Q642)&gt;0,SUM($S$3:BC$3)*$J642+SUM($S$4:BC$4)*$K642+SUM($S$5:BC$5)*$L642+SUM($S$6:BC$6)*$M642+SUM($S$7:BC$7)*$N642-SUM($O642:$Q642),0)</f>
        <v>127.04999999999998</v>
      </c>
      <c r="BA642" s="87">
        <f t="shared" si="2032"/>
        <v>19.799999999999983</v>
      </c>
      <c r="BB642" s="402">
        <f>IF(SUM($S$3:BD$3)*$J642+SUM($S$4:BD$4)*$K642+SUM($S$5:BD$5)*$L642+SUM($S$6:BD$6)*$M642+SUM($S$7:BD$7)*$N642-SUM($O642:$Q642)&gt;0,SUM($S$3:BD$3)*$J642+SUM($S$4:BD$4)*$K642+SUM($S$5:BD$5)*$L642+SUM($S$6:BD$6)*$M642+SUM($S$7:BD$7)*$N642-SUM($O642:$Q642),0)</f>
        <v>142.01</v>
      </c>
      <c r="BC642" s="87">
        <f t="shared" si="2033"/>
        <v>14.960000000000008</v>
      </c>
      <c r="BD642" s="393"/>
      <c r="BF642" s="75"/>
      <c r="BG642" s="23">
        <f>AA642*$H642</f>
        <v>0</v>
      </c>
      <c r="BH642" s="23">
        <f>AC642*$H642</f>
        <v>0</v>
      </c>
      <c r="BI642" s="23">
        <f>AE642*$H642</f>
        <v>0</v>
      </c>
      <c r="BJ642" s="23">
        <f>AG642*$H642</f>
        <v>5630.8449999999993</v>
      </c>
      <c r="BK642" s="23">
        <f>AI642*$H642</f>
        <v>6193.9294999999966</v>
      </c>
      <c r="BL642" s="23">
        <f>AK642*$H642</f>
        <v>0</v>
      </c>
      <c r="BM642" s="23">
        <f>AM642*$H642</f>
        <v>0</v>
      </c>
      <c r="BN642" s="23">
        <f>AO642*$H642</f>
        <v>5630.8449999999993</v>
      </c>
      <c r="BO642" s="23">
        <f>AQ642*$H642</f>
        <v>11261.689999999999</v>
      </c>
      <c r="BP642" s="23">
        <f>AS642*$H642</f>
        <v>20271.041999999998</v>
      </c>
      <c r="BQ642" s="407">
        <f>AU642*$H642</f>
        <v>20271.042000000012</v>
      </c>
      <c r="BR642" s="22">
        <f>AW642*$H642</f>
        <v>20271.041999999983</v>
      </c>
      <c r="BS642" s="23">
        <f>AY642*$H642</f>
        <v>20271.042000000012</v>
      </c>
      <c r="BT642" s="23">
        <f t="shared" ref="BT642:BT646" si="2084">BA642*$H642</f>
        <v>20271.041999999983</v>
      </c>
      <c r="BU642" s="23">
        <f t="shared" ref="BU642:BU643" si="2085">BC642*$H642</f>
        <v>15315.898400000007</v>
      </c>
      <c r="BV642" s="23"/>
      <c r="BW642" s="24"/>
      <c r="BX642" s="164" t="s">
        <v>645</v>
      </c>
    </row>
    <row r="643" spans="1:76" ht="15" customHeight="1" x14ac:dyDescent="0.25">
      <c r="A643" s="94" t="s">
        <v>435</v>
      </c>
      <c r="B643" s="15"/>
      <c r="C643" s="268" t="s">
        <v>105</v>
      </c>
      <c r="D643" s="283">
        <v>1</v>
      </c>
      <c r="E643" s="336">
        <v>930.72</v>
      </c>
      <c r="F643" s="355" t="s">
        <v>634</v>
      </c>
      <c r="G643" s="369">
        <v>1</v>
      </c>
      <c r="H643" s="370">
        <v>1023.79</v>
      </c>
      <c r="I643" s="383" t="s">
        <v>634</v>
      </c>
      <c r="J643" s="322"/>
      <c r="K643" s="117"/>
      <c r="L643" s="33">
        <v>0.04</v>
      </c>
      <c r="M643" s="29"/>
      <c r="N643" s="29"/>
      <c r="O643" s="4">
        <v>0</v>
      </c>
      <c r="P643" s="10">
        <v>0</v>
      </c>
      <c r="Q643" s="295">
        <v>8.0400000000000009</v>
      </c>
      <c r="R643" s="72">
        <f>IF(SUM($S$3:U$3)*$J643+SUM($S$4:U$4)*$K643+SUM($S$5:U$5)*$L643+SUM($S$6:U$6)*$M643+SUM($S$7:U$7)*$N643-SUM($O643:$Q643)&gt;0,SUM($S$3:U$3)*$J643+SUM($S$4:U$4)*$K643+SUM($S$5:U$5)*$L643+SUM($S$6:U$6)*$M643+SUM($S$7:U$7)*$N643-SUM($O643:$Q643),0)</f>
        <v>0</v>
      </c>
      <c r="S643" s="73">
        <f t="shared" si="2049"/>
        <v>0</v>
      </c>
      <c r="T643" s="72">
        <f>IF(SUM($S$3:W$3)*$J643+SUM($S$4:W$4)*$K643+SUM($S$5:W$5)*$L643+SUM($S$6:W$6)*$M643+SUM($S$7:W$7)*$N643-SUM($O643:$Q643)&gt;0,SUM($S$3:W$3)*$J643+SUM($S$4:W$4)*$K643+SUM($S$5:W$5)*$L643+SUM($S$6:W$6)*$M643+SUM($S$7:W$7)*$N643-SUM($O643:$Q643),0)</f>
        <v>0</v>
      </c>
      <c r="U643" s="4">
        <f t="shared" si="2050"/>
        <v>0</v>
      </c>
      <c r="V643" s="72">
        <f>IF(SUM($S$3:Y$3)*$J643+SUM($S$4:Y$4)*$K643+SUM($S$5:Y$5)*$L643+SUM($S$6:Y$6)*$M643+SUM($S$7:Y$7)*$N643-SUM($O643:$Q643)&gt;0,SUM($S$3:Y$3)*$J643+SUM($S$4:Y$4)*$K643+SUM($S$5:Y$5)*$L643+SUM($S$6:Y$6)*$M643+SUM($S$7:Y$7)*$N643-SUM($O643:$Q643),0)</f>
        <v>0</v>
      </c>
      <c r="W643" s="4">
        <f t="shared" si="2051"/>
        <v>0</v>
      </c>
      <c r="X643" s="72">
        <f>IF(SUM($S$3:AA$3)*$J643+SUM($S$4:AA$4)*$K643+SUM($S$5:AA$5)*$L643+SUM($S$6:AA$6)*$M643+SUM($S$7:AA$7)*$N643-SUM($O643:$Q643)&gt;0,SUM($S$3:AA$3)*$J643+SUM($S$4:AA$4)*$K643+SUM($S$5:AA$5)*$L643+SUM($S$6:AA$6)*$M643+SUM($S$7:AA$7)*$N643-SUM($O643:$Q643),0)</f>
        <v>0</v>
      </c>
      <c r="Y643" s="4">
        <f t="shared" si="2052"/>
        <v>0</v>
      </c>
      <c r="Z643" s="72">
        <f>IF(SUM($S$3:AC$3)*$J643+SUM($S$4:AC$4)*$K643+SUM($S$5:AC$5)*$L643+SUM($S$6:AC$6)*$M643+SUM($S$7:AC$7)*$N643-SUM($O643:$Q643)&gt;0,SUM($S$3:AC$3)*$J643+SUM($S$4:AC$4)*$K643+SUM($S$5:AC$5)*$L643+SUM($S$6:AC$6)*$M643+SUM($S$7:AC$7)*$N643-SUM($O643:$Q643),0)</f>
        <v>0</v>
      </c>
      <c r="AA643" s="4">
        <f t="shared" si="2053"/>
        <v>0</v>
      </c>
      <c r="AB643" s="72">
        <f>IF(SUM($S$3:AE$3)*$J643+SUM($S$4:AE$4)*$K643+SUM($S$5:AE$5)*$L643+SUM($S$6:AE$6)*$M643+SUM($S$7:AE$7)*$N643-SUM($O643:$Q643)&gt;0,SUM($S$3:AE$3)*$J643+SUM($S$4:AE$4)*$K643+SUM($S$5:AE$5)*$L643+SUM($S$6:AE$6)*$M643+SUM($S$7:AE$7)*$N643-SUM($O643:$Q643),0)</f>
        <v>0</v>
      </c>
      <c r="AC643" s="4">
        <f t="shared" si="2054"/>
        <v>0</v>
      </c>
      <c r="AD643" s="72">
        <f>IF(SUM($S$3:AG$3)*$J643+SUM($S$4:AG$4)*$K643+SUM($S$5:AG$5)*$L643+SUM($S$6:AG$6)*$M643+SUM($S$7:AG$7)*$N643-SUM($O643:$Q643)&gt;0,SUM($S$3:AG$3)*$J643+SUM($S$4:AG$4)*$K643+SUM($S$5:AG$5)*$L643+SUM($S$6:AG$6)*$M643+SUM($S$7:AG$7)*$N643-SUM($O643:$Q643),0)</f>
        <v>0</v>
      </c>
      <c r="AE643" s="4">
        <f t="shared" si="2055"/>
        <v>0</v>
      </c>
      <c r="AF643" s="72">
        <f>IF(SUM($S$3:AI$3)*$J643+SUM($S$4:AI$4)*$K643+SUM($S$5:AI$5)*$L643+SUM($S$6:AI$6)*$M643+SUM($S$7:AI$7)*$N643-SUM($O643:$Q643)&gt;0,SUM($S$3:AI$3)*$J643+SUM($S$4:AI$4)*$K643+SUM($S$5:AI$5)*$L643+SUM($S$6:AI$6)*$M643+SUM($S$7:AI$7)*$N643-SUM($O643:$Q643),0)</f>
        <v>2</v>
      </c>
      <c r="AG643" s="4">
        <f t="shared" si="2056"/>
        <v>2</v>
      </c>
      <c r="AH643" s="72">
        <f>IF(SUM($S$3:AK$3)*$J643+SUM($S$4:AK$4)*$K643+SUM($S$5:AK$5)*$L643+SUM($S$6:AK$6)*$M643+SUM($S$7:AK$7)*$N643-SUM($O643:$Q643)&gt;0,SUM($S$3:AK$3)*$J643+SUM($S$4:AK$4)*$K643+SUM($S$5:AK$5)*$L643+SUM($S$6:AK$6)*$M643+SUM($S$7:AK$7)*$N643-SUM($O643:$Q643),0)</f>
        <v>4.1999999999999993</v>
      </c>
      <c r="AI643" s="4">
        <f t="shared" si="2057"/>
        <v>2.1999999999999993</v>
      </c>
      <c r="AJ643" s="72">
        <f>IF(SUM($S$3:AM$3)*$J643+SUM($S$4:AQ$4)*$K643+SUM($S$5:AM$5)*$L643+SUM($S$6:AM$6)*$M643+SUM($S$7:AM$7)*$N643-SUM($O643:$Q643)&gt;0,SUM($S$3:AM$3)*$J643+SUM($S$4:AQ$4)*$K643+SUM($S$5:AM$5)*$L643+SUM($S$6:AM$6)*$M643+SUM($S$7:AM$7)*$N643-SUM($O643:$Q643),0)</f>
        <v>4.1999999999999993</v>
      </c>
      <c r="AK643" s="4">
        <f t="shared" si="2058"/>
        <v>0</v>
      </c>
      <c r="AL643" s="72">
        <f>IF(SUM($S$3:AO$3)*$J643+SUM($S$4:AS$4)*$K643+SUM($S$5:AO$5)*$L643+SUM($S$6:AO$6)*$M643+SUM($S$7:AO$7)*$N643-SUM($O643:$Q643)&gt;0,SUM($S$3:AO$3)*$J643+SUM($S$4:AS$4)*$K643+SUM($S$5:AO$5)*$L643+SUM($S$6:AO$6)*$M643+SUM($S$7:AO$7)*$N643-SUM($O643:$Q643),0)</f>
        <v>4.1999999999999993</v>
      </c>
      <c r="AM643" s="4">
        <f t="shared" si="2059"/>
        <v>0</v>
      </c>
      <c r="AN643" s="72">
        <f>IF(SUM($S$3:AQ$3)*$J643+SUM($S$4:AU$4)*$K643+SUM($S$5:AQ$5)*$L643+SUM($S$6:AQ$6)*$M643+SUM($S$7:AQ$7)*$N643-SUM($O643:$Q643)&gt;0,SUM($S$3:AQ$3)*$J643+SUM($S$4:AU$4)*$K643+SUM($S$5:AQ$5)*$L643+SUM($S$6:AQ$6)*$M643+SUM($S$7:AQ$7)*$N643-SUM($O643:$Q643),0)</f>
        <v>6.1999999999999993</v>
      </c>
      <c r="AO643" s="4">
        <f t="shared" si="2060"/>
        <v>2</v>
      </c>
      <c r="AP643" s="72">
        <f>IF(SUM($S$3:AS$3)*$J643+SUM($S$4:AW$4)*$K643+SUM($S$5:AS$5)*$L643+SUM($S$6:AS$6)*$M643+SUM($S$7:AS$7)*$N643-SUM($O643:$Q643)&gt;0,SUM($S$3:AS$3)*$J643+SUM($S$4:AW$4)*$K643+SUM($S$5:AS$5)*$L643+SUM($S$6:AS$6)*$M643+SUM($S$7:AS$7)*$N643-SUM($O643:$Q643),0)</f>
        <v>10.200000000000001</v>
      </c>
      <c r="AQ643" s="4">
        <f t="shared" si="2061"/>
        <v>4.0000000000000018</v>
      </c>
      <c r="AR643" s="72">
        <f>IF(SUM($S$3:AU$3)*$J643+SUM($S$4:AP$4)*$K643+SUM($S$5:AU$5)*$L643+SUM($S$6:AU$6)*$M643+SUM($S$7:AU$7)*$N643-SUM($O643:$Q643)&gt;0,SUM($S$3:AU$3)*$J643+SUM($S$4:AP$4)*$K643+SUM($S$5:AU$5)*$L643+SUM($S$6:AU$6)*$M643+SUM($S$7:AU$7)*$N643-SUM($O643:$Q643),0)</f>
        <v>17.399999999999999</v>
      </c>
      <c r="AS643" s="4">
        <f t="shared" si="2062"/>
        <v>7.1999999999999975</v>
      </c>
      <c r="AT643" s="72">
        <f>IF(SUM($S$3:AW$3)*$J643+SUM($S$4:AW$4)*$K643+SUM($S$5:AW$5)*$L643+SUM($S$6:AW$6)*$M643+SUM($S$7:AW$7)*$N643-SUM($O643:$Q643)&gt;0,SUM($S$3:AW$3)*$J643+SUM($S$4:AW$4)*$K643+SUM($S$5:AW$5)*$L643+SUM($S$6:AW$6)*$M643+SUM($S$7:AW$7)*$N643-SUM($O643:$Q643),0)</f>
        <v>24.6</v>
      </c>
      <c r="AU643" s="4">
        <f t="shared" si="2063"/>
        <v>7.2000000000000028</v>
      </c>
      <c r="AV643" s="72">
        <f>IF(SUM($S$3:AY$3)*$J643+SUM($S$4:AY$4)*$K643+SUM($S$5:AY$5)*$L643+SUM($S$6:AY$6)*$M643+SUM($S$7:AY$7)*$N643-SUM($O643:$Q643)&gt;0,SUM($S$3:AY$3)*$J643+SUM($S$4:AY$4)*$K643+SUM($S$5:AY$5)*$L643+SUM($S$6:AY$6)*$M643+SUM($S$7:AY$7)*$N643-SUM($O643:$Q643),0)</f>
        <v>31.800000000000004</v>
      </c>
      <c r="AW643" s="4">
        <f t="shared" si="2064"/>
        <v>7.2000000000000028</v>
      </c>
      <c r="AX643" s="72">
        <f>IF(SUM($S$3:BA$3)*$J643+SUM($S$4:BA$4)*$K643+SUM($S$5:BA$5)*$L643+SUM($S$6:BA$6)*$M643+SUM($S$7:BA$7)*$N643-SUM($O643:$Q643)&gt;0,SUM($S$3:BA$3)*$J643+SUM($S$4:BA$4)*$K643+SUM($S$5:BA$5)*$L643+SUM($S$6:BA$6)*$M643+SUM($S$7:BA$7)*$N643-SUM($O643:$Q643),0)</f>
        <v>39</v>
      </c>
      <c r="AY643" s="7">
        <f t="shared" si="2065"/>
        <v>7.1999999999999957</v>
      </c>
      <c r="AZ643" s="401">
        <f>IF(SUM($S$3:BC$3)*$J643+SUM($S$4:BC$4)*$K643+SUM($S$5:BC$5)*$L643+SUM($S$6:BC$6)*$M643+SUM($S$7:BC$7)*$N643-SUM($O643:$Q643)&gt;0,SUM($S$3:BC$3)*$J643+SUM($S$4:BC$4)*$K643+SUM($S$5:BC$5)*$L643+SUM($S$6:BC$6)*$M643+SUM($S$7:BC$7)*$N643-SUM($O643:$Q643),0)</f>
        <v>46.2</v>
      </c>
      <c r="BA643" s="87">
        <f t="shared" si="2032"/>
        <v>7.2000000000000028</v>
      </c>
      <c r="BB643" s="402">
        <f>IF(SUM($S$3:BD$3)*$J643+SUM($S$4:BD$4)*$K643+SUM($S$5:BD$5)*$L643+SUM($S$6:BD$6)*$M643+SUM($S$7:BD$7)*$N643-SUM($O643:$Q643)&gt;0,SUM($S$3:BD$3)*$J643+SUM($S$4:BD$4)*$K643+SUM($S$5:BD$5)*$L643+SUM($S$6:BD$6)*$M643+SUM($S$7:BD$7)*$N643-SUM($O643:$Q643),0)</f>
        <v>51.64</v>
      </c>
      <c r="BC643" s="87">
        <f t="shared" si="2033"/>
        <v>5.4399999999999977</v>
      </c>
      <c r="BD643" s="393"/>
      <c r="BF643" s="75"/>
      <c r="BG643" s="23">
        <f>AA643*$H643</f>
        <v>0</v>
      </c>
      <c r="BH643" s="23">
        <f>AC643*$H643</f>
        <v>0</v>
      </c>
      <c r="BI643" s="23">
        <f>AE643*$H643</f>
        <v>0</v>
      </c>
      <c r="BJ643" s="23">
        <f>AG643*$H643</f>
        <v>2047.58</v>
      </c>
      <c r="BK643" s="23">
        <f>AI643*$H643</f>
        <v>2252.3379999999993</v>
      </c>
      <c r="BL643" s="23">
        <f>AK643*$H643</f>
        <v>0</v>
      </c>
      <c r="BM643" s="23">
        <f>AM643*$H643</f>
        <v>0</v>
      </c>
      <c r="BN643" s="23">
        <f>AO643*$H643</f>
        <v>2047.58</v>
      </c>
      <c r="BO643" s="23">
        <f>AQ643*$H643</f>
        <v>4095.1600000000017</v>
      </c>
      <c r="BP643" s="23">
        <f>AS643*$H643</f>
        <v>7371.2879999999968</v>
      </c>
      <c r="BQ643" s="407">
        <f>AU643*$H643</f>
        <v>7371.2880000000023</v>
      </c>
      <c r="BR643" s="22">
        <f>AW643*$H643</f>
        <v>7371.2880000000023</v>
      </c>
      <c r="BS643" s="23">
        <f>AY643*$H643</f>
        <v>7371.287999999995</v>
      </c>
      <c r="BT643" s="23">
        <f t="shared" si="2084"/>
        <v>7371.2880000000023</v>
      </c>
      <c r="BU643" s="23">
        <f t="shared" si="2085"/>
        <v>5569.417599999997</v>
      </c>
      <c r="BV643" s="23"/>
      <c r="BW643" s="24"/>
      <c r="BX643" s="164" t="s">
        <v>645</v>
      </c>
    </row>
    <row r="644" spans="1:76" ht="15" customHeight="1" x14ac:dyDescent="0.25">
      <c r="A644" s="94" t="s">
        <v>436</v>
      </c>
      <c r="B644" s="15"/>
      <c r="C644" s="268" t="s">
        <v>10</v>
      </c>
      <c r="D644" s="283">
        <v>1</v>
      </c>
      <c r="E644" s="336">
        <v>8000</v>
      </c>
      <c r="F644" s="355" t="s">
        <v>621</v>
      </c>
      <c r="G644" s="369">
        <v>1</v>
      </c>
      <c r="H644" s="370">
        <v>8800</v>
      </c>
      <c r="I644" s="383" t="s">
        <v>621</v>
      </c>
      <c r="J644" s="322"/>
      <c r="K644" s="117"/>
      <c r="L644" s="33">
        <v>4.8999999999999998E-3</v>
      </c>
      <c r="M644" s="29"/>
      <c r="N644" s="29"/>
      <c r="O644" s="4">
        <v>0</v>
      </c>
      <c r="P644" s="10">
        <v>0</v>
      </c>
      <c r="Q644" s="295">
        <v>0.42499999999999999</v>
      </c>
      <c r="R644" s="72">
        <f>IF(SUM($S$3:U$3)*$J644+SUM($S$4:U$4)*$K644+SUM($S$5:U$5)*$L644+SUM($S$6:U$6)*$M644+SUM($S$7:U$7)*$N644-SUM($O644:$Q644)&gt;0,SUM($S$3:U$3)*$J644+SUM($S$4:U$4)*$K644+SUM($S$5:U$5)*$L644+SUM($S$6:U$6)*$M644+SUM($S$7:U$7)*$N644-SUM($O644:$Q644),0)</f>
        <v>0</v>
      </c>
      <c r="S644" s="73">
        <f t="shared" si="2049"/>
        <v>0</v>
      </c>
      <c r="T644" s="72">
        <f>IF(SUM($S$3:W$3)*$J644+SUM($S$4:W$4)*$K644+SUM($S$5:W$5)*$L644+SUM($S$6:W$6)*$M644+SUM($S$7:W$7)*$N644-SUM($O644:$Q644)&gt;0,SUM($S$3:W$3)*$J644+SUM($S$4:W$4)*$K644+SUM($S$5:W$5)*$L644+SUM($S$6:W$6)*$M644+SUM($S$7:W$7)*$N644-SUM($O644:$Q644),0)</f>
        <v>0</v>
      </c>
      <c r="U644" s="4">
        <f t="shared" si="2050"/>
        <v>0</v>
      </c>
      <c r="V644" s="72">
        <f>IF(SUM($S$3:Y$3)*$J644+SUM($S$4:Y$4)*$K644+SUM($S$5:Y$5)*$L644+SUM($S$6:Y$6)*$M644+SUM($S$7:Y$7)*$N644-SUM($O644:$Q644)&gt;0,SUM($S$3:Y$3)*$J644+SUM($S$4:Y$4)*$K644+SUM($S$5:Y$5)*$L644+SUM($S$6:Y$6)*$M644+SUM($S$7:Y$7)*$N644-SUM($O644:$Q644),0)</f>
        <v>0</v>
      </c>
      <c r="W644" s="4">
        <f t="shared" si="2051"/>
        <v>0</v>
      </c>
      <c r="X644" s="72">
        <f>IF(SUM($S$3:AA$3)*$J644+SUM($S$4:AA$4)*$K644+SUM($S$5:AA$5)*$L644+SUM($S$6:AA$6)*$M644+SUM($S$7:AA$7)*$N644-SUM($O644:$Q644)&gt;0,SUM($S$3:AA$3)*$J644+SUM($S$4:AA$4)*$K644+SUM($S$5:AA$5)*$L644+SUM($S$6:AA$6)*$M644+SUM($S$7:AA$7)*$N644-SUM($O644:$Q644),0)</f>
        <v>6.5000000000000002E-2</v>
      </c>
      <c r="Y644" s="4">
        <f t="shared" si="2052"/>
        <v>6.5000000000000002E-2</v>
      </c>
      <c r="Z644" s="72">
        <f>IF(SUM($S$3:AC$3)*$J644+SUM($S$4:AC$4)*$K644+SUM($S$5:AC$5)*$L644+SUM($S$6:AC$6)*$M644+SUM($S$7:AC$7)*$N644-SUM($O644:$Q644)&gt;0,SUM($S$3:AC$3)*$J644+SUM($S$4:AC$4)*$K644+SUM($S$5:AC$5)*$L644+SUM($S$6:AC$6)*$M644+SUM($S$7:AC$7)*$N644-SUM($O644:$Q644),0)</f>
        <v>0.31</v>
      </c>
      <c r="AA644" s="4">
        <f t="shared" si="2053"/>
        <v>0.245</v>
      </c>
      <c r="AB644" s="72">
        <f>IF(SUM($S$3:AE$3)*$J644+SUM($S$4:AE$4)*$K644+SUM($S$5:AE$5)*$L644+SUM($S$6:AE$6)*$M644+SUM($S$7:AE$7)*$N644-SUM($O644:$Q644)&gt;0,SUM($S$3:AE$3)*$J644+SUM($S$4:AE$4)*$K644+SUM($S$5:AE$5)*$L644+SUM($S$6:AE$6)*$M644+SUM($S$7:AE$7)*$N644-SUM($O644:$Q644),0)</f>
        <v>0.31</v>
      </c>
      <c r="AC644" s="4">
        <f t="shared" si="2054"/>
        <v>0</v>
      </c>
      <c r="AD644" s="72">
        <f>IF(SUM($S$3:AG$3)*$J644+SUM($S$4:AG$4)*$K644+SUM($S$5:AG$5)*$L644+SUM($S$6:AG$6)*$M644+SUM($S$7:AG$7)*$N644-SUM($O644:$Q644)&gt;0,SUM($S$3:AG$3)*$J644+SUM($S$4:AG$4)*$K644+SUM($S$5:AG$5)*$L644+SUM($S$6:AG$6)*$M644+SUM($S$7:AG$7)*$N644-SUM($O644:$Q644),0)</f>
        <v>0.55990000000000006</v>
      </c>
      <c r="AE644" s="4">
        <f t="shared" si="2055"/>
        <v>0.24990000000000007</v>
      </c>
      <c r="AF644" s="72">
        <f>IF(SUM($S$3:AI$3)*$J644+SUM($S$4:AI$4)*$K644+SUM($S$5:AI$5)*$L644+SUM($S$6:AI$6)*$M644+SUM($S$7:AI$7)*$N644-SUM($O644:$Q644)&gt;0,SUM($S$3:AI$3)*$J644+SUM($S$4:AI$4)*$K644+SUM($S$5:AI$5)*$L644+SUM($S$6:AI$6)*$M644+SUM($S$7:AI$7)*$N644-SUM($O644:$Q644),0)</f>
        <v>0.80489999999999995</v>
      </c>
      <c r="AG644" s="4">
        <f t="shared" si="2056"/>
        <v>0.24499999999999988</v>
      </c>
      <c r="AH644" s="72">
        <f>IF(SUM($S$3:AK$3)*$J644+SUM($S$4:AK$4)*$K644+SUM($S$5:AK$5)*$L644+SUM($S$6:AK$6)*$M644+SUM($S$7:AK$7)*$N644-SUM($O644:$Q644)&gt;0,SUM($S$3:AK$3)*$J644+SUM($S$4:AK$4)*$K644+SUM($S$5:AK$5)*$L644+SUM($S$6:AK$6)*$M644+SUM($S$7:AK$7)*$N644-SUM($O644:$Q644),0)</f>
        <v>1.0743999999999998</v>
      </c>
      <c r="AI644" s="4">
        <f t="shared" si="2057"/>
        <v>0.26949999999999985</v>
      </c>
      <c r="AJ644" s="72">
        <f>IF(SUM($S$3:AM$3)*$J644+SUM($S$4:AQ$4)*$K644+SUM($S$5:AM$5)*$L644+SUM($S$6:AM$6)*$M644+SUM($S$7:AM$7)*$N644-SUM($O644:$Q644)&gt;0,SUM($S$3:AM$3)*$J644+SUM($S$4:AQ$4)*$K644+SUM($S$5:AM$5)*$L644+SUM($S$6:AM$6)*$M644+SUM($S$7:AM$7)*$N644-SUM($O644:$Q644),0)</f>
        <v>1.0743999999999998</v>
      </c>
      <c r="AK644" s="4">
        <f t="shared" si="2058"/>
        <v>0</v>
      </c>
      <c r="AL644" s="72">
        <f>IF(SUM($S$3:AO$3)*$J644+SUM($S$4:AS$4)*$K644+SUM($S$5:AO$5)*$L644+SUM($S$6:AO$6)*$M644+SUM($S$7:AO$7)*$N644-SUM($O644:$Q644)&gt;0,SUM($S$3:AO$3)*$J644+SUM($S$4:AS$4)*$K644+SUM($S$5:AO$5)*$L644+SUM($S$6:AO$6)*$M644+SUM($S$7:AO$7)*$N644-SUM($O644:$Q644),0)</f>
        <v>1.0743999999999998</v>
      </c>
      <c r="AM644" s="4">
        <f t="shared" si="2059"/>
        <v>0</v>
      </c>
      <c r="AN644" s="72">
        <f>IF(SUM($S$3:AQ$3)*$J644+SUM($S$4:AU$4)*$K644+SUM($S$5:AQ$5)*$L644+SUM($S$6:AQ$6)*$M644+SUM($S$7:AQ$7)*$N644-SUM($O644:$Q644)&gt;0,SUM($S$3:AQ$3)*$J644+SUM($S$4:AU$4)*$K644+SUM($S$5:AQ$5)*$L644+SUM($S$6:AQ$6)*$M644+SUM($S$7:AQ$7)*$N644-SUM($O644:$Q644),0)</f>
        <v>1.3193999999999999</v>
      </c>
      <c r="AO644" s="4">
        <f t="shared" si="2060"/>
        <v>0.24500000000000011</v>
      </c>
      <c r="AP644" s="72">
        <f>IF(SUM($S$3:AS$3)*$J644+SUM($S$4:AW$4)*$K644+SUM($S$5:AS$5)*$L644+SUM($S$6:AS$6)*$M644+SUM($S$7:AS$7)*$N644-SUM($O644:$Q644)&gt;0,SUM($S$3:AS$3)*$J644+SUM($S$4:AW$4)*$K644+SUM($S$5:AS$5)*$L644+SUM($S$6:AS$6)*$M644+SUM($S$7:AS$7)*$N644-SUM($O644:$Q644),0)</f>
        <v>1.8093999999999999</v>
      </c>
      <c r="AQ644" s="4">
        <f t="shared" si="2061"/>
        <v>0.49</v>
      </c>
      <c r="AR644" s="72">
        <f>IF(SUM($S$3:AU$3)*$J644+SUM($S$4:AP$4)*$K644+SUM($S$5:AU$5)*$L644+SUM($S$6:AU$6)*$M644+SUM($S$7:AU$7)*$N644-SUM($O644:$Q644)&gt;0,SUM($S$3:AU$3)*$J644+SUM($S$4:AP$4)*$K644+SUM($S$5:AU$5)*$L644+SUM($S$6:AU$6)*$M644+SUM($S$7:AU$7)*$N644-SUM($O644:$Q644),0)</f>
        <v>2.6914000000000002</v>
      </c>
      <c r="AS644" s="4">
        <f t="shared" si="2062"/>
        <v>0.88200000000000034</v>
      </c>
      <c r="AT644" s="72">
        <f>IF(SUM($S$3:AW$3)*$J644+SUM($S$4:AW$4)*$K644+SUM($S$5:AW$5)*$L644+SUM($S$6:AW$6)*$M644+SUM($S$7:AW$7)*$N644-SUM($O644:$Q644)&gt;0,SUM($S$3:AW$3)*$J644+SUM($S$4:AW$4)*$K644+SUM($S$5:AW$5)*$L644+SUM($S$6:AW$6)*$M644+SUM($S$7:AW$7)*$N644-SUM($O644:$Q644),0)</f>
        <v>3.5733999999999999</v>
      </c>
      <c r="AU644" s="4">
        <f t="shared" si="2063"/>
        <v>0.88199999999999967</v>
      </c>
      <c r="AV644" s="72">
        <f>IF(SUM($S$3:AY$3)*$J644+SUM($S$4:AY$4)*$K644+SUM($S$5:AY$5)*$L644+SUM($S$6:AY$6)*$M644+SUM($S$7:AY$7)*$N644-SUM($O644:$Q644)&gt;0,SUM($S$3:AY$3)*$J644+SUM($S$4:AY$4)*$K644+SUM($S$5:AY$5)*$L644+SUM($S$6:AY$6)*$M644+SUM($S$7:AY$7)*$N644-SUM($O644:$Q644),0)</f>
        <v>4.4554</v>
      </c>
      <c r="AW644" s="4">
        <f t="shared" si="2064"/>
        <v>0.88200000000000012</v>
      </c>
      <c r="AX644" s="72">
        <f>IF(SUM($S$3:BA$3)*$J644+SUM($S$4:BA$4)*$K644+SUM($S$5:BA$5)*$L644+SUM($S$6:BA$6)*$M644+SUM($S$7:BA$7)*$N644-SUM($O644:$Q644)&gt;0,SUM($S$3:BA$3)*$J644+SUM($S$4:BA$4)*$K644+SUM($S$5:BA$5)*$L644+SUM($S$6:BA$6)*$M644+SUM($S$7:BA$7)*$N644-SUM($O644:$Q644),0)</f>
        <v>5.3373999999999997</v>
      </c>
      <c r="AY644" s="7">
        <f t="shared" si="2065"/>
        <v>0.88199999999999967</v>
      </c>
      <c r="AZ644" s="401">
        <f>IF(SUM($S$3:BC$3)*$J644+SUM($S$4:BC$4)*$K644+SUM($S$5:BC$5)*$L644+SUM($S$6:BC$6)*$M644+SUM($S$7:BC$7)*$N644-SUM($O644:$Q644)&gt;0,SUM($S$3:BC$3)*$J644+SUM($S$4:BC$4)*$K644+SUM($S$5:BC$5)*$L644+SUM($S$6:BC$6)*$M644+SUM($S$7:BC$7)*$N644-SUM($O644:$Q644),0)</f>
        <v>6.2194000000000003</v>
      </c>
      <c r="BA644" s="87">
        <f t="shared" si="2032"/>
        <v>0.88200000000000056</v>
      </c>
      <c r="BB644" s="402">
        <f>IF(SUM($S$3:BD$3)*$J644+SUM($S$4:BD$4)*$K644+SUM($S$5:BD$5)*$L644+SUM($S$6:BD$6)*$M644+SUM($S$7:BD$7)*$N644-SUM($O644:$Q644)&gt;0,SUM($S$3:BD$3)*$J644+SUM($S$4:BD$4)*$K644+SUM($S$5:BD$5)*$L644+SUM($S$6:BD$6)*$M644+SUM($S$7:BD$7)*$N644-SUM($O644:$Q644),0)</f>
        <v>6.8857999999999997</v>
      </c>
      <c r="BC644" s="87">
        <f t="shared" si="2033"/>
        <v>0.66639999999999944</v>
      </c>
      <c r="BD644" s="393"/>
      <c r="BF644" s="75"/>
      <c r="BG644" s="23">
        <f>AA644*$H644</f>
        <v>2156</v>
      </c>
      <c r="BH644" s="23">
        <f>AC644*$H644</f>
        <v>0</v>
      </c>
      <c r="BI644" s="23">
        <f>AE644*$H644</f>
        <v>2199.1200000000008</v>
      </c>
      <c r="BJ644" s="23">
        <f>AG644*$H644</f>
        <v>2155.9999999999991</v>
      </c>
      <c r="BK644" s="23">
        <f>AI644*$H644</f>
        <v>2371.5999999999985</v>
      </c>
      <c r="BL644" s="23">
        <f>AK644*$H644</f>
        <v>0</v>
      </c>
      <c r="BM644" s="23">
        <f>AM644*$H644</f>
        <v>0</v>
      </c>
      <c r="BN644" s="23">
        <f>AO644*$H644</f>
        <v>2156.0000000000009</v>
      </c>
      <c r="BO644" s="23">
        <f>AQ644*$H644</f>
        <v>4312</v>
      </c>
      <c r="BP644" s="23">
        <f>AS644*$H644</f>
        <v>7761.6000000000031</v>
      </c>
      <c r="BQ644" s="407">
        <f>AU644*$H644</f>
        <v>7761.5999999999967</v>
      </c>
      <c r="BR644" s="22">
        <f>AW644*$H644</f>
        <v>7761.6000000000013</v>
      </c>
      <c r="BS644" s="23">
        <f>AY644*$H644</f>
        <v>7761.5999999999967</v>
      </c>
      <c r="BT644" s="23">
        <f t="shared" si="2084"/>
        <v>7761.6000000000049</v>
      </c>
      <c r="BU644" s="23">
        <f t="shared" ref="BU644:BU646" si="2086">BC644*$H644</f>
        <v>5864.3199999999952</v>
      </c>
      <c r="BV644" s="23"/>
      <c r="BW644" s="24"/>
      <c r="BX644" s="164" t="s">
        <v>645</v>
      </c>
    </row>
    <row r="645" spans="1:76" ht="15" customHeight="1" x14ac:dyDescent="0.25">
      <c r="A645" s="94" t="s">
        <v>437</v>
      </c>
      <c r="B645" s="15"/>
      <c r="C645" s="268" t="s">
        <v>10</v>
      </c>
      <c r="D645" s="283">
        <v>1</v>
      </c>
      <c r="E645" s="336">
        <v>8320</v>
      </c>
      <c r="F645" s="355" t="s">
        <v>621</v>
      </c>
      <c r="G645" s="369">
        <v>1</v>
      </c>
      <c r="H645" s="370">
        <v>9152</v>
      </c>
      <c r="I645" s="383" t="s">
        <v>621</v>
      </c>
      <c r="J645" s="322"/>
      <c r="K645" s="117"/>
      <c r="L645" s="33">
        <v>4.9399999999999999E-2</v>
      </c>
      <c r="M645" s="29"/>
      <c r="N645" s="29"/>
      <c r="O645" s="4">
        <v>0</v>
      </c>
      <c r="P645" s="10">
        <v>0</v>
      </c>
      <c r="Q645" s="295">
        <v>0.9849</v>
      </c>
      <c r="R645" s="72">
        <f>IF(SUM($S$3:U$3)*$J645+SUM($S$4:U$4)*$K645+SUM($S$5:U$5)*$L645+SUM($S$6:U$6)*$M645+SUM($S$7:U$7)*$N645-SUM($O645:$Q645)&gt;0,SUM($S$3:U$3)*$J645+SUM($S$4:U$4)*$K645+SUM($S$5:U$5)*$L645+SUM($S$6:U$6)*$M645+SUM($S$7:U$7)*$N645-SUM($O645:$Q645),0)</f>
        <v>0</v>
      </c>
      <c r="S645" s="73">
        <f t="shared" si="2049"/>
        <v>0</v>
      </c>
      <c r="T645" s="72">
        <f>IF(SUM($S$3:W$3)*$J645+SUM($S$4:W$4)*$K645+SUM($S$5:W$5)*$L645+SUM($S$6:W$6)*$M645+SUM($S$7:W$7)*$N645-SUM($O645:$Q645)&gt;0,SUM($S$3:W$3)*$J645+SUM($S$4:W$4)*$K645+SUM($S$5:W$5)*$L645+SUM($S$6:W$6)*$M645+SUM($S$7:W$7)*$N645-SUM($O645:$Q645),0)</f>
        <v>0.49709999999999999</v>
      </c>
      <c r="U645" s="4">
        <f t="shared" si="2050"/>
        <v>0.49709999999999999</v>
      </c>
      <c r="V645" s="72">
        <f>IF(SUM($S$3:Y$3)*$J645+SUM($S$4:Y$4)*$K645+SUM($S$5:Y$5)*$L645+SUM($S$6:Y$6)*$M645+SUM($S$7:Y$7)*$N645-SUM($O645:$Q645)&gt;0,SUM($S$3:Y$3)*$J645+SUM($S$4:Y$4)*$K645+SUM($S$5:Y$5)*$L645+SUM($S$6:Y$6)*$M645+SUM($S$7:Y$7)*$N645-SUM($O645:$Q645),0)</f>
        <v>1.4850999999999996</v>
      </c>
      <c r="W645" s="4">
        <f t="shared" si="2051"/>
        <v>0.98799999999999966</v>
      </c>
      <c r="X645" s="72">
        <f>IF(SUM($S$3:AA$3)*$J645+SUM($S$4:AA$4)*$K645+SUM($S$5:AA$5)*$L645+SUM($S$6:AA$6)*$M645+SUM($S$7:AA$7)*$N645-SUM($O645:$Q645)&gt;0,SUM($S$3:AA$3)*$J645+SUM($S$4:AA$4)*$K645+SUM($S$5:AA$5)*$L645+SUM($S$6:AA$6)*$M645+SUM($S$7:AA$7)*$N645-SUM($O645:$Q645),0)</f>
        <v>3.9550999999999994</v>
      </c>
      <c r="Y645" s="4">
        <f t="shared" si="2052"/>
        <v>2.4699999999999998</v>
      </c>
      <c r="Z645" s="72">
        <f>IF(SUM($S$3:AC$3)*$J645+SUM($S$4:AC$4)*$K645+SUM($S$5:AC$5)*$L645+SUM($S$6:AC$6)*$M645+SUM($S$7:AC$7)*$N645-SUM($O645:$Q645)&gt;0,SUM($S$3:AC$3)*$J645+SUM($S$4:AC$4)*$K645+SUM($S$5:AC$5)*$L645+SUM($S$6:AC$6)*$M645+SUM($S$7:AC$7)*$N645-SUM($O645:$Q645),0)</f>
        <v>6.4251000000000005</v>
      </c>
      <c r="AA645" s="4">
        <f t="shared" si="2053"/>
        <v>2.4700000000000011</v>
      </c>
      <c r="AB645" s="72">
        <f>IF(SUM($S$3:AE$3)*$J645+SUM($S$4:AE$4)*$K645+SUM($S$5:AE$5)*$L645+SUM($S$6:AE$6)*$M645+SUM($S$7:AE$7)*$N645-SUM($O645:$Q645)&gt;0,SUM($S$3:AE$3)*$J645+SUM($S$4:AE$4)*$K645+SUM($S$5:AE$5)*$L645+SUM($S$6:AE$6)*$M645+SUM($S$7:AE$7)*$N645-SUM($O645:$Q645),0)</f>
        <v>6.4251000000000005</v>
      </c>
      <c r="AC645" s="4">
        <f t="shared" si="2054"/>
        <v>0</v>
      </c>
      <c r="AD645" s="72">
        <f>IF(SUM($S$3:AG$3)*$J645+SUM($S$4:AG$4)*$K645+SUM($S$5:AG$5)*$L645+SUM($S$6:AG$6)*$M645+SUM($S$7:AG$7)*$N645-SUM($O645:$Q645)&gt;0,SUM($S$3:AG$3)*$J645+SUM($S$4:AG$4)*$K645+SUM($S$5:AG$5)*$L645+SUM($S$6:AG$6)*$M645+SUM($S$7:AG$7)*$N645-SUM($O645:$Q645),0)</f>
        <v>8.9444999999999997</v>
      </c>
      <c r="AE645" s="4">
        <f t="shared" si="2055"/>
        <v>2.5193999999999992</v>
      </c>
      <c r="AF645" s="72">
        <f>IF(SUM($S$3:AI$3)*$J645+SUM($S$4:AI$4)*$K645+SUM($S$5:AI$5)*$L645+SUM($S$6:AI$6)*$M645+SUM($S$7:AI$7)*$N645-SUM($O645:$Q645)&gt;0,SUM($S$3:AI$3)*$J645+SUM($S$4:AI$4)*$K645+SUM($S$5:AI$5)*$L645+SUM($S$6:AI$6)*$M645+SUM($S$7:AI$7)*$N645-SUM($O645:$Q645),0)</f>
        <v>11.4145</v>
      </c>
      <c r="AG645" s="4">
        <f t="shared" si="2056"/>
        <v>2.4700000000000006</v>
      </c>
      <c r="AH645" s="72">
        <f>IF(SUM($S$3:AK$3)*$J645+SUM($S$4:AK$4)*$K645+SUM($S$5:AK$5)*$L645+SUM($S$6:AK$6)*$M645+SUM($S$7:AK$7)*$N645-SUM($O645:$Q645)&gt;0,SUM($S$3:AK$3)*$J645+SUM($S$4:AK$4)*$K645+SUM($S$5:AK$5)*$L645+SUM($S$6:AK$6)*$M645+SUM($S$7:AK$7)*$N645-SUM($O645:$Q645),0)</f>
        <v>14.131500000000001</v>
      </c>
      <c r="AI645" s="4">
        <f t="shared" si="2057"/>
        <v>2.7170000000000005</v>
      </c>
      <c r="AJ645" s="72">
        <f>IF(SUM($S$3:AM$3)*$J645+SUM($S$4:AQ$4)*$K645+SUM($S$5:AM$5)*$L645+SUM($S$6:AM$6)*$M645+SUM($S$7:AM$7)*$N645-SUM($O645:$Q645)&gt;0,SUM($S$3:AM$3)*$J645+SUM($S$4:AQ$4)*$K645+SUM($S$5:AM$5)*$L645+SUM($S$6:AM$6)*$M645+SUM($S$7:AM$7)*$N645-SUM($O645:$Q645),0)</f>
        <v>14.131500000000001</v>
      </c>
      <c r="AK645" s="4">
        <f t="shared" si="2058"/>
        <v>0</v>
      </c>
      <c r="AL645" s="72">
        <f>IF(SUM($S$3:AO$3)*$J645+SUM($S$4:AS$4)*$K645+SUM($S$5:AO$5)*$L645+SUM($S$6:AO$6)*$M645+SUM($S$7:AO$7)*$N645-SUM($O645:$Q645)&gt;0,SUM($S$3:AO$3)*$J645+SUM($S$4:AS$4)*$K645+SUM($S$5:AO$5)*$L645+SUM($S$6:AO$6)*$M645+SUM($S$7:AO$7)*$N645-SUM($O645:$Q645),0)</f>
        <v>14.131500000000001</v>
      </c>
      <c r="AM645" s="4">
        <f t="shared" si="2059"/>
        <v>0</v>
      </c>
      <c r="AN645" s="72">
        <f>IF(SUM($S$3:AQ$3)*$J645+SUM($S$4:AU$4)*$K645+SUM($S$5:AQ$5)*$L645+SUM($S$6:AQ$6)*$M645+SUM($S$7:AQ$7)*$N645-SUM($O645:$Q645)&gt;0,SUM($S$3:AQ$3)*$J645+SUM($S$4:AU$4)*$K645+SUM($S$5:AQ$5)*$L645+SUM($S$6:AQ$6)*$M645+SUM($S$7:AQ$7)*$N645-SUM($O645:$Q645),0)</f>
        <v>16.601500000000001</v>
      </c>
      <c r="AO645" s="4">
        <f t="shared" si="2060"/>
        <v>2.4700000000000006</v>
      </c>
      <c r="AP645" s="72">
        <f>IF(SUM($S$3:AS$3)*$J645+SUM($S$4:AW$4)*$K645+SUM($S$5:AS$5)*$L645+SUM($S$6:AS$6)*$M645+SUM($S$7:AS$7)*$N645-SUM($O645:$Q645)&gt;0,SUM($S$3:AS$3)*$J645+SUM($S$4:AW$4)*$K645+SUM($S$5:AS$5)*$L645+SUM($S$6:AS$6)*$M645+SUM($S$7:AS$7)*$N645-SUM($O645:$Q645),0)</f>
        <v>21.541499999999999</v>
      </c>
      <c r="AQ645" s="4">
        <f t="shared" si="2061"/>
        <v>4.9399999999999977</v>
      </c>
      <c r="AR645" s="72">
        <f>IF(SUM($S$3:AU$3)*$J645+SUM($S$4:AP$4)*$K645+SUM($S$5:AU$5)*$L645+SUM($S$6:AU$6)*$M645+SUM($S$7:AU$7)*$N645-SUM($O645:$Q645)&gt;0,SUM($S$3:AU$3)*$J645+SUM($S$4:AP$4)*$K645+SUM($S$5:AU$5)*$L645+SUM($S$6:AU$6)*$M645+SUM($S$7:AU$7)*$N645-SUM($O645:$Q645),0)</f>
        <v>30.433499999999999</v>
      </c>
      <c r="AS645" s="4">
        <f t="shared" si="2062"/>
        <v>8.8919999999999995</v>
      </c>
      <c r="AT645" s="72">
        <f>IF(SUM($S$3:AW$3)*$J645+SUM($S$4:AW$4)*$K645+SUM($S$5:AW$5)*$L645+SUM($S$6:AW$6)*$M645+SUM($S$7:AW$7)*$N645-SUM($O645:$Q645)&gt;0,SUM($S$3:AW$3)*$J645+SUM($S$4:AW$4)*$K645+SUM($S$5:AW$5)*$L645+SUM($S$6:AW$6)*$M645+SUM($S$7:AW$7)*$N645-SUM($O645:$Q645),0)</f>
        <v>39.325499999999998</v>
      </c>
      <c r="AU645" s="4">
        <f t="shared" si="2063"/>
        <v>8.8919999999999995</v>
      </c>
      <c r="AV645" s="72">
        <f>IF(SUM($S$3:AY$3)*$J645+SUM($S$4:AY$4)*$K645+SUM($S$5:AY$5)*$L645+SUM($S$6:AY$6)*$M645+SUM($S$7:AY$7)*$N645-SUM($O645:$Q645)&gt;0,SUM($S$3:AY$3)*$J645+SUM($S$4:AY$4)*$K645+SUM($S$5:AY$5)*$L645+SUM($S$6:AY$6)*$M645+SUM($S$7:AY$7)*$N645-SUM($O645:$Q645),0)</f>
        <v>48.217499999999994</v>
      </c>
      <c r="AW645" s="4">
        <f t="shared" si="2064"/>
        <v>8.8919999999999959</v>
      </c>
      <c r="AX645" s="72">
        <f>IF(SUM($S$3:BA$3)*$J645+SUM($S$4:BA$4)*$K645+SUM($S$5:BA$5)*$L645+SUM($S$6:BA$6)*$M645+SUM($S$7:BA$7)*$N645-SUM($O645:$Q645)&gt;0,SUM($S$3:BA$3)*$J645+SUM($S$4:BA$4)*$K645+SUM($S$5:BA$5)*$L645+SUM($S$6:BA$6)*$M645+SUM($S$7:BA$7)*$N645-SUM($O645:$Q645),0)</f>
        <v>57.109499999999997</v>
      </c>
      <c r="AY645" s="7">
        <f t="shared" si="2065"/>
        <v>8.892000000000003</v>
      </c>
      <c r="AZ645" s="401">
        <f>IF(SUM($S$3:BC$3)*$J645+SUM($S$4:BC$4)*$K645+SUM($S$5:BC$5)*$L645+SUM($S$6:BC$6)*$M645+SUM($S$7:BC$7)*$N645-SUM($O645:$Q645)&gt;0,SUM($S$3:BC$3)*$J645+SUM($S$4:BC$4)*$K645+SUM($S$5:BC$5)*$L645+SUM($S$6:BC$6)*$M645+SUM($S$7:BC$7)*$N645-SUM($O645:$Q645),0)</f>
        <v>66.001500000000007</v>
      </c>
      <c r="BA645" s="87">
        <f t="shared" si="2032"/>
        <v>8.8920000000000101</v>
      </c>
      <c r="BB645" s="402">
        <f>IF(SUM($S$3:BD$3)*$J645+SUM($S$4:BD$4)*$K645+SUM($S$5:BD$5)*$L645+SUM($S$6:BD$6)*$M645+SUM($S$7:BD$7)*$N645-SUM($O645:$Q645)&gt;0,SUM($S$3:BD$3)*$J645+SUM($S$4:BD$4)*$K645+SUM($S$5:BD$5)*$L645+SUM($S$6:BD$6)*$M645+SUM($S$7:BD$7)*$N645-SUM($O645:$Q645),0)</f>
        <v>72.71990000000001</v>
      </c>
      <c r="BC645" s="87">
        <f t="shared" si="2033"/>
        <v>6.7184000000000026</v>
      </c>
      <c r="BD645" s="393"/>
      <c r="BF645" s="75"/>
      <c r="BG645" s="23">
        <f>AA645*$H645</f>
        <v>22605.44000000001</v>
      </c>
      <c r="BH645" s="23">
        <f>AC645*$H645</f>
        <v>0</v>
      </c>
      <c r="BI645" s="23">
        <f>AE645*$H645</f>
        <v>23057.548799999993</v>
      </c>
      <c r="BJ645" s="23">
        <f>AG645*$H645</f>
        <v>22605.440000000006</v>
      </c>
      <c r="BK645" s="23">
        <f>AI645*$H645</f>
        <v>24865.984000000004</v>
      </c>
      <c r="BL645" s="23">
        <f>AK645*$H645</f>
        <v>0</v>
      </c>
      <c r="BM645" s="23">
        <f>AM645*$H645</f>
        <v>0</v>
      </c>
      <c r="BN645" s="23">
        <f>AO645*$H645</f>
        <v>22605.440000000006</v>
      </c>
      <c r="BO645" s="23">
        <f>AQ645*$H645</f>
        <v>45210.879999999976</v>
      </c>
      <c r="BP645" s="23">
        <f>AS645*$H645</f>
        <v>81379.583999999988</v>
      </c>
      <c r="BQ645" s="407">
        <f>AU645*$H645</f>
        <v>81379.583999999988</v>
      </c>
      <c r="BR645" s="22">
        <f>AW645*$H645</f>
        <v>81379.583999999959</v>
      </c>
      <c r="BS645" s="23">
        <f>AY645*$H645</f>
        <v>81379.584000000032</v>
      </c>
      <c r="BT645" s="23">
        <f t="shared" si="2084"/>
        <v>81379.58400000009</v>
      </c>
      <c r="BU645" s="23">
        <f t="shared" si="2086"/>
        <v>61486.796800000026</v>
      </c>
      <c r="BV645" s="23"/>
      <c r="BW645" s="24"/>
      <c r="BX645" s="164" t="s">
        <v>645</v>
      </c>
    </row>
    <row r="646" spans="1:76" ht="15" customHeight="1" thickBot="1" x14ac:dyDescent="0.3">
      <c r="A646" s="206" t="s">
        <v>642</v>
      </c>
      <c r="B646" s="146"/>
      <c r="C646" s="270" t="s">
        <v>10</v>
      </c>
      <c r="D646" s="284">
        <v>1</v>
      </c>
      <c r="E646" s="340">
        <v>11200</v>
      </c>
      <c r="F646" s="356" t="s">
        <v>621</v>
      </c>
      <c r="G646" s="384">
        <v>1</v>
      </c>
      <c r="H646" s="385">
        <v>12320</v>
      </c>
      <c r="I646" s="386" t="s">
        <v>621</v>
      </c>
      <c r="J646" s="324"/>
      <c r="K646" s="32"/>
      <c r="L646" s="33">
        <v>4.9399999999999999E-2</v>
      </c>
      <c r="M646" s="29"/>
      <c r="N646" s="29"/>
      <c r="O646" s="4">
        <v>0</v>
      </c>
      <c r="P646" s="10">
        <v>0</v>
      </c>
      <c r="Q646" s="295">
        <v>9.9293999999999993</v>
      </c>
      <c r="R646" s="403">
        <f>IF(SUM($S$3:U$3)*$J646+SUM($S$4:U$4)*$K646+SUM($S$5:U$5)*$L646+SUM($S$6:U$6)*$M646+SUM($S$7:U$7)*$N646-SUM($O646:$Q646)&gt;0,SUM($S$3:U$3)*$J646+SUM($S$4:U$4)*$K646+SUM($S$5:U$5)*$L646+SUM($S$6:U$6)*$M646+SUM($S$7:U$7)*$N646-SUM($O646:$Q646),0)</f>
        <v>0</v>
      </c>
      <c r="S646" s="73">
        <f t="shared" si="2049"/>
        <v>0</v>
      </c>
      <c r="T646" s="403">
        <f>IF(SUM($S$3:W$3)*$J646+SUM($S$4:W$4)*$K646+SUM($S$5:W$5)*$L646+SUM($S$6:W$6)*$M646+SUM($S$7:W$7)*$N646-SUM($O646:$Q646)&gt;0,SUM($S$3:W$3)*$J646+SUM($S$4:W$4)*$K646+SUM($S$5:W$5)*$L646+SUM($S$6:W$6)*$M646+SUM($S$7:W$7)*$N646-SUM($O646:$Q646),0)</f>
        <v>0</v>
      </c>
      <c r="U646" s="4">
        <f t="shared" si="2050"/>
        <v>0</v>
      </c>
      <c r="V646" s="403">
        <f>IF(SUM($S$3:Y$3)*$J646+SUM($S$4:Y$4)*$K646+SUM($S$5:Y$5)*$L646+SUM($S$6:Y$6)*$M646+SUM($S$7:Y$7)*$N646-SUM($O646:$Q646)&gt;0,SUM($S$3:Y$3)*$J646+SUM($S$4:Y$4)*$K646+SUM($S$5:Y$5)*$L646+SUM($S$6:Y$6)*$M646+SUM($S$7:Y$7)*$N646-SUM($O646:$Q646),0)</f>
        <v>0</v>
      </c>
      <c r="W646" s="4">
        <f t="shared" si="2051"/>
        <v>0</v>
      </c>
      <c r="X646" s="403">
        <f>IF(SUM($S$3:AA$3)*$J646+SUM($S$4:AA$4)*$K646+SUM($S$5:AA$5)*$L646+SUM($S$6:AA$6)*$M646+SUM($S$7:AA$7)*$N646-SUM($O646:$Q646)&gt;0,SUM($S$3:AA$3)*$J646+SUM($S$4:AA$4)*$K646+SUM($S$5:AA$5)*$L646+SUM($S$6:AA$6)*$M646+SUM($S$7:AA$7)*$N646-SUM($O646:$Q646),0)</f>
        <v>0</v>
      </c>
      <c r="Y646" s="4">
        <f t="shared" si="2052"/>
        <v>0</v>
      </c>
      <c r="Z646" s="403">
        <f>IF(SUM($S$3:AC$3)*$J646+SUM($S$4:AC$4)*$K646+SUM($S$5:AC$5)*$L646+SUM($S$6:AC$6)*$M646+SUM($S$7:AC$7)*$N646-SUM($O646:$Q646)&gt;0,SUM($S$3:AC$3)*$J646+SUM($S$4:AC$4)*$K646+SUM($S$5:AC$5)*$L646+SUM($S$6:AC$6)*$M646+SUM($S$7:AC$7)*$N646-SUM($O646:$Q646),0)</f>
        <v>0</v>
      </c>
      <c r="AA646" s="4">
        <f t="shared" si="2053"/>
        <v>0</v>
      </c>
      <c r="AB646" s="403">
        <f>IF(SUM($S$3:AE$3)*$J646+SUM($S$4:AE$4)*$K646+SUM($S$5:AE$5)*$L646+SUM($S$6:AE$6)*$M646+SUM($S$7:AE$7)*$N646-SUM($O646:$Q646)&gt;0,SUM($S$3:AE$3)*$J646+SUM($S$4:AE$4)*$K646+SUM($S$5:AE$5)*$L646+SUM($S$6:AE$6)*$M646+SUM($S$7:AE$7)*$N646-SUM($O646:$Q646),0)</f>
        <v>0</v>
      </c>
      <c r="AC646" s="4">
        <f t="shared" si="2054"/>
        <v>0</v>
      </c>
      <c r="AD646" s="403">
        <f>IF(SUM($S$3:AG$3)*$J646+SUM($S$4:AG$4)*$K646+SUM($S$5:AG$5)*$L646+SUM($S$6:AG$6)*$M646+SUM($S$7:AG$7)*$N646-SUM($O646:$Q646)&gt;0,SUM($S$3:AG$3)*$J646+SUM($S$4:AG$4)*$K646+SUM($S$5:AG$5)*$L646+SUM($S$6:AG$6)*$M646+SUM($S$7:AG$7)*$N646-SUM($O646:$Q646),0)</f>
        <v>0</v>
      </c>
      <c r="AE646" s="4">
        <f t="shared" si="2055"/>
        <v>0</v>
      </c>
      <c r="AF646" s="403">
        <f>IF(SUM($S$3:AI$3)*$J646+SUM($S$4:AI$4)*$K646+SUM($S$5:AI$5)*$L646+SUM($S$6:AI$6)*$M646+SUM($S$7:AI$7)*$N646-SUM($O646:$Q646)&gt;0,SUM($S$3:AI$3)*$J646+SUM($S$4:AI$4)*$K646+SUM($S$5:AI$5)*$L646+SUM($S$6:AI$6)*$M646+SUM($S$7:AI$7)*$N646-SUM($O646:$Q646),0)</f>
        <v>2.4700000000000006</v>
      </c>
      <c r="AG646" s="4">
        <f t="shared" si="2056"/>
        <v>2.4700000000000006</v>
      </c>
      <c r="AH646" s="403">
        <f>IF(SUM($S$3:AK$3)*$J646+SUM($S$4:AK$4)*$K646+SUM($S$5:AK$5)*$L646+SUM($S$6:AK$6)*$M646+SUM($S$7:AK$7)*$N646-SUM($O646:$Q646)&gt;0,SUM($S$3:AK$3)*$J646+SUM($S$4:AK$4)*$K646+SUM($S$5:AK$5)*$L646+SUM($S$6:AK$6)*$M646+SUM($S$7:AK$7)*$N646-SUM($O646:$Q646),0)</f>
        <v>5.1870000000000012</v>
      </c>
      <c r="AI646" s="4">
        <f t="shared" si="2057"/>
        <v>2.7170000000000005</v>
      </c>
      <c r="AJ646" s="403">
        <f>IF(SUM($S$3:AM$3)*$J646+SUM($S$4:AQ$4)*$K646+SUM($S$5:AM$5)*$L646+SUM($S$6:AM$6)*$M646+SUM($S$7:AM$7)*$N646-SUM($O646:$Q646)&gt;0,SUM($S$3:AM$3)*$J646+SUM($S$4:AQ$4)*$K646+SUM($S$5:AM$5)*$L646+SUM($S$6:AM$6)*$M646+SUM($S$7:AM$7)*$N646-SUM($O646:$Q646),0)</f>
        <v>5.1870000000000012</v>
      </c>
      <c r="AK646" s="4">
        <f t="shared" si="2058"/>
        <v>0</v>
      </c>
      <c r="AL646" s="403">
        <f>IF(SUM($S$3:AO$3)*$J646+SUM($S$4:AS$4)*$K646+SUM($S$5:AO$5)*$L646+SUM($S$6:AO$6)*$M646+SUM($S$7:AO$7)*$N646-SUM($O646:$Q646)&gt;0,SUM($S$3:AO$3)*$J646+SUM($S$4:AS$4)*$K646+SUM($S$5:AO$5)*$L646+SUM($S$6:AO$6)*$M646+SUM($S$7:AO$7)*$N646-SUM($O646:$Q646),0)</f>
        <v>5.1870000000000012</v>
      </c>
      <c r="AM646" s="4">
        <f t="shared" si="2059"/>
        <v>0</v>
      </c>
      <c r="AN646" s="403">
        <f>IF(SUM($S$3:AQ$3)*$J646+SUM($S$4:AU$4)*$K646+SUM($S$5:AQ$5)*$L646+SUM($S$6:AQ$6)*$M646+SUM($S$7:AQ$7)*$N646-SUM($O646:$Q646)&gt;0,SUM($S$3:AQ$3)*$J646+SUM($S$4:AU$4)*$K646+SUM($S$5:AQ$5)*$L646+SUM($S$6:AQ$6)*$M646+SUM($S$7:AQ$7)*$N646-SUM($O646:$Q646),0)</f>
        <v>7.6570000000000018</v>
      </c>
      <c r="AO646" s="4">
        <f t="shared" si="2060"/>
        <v>2.4700000000000006</v>
      </c>
      <c r="AP646" s="403">
        <f>IF(SUM($S$3:AS$3)*$J646+SUM($S$4:AW$4)*$K646+SUM($S$5:AS$5)*$L646+SUM($S$6:AS$6)*$M646+SUM($S$7:AS$7)*$N646-SUM($O646:$Q646)&gt;0,SUM($S$3:AS$3)*$J646+SUM($S$4:AW$4)*$K646+SUM($S$5:AS$5)*$L646+SUM($S$6:AS$6)*$M646+SUM($S$7:AS$7)*$N646-SUM($O646:$Q646),0)</f>
        <v>12.597</v>
      </c>
      <c r="AQ646" s="4">
        <f t="shared" si="2061"/>
        <v>4.9399999999999977</v>
      </c>
      <c r="AR646" s="403">
        <f>IF(SUM($S$3:AU$3)*$J646+SUM($S$4:AP$4)*$K646+SUM($S$5:AU$5)*$L646+SUM($S$6:AU$6)*$M646+SUM($S$7:AU$7)*$N646-SUM($O646:$Q646)&gt;0,SUM($S$3:AU$3)*$J646+SUM($S$4:AP$4)*$K646+SUM($S$5:AU$5)*$L646+SUM($S$6:AU$6)*$M646+SUM($S$7:AU$7)*$N646-SUM($O646:$Q646),0)</f>
        <v>21.488999999999997</v>
      </c>
      <c r="AS646" s="4">
        <f t="shared" si="2062"/>
        <v>8.8919999999999977</v>
      </c>
      <c r="AT646" s="403">
        <f>IF(SUM($S$3:AW$3)*$J646+SUM($S$4:AW$4)*$K646+SUM($S$5:AW$5)*$L646+SUM($S$6:AW$6)*$M646+SUM($S$7:AW$7)*$N646-SUM($O646:$Q646)&gt;0,SUM($S$3:AW$3)*$J646+SUM($S$4:AW$4)*$K646+SUM($S$5:AW$5)*$L646+SUM($S$6:AW$6)*$M646+SUM($S$7:AW$7)*$N646-SUM($O646:$Q646),0)</f>
        <v>30.381</v>
      </c>
      <c r="AU646" s="4">
        <f t="shared" si="2063"/>
        <v>8.892000000000003</v>
      </c>
      <c r="AV646" s="403">
        <f>IF(SUM($S$3:AY$3)*$J646+SUM($S$4:AY$4)*$K646+SUM($S$5:AY$5)*$L646+SUM($S$6:AY$6)*$M646+SUM($S$7:AY$7)*$N646-SUM($O646:$Q646)&gt;0,SUM($S$3:AY$3)*$J646+SUM($S$4:AY$4)*$K646+SUM($S$5:AY$5)*$L646+SUM($S$6:AY$6)*$M646+SUM($S$7:AY$7)*$N646-SUM($O646:$Q646),0)</f>
        <v>39.272999999999996</v>
      </c>
      <c r="AW646" s="4">
        <f t="shared" si="2064"/>
        <v>8.8919999999999959</v>
      </c>
      <c r="AX646" s="403">
        <f>IF(SUM($S$3:BA$3)*$J646+SUM($S$4:BA$4)*$K646+SUM($S$5:BA$5)*$L646+SUM($S$6:BA$6)*$M646+SUM($S$7:BA$7)*$N646-SUM($O646:$Q646)&gt;0,SUM($S$3:BA$3)*$J646+SUM($S$4:BA$4)*$K646+SUM($S$5:BA$5)*$L646+SUM($S$6:BA$6)*$M646+SUM($S$7:BA$7)*$N646-SUM($O646:$Q646),0)</f>
        <v>48.164999999999999</v>
      </c>
      <c r="AY646" s="4">
        <f t="shared" si="2065"/>
        <v>8.892000000000003</v>
      </c>
      <c r="AZ646" s="401">
        <f>IF(SUM($S$3:BC$3)*$J646+SUM($S$4:BC$4)*$K646+SUM($S$5:BC$5)*$L646+SUM($S$6:BC$6)*$M646+SUM($S$7:BC$7)*$N646-SUM($O646:$Q646)&gt;0,SUM($S$3:BC$3)*$J646+SUM($S$4:BC$4)*$K646+SUM($S$5:BC$5)*$L646+SUM($S$6:BC$6)*$M646+SUM($S$7:BC$7)*$N646-SUM($O646:$Q646),0)</f>
        <v>57.057000000000002</v>
      </c>
      <c r="BA646" s="87">
        <f t="shared" si="2032"/>
        <v>8.892000000000003</v>
      </c>
      <c r="BB646" s="402">
        <f>IF(SUM($S$3:BD$3)*$J646+SUM($S$4:BD$4)*$K646+SUM($S$5:BD$5)*$L646+SUM($S$6:BD$6)*$M646+SUM($S$7:BD$7)*$N646-SUM($O646:$Q646)&gt;0,SUM($S$3:BD$3)*$J646+SUM($S$4:BD$4)*$K646+SUM($S$5:BD$5)*$L646+SUM($S$6:BD$6)*$M646+SUM($S$7:BD$7)*$N646-SUM($O646:$Q646),0)</f>
        <v>63.775400000000005</v>
      </c>
      <c r="BC646" s="87">
        <f t="shared" si="2033"/>
        <v>6.7184000000000026</v>
      </c>
      <c r="BD646" s="393"/>
      <c r="BF646" s="75"/>
      <c r="BG646" s="163">
        <f>AA646*$H646</f>
        <v>0</v>
      </c>
      <c r="BH646" s="163">
        <f>AC646*$H646</f>
        <v>0</v>
      </c>
      <c r="BI646" s="163">
        <f>AE646*$H646</f>
        <v>0</v>
      </c>
      <c r="BJ646" s="163">
        <f>AG646*$H646</f>
        <v>30430.400000000009</v>
      </c>
      <c r="BK646" s="163">
        <f>AI646*$H646</f>
        <v>33473.44000000001</v>
      </c>
      <c r="BL646" s="163">
        <f>AK646*$H646</f>
        <v>0</v>
      </c>
      <c r="BM646" s="163">
        <f>AM646*$H646</f>
        <v>0</v>
      </c>
      <c r="BN646" s="163">
        <f>AO646*$H646</f>
        <v>30430.400000000009</v>
      </c>
      <c r="BO646" s="163">
        <f>AQ646*$H646</f>
        <v>60860.799999999974</v>
      </c>
      <c r="BP646" s="163">
        <f>AS646*$H646</f>
        <v>109549.43999999997</v>
      </c>
      <c r="BQ646" s="408">
        <f>AU646*$H646</f>
        <v>109549.44000000003</v>
      </c>
      <c r="BR646" s="161">
        <f>AW646*$H646</f>
        <v>109549.43999999994</v>
      </c>
      <c r="BS646" s="163">
        <f>AY646*$H646</f>
        <v>109549.44000000003</v>
      </c>
      <c r="BT646" s="163">
        <f t="shared" si="2084"/>
        <v>109549.44000000003</v>
      </c>
      <c r="BU646" s="23">
        <f t="shared" si="2086"/>
        <v>82770.688000000038</v>
      </c>
      <c r="BV646" s="163"/>
      <c r="BW646" s="162"/>
      <c r="BX646" s="164" t="s">
        <v>645</v>
      </c>
    </row>
    <row r="647" spans="1:76" s="14" customFormat="1" ht="15" customHeight="1" x14ac:dyDescent="0.25">
      <c r="A647" s="207"/>
      <c r="B647" s="147"/>
      <c r="D647" s="69"/>
      <c r="E647" s="69"/>
      <c r="F647" s="54"/>
      <c r="G647" s="387"/>
      <c r="H647" s="364"/>
      <c r="I647" s="362"/>
      <c r="J647" s="56"/>
      <c r="K647" s="56"/>
      <c r="L647" s="108"/>
      <c r="M647" s="106"/>
      <c r="N647" s="106"/>
      <c r="O647" s="107"/>
      <c r="P647" s="107"/>
      <c r="Q647" s="296"/>
      <c r="R647" s="145"/>
      <c r="S647" s="148"/>
      <c r="T647" s="145"/>
      <c r="U647" s="107"/>
      <c r="V647" s="145"/>
      <c r="W647" s="107"/>
      <c r="X647" s="145"/>
      <c r="Y647" s="107"/>
      <c r="Z647" s="145"/>
      <c r="AA647" s="107"/>
      <c r="AB647" s="145"/>
      <c r="AC647" s="107"/>
      <c r="AD647" s="145"/>
      <c r="AE647" s="107"/>
      <c r="AF647" s="145"/>
      <c r="AG647" s="107"/>
      <c r="AH647" s="145"/>
      <c r="AI647" s="107"/>
      <c r="AJ647" s="145"/>
      <c r="AK647" s="107"/>
      <c r="AL647" s="145"/>
      <c r="AM647" s="107"/>
      <c r="AN647" s="145"/>
      <c r="AO647" s="107"/>
      <c r="AP647" s="145"/>
      <c r="AQ647" s="107"/>
      <c r="AR647" s="399"/>
      <c r="AS647" s="107"/>
      <c r="AT647" s="399"/>
      <c r="AU647" s="107"/>
      <c r="AV647" s="399"/>
      <c r="AW647" s="107"/>
      <c r="AX647" s="399"/>
      <c r="AY647" s="107"/>
      <c r="AZ647" s="400"/>
      <c r="BA647" s="107"/>
      <c r="BB647" s="400"/>
      <c r="BC647" s="107"/>
      <c r="BD647" s="107"/>
      <c r="BF647" s="75"/>
      <c r="BG647" s="75"/>
      <c r="BH647" s="75"/>
      <c r="BI647" s="75"/>
      <c r="BJ647" s="75"/>
      <c r="BK647" s="75"/>
      <c r="BL647" s="75"/>
      <c r="BM647" s="75"/>
      <c r="BN647" s="75"/>
      <c r="BO647" s="75"/>
      <c r="BP647" s="75"/>
      <c r="BQ647" s="75"/>
      <c r="BR647" s="75"/>
      <c r="BS647" s="75"/>
      <c r="BT647" s="75"/>
      <c r="BU647" s="75"/>
      <c r="BV647" s="75"/>
      <c r="BW647" s="75"/>
      <c r="BX647" s="149"/>
    </row>
    <row r="648" spans="1:76" s="14" customFormat="1" ht="15" customHeight="1" x14ac:dyDescent="0.25">
      <c r="A648" s="207"/>
      <c r="B648" s="147"/>
      <c r="D648" s="69"/>
      <c r="E648" s="69"/>
      <c r="F648" s="54"/>
      <c r="G648" s="387"/>
      <c r="H648" s="364"/>
      <c r="I648" s="362"/>
      <c r="J648" s="56"/>
      <c r="K648" s="56"/>
      <c r="L648" s="108"/>
      <c r="M648" s="106"/>
      <c r="N648" s="106"/>
      <c r="O648" s="107"/>
      <c r="P648" s="107"/>
      <c r="Q648" s="296"/>
      <c r="R648" s="145"/>
      <c r="S648" s="148"/>
      <c r="T648" s="145"/>
      <c r="U648" s="107"/>
      <c r="V648" s="145"/>
      <c r="W648" s="107"/>
      <c r="X648" s="145"/>
      <c r="Y648" s="107"/>
      <c r="Z648" s="145"/>
      <c r="AA648" s="107"/>
      <c r="AB648" s="145"/>
      <c r="AC648" s="107"/>
      <c r="AD648" s="145"/>
      <c r="AE648" s="107"/>
      <c r="AF648" s="145"/>
      <c r="AG648" s="107"/>
      <c r="AH648" s="145"/>
      <c r="AI648" s="107"/>
      <c r="AJ648" s="145"/>
      <c r="AK648" s="107"/>
      <c r="AL648" s="145"/>
      <c r="AM648" s="107"/>
      <c r="AN648" s="145"/>
      <c r="AO648" s="107"/>
      <c r="AP648" s="145"/>
      <c r="AQ648" s="107"/>
      <c r="AR648" s="399"/>
      <c r="AS648" s="107"/>
      <c r="AT648" s="399"/>
      <c r="AU648" s="107"/>
      <c r="AV648" s="399"/>
      <c r="AW648" s="107"/>
      <c r="AX648" s="399"/>
      <c r="AY648" s="107"/>
      <c r="AZ648" s="400"/>
      <c r="BA648" s="107"/>
      <c r="BB648" s="400"/>
      <c r="BC648" s="107"/>
      <c r="BD648" s="107"/>
      <c r="BF648" s="75"/>
      <c r="BG648" s="75"/>
      <c r="BH648" s="75"/>
      <c r="BI648" s="75"/>
      <c r="BJ648" s="75"/>
      <c r="BK648" s="75"/>
      <c r="BL648" s="75"/>
      <c r="BM648" s="75"/>
      <c r="BN648" s="75"/>
      <c r="BO648" s="75"/>
      <c r="BP648" s="75"/>
      <c r="BQ648" s="75"/>
      <c r="BR648" s="75"/>
      <c r="BS648" s="75"/>
      <c r="BT648" s="75"/>
      <c r="BU648" s="75"/>
      <c r="BV648" s="75"/>
      <c r="BW648" s="75"/>
      <c r="BX648" s="149"/>
    </row>
    <row r="649" spans="1:76" s="14" customFormat="1" ht="15" customHeight="1" x14ac:dyDescent="0.25">
      <c r="A649" s="207"/>
      <c r="B649" s="147"/>
      <c r="D649" s="69"/>
      <c r="E649" s="69"/>
      <c r="F649" s="54"/>
      <c r="G649" s="387"/>
      <c r="H649" s="364"/>
      <c r="I649" s="362"/>
      <c r="J649" s="56"/>
      <c r="K649" s="56"/>
      <c r="L649" s="108"/>
      <c r="M649" s="106"/>
      <c r="N649" s="106"/>
      <c r="O649" s="107"/>
      <c r="P649" s="107"/>
      <c r="Q649" s="296"/>
      <c r="R649" s="145"/>
      <c r="S649" s="148"/>
      <c r="T649" s="145"/>
      <c r="U649" s="107"/>
      <c r="V649" s="145"/>
      <c r="W649" s="107"/>
      <c r="X649" s="145"/>
      <c r="Y649" s="107"/>
      <c r="Z649" s="145"/>
      <c r="AA649" s="107"/>
      <c r="AB649" s="145"/>
      <c r="AC649" s="107"/>
      <c r="AD649" s="145"/>
      <c r="AE649" s="107"/>
      <c r="AF649" s="145"/>
      <c r="AG649" s="107"/>
      <c r="AH649" s="145"/>
      <c r="AI649" s="107"/>
      <c r="AJ649" s="145"/>
      <c r="AK649" s="107"/>
      <c r="AL649" s="145"/>
      <c r="AM649" s="107"/>
      <c r="AN649" s="145"/>
      <c r="AO649" s="107"/>
      <c r="AP649" s="145"/>
      <c r="AQ649" s="107"/>
      <c r="AR649" s="399"/>
      <c r="AS649" s="107"/>
      <c r="AT649" s="399"/>
      <c r="AU649" s="107"/>
      <c r="AV649" s="399"/>
      <c r="AW649" s="107"/>
      <c r="AX649" s="399"/>
      <c r="AY649" s="107"/>
      <c r="AZ649" s="400"/>
      <c r="BA649" s="107"/>
      <c r="BB649" s="400"/>
      <c r="BC649" s="107"/>
      <c r="BD649" s="107"/>
      <c r="BF649" s="75"/>
      <c r="BG649" s="75"/>
      <c r="BH649" s="75"/>
      <c r="BI649" s="75"/>
      <c r="BJ649" s="75"/>
      <c r="BK649" s="75"/>
      <c r="BL649" s="75"/>
      <c r="BM649" s="75"/>
      <c r="BN649" s="75"/>
      <c r="BO649" s="75"/>
      <c r="BP649" s="75"/>
      <c r="BQ649" s="75"/>
      <c r="BR649" s="75"/>
      <c r="BS649" s="75"/>
      <c r="BT649" s="75"/>
      <c r="BU649" s="75"/>
      <c r="BV649" s="75"/>
      <c r="BW649" s="75"/>
      <c r="BX649" s="149"/>
    </row>
    <row r="651" spans="1:76" ht="12.75" x14ac:dyDescent="0.25">
      <c r="A651" s="103"/>
      <c r="B651" s="45"/>
      <c r="I651" s="390"/>
      <c r="J651" s="1"/>
      <c r="K651" s="1"/>
      <c r="L651" s="1"/>
      <c r="M651" s="1"/>
      <c r="N651" s="1"/>
      <c r="BF651" s="3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  <c r="BS651" s="1"/>
      <c r="BT651" s="1"/>
      <c r="BU651" s="1"/>
      <c r="BV651" s="1"/>
      <c r="BW651" s="1"/>
      <c r="BX651" s="1"/>
    </row>
    <row r="652" spans="1:76" ht="12.75" x14ac:dyDescent="0.25">
      <c r="A652" s="103"/>
      <c r="B652" s="45"/>
      <c r="I652" s="390"/>
      <c r="J652" s="1"/>
      <c r="K652" s="1"/>
      <c r="L652" s="1"/>
      <c r="M652" s="1"/>
      <c r="N652" s="1"/>
      <c r="BF652" s="3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  <c r="BS652" s="1"/>
      <c r="BT652" s="1"/>
      <c r="BU652" s="1"/>
      <c r="BV652" s="1"/>
      <c r="BW652" s="1"/>
      <c r="BX652" s="1"/>
    </row>
    <row r="653" spans="1:76" ht="12.75" x14ac:dyDescent="0.25">
      <c r="A653" s="103"/>
      <c r="B653" s="45"/>
      <c r="I653" s="390"/>
      <c r="J653" s="1"/>
      <c r="K653" s="1"/>
      <c r="L653" s="1"/>
      <c r="M653" s="1"/>
      <c r="N653" s="1"/>
      <c r="BF653" s="3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  <c r="BR653" s="1"/>
      <c r="BS653" s="1"/>
      <c r="BT653" s="1"/>
      <c r="BU653" s="1"/>
      <c r="BV653" s="1"/>
      <c r="BW653" s="1"/>
      <c r="BX653" s="1"/>
    </row>
  </sheetData>
  <autoFilter ref="A9:BC646"/>
  <mergeCells count="8">
    <mergeCell ref="S1:AO1"/>
    <mergeCell ref="BX4:BX5"/>
    <mergeCell ref="S8:AO8"/>
    <mergeCell ref="BG3:BQ3"/>
    <mergeCell ref="A3:A5"/>
    <mergeCell ref="D8:F8"/>
    <mergeCell ref="G8:I8"/>
    <mergeCell ref="BR3:BW3"/>
  </mergeCells>
  <conditionalFormatting sqref="BG315:BW315 BG457:BW457 BG158:BS158 BG173:BW173 BG153:BW153 BG326:BW326 BG332:BW332 BF1:BF1048576 BG110:BW110 BG38:BW38 BG28:BW28 BG54:BW55 BG166:BW166 BG478:BW491 BG476:BW476 BG410:BW410 BG377:BW381 BG370:BW370 BG355:BW356 BG296:BW311 BG278:BW294 F38 F24 F31 F372:F374 F275 I38 I372:I374 I275 BG1:BW2 BR56:BS56 BG16:BV16 BG109:BV109 BG102:BV102 BG139:BV139 BG82:BV82 BG30:BV30 BG22:BW22 BG42:BW42 BG49:BW49 BG90:BW90 BG160:BW160 BG167:BT169 BG12:BW14 BG276:BT276 BG52:BU52 BG50:BU50 BG48:BU48 BG223:BU225 BG232:BU232 BG404:BW407 BG414:BW433 BG188:BW224 BG226:BT231 BG233:BT235 BG238:BW243 BG245:BW274 BG322:BT325 BG327:BT331 BG334:BW334 BG336:BT340 BG341:BW353 BG360:BW361 BG363:BW364 BG380:BT383 BG384:BW386 BG388:BW398 BG401:BT402 BG23:BT23 BG44:BW45 BG51:BW51 BG53:BT53 BG67:BW67 BR1:BR519 BG178:BW180 BG172:BV173 BG435:BT435 BG436:BW455 BG493:BW1048576 BS4:BW519 BG4:BQ519 BG370:BT375">
    <cfRule type="cellIs" dxfId="1" priority="184" operator="lessThan">
      <formula>0</formula>
    </cfRule>
  </conditionalFormatting>
  <conditionalFormatting sqref="F24 F31 F38 F372:F374 F275 I275 I38 I372:I374">
    <cfRule type="cellIs" dxfId="0" priority="21" operator="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9" scale="50" orientation="landscape" r:id="rId1"/>
  <ignoredErrors>
    <ignoredError sqref="O370" unlockedFormula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0"/>
  <sheetViews>
    <sheetView workbookViewId="0">
      <selection activeCell="B11" sqref="B11"/>
    </sheetView>
  </sheetViews>
  <sheetFormatPr defaultRowHeight="15" x14ac:dyDescent="0.25"/>
  <cols>
    <col min="1" max="1" width="9.140625" customWidth="1"/>
    <col min="2" max="2" width="48.85546875" bestFit="1" customWidth="1"/>
    <col min="3" max="3" width="15" style="429" bestFit="1" customWidth="1"/>
  </cols>
  <sheetData>
    <row r="2" spans="2:3" x14ac:dyDescent="0.25">
      <c r="B2" t="s">
        <v>1074</v>
      </c>
      <c r="C2" s="429">
        <f>320557257.76+751768307.9</f>
        <v>1072325565.66</v>
      </c>
    </row>
    <row r="4" spans="2:3" x14ac:dyDescent="0.25">
      <c r="B4" t="s">
        <v>1075</v>
      </c>
      <c r="C4" s="429">
        <f>1130637489.75-1072325565.66</f>
        <v>58311924.090000033</v>
      </c>
    </row>
    <row r="6" spans="2:3" x14ac:dyDescent="0.25">
      <c r="B6" t="s">
        <v>1076</v>
      </c>
    </row>
    <row r="8" spans="2:3" x14ac:dyDescent="0.25">
      <c r="B8" t="s">
        <v>1078</v>
      </c>
    </row>
    <row r="10" spans="2:3" x14ac:dyDescent="0.25">
      <c r="B10" t="s">
        <v>1077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потребность</vt:lpstr>
      <vt:lpstr>Лист2</vt:lpstr>
      <vt:lpstr>потребность!Область_печати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Oleg</dc:creator>
  <cp:lastModifiedBy>damir.sh.d@gmail.com</cp:lastModifiedBy>
  <cp:lastPrinted>2017-08-06T08:29:26Z</cp:lastPrinted>
  <dcterms:created xsi:type="dcterms:W3CDTF">2017-01-27T06:31:02Z</dcterms:created>
  <dcterms:modified xsi:type="dcterms:W3CDTF">2022-03-30T22:16:18Z</dcterms:modified>
</cp:coreProperties>
</file>