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b8fc366bb1adb413/Escritorio/"/>
    </mc:Choice>
  </mc:AlternateContent>
  <xr:revisionPtr revIDLastSave="0" documentId="8_{C7A36853-E6CB-4D36-BBA7-BA5A09393D2B}" xr6:coauthVersionLast="47" xr6:coauthVersionMax="47" xr10:uidLastSave="{00000000-0000-0000-0000-000000000000}"/>
  <bookViews>
    <workbookView xWindow="-108" yWindow="-108" windowWidth="23256" windowHeight="12456" xr2:uid="{62D5CCE3-654E-4F1E-ADA9-E7A33FAE7DF7}"/>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6" i="1" l="1"/>
  <c r="M36" i="1"/>
  <c r="N36" i="1"/>
  <c r="O36" i="1"/>
  <c r="K36" i="1"/>
  <c r="L33" i="1"/>
  <c r="M33" i="1"/>
  <c r="N33" i="1"/>
  <c r="O33" i="1"/>
  <c r="K33" i="1"/>
  <c r="O32" i="1"/>
  <c r="L32" i="1"/>
  <c r="M32" i="1"/>
  <c r="N32" i="1"/>
  <c r="K32" i="1"/>
  <c r="L31" i="1"/>
  <c r="M31" i="1"/>
  <c r="N31" i="1"/>
  <c r="O31" i="1"/>
  <c r="K31" i="1"/>
  <c r="L30" i="1"/>
  <c r="M30" i="1"/>
  <c r="N30" i="1"/>
  <c r="O30" i="1"/>
  <c r="K30" i="1"/>
  <c r="K17" i="1"/>
  <c r="L29" i="1"/>
  <c r="M29" i="1"/>
  <c r="N29" i="1"/>
  <c r="O29" i="1"/>
  <c r="K29" i="1"/>
  <c r="L25" i="1"/>
  <c r="M25" i="1"/>
  <c r="N25" i="1"/>
  <c r="O25" i="1"/>
  <c r="K25" i="1"/>
  <c r="L24" i="1"/>
  <c r="M24" i="1"/>
  <c r="N24" i="1"/>
  <c r="O24" i="1"/>
  <c r="K24" i="1"/>
  <c r="O23" i="1"/>
  <c r="L22" i="1"/>
  <c r="M22" i="1"/>
  <c r="N22" i="1"/>
  <c r="O22" i="1"/>
  <c r="K22" i="1"/>
  <c r="L21" i="1"/>
  <c r="M21" i="1"/>
  <c r="N21" i="1"/>
  <c r="O21" i="1"/>
  <c r="K21" i="1"/>
  <c r="L19" i="1"/>
  <c r="M19" i="1"/>
  <c r="N19" i="1"/>
  <c r="O19" i="1"/>
  <c r="K19" i="1"/>
  <c r="O16" i="1"/>
  <c r="O17" i="1"/>
  <c r="O18" i="1"/>
  <c r="N16" i="1"/>
  <c r="N17" i="1"/>
  <c r="N18" i="1"/>
  <c r="M16" i="1"/>
  <c r="M17" i="1"/>
  <c r="M18" i="1"/>
  <c r="L18" i="1"/>
  <c r="L17" i="1"/>
  <c r="L16" i="1"/>
  <c r="K18" i="1"/>
  <c r="K16" i="1"/>
</calcChain>
</file>

<file path=xl/sharedStrings.xml><?xml version="1.0" encoding="utf-8"?>
<sst xmlns="http://schemas.openxmlformats.org/spreadsheetml/2006/main" count="84" uniqueCount="71">
  <si>
    <t>Año 2023</t>
  </si>
  <si>
    <t>Año 2024</t>
  </si>
  <si>
    <t>Año 2025</t>
  </si>
  <si>
    <t>Año 2026</t>
  </si>
  <si>
    <t>Año 2027</t>
  </si>
  <si>
    <t>Año 2028</t>
  </si>
  <si>
    <t>Efectivo y equivalentes</t>
  </si>
  <si>
    <t>Cuentas comerciales por cobrar</t>
  </si>
  <si>
    <t>Inventarios</t>
  </si>
  <si>
    <t>Otros activos no financieros</t>
  </si>
  <si>
    <t>Total activos corrientes</t>
  </si>
  <si>
    <t>Inversiones en asociadas</t>
  </si>
  <si>
    <t>Propiedades, planta y equipo</t>
  </si>
  <si>
    <t>Depreciación acumulada</t>
  </si>
  <si>
    <t>Propiedades de inversión</t>
  </si>
  <si>
    <t>Total activos no corrientes</t>
  </si>
  <si>
    <t>TOTAL ACTIVOS</t>
  </si>
  <si>
    <t>Préstamos y obligaciones</t>
  </si>
  <si>
    <t>Cuentas comerciales por pagar</t>
  </si>
  <si>
    <t>Beneficios a empleados</t>
  </si>
  <si>
    <t>Pasivos por impuestos</t>
  </si>
  <si>
    <t>Total pasivos corrientes</t>
  </si>
  <si>
    <t>Pasivos por impuestos diferidos</t>
  </si>
  <si>
    <t>Provisiones y contingencias</t>
  </si>
  <si>
    <t>Total pasivos no corrientes</t>
  </si>
  <si>
    <t>TOTAL PASIVOS</t>
  </si>
  <si>
    <t>Capital suscrito y pagado</t>
  </si>
  <si>
    <t>Prima en colocación de acciones</t>
  </si>
  <si>
    <t>Reservas</t>
  </si>
  <si>
    <t>Resultado del ejercicio</t>
  </si>
  <si>
    <t>TOTAL PATRIMONIO</t>
  </si>
  <si>
    <t>TOTAL PASIVOS Y PATRIMONIO</t>
  </si>
  <si>
    <t>Tasa impuesto</t>
  </si>
  <si>
    <t>Utilidad operativa</t>
  </si>
  <si>
    <t>Gasto depreciación</t>
  </si>
  <si>
    <t>Inversión CAPEX</t>
  </si>
  <si>
    <t>Intereses pagados</t>
  </si>
  <si>
    <t>Nuevos créditos</t>
  </si>
  <si>
    <t>Abono a capital deuda</t>
  </si>
  <si>
    <t>FLUJO DE CAJA LIBRE OPERATIVO</t>
  </si>
  <si>
    <t>AÑO 2024</t>
  </si>
  <si>
    <t>uodi</t>
  </si>
  <si>
    <t>AÑO 2025</t>
  </si>
  <si>
    <t>AÑO 2026</t>
  </si>
  <si>
    <t>AÑO 2027</t>
  </si>
  <si>
    <t>AÑO 2028</t>
  </si>
  <si>
    <t>FLUJO DE CAJA LIBRE INVERSIONISTA</t>
  </si>
  <si>
    <t>Impusetos operativos</t>
  </si>
  <si>
    <t xml:space="preserve">Gastos por depreciacion </t>
  </si>
  <si>
    <t xml:space="preserve">Gastos por amortizacion </t>
  </si>
  <si>
    <t>Flujo de caja bruto</t>
  </si>
  <si>
    <t>Saldo CTNO</t>
  </si>
  <si>
    <t>Variacion CTNO (2027-2028)</t>
  </si>
  <si>
    <t xml:space="preserve">Inversion en capex </t>
  </si>
  <si>
    <t xml:space="preserve">Flujo de caja libre operativo </t>
  </si>
  <si>
    <t>Flujo de caja libre operativo</t>
  </si>
  <si>
    <t xml:space="preserve">Nuevos prestamos </t>
  </si>
  <si>
    <t>Pagos de capital prestamos</t>
  </si>
  <si>
    <t xml:space="preserve">Interes pagados  </t>
  </si>
  <si>
    <t xml:space="preserve">Flujo de caja libre del inversionista </t>
  </si>
  <si>
    <t xml:space="preserve">Tasa de dividendos </t>
  </si>
  <si>
    <t>.-,</t>
  </si>
  <si>
    <t>Estos muestran una  tendencia creciente, proporcionando una base sólida para enfrentar obligaciones a corto plazo.</t>
  </si>
  <si>
    <t>La estructura de activos no corrientes respalda la estabilidad a largo plazo.</t>
  </si>
  <si>
    <t xml:space="preserve">Liquidez y solvencia </t>
  </si>
  <si>
    <t>este  sugiere  una buena generación de efectivo a pesar del aumento en los gastos de depreciación y amortización.</t>
  </si>
  <si>
    <t>La inversión en CAPEX y nuevos créditos reflejan una estrategia de expansión y desarrollo.</t>
  </si>
  <si>
    <t>este  experimenta un crecimiento constante, lo que indica una buena salud financiera y la capacidad de financiar inversiones y pagar deudas.</t>
  </si>
  <si>
    <t xml:space="preserve">este  también  nos muestra la capacidad de la empresa para recompensar a los accionistas ya que  su estado es positivo </t>
  </si>
  <si>
    <t xml:space="preserve"> este resultado  nos muestra un rendimiento significativo para los inversionistas, indicando la capacidad de la empresa para compartir las ganancias generadas.</t>
  </si>
  <si>
    <r>
      <rPr>
        <b/>
        <sz val="11"/>
        <color theme="1"/>
        <rFont val="Aptos Narrow"/>
        <family val="2"/>
        <scheme val="minor"/>
      </rPr>
      <t>INTERPRETACION GENERAL:</t>
    </r>
    <r>
      <rPr>
        <sz val="11"/>
        <color theme="1"/>
        <rFont val="Aptos Narrow"/>
        <family val="2"/>
        <scheme val="minor"/>
      </rPr>
      <t xml:space="preserve">La ausencia de deudas a largo plazo y la capacidad de generar flujo de caja positivo sugieren una posición financiera sólida y saludable 
La empresa parece estar bien posicionada para enfrentar los desafíos futuros y aprovechar las oportunidades de crecimiento.
</t>
    </r>
    <r>
      <rPr>
        <b/>
        <sz val="11"/>
        <color theme="1"/>
        <rFont val="Aptos Narrow"/>
        <family val="2"/>
        <scheme val="minor"/>
      </rPr>
      <t>PARA CONSIDERAR :</t>
    </r>
    <r>
      <rPr>
        <sz val="11"/>
        <color theme="1"/>
        <rFont val="Aptos Narrow"/>
        <family val="2"/>
        <scheme val="minor"/>
      </rPr>
      <t xml:space="preserve"> la posibilidad de reinvertir parte de los beneficios en nuevas oportunidades de crecimiento, evaluando  la estructura de capital para optimizar costos financieros vigilando  muy de cerca  el  entorno económico para ajustar estrategias según sea necesario   recomendando una gestion analitica y prudente para mantener y mejorar  esta posicion a largo plazo 
la empresa como tal  tiene una  posición financiera saludable, con sólidos indicadores de liquidez, rentabilidad y capacidad para generar efectivo.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</si>
</sst>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4" formatCode="0.0%"/>
  </numFmts>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Calibri"/>
      <family val="2"/>
    </font>
    <font>
      <sz val="8"/>
      <name val="Aptos Narrow"/>
      <family val="2"/>
      <scheme val="minor"/>
    </font>
    <font>
      <sz val="12"/>
      <color rgb="FF000000"/>
      <name val="Calibri"/>
      <family val="2"/>
    </font>
    <font>
      <b/>
      <sz val="12"/>
      <color rgb="FF000000"/>
      <name val="Calibri"/>
      <family val="2"/>
    </font>
    <font>
      <sz val="12"/>
      <color theme="1"/>
      <name val="Calibri"/>
      <family val="2"/>
    </font>
    <font>
      <b/>
      <sz val="12"/>
      <color rgb="FFFFFFFF"/>
      <name val="Calibri"/>
      <family val="2"/>
    </font>
    <font>
      <b/>
      <sz val="14"/>
      <color rgb="FFFFFFFF"/>
      <name val="Calibri"/>
      <family val="2"/>
    </font>
    <font>
      <sz val="14"/>
      <color rgb="FF000000"/>
      <name val="Calibri"/>
      <family val="2"/>
    </font>
    <font>
      <sz val="14"/>
      <color theme="1"/>
      <name val="Aptos Narrow"/>
      <family val="2"/>
      <scheme val="minor"/>
    </font>
    <font>
      <b/>
      <sz val="14"/>
      <color rgb="FF000000"/>
      <name val="Calibri"/>
      <family val="2"/>
    </font>
    <font>
      <sz val="14"/>
      <color rgb="FF000000"/>
      <name val="Candara"/>
      <family val="2"/>
    </font>
    <font>
      <sz val="14"/>
      <color theme="1"/>
      <name val="Candara"/>
      <family val="2"/>
    </font>
    <font>
      <b/>
      <sz val="14"/>
      <color theme="1"/>
      <name val="Candara"/>
      <family val="2"/>
    </font>
    <font>
      <sz val="10"/>
      <color rgb="FF0D0D0D"/>
      <name val="Segoe UI"/>
      <family val="2"/>
    </font>
  </fonts>
  <fills count="10">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3" tint="0.89999084444715716"/>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theme="4" tint="0.59999389629810485"/>
        <bgColor indexed="64"/>
      </patternFill>
    </fill>
  </fills>
  <borders count="8">
    <border>
      <left/>
      <right/>
      <top/>
      <bottom/>
      <diagonal/>
    </border>
    <border>
      <left/>
      <right/>
      <top style="medium">
        <color indexed="64"/>
      </top>
      <bottom/>
      <diagonal/>
    </border>
    <border>
      <left/>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3" fillId="0" borderId="0" xfId="0" applyFont="1"/>
    <xf numFmtId="3" fontId="0" fillId="0" borderId="0" xfId="0" applyNumberFormat="1"/>
    <xf numFmtId="0" fontId="0" fillId="0" borderId="5" xfId="0" applyBorder="1"/>
    <xf numFmtId="0" fontId="0" fillId="0" borderId="6" xfId="0" applyBorder="1"/>
    <xf numFmtId="0" fontId="0" fillId="2" borderId="0" xfId="0" applyFill="1"/>
    <xf numFmtId="3" fontId="5" fillId="0" borderId="0" xfId="0" applyNumberFormat="1" applyFont="1" applyAlignment="1">
      <alignment horizontal="right" vertical="center"/>
    </xf>
    <xf numFmtId="3" fontId="6" fillId="0" borderId="1" xfId="0" applyNumberFormat="1" applyFont="1" applyBorder="1" applyAlignment="1">
      <alignment horizontal="right" vertical="center"/>
    </xf>
    <xf numFmtId="0" fontId="7" fillId="0" borderId="0" xfId="0" applyFont="1"/>
    <xf numFmtId="3" fontId="6" fillId="0" borderId="2" xfId="0" applyNumberFormat="1" applyFont="1" applyBorder="1" applyAlignment="1">
      <alignment horizontal="right" vertical="center"/>
    </xf>
    <xf numFmtId="0" fontId="8" fillId="3" borderId="0" xfId="0" applyFont="1" applyFill="1" applyAlignment="1">
      <alignment horizontal="center" vertical="center"/>
    </xf>
    <xf numFmtId="0" fontId="9" fillId="4" borderId="0" xfId="0" applyFont="1" applyFill="1" applyAlignment="1">
      <alignment horizontal="center" vertical="center"/>
    </xf>
    <xf numFmtId="9" fontId="10" fillId="0" borderId="0" xfId="0" applyNumberFormat="1" applyFont="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horizontal="right" vertical="center"/>
    </xf>
    <xf numFmtId="0" fontId="11" fillId="0" borderId="0" xfId="0" applyFont="1"/>
    <xf numFmtId="0" fontId="11" fillId="0" borderId="3" xfId="0" applyFont="1" applyBorder="1"/>
    <xf numFmtId="3" fontId="11" fillId="0" borderId="0" xfId="0" applyNumberFormat="1" applyFont="1"/>
    <xf numFmtId="0" fontId="11" fillId="0" borderId="7" xfId="0" applyFont="1" applyBorder="1"/>
    <xf numFmtId="3" fontId="12" fillId="0" borderId="0" xfId="0" applyNumberFormat="1" applyFont="1" applyAlignment="1">
      <alignment horizontal="right" vertical="center"/>
    </xf>
    <xf numFmtId="3" fontId="11" fillId="0" borderId="7" xfId="0" applyNumberFormat="1" applyFont="1" applyBorder="1"/>
    <xf numFmtId="44" fontId="11" fillId="0" borderId="0" xfId="1" applyFont="1"/>
    <xf numFmtId="164" fontId="11" fillId="0" borderId="0" xfId="2" applyNumberFormat="1" applyFont="1"/>
    <xf numFmtId="0" fontId="13" fillId="0" borderId="0" xfId="0" applyFont="1" applyAlignment="1">
      <alignment vertical="center"/>
    </xf>
    <xf numFmtId="0" fontId="14" fillId="0" borderId="0" xfId="0" applyFont="1"/>
    <xf numFmtId="0" fontId="15" fillId="0" borderId="0" xfId="0" applyFont="1"/>
    <xf numFmtId="0" fontId="14" fillId="2" borderId="0" xfId="0" applyFont="1" applyFill="1"/>
    <xf numFmtId="0" fontId="14" fillId="5" borderId="0" xfId="0" applyFont="1" applyFill="1" applyAlignment="1">
      <alignment vertical="center"/>
    </xf>
    <xf numFmtId="0" fontId="13" fillId="5" borderId="0" xfId="0" applyFont="1" applyFill="1" applyAlignment="1">
      <alignment vertical="center"/>
    </xf>
    <xf numFmtId="0" fontId="13" fillId="6" borderId="0" xfId="0" applyFont="1" applyFill="1" applyAlignment="1">
      <alignment vertical="center"/>
    </xf>
    <xf numFmtId="0" fontId="14" fillId="4" borderId="4" xfId="0" applyFont="1" applyFill="1" applyBorder="1"/>
    <xf numFmtId="0" fontId="14" fillId="7" borderId="4" xfId="0" applyFont="1" applyFill="1" applyBorder="1"/>
    <xf numFmtId="0" fontId="14" fillId="5" borderId="0" xfId="0" applyFont="1" applyFill="1"/>
    <xf numFmtId="0" fontId="5" fillId="0" borderId="0" xfId="0" applyFont="1" applyAlignment="1">
      <alignment vertical="center"/>
    </xf>
    <xf numFmtId="0" fontId="6" fillId="4" borderId="0" xfId="0" applyFont="1" applyFill="1" applyAlignment="1">
      <alignment horizontal="left" vertical="center" indent="1"/>
    </xf>
    <xf numFmtId="0" fontId="6" fillId="7" borderId="0" xfId="0" applyFont="1" applyFill="1" applyAlignment="1">
      <alignment horizontal="left" vertical="center" indent="1"/>
    </xf>
    <xf numFmtId="0" fontId="11" fillId="2" borderId="0" xfId="0" applyFont="1" applyFill="1" applyAlignment="1">
      <alignment horizontal="center"/>
    </xf>
    <xf numFmtId="0" fontId="16" fillId="0" borderId="0" xfId="0" applyFont="1"/>
    <xf numFmtId="0" fontId="7" fillId="8" borderId="0" xfId="0" applyFont="1" applyFill="1"/>
    <xf numFmtId="0" fontId="0" fillId="3" borderId="0" xfId="0" applyFill="1"/>
    <xf numFmtId="0" fontId="0" fillId="4" borderId="0" xfId="0" applyFill="1"/>
    <xf numFmtId="0" fontId="0" fillId="8" borderId="0" xfId="0" applyFill="1"/>
    <xf numFmtId="0" fontId="11" fillId="8" borderId="0" xfId="0" applyFont="1" applyFill="1" applyAlignment="1">
      <alignment horizontal="center"/>
    </xf>
    <xf numFmtId="0" fontId="16" fillId="8" borderId="0" xfId="0" applyFont="1" applyFill="1"/>
    <xf numFmtId="0" fontId="16" fillId="9" borderId="0" xfId="0" applyFont="1" applyFill="1"/>
    <xf numFmtId="0" fontId="11" fillId="9" borderId="0" xfId="0" applyFont="1" applyFill="1"/>
    <xf numFmtId="0" fontId="0" fillId="9" borderId="0" xfId="0" applyFill="1"/>
    <xf numFmtId="0" fontId="11" fillId="9" borderId="0" xfId="0" applyFont="1" applyFill="1" applyAlignment="1">
      <alignment horizontal="center"/>
    </xf>
    <xf numFmtId="0" fontId="0" fillId="8" borderId="0" xfId="0" applyFill="1" applyAlignment="1">
      <alignment horizontal="left" vertical="center" wrapText="1"/>
    </xf>
    <xf numFmtId="0" fontId="0" fillId="8" borderId="0" xfId="0" applyFill="1" applyAlignment="1">
      <alignment horizontal="left" vertical="center"/>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71FED-59F5-4283-A20B-13D39023CEBD}">
  <sheetPr>
    <tabColor theme="0" tint="-0.14999847407452621"/>
  </sheetPr>
  <dimension ref="A1:W52"/>
  <sheetViews>
    <sheetView tabSelected="1" topLeftCell="A41" workbookViewId="0">
      <selection activeCell="J47" sqref="J47"/>
    </sheetView>
  </sheetViews>
  <sheetFormatPr baseColWidth="10" defaultRowHeight="14.4" x14ac:dyDescent="0.3"/>
  <cols>
    <col min="1" max="1" width="16.5546875" customWidth="1"/>
    <col min="2" max="2" width="29.33203125" customWidth="1"/>
    <col min="3" max="8" width="13.77734375" bestFit="1" customWidth="1"/>
    <col min="10" max="10" width="43.21875" customWidth="1"/>
    <col min="11" max="11" width="16.5546875" customWidth="1"/>
    <col min="12" max="13" width="19.77734375" bestFit="1" customWidth="1"/>
    <col min="14" max="14" width="21.33203125" customWidth="1"/>
    <col min="15" max="15" width="19.77734375" bestFit="1" customWidth="1"/>
  </cols>
  <sheetData>
    <row r="1" spans="1:15" ht="15.6" x14ac:dyDescent="0.3">
      <c r="B1" s="1"/>
      <c r="C1" s="10" t="s">
        <v>0</v>
      </c>
      <c r="D1" s="10" t="s">
        <v>1</v>
      </c>
      <c r="E1" s="10" t="s">
        <v>2</v>
      </c>
      <c r="F1" s="10" t="s">
        <v>3</v>
      </c>
      <c r="G1" s="10" t="s">
        <v>4</v>
      </c>
      <c r="H1" s="10" t="s">
        <v>5</v>
      </c>
      <c r="I1" s="3"/>
    </row>
    <row r="2" spans="1:15" ht="15.6" x14ac:dyDescent="0.3">
      <c r="B2" s="33" t="s">
        <v>6</v>
      </c>
      <c r="C2" s="6">
        <v>37832840</v>
      </c>
      <c r="D2" s="6">
        <v>32914571</v>
      </c>
      <c r="E2" s="6">
        <v>34231154</v>
      </c>
      <c r="F2" s="6">
        <v>39365827</v>
      </c>
      <c r="G2" s="6">
        <v>38578510</v>
      </c>
      <c r="H2" s="6">
        <v>34334874</v>
      </c>
      <c r="I2" s="4"/>
    </row>
    <row r="3" spans="1:15" ht="18" x14ac:dyDescent="0.3">
      <c r="A3" t="s">
        <v>61</v>
      </c>
      <c r="B3" s="33" t="s">
        <v>7</v>
      </c>
      <c r="C3" s="6">
        <v>112840590</v>
      </c>
      <c r="D3" s="6">
        <v>129766679</v>
      </c>
      <c r="E3" s="6">
        <v>112897010</v>
      </c>
      <c r="F3" s="6">
        <v>100478339</v>
      </c>
      <c r="G3" s="6">
        <v>104497473</v>
      </c>
      <c r="H3" s="6">
        <v>102407523</v>
      </c>
      <c r="I3" s="4"/>
      <c r="J3" s="1"/>
      <c r="K3" s="11" t="s">
        <v>1</v>
      </c>
      <c r="L3" s="11" t="s">
        <v>2</v>
      </c>
      <c r="M3" s="11" t="s">
        <v>3</v>
      </c>
      <c r="N3" s="11" t="s">
        <v>4</v>
      </c>
      <c r="O3" s="11" t="s">
        <v>5</v>
      </c>
    </row>
    <row r="4" spans="1:15" ht="18" x14ac:dyDescent="0.3">
      <c r="B4" s="33" t="s">
        <v>8</v>
      </c>
      <c r="C4" s="6">
        <v>234543100</v>
      </c>
      <c r="D4" s="6">
        <v>265033703</v>
      </c>
      <c r="E4" s="6">
        <v>307439095</v>
      </c>
      <c r="F4" s="6">
        <v>372852524</v>
      </c>
      <c r="G4" s="6">
        <v>342681554</v>
      </c>
      <c r="H4" s="6">
        <v>376279321</v>
      </c>
      <c r="I4" s="4"/>
      <c r="J4" s="27" t="s">
        <v>32</v>
      </c>
      <c r="K4" s="12">
        <v>0.25</v>
      </c>
      <c r="L4" s="12">
        <v>0.25</v>
      </c>
      <c r="M4" s="12">
        <v>0.25</v>
      </c>
      <c r="N4" s="12">
        <v>0.25</v>
      </c>
      <c r="O4" s="12">
        <v>0.25</v>
      </c>
    </row>
    <row r="5" spans="1:15" ht="18.600000000000001" thickBot="1" x14ac:dyDescent="0.35">
      <c r="B5" s="33" t="s">
        <v>9</v>
      </c>
      <c r="C5" s="6">
        <v>8763197</v>
      </c>
      <c r="D5" s="6">
        <v>20326278</v>
      </c>
      <c r="E5" s="6">
        <v>38543736</v>
      </c>
      <c r="F5" s="6">
        <v>46787867</v>
      </c>
      <c r="G5" s="6">
        <v>35226336</v>
      </c>
      <c r="H5" s="6">
        <v>47253494</v>
      </c>
      <c r="I5" s="4"/>
      <c r="J5" s="23" t="s">
        <v>33</v>
      </c>
      <c r="K5" s="13">
        <v>56255020</v>
      </c>
      <c r="L5" s="13">
        <v>72652469</v>
      </c>
      <c r="M5" s="13">
        <v>145257065</v>
      </c>
      <c r="N5" s="13">
        <v>106021831</v>
      </c>
      <c r="O5" s="13">
        <v>54068471</v>
      </c>
    </row>
    <row r="6" spans="1:15" ht="18" x14ac:dyDescent="0.3">
      <c r="B6" s="34" t="s">
        <v>10</v>
      </c>
      <c r="C6" s="7">
        <v>393979727</v>
      </c>
      <c r="D6" s="7">
        <v>448041230</v>
      </c>
      <c r="E6" s="7">
        <v>493110995</v>
      </c>
      <c r="F6" s="7">
        <v>559484557</v>
      </c>
      <c r="G6" s="7">
        <v>520983873</v>
      </c>
      <c r="H6" s="7">
        <v>560275212</v>
      </c>
      <c r="I6" s="4"/>
      <c r="J6" s="28" t="s">
        <v>34</v>
      </c>
      <c r="K6" s="13">
        <v>4678000</v>
      </c>
      <c r="L6" s="13">
        <v>4678000</v>
      </c>
      <c r="M6" s="13">
        <v>7081175</v>
      </c>
      <c r="N6" s="13">
        <v>21932799</v>
      </c>
      <c r="O6" s="13">
        <v>28036896</v>
      </c>
    </row>
    <row r="7" spans="1:15" ht="18" x14ac:dyDescent="0.3">
      <c r="A7" s="39" t="s">
        <v>64</v>
      </c>
      <c r="B7" s="38" t="s">
        <v>62</v>
      </c>
      <c r="C7" s="38"/>
      <c r="D7" s="38"/>
      <c r="E7" s="38"/>
      <c r="F7" s="38"/>
      <c r="G7" s="38"/>
      <c r="H7" s="38"/>
      <c r="I7" s="4"/>
      <c r="J7" s="23" t="s">
        <v>35</v>
      </c>
      <c r="K7" s="14">
        <v>0</v>
      </c>
      <c r="L7" s="13">
        <v>16822228</v>
      </c>
      <c r="M7" s="13">
        <v>23961367</v>
      </c>
      <c r="N7" s="13">
        <v>72228677</v>
      </c>
      <c r="O7" s="13">
        <v>42700255</v>
      </c>
    </row>
    <row r="8" spans="1:15" ht="18" x14ac:dyDescent="0.3">
      <c r="B8" s="33" t="s">
        <v>11</v>
      </c>
      <c r="C8" s="6">
        <v>115000000</v>
      </c>
      <c r="D8" s="6">
        <v>115000000</v>
      </c>
      <c r="E8" s="6">
        <v>115000000</v>
      </c>
      <c r="F8" s="6">
        <v>115000000</v>
      </c>
      <c r="G8" s="6">
        <v>115000000</v>
      </c>
      <c r="H8" s="6">
        <v>115000000</v>
      </c>
      <c r="I8" s="4"/>
      <c r="J8" s="28" t="s">
        <v>36</v>
      </c>
      <c r="K8" s="13">
        <v>6927840</v>
      </c>
      <c r="L8" s="13">
        <v>6777840</v>
      </c>
      <c r="M8" s="13">
        <v>6537840</v>
      </c>
      <c r="N8" s="13">
        <v>5037840</v>
      </c>
      <c r="O8" s="13">
        <v>1557840</v>
      </c>
    </row>
    <row r="9" spans="1:15" ht="18" x14ac:dyDescent="0.3">
      <c r="B9" s="33" t="s">
        <v>12</v>
      </c>
      <c r="C9" s="6">
        <v>560740920</v>
      </c>
      <c r="D9" s="6">
        <v>560740920</v>
      </c>
      <c r="E9" s="6">
        <v>577563148</v>
      </c>
      <c r="F9" s="6">
        <v>601524514</v>
      </c>
      <c r="G9" s="6">
        <v>673753191</v>
      </c>
      <c r="H9" s="6">
        <v>716453447</v>
      </c>
      <c r="I9" s="4"/>
      <c r="J9" s="23" t="s">
        <v>37</v>
      </c>
      <c r="K9" s="13">
        <v>10500000</v>
      </c>
      <c r="L9" s="14">
        <v>0</v>
      </c>
      <c r="M9" s="14">
        <v>0</v>
      </c>
      <c r="N9" s="13">
        <v>23000000</v>
      </c>
      <c r="O9" s="13">
        <v>83000000</v>
      </c>
    </row>
    <row r="10" spans="1:15" ht="18" x14ac:dyDescent="0.3">
      <c r="B10" s="33" t="s">
        <v>13</v>
      </c>
      <c r="C10" s="6">
        <v>-45203004</v>
      </c>
      <c r="D10" s="6">
        <v>-49881004</v>
      </c>
      <c r="E10" s="6">
        <v>-54559004</v>
      </c>
      <c r="F10" s="6">
        <v>-61640179</v>
      </c>
      <c r="G10" s="6">
        <v>-83572979</v>
      </c>
      <c r="H10" s="6">
        <v>-111609874</v>
      </c>
      <c r="I10" s="4"/>
      <c r="J10" s="29" t="s">
        <v>38</v>
      </c>
      <c r="K10" s="13">
        <v>12500000</v>
      </c>
      <c r="L10" s="13">
        <v>12500000</v>
      </c>
      <c r="M10" s="13">
        <v>29000000</v>
      </c>
      <c r="N10" s="13">
        <v>29000000</v>
      </c>
      <c r="O10" s="13">
        <v>39500000</v>
      </c>
    </row>
    <row r="11" spans="1:15" ht="18.600000000000001" thickBot="1" x14ac:dyDescent="0.4">
      <c r="B11" s="33" t="s">
        <v>14</v>
      </c>
      <c r="C11" s="6">
        <v>28500000</v>
      </c>
      <c r="D11" s="6">
        <v>28500000</v>
      </c>
      <c r="E11" s="6">
        <v>28500000</v>
      </c>
      <c r="F11" s="6">
        <v>28500000</v>
      </c>
      <c r="G11" s="6">
        <v>28500000</v>
      </c>
      <c r="H11" s="6">
        <v>28500000</v>
      </c>
      <c r="I11" s="4"/>
      <c r="J11" s="24"/>
      <c r="K11" s="15"/>
      <c r="L11" s="15"/>
      <c r="M11" s="15"/>
      <c r="N11" s="15"/>
      <c r="O11" s="15"/>
    </row>
    <row r="12" spans="1:15" ht="18" x14ac:dyDescent="0.35">
      <c r="B12" s="34" t="s">
        <v>15</v>
      </c>
      <c r="C12" s="7">
        <v>659037916</v>
      </c>
      <c r="D12" s="7">
        <v>654359916</v>
      </c>
      <c r="E12" s="7">
        <v>666504144</v>
      </c>
      <c r="F12" s="7">
        <v>683384335</v>
      </c>
      <c r="G12" s="7">
        <v>733680213</v>
      </c>
      <c r="H12" s="7">
        <v>748343572</v>
      </c>
      <c r="I12" s="4"/>
      <c r="J12" s="24"/>
      <c r="K12" s="15"/>
      <c r="L12" s="15"/>
      <c r="M12" s="15"/>
      <c r="N12" s="15"/>
      <c r="O12" s="15"/>
    </row>
    <row r="13" spans="1:15" ht="18.600000000000001" thickBot="1" x14ac:dyDescent="0.4">
      <c r="A13" s="40" t="s">
        <v>64</v>
      </c>
      <c r="B13" s="37" t="s">
        <v>63</v>
      </c>
      <c r="C13" s="8"/>
      <c r="D13" s="8"/>
      <c r="E13" s="8"/>
      <c r="F13" s="8"/>
      <c r="G13" s="8"/>
      <c r="H13" s="8"/>
      <c r="I13" s="4"/>
      <c r="J13" s="24"/>
      <c r="K13" s="15"/>
      <c r="L13" s="15"/>
      <c r="M13" s="15"/>
      <c r="N13" s="15"/>
      <c r="O13" s="15"/>
    </row>
    <row r="14" spans="1:15" ht="18.600000000000001" thickBot="1" x14ac:dyDescent="0.4">
      <c r="B14" s="34" t="s">
        <v>16</v>
      </c>
      <c r="C14" s="9">
        <v>1053017643</v>
      </c>
      <c r="D14" s="9">
        <v>1102401146</v>
      </c>
      <c r="E14" s="9">
        <v>1159615139</v>
      </c>
      <c r="F14" s="9">
        <v>1242868891</v>
      </c>
      <c r="G14" s="9">
        <v>1254664086</v>
      </c>
      <c r="H14" s="9">
        <v>1308618784</v>
      </c>
      <c r="I14" s="4"/>
      <c r="J14" s="30" t="s">
        <v>39</v>
      </c>
      <c r="K14" s="16" t="s">
        <v>40</v>
      </c>
      <c r="L14" s="16" t="s">
        <v>42</v>
      </c>
      <c r="M14" s="16" t="s">
        <v>43</v>
      </c>
      <c r="N14" s="16" t="s">
        <v>44</v>
      </c>
      <c r="O14" s="16" t="s">
        <v>45</v>
      </c>
    </row>
    <row r="15" spans="1:15" ht="18.600000000000001" thickTop="1" x14ac:dyDescent="0.35">
      <c r="B15" s="8"/>
      <c r="C15" s="8"/>
      <c r="D15" s="8"/>
      <c r="E15" s="8"/>
      <c r="F15" s="8"/>
      <c r="G15" s="8"/>
      <c r="H15" s="8"/>
      <c r="I15" s="4"/>
      <c r="J15" s="24"/>
      <c r="K15" s="15"/>
      <c r="L15" s="15"/>
      <c r="M15" s="15"/>
      <c r="N15" s="15"/>
      <c r="O15" s="15"/>
    </row>
    <row r="16" spans="1:15" ht="18" x14ac:dyDescent="0.35">
      <c r="B16" s="33" t="s">
        <v>17</v>
      </c>
      <c r="C16" s="6">
        <v>11540000</v>
      </c>
      <c r="D16" s="6">
        <v>11290000</v>
      </c>
      <c r="E16" s="6">
        <v>10890000</v>
      </c>
      <c r="F16" s="6">
        <v>8396400</v>
      </c>
      <c r="G16" s="6">
        <v>2596400</v>
      </c>
      <c r="H16" s="6">
        <v>1396400</v>
      </c>
      <c r="I16" s="4"/>
      <c r="J16" s="24" t="s">
        <v>33</v>
      </c>
      <c r="K16" s="17">
        <f>K5</f>
        <v>56255020</v>
      </c>
      <c r="L16" s="17">
        <f>L5</f>
        <v>72652469</v>
      </c>
      <c r="M16" s="17">
        <f>M5</f>
        <v>145257065</v>
      </c>
      <c r="N16" s="17">
        <f>N5</f>
        <v>106021831</v>
      </c>
      <c r="O16" s="17">
        <f>O5</f>
        <v>54068471</v>
      </c>
    </row>
    <row r="17" spans="2:23" ht="18.600000000000001" thickBot="1" x14ac:dyDescent="0.4">
      <c r="B17" s="33" t="s">
        <v>18</v>
      </c>
      <c r="C17" s="6">
        <v>84939204</v>
      </c>
      <c r="D17" s="6">
        <v>100228261</v>
      </c>
      <c r="E17" s="6">
        <v>110251087</v>
      </c>
      <c r="F17" s="6">
        <v>122378706</v>
      </c>
      <c r="G17" s="6">
        <v>123602493</v>
      </c>
      <c r="H17" s="6">
        <v>128546593</v>
      </c>
      <c r="I17" s="4"/>
      <c r="J17" s="24" t="s">
        <v>47</v>
      </c>
      <c r="K17" s="18">
        <f>K16*K4</f>
        <v>14063755</v>
      </c>
      <c r="L17" s="18">
        <f>L16*L4</f>
        <v>18163117.25</v>
      </c>
      <c r="M17" s="18">
        <f>M16*M4</f>
        <v>36314266.25</v>
      </c>
      <c r="N17" s="18">
        <f>N16*N4</f>
        <v>26505457.75</v>
      </c>
      <c r="O17" s="18">
        <f>O16*O4</f>
        <v>13517117.75</v>
      </c>
      <c r="Q17" s="5"/>
    </row>
    <row r="18" spans="2:23" ht="18" x14ac:dyDescent="0.35">
      <c r="B18" s="33" t="s">
        <v>19</v>
      </c>
      <c r="C18" s="6">
        <v>2310030</v>
      </c>
      <c r="D18" s="6">
        <v>2102127</v>
      </c>
      <c r="E18" s="6">
        <v>1828851</v>
      </c>
      <c r="F18" s="6">
        <v>1609389</v>
      </c>
      <c r="G18" s="6">
        <v>1625483</v>
      </c>
      <c r="H18" s="6">
        <v>1365405</v>
      </c>
      <c r="I18" s="4"/>
      <c r="J18" s="25" t="s">
        <v>41</v>
      </c>
      <c r="K18" s="17">
        <f>K16-K17</f>
        <v>42191265</v>
      </c>
      <c r="L18" s="17">
        <f>L16-L17</f>
        <v>54489351.75</v>
      </c>
      <c r="M18" s="17">
        <f>M16-M17</f>
        <v>108942798.75</v>
      </c>
      <c r="N18" s="17">
        <f>N16-N17</f>
        <v>79516373.25</v>
      </c>
      <c r="O18" s="17">
        <f>O16-O17</f>
        <v>40551353.25</v>
      </c>
      <c r="Q18" s="2"/>
    </row>
    <row r="19" spans="2:23" ht="18.600000000000001" thickBot="1" x14ac:dyDescent="0.4">
      <c r="B19" s="33" t="s">
        <v>20</v>
      </c>
      <c r="C19" s="6">
        <v>20300204</v>
      </c>
      <c r="D19" s="6">
        <v>17458175</v>
      </c>
      <c r="E19" s="6">
        <v>15363194</v>
      </c>
      <c r="F19" s="6">
        <v>15824090</v>
      </c>
      <c r="G19" s="6">
        <v>14558163</v>
      </c>
      <c r="H19" s="6">
        <v>12520020</v>
      </c>
      <c r="I19" s="4"/>
      <c r="J19" s="24" t="s">
        <v>48</v>
      </c>
      <c r="K19" s="17">
        <f>K6</f>
        <v>4678000</v>
      </c>
      <c r="L19" s="17">
        <f t="shared" ref="L19:O19" si="0">L6</f>
        <v>4678000</v>
      </c>
      <c r="M19" s="17">
        <f t="shared" si="0"/>
        <v>7081175</v>
      </c>
      <c r="N19" s="17">
        <f t="shared" si="0"/>
        <v>21932799</v>
      </c>
      <c r="O19" s="17">
        <f t="shared" si="0"/>
        <v>28036896</v>
      </c>
      <c r="P19" s="37"/>
    </row>
    <row r="20" spans="2:23" ht="18" x14ac:dyDescent="0.35">
      <c r="B20" s="34" t="s">
        <v>21</v>
      </c>
      <c r="C20" s="7">
        <v>119089438</v>
      </c>
      <c r="D20" s="7">
        <v>131078563</v>
      </c>
      <c r="E20" s="7">
        <v>138333132</v>
      </c>
      <c r="F20" s="7">
        <v>148208585</v>
      </c>
      <c r="G20" s="7">
        <v>142382539</v>
      </c>
      <c r="H20" s="7">
        <v>143828419</v>
      </c>
      <c r="I20" s="4"/>
      <c r="J20" s="24" t="s">
        <v>49</v>
      </c>
      <c r="K20" s="19">
        <v>0</v>
      </c>
      <c r="L20" s="19">
        <v>0</v>
      </c>
      <c r="M20" s="19">
        <v>0</v>
      </c>
      <c r="N20" s="19">
        <v>0</v>
      </c>
      <c r="O20" s="19">
        <v>0</v>
      </c>
    </row>
    <row r="21" spans="2:23" ht="18" x14ac:dyDescent="0.35">
      <c r="B21" s="8"/>
      <c r="C21" s="8"/>
      <c r="D21" s="8"/>
      <c r="E21" s="8"/>
      <c r="F21" s="8"/>
      <c r="G21" s="8"/>
      <c r="H21" s="8"/>
      <c r="I21" s="4"/>
      <c r="J21" s="25" t="s">
        <v>50</v>
      </c>
      <c r="K21" s="17">
        <f>K18+K19+K20</f>
        <v>46869265</v>
      </c>
      <c r="L21" s="17">
        <f t="shared" ref="L21:O21" si="1">L18+L19+L20</f>
        <v>59167351.75</v>
      </c>
      <c r="M21" s="17">
        <f t="shared" si="1"/>
        <v>116023973.75</v>
      </c>
      <c r="N21" s="17">
        <f t="shared" si="1"/>
        <v>101449172.25</v>
      </c>
      <c r="O21" s="17">
        <f t="shared" si="1"/>
        <v>68588249.25</v>
      </c>
      <c r="P21" s="41" t="s">
        <v>65</v>
      </c>
      <c r="Q21" s="41"/>
      <c r="R21" s="41"/>
      <c r="S21" s="41"/>
      <c r="T21" s="41"/>
      <c r="U21" s="41"/>
      <c r="V21" s="41"/>
      <c r="W21" s="41"/>
    </row>
    <row r="22" spans="2:23" ht="18" x14ac:dyDescent="0.35">
      <c r="B22" s="33" t="s">
        <v>17</v>
      </c>
      <c r="C22" s="6">
        <v>46192000</v>
      </c>
      <c r="D22" s="6">
        <v>45192000</v>
      </c>
      <c r="E22" s="6">
        <v>43592000</v>
      </c>
      <c r="F22" s="6">
        <v>33585600</v>
      </c>
      <c r="G22" s="6">
        <v>10385600</v>
      </c>
      <c r="H22" s="6">
        <v>5585600</v>
      </c>
      <c r="I22" s="4"/>
      <c r="J22" s="26" t="s">
        <v>51</v>
      </c>
      <c r="K22" s="17">
        <f>C3+C4-C17</f>
        <v>262444486</v>
      </c>
      <c r="L22" s="17">
        <f>D3+D4-D17</f>
        <v>294572121</v>
      </c>
      <c r="M22" s="17">
        <f t="shared" ref="M22:O22" si="2">E3+E4-E17</f>
        <v>310085018</v>
      </c>
      <c r="N22" s="17">
        <f t="shared" si="2"/>
        <v>350952157</v>
      </c>
      <c r="O22" s="17">
        <f t="shared" si="2"/>
        <v>323576534</v>
      </c>
    </row>
    <row r="23" spans="2:23" ht="18.600000000000001" thickBot="1" x14ac:dyDescent="0.4">
      <c r="B23" s="33" t="s">
        <v>22</v>
      </c>
      <c r="C23" s="6">
        <v>55850402</v>
      </c>
      <c r="D23" s="6">
        <v>70884439</v>
      </c>
      <c r="E23" s="6">
        <v>85736083</v>
      </c>
      <c r="F23" s="6">
        <v>85347619</v>
      </c>
      <c r="G23" s="6">
        <v>102055881</v>
      </c>
      <c r="H23" s="6">
        <v>163932573</v>
      </c>
      <c r="I23" s="4"/>
      <c r="J23" s="26" t="s">
        <v>52</v>
      </c>
      <c r="K23" s="15"/>
      <c r="L23" s="15"/>
      <c r="M23" s="15"/>
      <c r="N23" s="15"/>
      <c r="O23" s="20">
        <f>N22-O22</f>
        <v>27375623</v>
      </c>
    </row>
    <row r="24" spans="2:23" ht="18.600000000000001" thickBot="1" x14ac:dyDescent="0.4">
      <c r="B24" s="33" t="s">
        <v>23</v>
      </c>
      <c r="C24" s="6">
        <v>13571396</v>
      </c>
      <c r="D24" s="6">
        <v>9997352</v>
      </c>
      <c r="E24" s="6">
        <v>8397775</v>
      </c>
      <c r="F24" s="6">
        <v>7893909</v>
      </c>
      <c r="G24" s="6">
        <v>8288604</v>
      </c>
      <c r="H24" s="6">
        <v>9780553</v>
      </c>
      <c r="I24" s="4"/>
      <c r="J24" s="24" t="s">
        <v>53</v>
      </c>
      <c r="K24" s="21">
        <f>K7</f>
        <v>0</v>
      </c>
      <c r="L24" s="21">
        <f t="shared" ref="L24:O24" si="3">L7</f>
        <v>16822228</v>
      </c>
      <c r="M24" s="21">
        <f t="shared" si="3"/>
        <v>23961367</v>
      </c>
      <c r="N24" s="21">
        <f t="shared" si="3"/>
        <v>72228677</v>
      </c>
      <c r="O24" s="21">
        <f t="shared" si="3"/>
        <v>42700255</v>
      </c>
      <c r="P24" s="43" t="s">
        <v>66</v>
      </c>
      <c r="Q24" s="41"/>
      <c r="R24" s="41"/>
      <c r="S24" s="41"/>
      <c r="T24" s="41"/>
      <c r="U24" s="41"/>
      <c r="V24" s="41"/>
    </row>
    <row r="25" spans="2:23" ht="18" x14ac:dyDescent="0.35">
      <c r="B25" s="34" t="s">
        <v>24</v>
      </c>
      <c r="C25" s="7">
        <v>115613798</v>
      </c>
      <c r="D25" s="7">
        <v>126073791</v>
      </c>
      <c r="E25" s="7">
        <v>137725858</v>
      </c>
      <c r="F25" s="7">
        <v>126827128</v>
      </c>
      <c r="G25" s="7">
        <v>120730085</v>
      </c>
      <c r="H25" s="7">
        <v>179298726</v>
      </c>
      <c r="I25" s="4"/>
      <c r="J25" s="32" t="s">
        <v>54</v>
      </c>
      <c r="K25" s="17">
        <f>K21+K22+O23</f>
        <v>336689374</v>
      </c>
      <c r="L25" s="17">
        <f t="shared" ref="L25:O25" si="4">L21+L22+P23</f>
        <v>353739472.75</v>
      </c>
      <c r="M25" s="17">
        <f t="shared" si="4"/>
        <v>426108991.75</v>
      </c>
      <c r="N25" s="17">
        <f t="shared" si="4"/>
        <v>452401329.25</v>
      </c>
      <c r="O25" s="17">
        <f t="shared" si="4"/>
        <v>392164783.25</v>
      </c>
    </row>
    <row r="26" spans="2:23" ht="18.600000000000001" thickBot="1" x14ac:dyDescent="0.4">
      <c r="B26" s="8"/>
      <c r="C26" s="8"/>
      <c r="D26" s="8"/>
      <c r="E26" s="8"/>
      <c r="F26" s="8"/>
      <c r="G26" s="8"/>
      <c r="H26" s="8"/>
      <c r="I26" s="4"/>
      <c r="J26" s="24"/>
      <c r="K26" s="42" t="s">
        <v>67</v>
      </c>
      <c r="L26" s="42"/>
      <c r="M26" s="42"/>
      <c r="N26" s="42"/>
      <c r="O26" s="42"/>
    </row>
    <row r="27" spans="2:23" ht="18.600000000000001" thickBot="1" x14ac:dyDescent="0.4">
      <c r="B27" s="34" t="s">
        <v>25</v>
      </c>
      <c r="C27" s="9">
        <v>234703236</v>
      </c>
      <c r="D27" s="9">
        <v>257152354</v>
      </c>
      <c r="E27" s="9">
        <v>276058990</v>
      </c>
      <c r="F27" s="9">
        <v>275035713</v>
      </c>
      <c r="G27" s="9">
        <v>263112624</v>
      </c>
      <c r="H27" s="9">
        <v>323127145</v>
      </c>
      <c r="I27" s="4"/>
      <c r="J27" s="24"/>
      <c r="K27" s="15"/>
      <c r="L27" s="15"/>
      <c r="M27" s="15"/>
      <c r="N27" s="15"/>
      <c r="O27" s="15"/>
    </row>
    <row r="28" spans="2:23" ht="18.600000000000001" thickTop="1" x14ac:dyDescent="0.35">
      <c r="B28" s="8"/>
      <c r="C28" s="8"/>
      <c r="D28" s="8"/>
      <c r="E28" s="8"/>
      <c r="F28" s="8"/>
      <c r="G28" s="8"/>
      <c r="H28" s="8"/>
      <c r="I28" s="4"/>
      <c r="J28" s="31" t="s">
        <v>46</v>
      </c>
      <c r="K28" s="16" t="s">
        <v>40</v>
      </c>
      <c r="L28" s="16" t="s">
        <v>42</v>
      </c>
      <c r="M28" s="16" t="s">
        <v>43</v>
      </c>
      <c r="N28" s="16" t="s">
        <v>44</v>
      </c>
      <c r="O28" s="16" t="s">
        <v>45</v>
      </c>
    </row>
    <row r="29" spans="2:23" ht="18" x14ac:dyDescent="0.35">
      <c r="B29" s="33" t="s">
        <v>26</v>
      </c>
      <c r="C29" s="6">
        <v>250000000</v>
      </c>
      <c r="D29" s="6">
        <v>250000000</v>
      </c>
      <c r="E29" s="6">
        <v>250000000</v>
      </c>
      <c r="F29" s="6">
        <v>250000000</v>
      </c>
      <c r="G29" s="6">
        <v>250000000</v>
      </c>
      <c r="H29" s="6">
        <v>250000000</v>
      </c>
      <c r="I29" s="4"/>
      <c r="J29" s="24" t="s">
        <v>55</v>
      </c>
      <c r="K29" s="17">
        <f>K25</f>
        <v>336689374</v>
      </c>
      <c r="L29" s="17">
        <f t="shared" ref="L29:O29" si="5">L25</f>
        <v>353739472.75</v>
      </c>
      <c r="M29" s="17">
        <f t="shared" si="5"/>
        <v>426108991.75</v>
      </c>
      <c r="N29" s="17">
        <f t="shared" si="5"/>
        <v>452401329.25</v>
      </c>
      <c r="O29" s="17">
        <f t="shared" si="5"/>
        <v>392164783.25</v>
      </c>
    </row>
    <row r="30" spans="2:23" ht="18" x14ac:dyDescent="0.35">
      <c r="B30" s="33" t="s">
        <v>27</v>
      </c>
      <c r="C30" s="6">
        <v>325000000</v>
      </c>
      <c r="D30" s="6">
        <v>325000000</v>
      </c>
      <c r="E30" s="6">
        <v>325000000</v>
      </c>
      <c r="F30" s="6">
        <v>325000000</v>
      </c>
      <c r="G30" s="6">
        <v>325000000</v>
      </c>
      <c r="H30" s="6">
        <v>325000000</v>
      </c>
      <c r="I30" s="4"/>
      <c r="J30" s="24" t="s">
        <v>56</v>
      </c>
      <c r="K30" s="17">
        <f>K9</f>
        <v>10500000</v>
      </c>
      <c r="L30" s="17">
        <f t="shared" ref="L30:O30" si="6">L9</f>
        <v>0</v>
      </c>
      <c r="M30" s="17">
        <f t="shared" si="6"/>
        <v>0</v>
      </c>
      <c r="N30" s="17">
        <f t="shared" si="6"/>
        <v>23000000</v>
      </c>
      <c r="O30" s="17">
        <f t="shared" si="6"/>
        <v>83000000</v>
      </c>
    </row>
    <row r="31" spans="2:23" ht="18" x14ac:dyDescent="0.35">
      <c r="B31" s="33" t="s">
        <v>28</v>
      </c>
      <c r="C31" s="6">
        <v>193009405</v>
      </c>
      <c r="D31" s="6">
        <v>233253407</v>
      </c>
      <c r="E31" s="6">
        <v>259150176</v>
      </c>
      <c r="F31" s="6">
        <v>288793759</v>
      </c>
      <c r="G31" s="6">
        <v>340813469</v>
      </c>
      <c r="H31" s="6">
        <v>371108666</v>
      </c>
      <c r="I31" s="4"/>
      <c r="J31" s="24" t="s">
        <v>57</v>
      </c>
      <c r="K31" s="17">
        <f>K10</f>
        <v>12500000</v>
      </c>
      <c r="L31" s="17">
        <f t="shared" ref="L31:O31" si="7">L10</f>
        <v>12500000</v>
      </c>
      <c r="M31" s="17">
        <f t="shared" si="7"/>
        <v>29000000</v>
      </c>
      <c r="N31" s="17">
        <f t="shared" si="7"/>
        <v>29000000</v>
      </c>
      <c r="O31" s="17">
        <f t="shared" si="7"/>
        <v>39500000</v>
      </c>
    </row>
    <row r="32" spans="2:23" ht="18.600000000000001" thickBot="1" x14ac:dyDescent="0.4">
      <c r="B32" s="33" t="s">
        <v>29</v>
      </c>
      <c r="C32" s="6">
        <v>50305002</v>
      </c>
      <c r="D32" s="6">
        <v>36995385</v>
      </c>
      <c r="E32" s="6">
        <v>49405972</v>
      </c>
      <c r="F32" s="6">
        <v>104039419</v>
      </c>
      <c r="G32" s="6">
        <v>75737993</v>
      </c>
      <c r="H32" s="6">
        <v>39382973</v>
      </c>
      <c r="I32" s="4"/>
      <c r="J32" s="24" t="s">
        <v>58</v>
      </c>
      <c r="K32" s="17">
        <f>K8*(1-K4)</f>
        <v>5195880</v>
      </c>
      <c r="L32" s="17">
        <f t="shared" ref="L32:N32" si="8">L8*(1-L4)</f>
        <v>5083380</v>
      </c>
      <c r="M32" s="17">
        <f t="shared" si="8"/>
        <v>4903380</v>
      </c>
      <c r="N32" s="17">
        <f t="shared" si="8"/>
        <v>3778380</v>
      </c>
      <c r="O32" s="17">
        <f>O8*(1-O4)</f>
        <v>1168380</v>
      </c>
    </row>
    <row r="33" spans="2:19" ht="18" x14ac:dyDescent="0.35">
      <c r="B33" s="35" t="s">
        <v>30</v>
      </c>
      <c r="C33" s="7">
        <v>818314407</v>
      </c>
      <c r="D33" s="7">
        <v>845248792</v>
      </c>
      <c r="E33" s="7">
        <v>883556148</v>
      </c>
      <c r="F33" s="7">
        <v>967833178</v>
      </c>
      <c r="G33" s="7">
        <v>991551462</v>
      </c>
      <c r="H33" s="7">
        <v>985491639</v>
      </c>
      <c r="I33" s="4"/>
      <c r="J33" s="25" t="s">
        <v>59</v>
      </c>
      <c r="K33" s="17">
        <f>K29+K30+K31+K32</f>
        <v>364885254</v>
      </c>
      <c r="L33" s="17">
        <f t="shared" ref="L33:O33" si="9">L29+L30+L31+L32</f>
        <v>371322852.75</v>
      </c>
      <c r="M33" s="17">
        <f t="shared" si="9"/>
        <v>460012371.75</v>
      </c>
      <c r="N33" s="17">
        <f t="shared" si="9"/>
        <v>508179709.25</v>
      </c>
      <c r="O33" s="17">
        <f t="shared" si="9"/>
        <v>515833163.25</v>
      </c>
    </row>
    <row r="34" spans="2:19" ht="18.600000000000001" thickBot="1" x14ac:dyDescent="0.4">
      <c r="B34" s="8"/>
      <c r="C34" s="8"/>
      <c r="D34" s="8"/>
      <c r="E34" s="8"/>
      <c r="F34" s="8"/>
      <c r="G34" s="8"/>
      <c r="H34" s="8"/>
      <c r="I34" s="4"/>
      <c r="J34" s="24"/>
      <c r="K34" s="42" t="s">
        <v>68</v>
      </c>
      <c r="L34" s="42"/>
      <c r="M34" s="42"/>
      <c r="N34" s="42"/>
      <c r="O34" s="42"/>
    </row>
    <row r="35" spans="2:19" ht="18.600000000000001" thickBot="1" x14ac:dyDescent="0.4">
      <c r="B35" s="34" t="s">
        <v>31</v>
      </c>
      <c r="C35" s="9">
        <v>1053017643</v>
      </c>
      <c r="D35" s="9">
        <v>1102401146</v>
      </c>
      <c r="E35" s="9">
        <v>1159615139</v>
      </c>
      <c r="F35" s="9">
        <v>1242868891</v>
      </c>
      <c r="G35" s="9">
        <v>1254664086</v>
      </c>
      <c r="H35" s="9">
        <v>1308618784</v>
      </c>
      <c r="J35" s="24"/>
      <c r="K35" s="15"/>
      <c r="L35" s="15"/>
      <c r="M35" s="15"/>
      <c r="N35" s="15"/>
      <c r="O35" s="15"/>
    </row>
    <row r="36" spans="2:19" ht="18.600000000000001" thickTop="1" x14ac:dyDescent="0.35">
      <c r="J36" s="32" t="s">
        <v>60</v>
      </c>
      <c r="K36" s="22">
        <f>K33/C32</f>
        <v>7.2534586918414199</v>
      </c>
      <c r="L36" s="22">
        <f t="shared" ref="L36:O36" si="10">L33/D32</f>
        <v>10.037004689909296</v>
      </c>
      <c r="M36" s="22">
        <f t="shared" si="10"/>
        <v>9.3108657340047873</v>
      </c>
      <c r="N36" s="22">
        <f t="shared" si="10"/>
        <v>4.8844919948082373</v>
      </c>
      <c r="O36" s="22">
        <f t="shared" si="10"/>
        <v>6.8107582841546908</v>
      </c>
    </row>
    <row r="37" spans="2:19" ht="18" x14ac:dyDescent="0.35">
      <c r="J37" s="24"/>
      <c r="K37" s="36"/>
      <c r="L37" s="36"/>
      <c r="M37" s="36"/>
      <c r="N37" s="36"/>
      <c r="O37" s="36"/>
    </row>
    <row r="38" spans="2:19" ht="18" x14ac:dyDescent="0.35">
      <c r="J38" s="24"/>
      <c r="K38" s="44" t="s">
        <v>69</v>
      </c>
      <c r="L38" s="45"/>
      <c r="M38" s="45"/>
      <c r="N38" s="45"/>
      <c r="O38" s="45"/>
      <c r="P38" s="46"/>
      <c r="Q38" s="46"/>
      <c r="R38" s="46"/>
      <c r="S38" s="46"/>
    </row>
    <row r="39" spans="2:19" ht="18" x14ac:dyDescent="0.35">
      <c r="C39" s="48" t="s">
        <v>70</v>
      </c>
      <c r="D39" s="49"/>
      <c r="E39" s="49"/>
      <c r="F39" s="49"/>
      <c r="G39" s="49"/>
      <c r="H39" s="49"/>
      <c r="J39" s="26"/>
      <c r="K39" s="47"/>
      <c r="L39" s="47"/>
      <c r="M39" s="47"/>
      <c r="N39" s="47"/>
      <c r="O39" s="47"/>
      <c r="P39" s="46"/>
      <c r="Q39" s="46"/>
      <c r="R39" s="46"/>
      <c r="S39" s="46"/>
    </row>
    <row r="40" spans="2:19" x14ac:dyDescent="0.3">
      <c r="C40" s="49"/>
      <c r="D40" s="49"/>
      <c r="E40" s="49"/>
      <c r="F40" s="49"/>
      <c r="G40" s="49"/>
      <c r="H40" s="49"/>
    </row>
    <row r="41" spans="2:19" x14ac:dyDescent="0.3">
      <c r="C41" s="49"/>
      <c r="D41" s="49"/>
      <c r="E41" s="49"/>
      <c r="F41" s="49"/>
      <c r="G41" s="49"/>
      <c r="H41" s="49"/>
    </row>
    <row r="42" spans="2:19" x14ac:dyDescent="0.3">
      <c r="C42" s="49"/>
      <c r="D42" s="49"/>
      <c r="E42" s="49"/>
      <c r="F42" s="49"/>
      <c r="G42" s="49"/>
      <c r="H42" s="49"/>
    </row>
    <row r="43" spans="2:19" x14ac:dyDescent="0.3">
      <c r="C43" s="49"/>
      <c r="D43" s="49"/>
      <c r="E43" s="49"/>
      <c r="F43" s="49"/>
      <c r="G43" s="49"/>
      <c r="H43" s="49"/>
    </row>
    <row r="44" spans="2:19" x14ac:dyDescent="0.3">
      <c r="C44" s="49"/>
      <c r="D44" s="49"/>
      <c r="E44" s="49"/>
      <c r="F44" s="49"/>
      <c r="G44" s="49"/>
      <c r="H44" s="49"/>
    </row>
    <row r="45" spans="2:19" x14ac:dyDescent="0.3">
      <c r="C45" s="49"/>
      <c r="D45" s="49"/>
      <c r="E45" s="49"/>
      <c r="F45" s="49"/>
      <c r="G45" s="49"/>
      <c r="H45" s="49"/>
    </row>
    <row r="46" spans="2:19" x14ac:dyDescent="0.3">
      <c r="C46" s="49"/>
      <c r="D46" s="49"/>
      <c r="E46" s="49"/>
      <c r="F46" s="49"/>
      <c r="G46" s="49"/>
      <c r="H46" s="49"/>
    </row>
    <row r="47" spans="2:19" x14ac:dyDescent="0.3">
      <c r="C47" s="49"/>
      <c r="D47" s="49"/>
      <c r="E47" s="49"/>
      <c r="F47" s="49"/>
      <c r="G47" s="49"/>
      <c r="H47" s="49"/>
    </row>
    <row r="48" spans="2:19" x14ac:dyDescent="0.3">
      <c r="C48" s="49"/>
      <c r="D48" s="49"/>
      <c r="E48" s="49"/>
      <c r="F48" s="49"/>
      <c r="G48" s="49"/>
      <c r="H48" s="49"/>
    </row>
    <row r="49" spans="3:8" x14ac:dyDescent="0.3">
      <c r="C49" s="49"/>
      <c r="D49" s="49"/>
      <c r="E49" s="49"/>
      <c r="F49" s="49"/>
      <c r="G49" s="49"/>
      <c r="H49" s="49"/>
    </row>
    <row r="50" spans="3:8" x14ac:dyDescent="0.3">
      <c r="C50" s="49"/>
      <c r="D50" s="49"/>
      <c r="E50" s="49"/>
      <c r="F50" s="49"/>
      <c r="G50" s="49"/>
      <c r="H50" s="49"/>
    </row>
    <row r="51" spans="3:8" x14ac:dyDescent="0.3">
      <c r="C51" s="49"/>
      <c r="D51" s="49"/>
      <c r="E51" s="49"/>
      <c r="F51" s="49"/>
      <c r="G51" s="49"/>
      <c r="H51" s="49"/>
    </row>
    <row r="52" spans="3:8" x14ac:dyDescent="0.3">
      <c r="C52" s="49"/>
      <c r="D52" s="49"/>
      <c r="E52" s="49"/>
      <c r="F52" s="49"/>
      <c r="G52" s="49"/>
      <c r="H52" s="49"/>
    </row>
  </sheetData>
  <mergeCells count="5">
    <mergeCell ref="K26:O26"/>
    <mergeCell ref="K34:O34"/>
    <mergeCell ref="K39:O39"/>
    <mergeCell ref="K37:O37"/>
    <mergeCell ref="C39:H52"/>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RAMIRO MONTES AREVALO</dc:creator>
  <cp:lastModifiedBy>María Alejandra Marín Velásquez</cp:lastModifiedBy>
  <dcterms:created xsi:type="dcterms:W3CDTF">2024-03-09T13:50:35Z</dcterms:created>
  <dcterms:modified xsi:type="dcterms:W3CDTF">2024-03-11T01:13:26Z</dcterms:modified>
</cp:coreProperties>
</file>