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st\excel\"/>
    </mc:Choice>
  </mc:AlternateContent>
  <xr:revisionPtr revIDLastSave="0" documentId="13_ncr:1_{707ACB3A-63ED-4D85-8B4D-0BEC830D9332}" xr6:coauthVersionLast="47" xr6:coauthVersionMax="47" xr10:uidLastSave="{00000000-0000-0000-0000-000000000000}"/>
  <bookViews>
    <workbookView xWindow="-108" yWindow="-108" windowWidth="23256" windowHeight="12456" tabRatio="564" xr2:uid="{88F9F152-BEE3-4E7D-BF6D-CFC33E6ACCDE}"/>
  </bookViews>
  <sheets>
    <sheet name="GI Form" sheetId="1" r:id="rId1"/>
  </sheets>
  <definedNames>
    <definedName name="_xlnm.Print_Area" localSheetId="0">'GI Form'!$B$2:$R$70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E19" i="1"/>
  <c r="M34" i="1"/>
  <c r="P55" i="1"/>
  <c r="L34" i="1" l="1"/>
  <c r="L35" i="1" s="1"/>
  <c r="H47" i="1" s="1"/>
  <c r="L25" i="1" l="1"/>
  <c r="M25" i="1" l="1"/>
  <c r="M30" i="1" l="1"/>
  <c r="M35" i="1"/>
  <c r="L7" i="1"/>
  <c r="L30" i="1"/>
  <c r="M29" i="1"/>
  <c r="M7" i="1"/>
  <c r="M6" i="1"/>
  <c r="M8" i="1" s="1"/>
  <c r="G59" i="1"/>
  <c r="G60" i="1"/>
  <c r="G61" i="1"/>
  <c r="G62" i="1"/>
  <c r="G63" i="1"/>
  <c r="G64" i="1"/>
  <c r="G65" i="1"/>
  <c r="G66" i="1"/>
  <c r="G67" i="1"/>
  <c r="G68" i="1"/>
  <c r="E39" i="1"/>
  <c r="F39" i="1"/>
  <c r="D39" i="1"/>
  <c r="R39" i="1"/>
  <c r="N30" i="1"/>
  <c r="N29" i="1"/>
  <c r="Z33" i="1"/>
  <c r="Z34" i="1" s="1"/>
  <c r="N25" i="1"/>
  <c r="E18" i="1"/>
  <c r="N7" i="1"/>
  <c r="N6" i="1"/>
  <c r="N8" i="1" s="1"/>
  <c r="N34" i="1"/>
  <c r="N35" i="1" s="1"/>
  <c r="H45" i="1"/>
  <c r="M11" i="1" l="1"/>
  <c r="N11" i="1"/>
  <c r="Y33" i="1"/>
  <c r="Y34" i="1" s="1"/>
  <c r="E66" i="1"/>
  <c r="L6" i="1" l="1"/>
  <c r="L11" i="1" s="1"/>
  <c r="L29" i="1"/>
  <c r="X33" i="1" s="1"/>
  <c r="X34" i="1" s="1"/>
  <c r="L26" i="1"/>
  <c r="H41" i="1" s="1"/>
  <c r="L12" i="1" l="1"/>
  <c r="L8" i="1"/>
  <c r="E21" i="1"/>
  <c r="H43" i="1" l="1"/>
  <c r="E60" i="1" s="1"/>
  <c r="E62" i="1" s="1"/>
  <c r="E20" i="1"/>
</calcChain>
</file>

<file path=xl/sharedStrings.xml><?xml version="1.0" encoding="utf-8"?>
<sst xmlns="http://schemas.openxmlformats.org/spreadsheetml/2006/main" count="187" uniqueCount="133">
  <si>
    <t>Blaster's Log</t>
  </si>
  <si>
    <t>Dropdown List</t>
  </si>
  <si>
    <t>General Information</t>
  </si>
  <si>
    <t>Explosive Requirment</t>
  </si>
  <si>
    <t>Water Gel</t>
  </si>
  <si>
    <t>Blast in Charge</t>
  </si>
  <si>
    <t>Driller / Blaster</t>
  </si>
  <si>
    <t>Time</t>
  </si>
  <si>
    <t>Material Type</t>
  </si>
  <si>
    <t>Blast Location</t>
  </si>
  <si>
    <t>Depth of Hole (m)</t>
  </si>
  <si>
    <t>Date of Blast</t>
  </si>
  <si>
    <t>Blast 1</t>
  </si>
  <si>
    <t>Blast 2</t>
  </si>
  <si>
    <t>Blast 3</t>
  </si>
  <si>
    <t>Return</t>
  </si>
  <si>
    <t>Reported</t>
  </si>
  <si>
    <t>Amila Batagalle</t>
  </si>
  <si>
    <t>M. Milhas</t>
  </si>
  <si>
    <t>HGL</t>
  </si>
  <si>
    <t>Isuru Side</t>
  </si>
  <si>
    <t>Dulana Dahanayake</t>
  </si>
  <si>
    <t>No of Holes</t>
  </si>
  <si>
    <t>13:00 PM</t>
  </si>
  <si>
    <t>LGL</t>
  </si>
  <si>
    <t>NEM Side</t>
  </si>
  <si>
    <t>Driller/Blaster</t>
  </si>
  <si>
    <t>No. of Sup. Holes</t>
  </si>
  <si>
    <t>S. Jayarathne</t>
  </si>
  <si>
    <t>17:00 PM</t>
  </si>
  <si>
    <t>Reject</t>
  </si>
  <si>
    <t>Blast ID</t>
  </si>
  <si>
    <t>Cartridge Weight (kg)</t>
  </si>
  <si>
    <t>Base</t>
  </si>
  <si>
    <t>W/G per Hole (kg)</t>
  </si>
  <si>
    <t>Special</t>
  </si>
  <si>
    <t>W/G per Sup. Hole (kg)</t>
  </si>
  <si>
    <t>Boulders</t>
  </si>
  <si>
    <t>W/G per Blast (kg)</t>
  </si>
  <si>
    <t>Tot. Water Gel (kg)</t>
  </si>
  <si>
    <t>ED</t>
  </si>
  <si>
    <t xml:space="preserve">No. of Sup. Holes </t>
  </si>
  <si>
    <t>Depth of Sup. Hole (m)</t>
  </si>
  <si>
    <t>Delay</t>
  </si>
  <si>
    <t>Spacing (m)</t>
  </si>
  <si>
    <t>Burden (m)</t>
  </si>
  <si>
    <r>
      <t>Material Density (MT/m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)</t>
    </r>
  </si>
  <si>
    <t>Blast Tonnage (MT)</t>
  </si>
  <si>
    <t>Specific Charge (kg/MT)</t>
  </si>
  <si>
    <t>Specific Diesel (L/MT)</t>
  </si>
  <si>
    <t>Specific Charge YTD (kg/MT)</t>
  </si>
  <si>
    <t>Post Blast Inspection</t>
  </si>
  <si>
    <t>Fragmentation</t>
  </si>
  <si>
    <t>Fly Rocks</t>
  </si>
  <si>
    <t>Delays (#)</t>
  </si>
  <si>
    <t>Oversized</t>
  </si>
  <si>
    <t>Total No. of Delays (#)</t>
  </si>
  <si>
    <t>Misfires</t>
  </si>
  <si>
    <t>Ammonium Nitrate Fuel Oil</t>
  </si>
  <si>
    <t>Remarks</t>
  </si>
  <si>
    <t>No. of Holes (#)</t>
  </si>
  <si>
    <t>No. of Sup. Holes (#)</t>
  </si>
  <si>
    <t>AN per Hole (Kg)</t>
  </si>
  <si>
    <t>AN per Sup. Hole (Kg)</t>
  </si>
  <si>
    <t>Total AN per Blast(Kg)</t>
  </si>
  <si>
    <t>No of Bags (#)</t>
  </si>
  <si>
    <t>Diesel (L)</t>
  </si>
  <si>
    <t>පුපුරණ ද්‍රව්‍යය පරිහරණය</t>
  </si>
  <si>
    <t>සියාම් සිටි සිමෙන්ති ලංකා ලිමිටඩ් - අරුවක්කාරු කැණීම් වැඩබිම</t>
  </si>
  <si>
    <t>SAP ලේඛන අංකය</t>
  </si>
  <si>
    <t xml:space="preserve"> Blast Type :</t>
  </si>
  <si>
    <t>අවශ්‍ය දිනය</t>
  </si>
  <si>
    <t>අංකය</t>
  </si>
  <si>
    <t>ද්‍රව්‍ය විස්තරය</t>
  </si>
  <si>
    <t>ඒකකය</t>
  </si>
  <si>
    <t>අවශ්‍ය ප්‍රමාණය</t>
  </si>
  <si>
    <t>ගබඩාවෙන් නිකුත් කළ ප්‍රමාණය</t>
  </si>
  <si>
    <t>පිපිරුම් ස්ථානයට ලද ප්‍රමාණය</t>
  </si>
  <si>
    <t>ආපසු ගබඩා කළ ප්‍රමාණය</t>
  </si>
  <si>
    <t>භාවිතා කළ සම්පූර්ණ ප්‍රමාණය</t>
  </si>
  <si>
    <t>විදුලි ඩෙටනේටර්</t>
  </si>
  <si>
    <t>(Electrical Detonator)</t>
  </si>
  <si>
    <t>EA</t>
  </si>
  <si>
    <t xml:space="preserve">වෝටර් ජෙල් </t>
  </si>
  <si>
    <t>(Water Gel / WG)</t>
  </si>
  <si>
    <t>KG</t>
  </si>
  <si>
    <t>පෙට්ටි:</t>
  </si>
  <si>
    <t>කරල්:</t>
  </si>
  <si>
    <t>ඇමෝනියම් නයිට්‍රේට්</t>
  </si>
  <si>
    <t>(Ammonium Nitrate)</t>
  </si>
  <si>
    <t>ඩීසල්</t>
  </si>
  <si>
    <t>(Auto Diesel)</t>
  </si>
  <si>
    <t>L</t>
  </si>
  <si>
    <t>තඹ වයර් රෝල්</t>
  </si>
  <si>
    <t>(Flexible Cu Wire Roll)</t>
  </si>
  <si>
    <t>පරිවාරක පටි රෝල්</t>
  </si>
  <si>
    <t>(Insulation Tape Roll)</t>
  </si>
  <si>
    <t>තනතුර</t>
  </si>
  <si>
    <t>කැණීම් ඉංජිනේරු</t>
  </si>
  <si>
    <t>ආරක්ෂක නිළධාරි</t>
  </si>
  <si>
    <t>විදුම්කරු/පිපිරුම්කරු</t>
  </si>
  <si>
    <t>නම</t>
  </si>
  <si>
    <t>අත්සන සහ දිනය</t>
  </si>
  <si>
    <t xml:space="preserve">          </t>
  </si>
  <si>
    <t>0 :</t>
  </si>
  <si>
    <t>ගබඩා පාලක :</t>
  </si>
  <si>
    <t>...................................................</t>
  </si>
  <si>
    <t>1 :</t>
  </si>
  <si>
    <t>2 :</t>
  </si>
  <si>
    <t>අත්සන :</t>
  </si>
  <si>
    <t>3 :</t>
  </si>
  <si>
    <t>දිනය :</t>
  </si>
  <si>
    <t>4 :</t>
  </si>
  <si>
    <t>5 :</t>
  </si>
  <si>
    <t>6 :</t>
  </si>
  <si>
    <t>කැණීම් 
කළමණාකරු :</t>
  </si>
  <si>
    <t>7 :</t>
  </si>
  <si>
    <t>8 :</t>
  </si>
  <si>
    <t>9 :</t>
  </si>
  <si>
    <t xml:space="preserve">  </t>
  </si>
  <si>
    <t xml:space="preserve"> </t>
  </si>
  <si>
    <t>D. Pandigama</t>
  </si>
  <si>
    <t>S. Madawala</t>
  </si>
  <si>
    <r>
      <t xml:space="preserve">PW : </t>
    </r>
    <r>
      <rPr>
        <sz val="14"/>
        <color theme="1"/>
        <rFont val="Arial"/>
        <family val="2"/>
      </rPr>
      <t>GI2023</t>
    </r>
  </si>
  <si>
    <t>Calculated Tot. AN per Blast (Kg)</t>
  </si>
  <si>
    <t>Calculated No. of Bags (EA 25KG)</t>
  </si>
  <si>
    <t>OIC</t>
  </si>
  <si>
    <t>N. Kumara</t>
  </si>
  <si>
    <t>K.D.N. Chandrasiri</t>
  </si>
  <si>
    <t>A. Priyashantha</t>
  </si>
  <si>
    <t>A.A.W. Waruna</t>
  </si>
  <si>
    <t>Sandun Kodithuwakku</t>
  </si>
  <si>
    <t>Aruna Roshan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</si>
</sst>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_(* #,##0.000_);_(* \(#,##0.000\);_(* &quot;-&quot;??_);_(@_)"/>
    <numFmt numFmtId="167" formatCode="[$-409]h:mm\ AM/PM;@"/>
    <numFmt numFmtId="168" formatCode="[$-F400]h:mm:ss\ AM/PM"/>
    <numFmt numFmtId="169" formatCode="0.0"/>
    <numFmt numFmtId="170" formatCode="_(* #,##0.0000_);_(* \(#,##0.0000\);_(* &quot;-&quot;??_);_(@_)"/>
    <numFmt numFmtId="171" formatCode="_(* #,##0.000_);_(* \(#,##0.000\);_(* &quot;-&quot;?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color theme="1"/>
      <name val="Arial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65" fontId="5" fillId="0" borderId="29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5" fontId="5" fillId="0" borderId="29" xfId="1" applyNumberFormat="1" applyFont="1" applyBorder="1" applyAlignment="1">
      <alignment horizontal="right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6" fontId="5" fillId="0" borderId="16" xfId="1" applyNumberFormat="1" applyFont="1" applyBorder="1" applyAlignment="1">
      <alignment horizontal="center" vertical="center"/>
    </xf>
    <xf numFmtId="167" fontId="5" fillId="0" borderId="16" xfId="0" applyNumberFormat="1" applyFont="1" applyBorder="1" applyAlignment="1">
      <alignment horizontal="center" vertical="center"/>
    </xf>
    <xf numFmtId="168" fontId="5" fillId="0" borderId="17" xfId="0" applyNumberFormat="1" applyFont="1" applyBorder="1" applyAlignment="1">
      <alignment horizontal="center" vertical="center"/>
    </xf>
    <xf numFmtId="43" fontId="5" fillId="0" borderId="16" xfId="1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2" borderId="35" xfId="0" applyFont="1" applyFill="1" applyBorder="1" applyAlignment="1">
      <alignment vertical="center"/>
    </xf>
    <xf numFmtId="0" fontId="5" fillId="2" borderId="36" xfId="0" applyFont="1" applyFill="1" applyBorder="1" applyAlignment="1">
      <alignment vertical="center"/>
    </xf>
    <xf numFmtId="0" fontId="9" fillId="3" borderId="29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 vertical="center"/>
    </xf>
    <xf numFmtId="0" fontId="5" fillId="0" borderId="40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169" fontId="5" fillId="0" borderId="16" xfId="0" applyNumberFormat="1" applyFont="1" applyBorder="1" applyAlignment="1">
      <alignment horizontal="center" vertical="center"/>
    </xf>
    <xf numFmtId="169" fontId="5" fillId="0" borderId="17" xfId="0" applyNumberFormat="1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/>
    </xf>
    <xf numFmtId="0" fontId="5" fillId="0" borderId="42" xfId="0" applyFont="1" applyBorder="1" applyAlignment="1">
      <alignment vertical="center"/>
    </xf>
    <xf numFmtId="165" fontId="5" fillId="0" borderId="16" xfId="1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165" fontId="9" fillId="2" borderId="16" xfId="1" applyNumberFormat="1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21" xfId="0" applyFont="1" applyBorder="1" applyAlignment="1">
      <alignment vertical="top"/>
    </xf>
    <xf numFmtId="0" fontId="5" fillId="3" borderId="0" xfId="0" applyFont="1" applyFill="1" applyAlignment="1">
      <alignment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0" borderId="23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4" xfId="0" applyFont="1" applyBorder="1" applyAlignment="1">
      <alignment vertical="top"/>
    </xf>
    <xf numFmtId="43" fontId="9" fillId="3" borderId="16" xfId="1" applyFont="1" applyFill="1" applyBorder="1" applyAlignment="1">
      <alignment horizontal="center" vertical="center"/>
    </xf>
    <xf numFmtId="43" fontId="8" fillId="2" borderId="16" xfId="1" applyFont="1" applyFill="1" applyBorder="1" applyAlignment="1">
      <alignment horizontal="center" vertical="center"/>
    </xf>
    <xf numFmtId="0" fontId="6" fillId="0" borderId="57" xfId="0" applyFont="1" applyBorder="1" applyAlignment="1">
      <alignment vertical="top"/>
    </xf>
    <xf numFmtId="0" fontId="6" fillId="0" borderId="58" xfId="0" applyFont="1" applyBorder="1" applyAlignment="1">
      <alignment vertical="top"/>
    </xf>
    <xf numFmtId="0" fontId="6" fillId="0" borderId="59" xfId="0" applyFont="1" applyBorder="1" applyAlignment="1">
      <alignment vertical="top"/>
    </xf>
    <xf numFmtId="0" fontId="5" fillId="3" borderId="60" xfId="0" applyFont="1" applyFill="1" applyBorder="1" applyAlignment="1">
      <alignment vertical="center"/>
    </xf>
    <xf numFmtId="2" fontId="9" fillId="3" borderId="51" xfId="0" applyNumberFormat="1" applyFont="1" applyFill="1" applyBorder="1" applyAlignment="1">
      <alignment vertical="center"/>
    </xf>
    <xf numFmtId="0" fontId="5" fillId="3" borderId="58" xfId="0" applyFont="1" applyFill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3" xfId="0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2" xfId="0" applyFont="1" applyBorder="1"/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164" fontId="14" fillId="3" borderId="53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6" xfId="0" applyFont="1" applyFill="1" applyBorder="1" applyAlignment="1">
      <alignment horizontal="center" vertical="center" textRotation="90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7" fillId="0" borderId="16" xfId="0" applyFont="1" applyBorder="1" applyAlignment="1">
      <alignment vertical="top"/>
    </xf>
    <xf numFmtId="0" fontId="0" fillId="0" borderId="24" xfId="0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15" fillId="2" borderId="41" xfId="0" applyFont="1" applyFill="1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18" fillId="0" borderId="0" xfId="0" applyFont="1" applyAlignment="1">
      <alignment vertical="center" textRotation="90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vertical="center" textRotation="90"/>
    </xf>
    <xf numFmtId="49" fontId="15" fillId="0" borderId="0" xfId="0" applyNumberFormat="1" applyFont="1" applyAlignment="1">
      <alignment horizontal="right" vertical="center"/>
    </xf>
    <xf numFmtId="0" fontId="0" fillId="0" borderId="69" xfId="0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71" xfId="0" applyBorder="1" applyAlignment="1">
      <alignment vertical="center"/>
    </xf>
    <xf numFmtId="0" fontId="0" fillId="0" borderId="72" xfId="0" applyBorder="1" applyAlignment="1">
      <alignment vertical="center"/>
    </xf>
    <xf numFmtId="18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170" fontId="5" fillId="0" borderId="16" xfId="1" applyNumberFormat="1" applyFont="1" applyBorder="1" applyAlignment="1">
      <alignment horizontal="center" vertical="center"/>
    </xf>
    <xf numFmtId="170" fontId="5" fillId="0" borderId="17" xfId="1" applyNumberFormat="1" applyFont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165" fontId="20" fillId="0" borderId="69" xfId="1" applyNumberFormat="1" applyFont="1" applyBorder="1" applyAlignment="1">
      <alignment vertical="center"/>
    </xf>
    <xf numFmtId="0" fontId="20" fillId="0" borderId="0" xfId="0" applyFont="1" applyAlignment="1">
      <alignment vertical="center" textRotation="90"/>
    </xf>
    <xf numFmtId="164" fontId="22" fillId="0" borderId="42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vertical="center"/>
    </xf>
    <xf numFmtId="165" fontId="6" fillId="0" borderId="50" xfId="1" applyNumberFormat="1" applyFont="1" applyBorder="1" applyAlignment="1">
      <alignment vertical="center"/>
    </xf>
    <xf numFmtId="165" fontId="6" fillId="0" borderId="51" xfId="1" applyNumberFormat="1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165" fontId="6" fillId="0" borderId="47" xfId="1" applyNumberFormat="1" applyFont="1" applyBorder="1" applyAlignment="1">
      <alignment vertical="center"/>
    </xf>
    <xf numFmtId="165" fontId="6" fillId="0" borderId="33" xfId="1" applyNumberFormat="1" applyFont="1" applyBorder="1" applyAlignment="1">
      <alignment vertical="center"/>
    </xf>
    <xf numFmtId="165" fontId="6" fillId="0" borderId="74" xfId="1" applyNumberFormat="1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171" fontId="5" fillId="0" borderId="8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2" fontId="5" fillId="0" borderId="16" xfId="0" applyNumberFormat="1" applyFont="1" applyBorder="1" applyAlignment="1">
      <alignment horizontal="center" vertical="center"/>
    </xf>
    <xf numFmtId="0" fontId="8" fillId="4" borderId="13" xfId="0" applyFont="1" applyFill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166" fontId="5" fillId="0" borderId="16" xfId="1" applyNumberFormat="1" applyFont="1" applyFill="1" applyBorder="1" applyAlignment="1">
      <alignment horizontal="center" vertical="center"/>
    </xf>
    <xf numFmtId="43" fontId="5" fillId="0" borderId="16" xfId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left" vertical="center"/>
    </xf>
    <xf numFmtId="0" fontId="8" fillId="4" borderId="21" xfId="0" applyFont="1" applyFill="1" applyBorder="1" applyAlignment="1">
      <alignment horizontal="left" vertical="center"/>
    </xf>
    <xf numFmtId="0" fontId="6" fillId="0" borderId="73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6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textRotation="90"/>
    </xf>
    <xf numFmtId="0" fontId="6" fillId="2" borderId="22" xfId="0" applyFont="1" applyFill="1" applyBorder="1" applyAlignment="1">
      <alignment horizontal="center" vertical="center" textRotation="90"/>
    </xf>
    <xf numFmtId="0" fontId="6" fillId="2" borderId="60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166" fontId="5" fillId="0" borderId="17" xfId="1" applyNumberFormat="1" applyFont="1" applyBorder="1" applyAlignment="1">
      <alignment horizontal="center" vertical="center"/>
    </xf>
    <xf numFmtId="166" fontId="5" fillId="0" borderId="30" xfId="1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43" fontId="5" fillId="0" borderId="17" xfId="1" applyFont="1" applyBorder="1" applyAlignment="1">
      <alignment horizontal="center" vertical="center"/>
    </xf>
    <xf numFmtId="43" fontId="5" fillId="0" borderId="30" xfId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165" fontId="5" fillId="0" borderId="20" xfId="1" applyNumberFormat="1" applyFont="1" applyBorder="1" applyAlignment="1">
      <alignment horizontal="center" vertical="center"/>
    </xf>
    <xf numFmtId="165" fontId="5" fillId="0" borderId="21" xfId="1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165" fontId="5" fillId="0" borderId="17" xfId="1" applyNumberFormat="1" applyFont="1" applyBorder="1" applyAlignment="1">
      <alignment horizontal="center" vertical="center"/>
    </xf>
    <xf numFmtId="165" fontId="5" fillId="0" borderId="30" xfId="1" applyNumberFormat="1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6" fillId="2" borderId="34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166" fontId="6" fillId="2" borderId="26" xfId="0" applyNumberFormat="1" applyFont="1" applyFill="1" applyBorder="1" applyAlignment="1">
      <alignment horizontal="center" vertical="center"/>
    </xf>
    <xf numFmtId="166" fontId="6" fillId="2" borderId="27" xfId="0" applyNumberFormat="1" applyFont="1" applyFill="1" applyBorder="1" applyAlignment="1">
      <alignment horizontal="center" vertical="center"/>
    </xf>
    <xf numFmtId="166" fontId="6" fillId="2" borderId="28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right"/>
    </xf>
    <xf numFmtId="165" fontId="9" fillId="2" borderId="17" xfId="1" applyNumberFormat="1" applyFont="1" applyFill="1" applyBorder="1" applyAlignment="1">
      <alignment horizontal="center" vertical="center"/>
    </xf>
    <xf numFmtId="165" fontId="9" fillId="2" borderId="30" xfId="1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right"/>
    </xf>
    <xf numFmtId="0" fontId="8" fillId="2" borderId="33" xfId="0" applyFont="1" applyFill="1" applyBorder="1" applyAlignment="1">
      <alignment horizontal="right"/>
    </xf>
    <xf numFmtId="165" fontId="8" fillId="2" borderId="33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6" fillId="2" borderId="45" xfId="0" applyFont="1" applyFill="1" applyBorder="1" applyAlignment="1">
      <alignment horizontal="left" vertical="center"/>
    </xf>
    <xf numFmtId="43" fontId="9" fillId="3" borderId="17" xfId="1" applyFont="1" applyFill="1" applyBorder="1" applyAlignment="1">
      <alignment horizontal="center" vertical="center"/>
    </xf>
    <xf numFmtId="43" fontId="9" fillId="3" borderId="30" xfId="1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right" vertical="center"/>
    </xf>
    <xf numFmtId="0" fontId="9" fillId="3" borderId="16" xfId="0" applyFont="1" applyFill="1" applyBorder="1" applyAlignment="1">
      <alignment horizontal="right" vertical="center"/>
    </xf>
    <xf numFmtId="0" fontId="8" fillId="3" borderId="24" xfId="0" applyFont="1" applyFill="1" applyBorder="1" applyAlignment="1">
      <alignment horizontal="right" vertical="center"/>
    </xf>
    <xf numFmtId="0" fontId="8" fillId="3" borderId="16" xfId="0" applyFont="1" applyFill="1" applyBorder="1" applyAlignment="1">
      <alignment horizontal="right" vertical="center"/>
    </xf>
    <xf numFmtId="43" fontId="8" fillId="2" borderId="17" xfId="1" applyFont="1" applyFill="1" applyBorder="1" applyAlignment="1">
      <alignment horizontal="center" vertical="center"/>
    </xf>
    <xf numFmtId="43" fontId="8" fillId="2" borderId="30" xfId="1" applyFont="1" applyFill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right" vertical="center"/>
    </xf>
    <xf numFmtId="0" fontId="9" fillId="3" borderId="29" xfId="0" applyFont="1" applyFill="1" applyBorder="1" applyAlignment="1">
      <alignment horizontal="right" vertical="center"/>
    </xf>
    <xf numFmtId="165" fontId="5" fillId="0" borderId="38" xfId="1" applyNumberFormat="1" applyFont="1" applyBorder="1" applyAlignment="1">
      <alignment horizontal="center" vertical="center"/>
    </xf>
    <xf numFmtId="165" fontId="5" fillId="0" borderId="39" xfId="1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2" borderId="63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/>
    </xf>
    <xf numFmtId="0" fontId="15" fillId="2" borderId="6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right" vertical="center"/>
    </xf>
    <xf numFmtId="0" fontId="9" fillId="3" borderId="51" xfId="0" applyFont="1" applyFill="1" applyBorder="1" applyAlignment="1">
      <alignment horizontal="right" vertical="center"/>
    </xf>
    <xf numFmtId="2" fontId="9" fillId="3" borderId="61" xfId="0" applyNumberFormat="1" applyFont="1" applyFill="1" applyBorder="1" applyAlignment="1">
      <alignment vertical="center"/>
    </xf>
    <xf numFmtId="2" fontId="9" fillId="3" borderId="62" xfId="0" applyNumberFormat="1" applyFont="1" applyFill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4" fillId="2" borderId="61" xfId="0" applyFont="1" applyFill="1" applyBorder="1" applyAlignment="1">
      <alignment horizontal="center" vertical="center"/>
    </xf>
    <xf numFmtId="0" fontId="14" fillId="2" borderId="62" xfId="0" applyFont="1" applyFill="1" applyBorder="1" applyAlignment="1">
      <alignment horizontal="center" vertical="center"/>
    </xf>
    <xf numFmtId="0" fontId="17" fillId="0" borderId="17" xfId="0" applyFont="1" applyBorder="1" applyAlignment="1">
      <alignment vertical="top"/>
    </xf>
    <xf numFmtId="0" fontId="17" fillId="0" borderId="32" xfId="0" applyFont="1" applyBorder="1" applyAlignment="1">
      <alignment vertical="top"/>
    </xf>
    <xf numFmtId="0" fontId="0" fillId="0" borderId="1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166" fontId="16" fillId="0" borderId="67" xfId="0" applyNumberFormat="1" applyFont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16" fillId="0" borderId="9" xfId="0" applyNumberFormat="1" applyFont="1" applyBorder="1" applyAlignment="1">
      <alignment horizontal="center" vertical="center"/>
    </xf>
    <xf numFmtId="166" fontId="16" fillId="0" borderId="66" xfId="0" applyNumberFormat="1" applyFont="1" applyBorder="1" applyAlignment="1">
      <alignment horizontal="center" vertical="center"/>
    </xf>
    <xf numFmtId="166" fontId="16" fillId="0" borderId="19" xfId="0" applyNumberFormat="1" applyFont="1" applyBorder="1" applyAlignment="1">
      <alignment horizontal="center" vertical="center"/>
    </xf>
    <xf numFmtId="166" fontId="16" fillId="0" borderId="37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65" xfId="0" applyFont="1" applyBorder="1" applyAlignment="1">
      <alignment horizontal="left" vertical="center"/>
    </xf>
    <xf numFmtId="0" fontId="0" fillId="0" borderId="66" xfId="0" applyBorder="1" applyAlignment="1">
      <alignment vertical="center"/>
    </xf>
    <xf numFmtId="0" fontId="0" fillId="0" borderId="37" xfId="0" applyBorder="1" applyAlignment="1">
      <alignment vertical="center"/>
    </xf>
    <xf numFmtId="165" fontId="16" fillId="0" borderId="6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43" fontId="16" fillId="0" borderId="67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1" fontId="0" fillId="0" borderId="17" xfId="0" applyNumberFormat="1" applyBorder="1" applyAlignment="1">
      <alignment vertical="center"/>
    </xf>
    <xf numFmtId="1" fontId="0" fillId="0" borderId="32" xfId="0" applyNumberFormat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5" fillId="0" borderId="48" xfId="0" applyFont="1" applyBorder="1" applyAlignment="1">
      <alignment vertical="center" wrapText="1"/>
    </xf>
    <xf numFmtId="0" fontId="15" fillId="0" borderId="50" xfId="0" applyFont="1" applyBorder="1" applyAlignment="1">
      <alignment vertical="center" wrapText="1"/>
    </xf>
    <xf numFmtId="0" fontId="23" fillId="0" borderId="61" xfId="0" applyFont="1" applyBorder="1" applyAlignment="1">
      <alignment vertical="center"/>
    </xf>
    <xf numFmtId="0" fontId="23" fillId="0" borderId="50" xfId="0" applyFont="1" applyBorder="1" applyAlignment="1">
      <alignment vertical="center"/>
    </xf>
    <xf numFmtId="0" fontId="23" fillId="0" borderId="51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2" borderId="43" xfId="0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0" fontId="15" fillId="0" borderId="31" xfId="0" applyFont="1" applyBorder="1" applyAlignment="1">
      <alignment vertical="center"/>
    </xf>
    <xf numFmtId="0" fontId="15" fillId="0" borderId="32" xfId="0" applyFont="1" applyBorder="1" applyAlignment="1">
      <alignment vertical="center"/>
    </xf>
    <xf numFmtId="164" fontId="22" fillId="0" borderId="17" xfId="0" applyNumberFormat="1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164" fontId="22" fillId="0" borderId="16" xfId="0" applyNumberFormat="1" applyFont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20" fillId="0" borderId="15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textRotation="90"/>
    </xf>
    <xf numFmtId="0" fontId="15" fillId="0" borderId="60" xfId="0" applyFont="1" applyBorder="1" applyAlignment="1">
      <alignment horizontal="center" vertical="center" textRotation="90"/>
    </xf>
    <xf numFmtId="0" fontId="15" fillId="0" borderId="0" xfId="0" applyFont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127883</xdr:colOff>
      <xdr:row>36</xdr:row>
      <xdr:rowOff>125234</xdr:rowOff>
    </xdr:from>
    <xdr:ext cx="1860043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5EA50259-7393-4657-8D60-D889E515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833" y="9758184"/>
          <a:ext cx="1860043" cy="457200"/>
        </a:xfrm>
        <a:prstGeom prst="rect">
          <a:avLst/>
        </a:prstGeom>
      </xdr:spPr>
    </xdr:pic>
    <xdr:clientData/>
  </xdr:oneCellAnchor>
  <xdr:twoCellAnchor>
    <xdr:from>
      <xdr:col>14</xdr:col>
      <xdr:colOff>42426</xdr:colOff>
      <xdr:row>57</xdr:row>
      <xdr:rowOff>8282</xdr:rowOff>
    </xdr:from>
    <xdr:to>
      <xdr:col>17</xdr:col>
      <xdr:colOff>1440199</xdr:colOff>
      <xdr:row>62</xdr:row>
      <xdr:rowOff>99722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0F08897-D6BB-4124-8E7A-E51C62B4259A}"/>
            </a:ext>
          </a:extLst>
        </xdr:cNvPr>
        <xdr:cNvSpPr/>
      </xdr:nvSpPr>
      <xdr:spPr>
        <a:xfrm>
          <a:off x="9007132" y="15012958"/>
          <a:ext cx="3795832" cy="13016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58991</xdr:colOff>
      <xdr:row>63</xdr:row>
      <xdr:rowOff>15240</xdr:rowOff>
    </xdr:from>
    <xdr:to>
      <xdr:col>17</xdr:col>
      <xdr:colOff>1456764</xdr:colOff>
      <xdr:row>69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72173BA-64F8-4705-AD60-86CB73A0F789}"/>
            </a:ext>
          </a:extLst>
        </xdr:cNvPr>
        <xdr:cNvSpPr/>
      </xdr:nvSpPr>
      <xdr:spPr>
        <a:xfrm>
          <a:off x="9023697" y="16476681"/>
          <a:ext cx="3795832" cy="141911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140804</xdr:colOff>
      <xdr:row>57</xdr:row>
      <xdr:rowOff>16566</xdr:rowOff>
    </xdr:from>
    <xdr:to>
      <xdr:col>7</xdr:col>
      <xdr:colOff>99392</xdr:colOff>
      <xdr:row>68</xdr:row>
      <xdr:rowOff>183687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62A5E10-98F6-42C6-867A-3D1711FF4BD1}"/>
            </a:ext>
          </a:extLst>
        </xdr:cNvPr>
        <xdr:cNvSpPr/>
      </xdr:nvSpPr>
      <xdr:spPr>
        <a:xfrm>
          <a:off x="248754" y="15428016"/>
          <a:ext cx="4295638" cy="2935721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i-LK" sz="1200" b="1" u="sng">
              <a:solidFill>
                <a:sysClr val="windowText" lastClr="000000"/>
              </a:solidFill>
            </a:rPr>
            <a:t>ලබාගැනීම් පිළිබඳ ඉංජිනේරු සටහන</a:t>
          </a:r>
          <a:endParaRPr lang="en-US" sz="12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58952</xdr:colOff>
      <xdr:row>61</xdr:row>
      <xdr:rowOff>89142</xdr:rowOff>
    </xdr:from>
    <xdr:to>
      <xdr:col>3</xdr:col>
      <xdr:colOff>699886</xdr:colOff>
      <xdr:row>62</xdr:row>
      <xdr:rowOff>142089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933412-BB79-447D-B36E-8CD547BB6D2F}"/>
            </a:ext>
          </a:extLst>
        </xdr:cNvPr>
        <xdr:cNvSpPr txBox="1"/>
      </xdr:nvSpPr>
      <xdr:spPr>
        <a:xfrm>
          <a:off x="1449602" y="16491192"/>
          <a:ext cx="640934" cy="306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කරල් :</a:t>
          </a:r>
          <a:endParaRPr lang="en-US" sz="1200"/>
        </a:p>
      </xdr:txBody>
    </xdr:sp>
    <xdr:clientData/>
  </xdr:twoCellAnchor>
  <xdr:twoCellAnchor>
    <xdr:from>
      <xdr:col>1</xdr:col>
      <xdr:colOff>223629</xdr:colOff>
      <xdr:row>65</xdr:row>
      <xdr:rowOff>55379</xdr:rowOff>
    </xdr:from>
    <xdr:to>
      <xdr:col>3</xdr:col>
      <xdr:colOff>762000</xdr:colOff>
      <xdr:row>66</xdr:row>
      <xdr:rowOff>182217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98247B-56F0-452C-B45B-6B5B75AB531E}"/>
            </a:ext>
          </a:extLst>
        </xdr:cNvPr>
        <xdr:cNvSpPr txBox="1"/>
      </xdr:nvSpPr>
      <xdr:spPr>
        <a:xfrm>
          <a:off x="331579" y="17473429"/>
          <a:ext cx="1821071" cy="3808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i-LK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ඇමෝනියම් නයිට්‍රෙට්</a:t>
          </a:r>
          <a:r>
            <a:rPr lang="si-LK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i-LK" sz="1200"/>
            <a:t>මලු</a:t>
          </a:r>
          <a:r>
            <a:rPr lang="si-LK" sz="1200" baseline="0"/>
            <a:t> </a:t>
          </a:r>
          <a:r>
            <a:rPr lang="si-LK" sz="1200"/>
            <a:t>: </a:t>
          </a:r>
          <a:endParaRPr lang="en-US" sz="1200"/>
        </a:p>
      </xdr:txBody>
    </xdr:sp>
    <xdr:clientData/>
  </xdr:twoCellAnchor>
  <xdr:twoCellAnchor>
    <xdr:from>
      <xdr:col>3</xdr:col>
      <xdr:colOff>62174</xdr:colOff>
      <xdr:row>59</xdr:row>
      <xdr:rowOff>112722</xdr:rowOff>
    </xdr:from>
    <xdr:to>
      <xdr:col>3</xdr:col>
      <xdr:colOff>697411</xdr:colOff>
      <xdr:row>60</xdr:row>
      <xdr:rowOff>174215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FB3E843-8176-4614-84E0-939ED91F4236}"/>
            </a:ext>
          </a:extLst>
        </xdr:cNvPr>
        <xdr:cNvSpPr txBox="1"/>
      </xdr:nvSpPr>
      <xdr:spPr>
        <a:xfrm>
          <a:off x="1452824" y="16006772"/>
          <a:ext cx="635237" cy="315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පෙට්ටි</a:t>
          </a:r>
          <a:r>
            <a:rPr lang="en-US" sz="1200"/>
            <a:t> </a:t>
          </a:r>
          <a:r>
            <a:rPr lang="si-LK" sz="1200"/>
            <a:t>:</a:t>
          </a:r>
          <a:endParaRPr lang="en-US" sz="1200"/>
        </a:p>
      </xdr:txBody>
    </xdr:sp>
    <xdr:clientData/>
  </xdr:twoCellAnchor>
  <xdr:twoCellAnchor>
    <xdr:from>
      <xdr:col>5</xdr:col>
      <xdr:colOff>266336</xdr:colOff>
      <xdr:row>59</xdr:row>
      <xdr:rowOff>99392</xdr:rowOff>
    </xdr:from>
    <xdr:to>
      <xdr:col>5</xdr:col>
      <xdr:colOff>576834</xdr:colOff>
      <xdr:row>65</xdr:row>
      <xdr:rowOff>21900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BE60F45-2069-4210-83D1-2D1E0B63D7CF}"/>
            </a:ext>
          </a:extLst>
        </xdr:cNvPr>
        <xdr:cNvSpPr txBox="1"/>
      </xdr:nvSpPr>
      <xdr:spPr>
        <a:xfrm rot="16200000">
          <a:off x="2657431" y="16561447"/>
          <a:ext cx="1446508" cy="310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විදුලි</a:t>
          </a:r>
          <a:r>
            <a:rPr lang="si-LK" sz="1200" baseline="0"/>
            <a:t> ඩෙටනේටර්</a:t>
          </a:r>
          <a:endParaRPr lang="en-US" sz="1200"/>
        </a:p>
      </xdr:txBody>
    </xdr:sp>
    <xdr:clientData/>
  </xdr:twoCellAnchor>
  <xdr:twoCellAnchor>
    <xdr:from>
      <xdr:col>11</xdr:col>
      <xdr:colOff>266336</xdr:colOff>
      <xdr:row>59</xdr:row>
      <xdr:rowOff>99392</xdr:rowOff>
    </xdr:from>
    <xdr:to>
      <xdr:col>11</xdr:col>
      <xdr:colOff>576834</xdr:colOff>
      <xdr:row>65</xdr:row>
      <xdr:rowOff>21900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D66C8D-F6D9-4AEF-AD8A-E7A844E962A4}"/>
            </a:ext>
          </a:extLst>
        </xdr:cNvPr>
        <xdr:cNvSpPr txBox="1"/>
      </xdr:nvSpPr>
      <xdr:spPr>
        <a:xfrm rot="16200000">
          <a:off x="6905581" y="16561447"/>
          <a:ext cx="1446508" cy="310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විදුලි</a:t>
          </a:r>
          <a:r>
            <a:rPr lang="si-LK" sz="1200" baseline="0"/>
            <a:t> ඩෙටනේටර්</a:t>
          </a:r>
          <a:endParaRPr lang="en-US" sz="1200"/>
        </a:p>
      </xdr:txBody>
    </xdr:sp>
    <xdr:clientData/>
  </xdr:twoCellAnchor>
  <xdr:twoCellAnchor>
    <xdr:from>
      <xdr:col>1</xdr:col>
      <xdr:colOff>338813</xdr:colOff>
      <xdr:row>60</xdr:row>
      <xdr:rowOff>99469</xdr:rowOff>
    </xdr:from>
    <xdr:to>
      <xdr:col>3</xdr:col>
      <xdr:colOff>16565</xdr:colOff>
      <xdr:row>61</xdr:row>
      <xdr:rowOff>160961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47CF579-68A8-43C1-BED4-B1F949C5B52D}"/>
            </a:ext>
          </a:extLst>
        </xdr:cNvPr>
        <xdr:cNvSpPr txBox="1"/>
      </xdr:nvSpPr>
      <xdr:spPr>
        <a:xfrm>
          <a:off x="446763" y="16247519"/>
          <a:ext cx="960452" cy="315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si-LK" sz="1200"/>
            <a:t>වොටර්</a:t>
          </a:r>
          <a:r>
            <a:rPr lang="si-LK" sz="1200" baseline="0"/>
            <a:t> ජෙල්</a:t>
          </a:r>
        </a:p>
      </xdr:txBody>
    </xdr:sp>
    <xdr:clientData/>
  </xdr:twoCellAnchor>
  <xdr:twoCellAnchor>
    <xdr:from>
      <xdr:col>7</xdr:col>
      <xdr:colOff>190500</xdr:colOff>
      <xdr:row>57</xdr:row>
      <xdr:rowOff>11596</xdr:rowOff>
    </xdr:from>
    <xdr:to>
      <xdr:col>13</xdr:col>
      <xdr:colOff>94422</xdr:colOff>
      <xdr:row>68</xdr:row>
      <xdr:rowOff>178717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48BEC6B-DE47-41B2-B183-CAFBECB73592}"/>
            </a:ext>
          </a:extLst>
        </xdr:cNvPr>
        <xdr:cNvSpPr/>
      </xdr:nvSpPr>
      <xdr:spPr>
        <a:xfrm>
          <a:off x="4560794" y="15016272"/>
          <a:ext cx="4386275" cy="285653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i-LK" sz="1200" b="1" u="sng">
              <a:solidFill>
                <a:sysClr val="windowText" lastClr="000000"/>
              </a:solidFill>
            </a:rPr>
            <a:t>ආපසු</a:t>
          </a:r>
          <a:r>
            <a:rPr lang="si-LK" sz="1200" b="1" u="sng" baseline="0">
              <a:solidFill>
                <a:sysClr val="windowText" lastClr="000000"/>
              </a:solidFill>
            </a:rPr>
            <a:t> ගබඩා කිරීම් ගැන ඉංජිනේරු</a:t>
          </a:r>
          <a:r>
            <a:rPr lang="si-LK" sz="1200" b="1" u="sng">
              <a:solidFill>
                <a:sysClr val="windowText" lastClr="000000"/>
              </a:solidFill>
            </a:rPr>
            <a:t> සටහන</a:t>
          </a:r>
          <a:endParaRPr lang="en-US" sz="12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481365</xdr:colOff>
      <xdr:row>61</xdr:row>
      <xdr:rowOff>72576</xdr:rowOff>
    </xdr:from>
    <xdr:to>
      <xdr:col>9</xdr:col>
      <xdr:colOff>1122299</xdr:colOff>
      <xdr:row>62</xdr:row>
      <xdr:rowOff>125523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DFDE420-526A-455F-933D-E19E20582C95}"/>
            </a:ext>
          </a:extLst>
        </xdr:cNvPr>
        <xdr:cNvSpPr txBox="1"/>
      </xdr:nvSpPr>
      <xdr:spPr>
        <a:xfrm>
          <a:off x="5618515" y="16474626"/>
          <a:ext cx="640934" cy="306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කරල් :</a:t>
          </a:r>
          <a:endParaRPr lang="en-US" sz="1200"/>
        </a:p>
      </xdr:txBody>
    </xdr:sp>
    <xdr:clientData/>
  </xdr:twoCellAnchor>
  <xdr:twoCellAnchor>
    <xdr:from>
      <xdr:col>7</xdr:col>
      <xdr:colOff>235323</xdr:colOff>
      <xdr:row>65</xdr:row>
      <xdr:rowOff>67235</xdr:rowOff>
    </xdr:from>
    <xdr:to>
      <xdr:col>9</xdr:col>
      <xdr:colOff>1133504</xdr:colOff>
      <xdr:row>66</xdr:row>
      <xdr:rowOff>156883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7F82C2C-AFD6-4C9C-9B1F-C8937BE9F9A0}"/>
            </a:ext>
          </a:extLst>
        </xdr:cNvPr>
        <xdr:cNvSpPr txBox="1"/>
      </xdr:nvSpPr>
      <xdr:spPr>
        <a:xfrm>
          <a:off x="4605617" y="17021735"/>
          <a:ext cx="1716211" cy="336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i-LK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ඇමෝනියම් නයිට්‍රෙට්</a:t>
          </a:r>
          <a:r>
            <a:rPr lang="si-LK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i-LK" sz="1200"/>
            <a:t>මලු</a:t>
          </a:r>
          <a:r>
            <a:rPr lang="si-LK" sz="1200" baseline="0"/>
            <a:t> </a:t>
          </a:r>
          <a:r>
            <a:rPr lang="si-LK" sz="1200"/>
            <a:t>: </a:t>
          </a:r>
          <a:endParaRPr lang="en-US" sz="1200"/>
        </a:p>
      </xdr:txBody>
    </xdr:sp>
    <xdr:clientData/>
  </xdr:twoCellAnchor>
  <xdr:twoCellAnchor>
    <xdr:from>
      <xdr:col>9</xdr:col>
      <xdr:colOff>487062</xdr:colOff>
      <xdr:row>59</xdr:row>
      <xdr:rowOff>96156</xdr:rowOff>
    </xdr:from>
    <xdr:to>
      <xdr:col>9</xdr:col>
      <xdr:colOff>1122299</xdr:colOff>
      <xdr:row>60</xdr:row>
      <xdr:rowOff>157649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40D4CD6-5F70-4AC5-8041-608145C0C56B}"/>
            </a:ext>
          </a:extLst>
        </xdr:cNvPr>
        <xdr:cNvSpPr txBox="1"/>
      </xdr:nvSpPr>
      <xdr:spPr>
        <a:xfrm>
          <a:off x="5624212" y="15990206"/>
          <a:ext cx="635237" cy="315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i-LK" sz="1200"/>
            <a:t>පෙට්ටි</a:t>
          </a:r>
          <a:r>
            <a:rPr lang="en-US" sz="1200"/>
            <a:t> </a:t>
          </a:r>
          <a:r>
            <a:rPr lang="si-LK" sz="1200"/>
            <a:t>:</a:t>
          </a:r>
          <a:endParaRPr lang="en-US" sz="1200"/>
        </a:p>
      </xdr:txBody>
    </xdr:sp>
    <xdr:clientData/>
  </xdr:twoCellAnchor>
  <xdr:twoCellAnchor>
    <xdr:from>
      <xdr:col>8</xdr:col>
      <xdr:colOff>113856</xdr:colOff>
      <xdr:row>60</xdr:row>
      <xdr:rowOff>74621</xdr:rowOff>
    </xdr:from>
    <xdr:to>
      <xdr:col>9</xdr:col>
      <xdr:colOff>447261</xdr:colOff>
      <xdr:row>61</xdr:row>
      <xdr:rowOff>136113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1298F7C-E945-45D3-A8A5-8A82FDBA708A}"/>
            </a:ext>
          </a:extLst>
        </xdr:cNvPr>
        <xdr:cNvSpPr txBox="1"/>
      </xdr:nvSpPr>
      <xdr:spPr>
        <a:xfrm>
          <a:off x="4723956" y="16222671"/>
          <a:ext cx="860455" cy="315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si-LK" sz="1200"/>
            <a:t>වොටර්</a:t>
          </a:r>
          <a:r>
            <a:rPr lang="si-LK" sz="1200" baseline="0"/>
            <a:t> ජෙල්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1EDE-6AE4-4A5E-A5DA-4C24DDAD6F54}">
  <sheetPr>
    <tabColor rgb="FF92D050"/>
    <pageSetUpPr fitToPage="1"/>
  </sheetPr>
  <dimension ref="A1:AE74"/>
  <sheetViews>
    <sheetView showGridLines="0" tabSelected="1" topLeftCell="A52" zoomScale="68" zoomScaleNormal="68" workbookViewId="0">
      <selection activeCell="V56" sqref="V56"/>
    </sheetView>
  </sheetViews>
  <sheetFormatPr defaultColWidth="8.88671875" defaultRowHeight="14.4" x14ac:dyDescent="0.3"/>
  <cols>
    <col min="1" max="1" width="1.5546875" style="2" customWidth="1"/>
    <col min="2" max="2" width="8.21875" style="2" customWidth="1"/>
    <col min="3" max="3" width="10.21875" style="2" customWidth="1"/>
    <col min="4" max="4" width="11.77734375" style="2" customWidth="1"/>
    <col min="5" max="5" width="11" style="2" customWidth="1"/>
    <col min="6" max="7" width="11.77734375" style="2" customWidth="1"/>
    <col min="8" max="8" width="4.33203125" style="2" customWidth="1"/>
    <col min="9" max="9" width="7.5546875" style="2" customWidth="1"/>
    <col min="10" max="10" width="17.6640625" style="2" customWidth="1"/>
    <col min="11" max="13" width="12" style="2" customWidth="1"/>
    <col min="14" max="14" width="1.6640625" style="2" customWidth="1"/>
    <col min="15" max="15" width="11.109375" style="2" customWidth="1"/>
    <col min="16" max="17" width="12" style="2" customWidth="1"/>
    <col min="18" max="18" width="22.77734375" style="2" customWidth="1"/>
    <col min="19" max="19" width="1.44140625" style="2" customWidth="1"/>
    <col min="20" max="20" width="8.88671875" style="2"/>
    <col min="21" max="21" width="22.77734375" style="2" customWidth="1"/>
    <col min="22" max="22" width="25" style="2" customWidth="1"/>
    <col min="23" max="23" width="16.109375" style="2" customWidth="1"/>
    <col min="24" max="24" width="12.109375" style="2" customWidth="1"/>
    <col min="25" max="25" width="14.109375" style="2" customWidth="1"/>
    <col min="26" max="26" width="14.6640625" style="2" customWidth="1"/>
    <col min="27" max="27" width="17.21875" style="2" bestFit="1" customWidth="1"/>
    <col min="28" max="16384" width="8.88671875" style="2"/>
  </cols>
  <sheetData>
    <row r="1" spans="1:28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8" ht="19.95" customHeight="1" thickBot="1" x14ac:dyDescent="0.35">
      <c r="A2" s="1"/>
      <c r="B2" s="142" t="s">
        <v>0</v>
      </c>
      <c r="C2" s="143"/>
      <c r="D2" s="143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5"/>
      <c r="U2" s="146" t="s">
        <v>1</v>
      </c>
      <c r="V2" s="147"/>
      <c r="W2" s="147"/>
      <c r="X2" s="147"/>
      <c r="Y2" s="147"/>
      <c r="Z2" s="147"/>
      <c r="AA2" s="147"/>
      <c r="AB2" s="148"/>
    </row>
    <row r="3" spans="1:28" ht="6.6" customHeight="1" thickBot="1" x14ac:dyDescent="0.35">
      <c r="A3" s="1"/>
      <c r="B3" s="149"/>
      <c r="C3" s="150"/>
      <c r="D3" s="150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2"/>
      <c r="U3" s="153"/>
      <c r="V3" s="154"/>
      <c r="W3" s="154"/>
      <c r="X3" s="154"/>
      <c r="Y3" s="154"/>
      <c r="Z3" s="154"/>
      <c r="AA3" s="154"/>
      <c r="AB3" s="155"/>
    </row>
    <row r="4" spans="1:28" ht="19.95" customHeight="1" thickBot="1" x14ac:dyDescent="0.35">
      <c r="A4" s="1"/>
      <c r="B4" s="156" t="s">
        <v>2</v>
      </c>
      <c r="C4" s="157"/>
      <c r="D4" s="157"/>
      <c r="E4" s="158"/>
      <c r="F4" s="158"/>
      <c r="G4" s="159"/>
      <c r="H4" s="4"/>
      <c r="I4" s="160" t="s">
        <v>3</v>
      </c>
      <c r="J4" s="163" t="s">
        <v>4</v>
      </c>
      <c r="K4" s="164"/>
      <c r="L4" s="164"/>
      <c r="M4" s="164"/>
      <c r="N4" s="164"/>
      <c r="O4" s="164"/>
      <c r="P4" s="164"/>
      <c r="Q4" s="164"/>
      <c r="R4" s="165"/>
      <c r="U4" s="108" t="s">
        <v>5</v>
      </c>
      <c r="V4" s="109" t="s">
        <v>6</v>
      </c>
      <c r="W4" s="110" t="s">
        <v>126</v>
      </c>
      <c r="X4" s="110" t="s">
        <v>7</v>
      </c>
      <c r="Y4" s="109" t="s">
        <v>8</v>
      </c>
      <c r="Z4" s="110" t="s">
        <v>9</v>
      </c>
      <c r="AA4" s="109" t="s">
        <v>10</v>
      </c>
    </row>
    <row r="5" spans="1:28" ht="22.05" customHeight="1" thickBot="1" x14ac:dyDescent="0.35">
      <c r="A5" s="1"/>
      <c r="B5" s="6" t="s">
        <v>11</v>
      </c>
      <c r="C5" s="7"/>
      <c r="D5" s="7"/>
      <c r="E5" s="166"/>
      <c r="F5" s="167"/>
      <c r="G5" s="168"/>
      <c r="H5" s="8"/>
      <c r="I5" s="161"/>
      <c r="J5" s="169"/>
      <c r="K5" s="170"/>
      <c r="L5" s="133" t="s">
        <v>12</v>
      </c>
      <c r="M5" s="133" t="s">
        <v>13</v>
      </c>
      <c r="N5" s="171" t="s">
        <v>14</v>
      </c>
      <c r="O5" s="172"/>
      <c r="P5" s="9"/>
      <c r="Q5" s="3" t="s">
        <v>15</v>
      </c>
      <c r="R5" s="10" t="s">
        <v>16</v>
      </c>
      <c r="U5" s="101" t="s">
        <v>17</v>
      </c>
      <c r="V5" s="103" t="s">
        <v>18</v>
      </c>
      <c r="W5" s="103" t="s">
        <v>127</v>
      </c>
      <c r="X5" s="105">
        <v>0.41666666666666669</v>
      </c>
      <c r="Y5" s="103" t="s">
        <v>19</v>
      </c>
      <c r="Z5" s="101" t="s">
        <v>20</v>
      </c>
      <c r="AA5" s="103">
        <v>3.3</v>
      </c>
    </row>
    <row r="6" spans="1:28" ht="22.05" customHeight="1" thickBot="1" x14ac:dyDescent="0.35">
      <c r="A6" s="1"/>
      <c r="B6" s="11" t="s">
        <v>5</v>
      </c>
      <c r="C6" s="12"/>
      <c r="D6" s="12"/>
      <c r="E6" s="185"/>
      <c r="F6" s="186"/>
      <c r="G6" s="187"/>
      <c r="H6" s="8"/>
      <c r="I6" s="161"/>
      <c r="J6" s="188" t="s">
        <v>22</v>
      </c>
      <c r="K6" s="189"/>
      <c r="L6" s="13">
        <f>IF(E12&gt;0,E12,)</f>
        <v>0</v>
      </c>
      <c r="M6" s="13">
        <f>IF(F12&gt;0,F12,)</f>
        <v>0</v>
      </c>
      <c r="N6" s="190">
        <f>IF(G12&gt;0,G12,)</f>
        <v>0</v>
      </c>
      <c r="O6" s="191"/>
      <c r="P6" s="9"/>
      <c r="Q6" s="14"/>
      <c r="R6" s="15"/>
      <c r="U6" s="101" t="s">
        <v>122</v>
      </c>
      <c r="V6" s="103" t="s">
        <v>121</v>
      </c>
      <c r="W6" s="103" t="s">
        <v>129</v>
      </c>
      <c r="X6" s="106" t="s">
        <v>23</v>
      </c>
      <c r="Y6" s="103" t="s">
        <v>24</v>
      </c>
      <c r="Z6" s="102" t="s">
        <v>25</v>
      </c>
      <c r="AA6" s="103">
        <v>6.6</v>
      </c>
    </row>
    <row r="7" spans="1:28" ht="22.05" customHeight="1" thickBot="1" x14ac:dyDescent="0.35">
      <c r="A7" s="1"/>
      <c r="B7" s="11" t="s">
        <v>26</v>
      </c>
      <c r="C7" s="12"/>
      <c r="D7" s="12"/>
      <c r="E7" s="192"/>
      <c r="F7" s="193"/>
      <c r="G7" s="194"/>
      <c r="H7" s="8"/>
      <c r="I7" s="161"/>
      <c r="J7" s="176" t="s">
        <v>27</v>
      </c>
      <c r="K7" s="177"/>
      <c r="L7" s="16">
        <f>IF(E14&gt;0,E14,)</f>
        <v>0</v>
      </c>
      <c r="M7" s="16">
        <f>IF(F14&gt;0,F14,)</f>
        <v>0</v>
      </c>
      <c r="N7" s="195">
        <f>IF(G14&gt;0,G14,)</f>
        <v>0</v>
      </c>
      <c r="O7" s="196"/>
      <c r="P7" s="9"/>
      <c r="Q7" s="14"/>
      <c r="R7" s="15"/>
      <c r="U7" s="101" t="s">
        <v>131</v>
      </c>
      <c r="V7" s="103" t="s">
        <v>28</v>
      </c>
      <c r="W7" s="103" t="s">
        <v>128</v>
      </c>
      <c r="X7" s="107" t="s">
        <v>29</v>
      </c>
      <c r="Y7" s="103" t="s">
        <v>30</v>
      </c>
      <c r="AA7" s="103">
        <v>8.8000000000000007</v>
      </c>
    </row>
    <row r="8" spans="1:28" ht="22.05" customHeight="1" thickBot="1" x14ac:dyDescent="0.35">
      <c r="A8" s="1"/>
      <c r="B8" s="173" t="s">
        <v>31</v>
      </c>
      <c r="C8" s="174"/>
      <c r="D8" s="175"/>
      <c r="E8" s="17" t="s">
        <v>12</v>
      </c>
      <c r="F8" s="17" t="s">
        <v>13</v>
      </c>
      <c r="G8" s="18" t="s">
        <v>14</v>
      </c>
      <c r="H8" s="8"/>
      <c r="I8" s="161"/>
      <c r="J8" s="176" t="s">
        <v>32</v>
      </c>
      <c r="K8" s="177"/>
      <c r="L8" s="19">
        <f>IF(L6&gt;0,0.125,)</f>
        <v>0</v>
      </c>
      <c r="M8" s="19">
        <f>IF(M6&gt;0,0.125,)</f>
        <v>0</v>
      </c>
      <c r="N8" s="178">
        <f>IF(N6&gt;0,0.125,)</f>
        <v>0</v>
      </c>
      <c r="O8" s="179"/>
      <c r="P8" s="9"/>
      <c r="Q8" s="14"/>
      <c r="R8" s="15"/>
      <c r="U8" s="102" t="s">
        <v>21</v>
      </c>
      <c r="V8" s="104" t="s">
        <v>132</v>
      </c>
      <c r="W8" s="104" t="s">
        <v>130</v>
      </c>
      <c r="Y8" s="103" t="s">
        <v>33</v>
      </c>
      <c r="AA8" s="104">
        <v>10.3</v>
      </c>
    </row>
    <row r="9" spans="1:28" ht="22.05" customHeight="1" thickBot="1" x14ac:dyDescent="0.35">
      <c r="A9" s="1"/>
      <c r="B9" s="180" t="s">
        <v>7</v>
      </c>
      <c r="C9" s="181"/>
      <c r="D9" s="182"/>
      <c r="E9" s="20"/>
      <c r="F9" s="20"/>
      <c r="G9" s="21"/>
      <c r="H9" s="8"/>
      <c r="I9" s="161"/>
      <c r="J9" s="176" t="s">
        <v>34</v>
      </c>
      <c r="K9" s="177"/>
      <c r="L9" s="134"/>
      <c r="M9" s="19"/>
      <c r="N9" s="183"/>
      <c r="O9" s="184"/>
      <c r="P9" s="9"/>
      <c r="Q9" s="14"/>
      <c r="R9" s="15"/>
      <c r="Y9" s="103" t="s">
        <v>35</v>
      </c>
    </row>
    <row r="10" spans="1:28" ht="22.05" customHeight="1" thickBot="1" x14ac:dyDescent="0.35">
      <c r="A10" s="1"/>
      <c r="B10" s="197" t="s">
        <v>8</v>
      </c>
      <c r="C10" s="198"/>
      <c r="D10" s="199"/>
      <c r="E10" s="25"/>
      <c r="F10" s="25"/>
      <c r="G10" s="26"/>
      <c r="H10" s="8"/>
      <c r="I10" s="161"/>
      <c r="J10" s="176" t="s">
        <v>36</v>
      </c>
      <c r="K10" s="177"/>
      <c r="L10" s="135"/>
      <c r="M10" s="22"/>
      <c r="N10" s="183"/>
      <c r="O10" s="184"/>
      <c r="P10" s="9"/>
      <c r="Q10" s="14"/>
      <c r="R10" s="15"/>
      <c r="U10" s="126" t="s">
        <v>123</v>
      </c>
      <c r="Y10" s="104" t="s">
        <v>37</v>
      </c>
    </row>
    <row r="11" spans="1:28" ht="22.05" customHeight="1" x14ac:dyDescent="0.3">
      <c r="A11" s="1"/>
      <c r="B11" s="197" t="s">
        <v>9</v>
      </c>
      <c r="C11" s="198"/>
      <c r="D11" s="199"/>
      <c r="E11" s="25"/>
      <c r="F11" s="25"/>
      <c r="G11" s="25"/>
      <c r="H11" s="8"/>
      <c r="I11" s="161"/>
      <c r="J11" s="176" t="s">
        <v>38</v>
      </c>
      <c r="K11" s="177"/>
      <c r="L11" s="19">
        <f>IF(L6&gt;0,(L6*L9+L7*L10),)</f>
        <v>0</v>
      </c>
      <c r="M11" s="19">
        <f>IF(M6&gt;0,(M6*M9+M7*M10),)</f>
        <v>0</v>
      </c>
      <c r="N11" s="183">
        <f>IF(N6&gt;0,(N6*N9+N7*N10),)</f>
        <v>0</v>
      </c>
      <c r="O11" s="184"/>
      <c r="P11" s="9"/>
      <c r="Q11" s="127"/>
      <c r="R11" s="15"/>
    </row>
    <row r="12" spans="1:28" ht="22.05" customHeight="1" thickBot="1" x14ac:dyDescent="0.35">
      <c r="A12" s="1"/>
      <c r="B12" s="197" t="s">
        <v>22</v>
      </c>
      <c r="C12" s="198"/>
      <c r="D12" s="199"/>
      <c r="E12" s="25"/>
      <c r="F12" s="25"/>
      <c r="G12" s="26"/>
      <c r="H12" s="8"/>
      <c r="I12" s="161"/>
      <c r="J12" s="200" t="s">
        <v>39</v>
      </c>
      <c r="K12" s="201"/>
      <c r="L12" s="202">
        <f>L11+M11+N11</f>
        <v>0</v>
      </c>
      <c r="M12" s="203"/>
      <c r="N12" s="203"/>
      <c r="O12" s="204"/>
      <c r="P12" s="9"/>
      <c r="Q12" s="27"/>
      <c r="R12" s="28"/>
    </row>
    <row r="13" spans="1:28" ht="22.05" customHeight="1" thickBot="1" x14ac:dyDescent="0.35">
      <c r="A13" s="1"/>
      <c r="B13" s="197" t="s">
        <v>10</v>
      </c>
      <c r="C13" s="198"/>
      <c r="D13" s="199"/>
      <c r="E13" s="25"/>
      <c r="F13" s="25"/>
      <c r="G13" s="25"/>
      <c r="H13" s="8"/>
      <c r="I13" s="161"/>
      <c r="J13" s="205" t="s">
        <v>40</v>
      </c>
      <c r="K13" s="206"/>
      <c r="L13" s="206"/>
      <c r="M13" s="206"/>
      <c r="N13" s="206"/>
      <c r="O13" s="206"/>
      <c r="P13" s="206"/>
      <c r="Q13" s="206"/>
      <c r="R13" s="172"/>
      <c r="U13" s="2" t="s">
        <v>120</v>
      </c>
    </row>
    <row r="14" spans="1:28" ht="22.05" customHeight="1" thickBot="1" x14ac:dyDescent="0.35">
      <c r="A14" s="1"/>
      <c r="B14" s="197" t="s">
        <v>41</v>
      </c>
      <c r="C14" s="198"/>
      <c r="D14" s="199"/>
      <c r="E14" s="25"/>
      <c r="F14" s="25"/>
      <c r="G14" s="26"/>
      <c r="H14" s="8"/>
      <c r="I14" s="161"/>
      <c r="J14" s="169" t="s">
        <v>31</v>
      </c>
      <c r="K14" s="170"/>
      <c r="L14" s="133" t="s">
        <v>12</v>
      </c>
      <c r="M14" s="133" t="s">
        <v>13</v>
      </c>
      <c r="N14" s="171" t="s">
        <v>14</v>
      </c>
      <c r="O14" s="172"/>
      <c r="P14" s="9"/>
      <c r="Q14" s="3" t="s">
        <v>15</v>
      </c>
      <c r="R14" s="10" t="s">
        <v>16</v>
      </c>
    </row>
    <row r="15" spans="1:28" ht="22.05" customHeight="1" x14ac:dyDescent="0.25">
      <c r="A15" s="1"/>
      <c r="B15" s="197" t="s">
        <v>42</v>
      </c>
      <c r="C15" s="198"/>
      <c r="D15" s="199"/>
      <c r="E15" s="25"/>
      <c r="F15" s="25"/>
      <c r="G15" s="25"/>
      <c r="H15" s="8"/>
      <c r="I15" s="161"/>
      <c r="J15" s="207" t="s">
        <v>43</v>
      </c>
      <c r="K15" s="29">
        <v>0</v>
      </c>
      <c r="L15" s="29"/>
      <c r="M15" s="30"/>
      <c r="N15" s="209"/>
      <c r="O15" s="210"/>
      <c r="P15" s="9"/>
      <c r="Q15" s="31"/>
      <c r="R15" s="32"/>
    </row>
    <row r="16" spans="1:28" ht="22.05" customHeight="1" x14ac:dyDescent="0.25">
      <c r="A16" s="1"/>
      <c r="B16" s="197" t="s">
        <v>44</v>
      </c>
      <c r="C16" s="198"/>
      <c r="D16" s="199"/>
      <c r="E16" s="33"/>
      <c r="F16" s="33"/>
      <c r="G16" s="34"/>
      <c r="H16" s="8"/>
      <c r="I16" s="161"/>
      <c r="J16" s="208"/>
      <c r="K16" s="35">
        <v>1</v>
      </c>
      <c r="L16" s="29"/>
      <c r="M16" s="30"/>
      <c r="N16" s="211"/>
      <c r="O16" s="212"/>
      <c r="P16" s="9"/>
      <c r="Q16" s="11"/>
      <c r="R16" s="36"/>
    </row>
    <row r="17" spans="1:31" ht="22.05" customHeight="1" x14ac:dyDescent="0.25">
      <c r="A17" s="1"/>
      <c r="B17" s="197" t="s">
        <v>45</v>
      </c>
      <c r="C17" s="198"/>
      <c r="D17" s="199"/>
      <c r="E17" s="33"/>
      <c r="F17" s="33"/>
      <c r="G17" s="34"/>
      <c r="H17" s="8"/>
      <c r="I17" s="161"/>
      <c r="J17" s="208"/>
      <c r="K17" s="35">
        <v>2</v>
      </c>
      <c r="L17" s="29"/>
      <c r="M17" s="30"/>
      <c r="N17" s="211"/>
      <c r="O17" s="212"/>
      <c r="P17" s="9"/>
      <c r="Q17" s="11"/>
      <c r="R17" s="36"/>
    </row>
    <row r="18" spans="1:31" ht="22.05" customHeight="1" x14ac:dyDescent="0.25">
      <c r="A18" s="1"/>
      <c r="B18" s="197" t="s">
        <v>46</v>
      </c>
      <c r="C18" s="198"/>
      <c r="D18" s="199"/>
      <c r="E18" s="129" t="str">
        <f>IF(E10="HGL",2.4,IF(E10="LGL",2.2,IF(E10="Reject",2,IF(E10="Base",2.4,IF(E10="Special",2,"-")))))</f>
        <v>-</v>
      </c>
      <c r="F18" s="129"/>
      <c r="G18" s="129"/>
      <c r="H18" s="8"/>
      <c r="I18" s="161"/>
      <c r="J18" s="208"/>
      <c r="K18" s="35">
        <v>3</v>
      </c>
      <c r="L18" s="29"/>
      <c r="M18" s="30"/>
      <c r="N18" s="211"/>
      <c r="O18" s="212"/>
      <c r="P18" s="9"/>
      <c r="Q18" s="11"/>
      <c r="R18" s="36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</row>
    <row r="19" spans="1:31" ht="22.05" customHeight="1" x14ac:dyDescent="0.25">
      <c r="A19" s="1"/>
      <c r="B19" s="197" t="s">
        <v>47</v>
      </c>
      <c r="C19" s="198"/>
      <c r="D19" s="199"/>
      <c r="E19" s="37">
        <f>IF(E12&gt;0,E12*E13*E16*E17*E18,)</f>
        <v>0</v>
      </c>
      <c r="F19" s="37"/>
      <c r="G19" s="37"/>
      <c r="H19" s="8"/>
      <c r="I19" s="161"/>
      <c r="J19" s="208"/>
      <c r="K19" s="35">
        <v>4</v>
      </c>
      <c r="L19" s="29"/>
      <c r="M19" s="30"/>
      <c r="N19" s="211"/>
      <c r="O19" s="212"/>
      <c r="P19" s="9"/>
      <c r="Q19" s="11"/>
      <c r="R19" s="36"/>
    </row>
    <row r="20" spans="1:31" ht="22.05" customHeight="1" x14ac:dyDescent="0.25">
      <c r="A20" s="1"/>
      <c r="B20" s="23" t="s">
        <v>48</v>
      </c>
      <c r="C20" s="12"/>
      <c r="D20" s="24"/>
      <c r="E20" s="111">
        <f>IF(E19&gt;0,(L11+L33)/E19,)</f>
        <v>0</v>
      </c>
      <c r="F20" s="111"/>
      <c r="G20" s="111"/>
      <c r="H20" s="8"/>
      <c r="I20" s="161"/>
      <c r="J20" s="208"/>
      <c r="K20" s="35">
        <v>5</v>
      </c>
      <c r="L20" s="29"/>
      <c r="M20" s="29"/>
      <c r="N20" s="211"/>
      <c r="O20" s="212"/>
      <c r="P20" s="9"/>
      <c r="Q20" s="11"/>
      <c r="R20" s="36"/>
    </row>
    <row r="21" spans="1:31" ht="22.05" customHeight="1" x14ac:dyDescent="0.25">
      <c r="A21" s="1"/>
      <c r="B21" s="23" t="s">
        <v>49</v>
      </c>
      <c r="C21" s="12"/>
      <c r="D21" s="24"/>
      <c r="E21" s="111">
        <f t="shared" ref="E21" si="0">IF(E19&gt;0,L35/E19,)</f>
        <v>0</v>
      </c>
      <c r="F21" s="111"/>
      <c r="G21" s="112"/>
      <c r="H21" s="8"/>
      <c r="I21" s="161"/>
      <c r="J21" s="208"/>
      <c r="K21" s="35">
        <v>6</v>
      </c>
      <c r="L21" s="29"/>
      <c r="M21" s="29"/>
      <c r="N21" s="211"/>
      <c r="O21" s="212"/>
      <c r="P21" s="9"/>
      <c r="Q21" s="11"/>
      <c r="R21" s="36"/>
    </row>
    <row r="22" spans="1:31" ht="22.05" customHeight="1" thickBot="1" x14ac:dyDescent="0.3">
      <c r="A22" s="1"/>
      <c r="B22" s="197" t="s">
        <v>50</v>
      </c>
      <c r="C22" s="198"/>
      <c r="D22" s="199"/>
      <c r="E22" s="38"/>
      <c r="F22" s="38"/>
      <c r="G22" s="39"/>
      <c r="H22" s="8"/>
      <c r="I22" s="161"/>
      <c r="J22" s="208"/>
      <c r="K22" s="35">
        <v>7</v>
      </c>
      <c r="L22" s="29"/>
      <c r="M22" s="29"/>
      <c r="N22" s="211"/>
      <c r="O22" s="212"/>
      <c r="P22" s="9"/>
      <c r="Q22" s="11"/>
      <c r="R22" s="36"/>
    </row>
    <row r="23" spans="1:31" ht="22.05" customHeight="1" x14ac:dyDescent="0.25">
      <c r="A23" s="1"/>
      <c r="B23" s="221" t="s">
        <v>51</v>
      </c>
      <c r="C23" s="222"/>
      <c r="D23" s="223"/>
      <c r="E23" s="40" t="s">
        <v>12</v>
      </c>
      <c r="F23" s="40" t="s">
        <v>13</v>
      </c>
      <c r="G23" s="41" t="s">
        <v>14</v>
      </c>
      <c r="H23" s="8"/>
      <c r="I23" s="161"/>
      <c r="J23" s="208"/>
      <c r="K23" s="35">
        <v>8</v>
      </c>
      <c r="L23" s="29"/>
      <c r="M23" s="29"/>
      <c r="N23" s="211"/>
      <c r="O23" s="212"/>
      <c r="P23" s="9"/>
      <c r="Q23" s="11"/>
      <c r="R23" s="36"/>
    </row>
    <row r="24" spans="1:31" ht="22.05" customHeight="1" x14ac:dyDescent="0.25">
      <c r="A24" s="1"/>
      <c r="B24" s="197" t="s">
        <v>52</v>
      </c>
      <c r="C24" s="198"/>
      <c r="D24" s="199"/>
      <c r="E24" s="42"/>
      <c r="F24" s="42"/>
      <c r="G24" s="36"/>
      <c r="H24" s="8"/>
      <c r="I24" s="161"/>
      <c r="J24" s="208"/>
      <c r="K24" s="35">
        <v>9</v>
      </c>
      <c r="L24" s="29"/>
      <c r="M24" s="29"/>
      <c r="N24" s="211"/>
      <c r="O24" s="212"/>
      <c r="P24" s="9"/>
      <c r="Q24" s="11"/>
      <c r="R24" s="36"/>
    </row>
    <row r="25" spans="1:31" ht="22.05" customHeight="1" x14ac:dyDescent="0.25">
      <c r="A25" s="1"/>
      <c r="B25" s="197" t="s">
        <v>53</v>
      </c>
      <c r="C25" s="198"/>
      <c r="D25" s="199"/>
      <c r="E25" s="42"/>
      <c r="F25" s="42"/>
      <c r="G25" s="36"/>
      <c r="H25" s="8"/>
      <c r="I25" s="161"/>
      <c r="J25" s="213" t="s">
        <v>54</v>
      </c>
      <c r="K25" s="214"/>
      <c r="L25" s="43">
        <f>IF(E12&gt;0,SUM(L15:L24),)</f>
        <v>0</v>
      </c>
      <c r="M25" s="43">
        <f>IF(F12&gt;0,SUM(M15:M24),)</f>
        <v>0</v>
      </c>
      <c r="N25" s="215">
        <f>IF(G12&gt;0,SUM(N15:N24),)</f>
        <v>0</v>
      </c>
      <c r="O25" s="216"/>
      <c r="P25" s="9"/>
      <c r="Q25" s="44"/>
      <c r="R25" s="45"/>
    </row>
    <row r="26" spans="1:31" ht="22.05" customHeight="1" thickBot="1" x14ac:dyDescent="0.35">
      <c r="A26" s="1"/>
      <c r="B26" s="197" t="s">
        <v>55</v>
      </c>
      <c r="C26" s="198"/>
      <c r="D26" s="199"/>
      <c r="E26" s="42"/>
      <c r="F26" s="42"/>
      <c r="G26" s="36"/>
      <c r="H26" s="8"/>
      <c r="I26" s="161"/>
      <c r="J26" s="217" t="s">
        <v>56</v>
      </c>
      <c r="K26" s="218"/>
      <c r="L26" s="219">
        <f>L25+M25+N25</f>
        <v>0</v>
      </c>
      <c r="M26" s="220"/>
      <c r="N26" s="220"/>
      <c r="O26" s="220"/>
      <c r="P26" s="9"/>
      <c r="Q26" s="27"/>
      <c r="R26" s="28"/>
    </row>
    <row r="27" spans="1:31" ht="22.05" customHeight="1" thickBot="1" x14ac:dyDescent="0.35">
      <c r="A27" s="1"/>
      <c r="B27" s="232" t="s">
        <v>57</v>
      </c>
      <c r="C27" s="233"/>
      <c r="D27" s="234"/>
      <c r="E27" s="46"/>
      <c r="F27" s="46"/>
      <c r="G27" s="47"/>
      <c r="H27" s="8"/>
      <c r="I27" s="161"/>
      <c r="J27" s="235" t="s">
        <v>58</v>
      </c>
      <c r="K27" s="236"/>
      <c r="L27" s="236"/>
      <c r="M27" s="236"/>
      <c r="N27" s="236"/>
      <c r="O27" s="236"/>
      <c r="P27" s="236"/>
      <c r="Q27" s="236"/>
      <c r="R27" s="237"/>
    </row>
    <row r="28" spans="1:31" ht="22.05" customHeight="1" thickBot="1" x14ac:dyDescent="0.35">
      <c r="A28" s="1"/>
      <c r="B28" s="48" t="s">
        <v>59</v>
      </c>
      <c r="C28" s="49"/>
      <c r="D28" s="49"/>
      <c r="E28" s="49"/>
      <c r="F28" s="49"/>
      <c r="G28" s="50"/>
      <c r="H28" s="8"/>
      <c r="I28" s="161"/>
      <c r="J28" s="169" t="s">
        <v>31</v>
      </c>
      <c r="K28" s="170"/>
      <c r="L28" s="133" t="s">
        <v>12</v>
      </c>
      <c r="M28" s="133" t="s">
        <v>13</v>
      </c>
      <c r="N28" s="171" t="s">
        <v>14</v>
      </c>
      <c r="O28" s="172"/>
      <c r="P28" s="51"/>
      <c r="Q28" s="52" t="s">
        <v>15</v>
      </c>
      <c r="R28" s="53" t="s">
        <v>16</v>
      </c>
    </row>
    <row r="29" spans="1:31" ht="22.05" customHeight="1" x14ac:dyDescent="0.3">
      <c r="A29" s="1"/>
      <c r="B29" s="54"/>
      <c r="C29" s="55"/>
      <c r="D29" s="55"/>
      <c r="E29" s="55"/>
      <c r="F29" s="55"/>
      <c r="G29" s="56"/>
      <c r="H29" s="8"/>
      <c r="I29" s="161"/>
      <c r="J29" s="238" t="s">
        <v>60</v>
      </c>
      <c r="K29" s="239"/>
      <c r="L29" s="13">
        <f>IF(E12&gt;0,E12,)</f>
        <v>0</v>
      </c>
      <c r="M29" s="13">
        <f>IF(F12&gt;0,F12,)</f>
        <v>0</v>
      </c>
      <c r="N29" s="240">
        <f>IF(G12&gt;0,G12,)</f>
        <v>0</v>
      </c>
      <c r="O29" s="241"/>
      <c r="P29" s="51"/>
      <c r="Q29" s="242"/>
      <c r="R29" s="243"/>
    </row>
    <row r="30" spans="1:31" ht="22.05" customHeight="1" x14ac:dyDescent="0.3">
      <c r="A30" s="1"/>
      <c r="B30" s="54"/>
      <c r="C30" s="55"/>
      <c r="D30" s="55"/>
      <c r="E30" s="55"/>
      <c r="F30" s="55"/>
      <c r="G30" s="56"/>
      <c r="H30" s="8"/>
      <c r="I30" s="161"/>
      <c r="J30" s="226" t="s">
        <v>61</v>
      </c>
      <c r="K30" s="227"/>
      <c r="L30" s="16">
        <f>IF(E14&gt;0,E14,)</f>
        <v>0</v>
      </c>
      <c r="M30" s="16">
        <f>IF(F14&gt;0,F14,)</f>
        <v>0</v>
      </c>
      <c r="N30" s="195">
        <f>IF(G12&gt;0,G12,)</f>
        <v>0</v>
      </c>
      <c r="O30" s="196"/>
      <c r="P30" s="51"/>
      <c r="Q30" s="244"/>
      <c r="R30" s="245"/>
    </row>
    <row r="31" spans="1:31" ht="22.05" customHeight="1" thickBot="1" x14ac:dyDescent="0.35">
      <c r="A31" s="1"/>
      <c r="B31" s="54"/>
      <c r="C31" s="55"/>
      <c r="D31" s="55"/>
      <c r="E31" s="55"/>
      <c r="F31" s="55"/>
      <c r="G31" s="56"/>
      <c r="H31" s="8"/>
      <c r="I31" s="161"/>
      <c r="J31" s="226" t="s">
        <v>62</v>
      </c>
      <c r="K31" s="227"/>
      <c r="L31" s="57"/>
      <c r="M31" s="57"/>
      <c r="N31" s="224"/>
      <c r="O31" s="225"/>
      <c r="P31" s="51"/>
      <c r="Q31" s="244"/>
      <c r="R31" s="245"/>
    </row>
    <row r="32" spans="1:31" ht="22.05" customHeight="1" x14ac:dyDescent="0.3">
      <c r="A32" s="1"/>
      <c r="B32" s="54"/>
      <c r="C32" s="55"/>
      <c r="D32" s="55"/>
      <c r="E32" s="55"/>
      <c r="F32" s="55"/>
      <c r="G32" s="56"/>
      <c r="H32" s="8"/>
      <c r="I32" s="161"/>
      <c r="J32" s="226" t="s">
        <v>63</v>
      </c>
      <c r="K32" s="227"/>
      <c r="L32" s="57"/>
      <c r="M32" s="57"/>
      <c r="N32" s="224"/>
      <c r="O32" s="225"/>
      <c r="P32" s="51"/>
      <c r="Q32" s="246"/>
      <c r="R32" s="247"/>
      <c r="U32" s="136" t="s">
        <v>31</v>
      </c>
      <c r="V32" s="137"/>
      <c r="W32" s="130"/>
      <c r="X32" s="115" t="s">
        <v>12</v>
      </c>
      <c r="Y32" s="113" t="s">
        <v>13</v>
      </c>
      <c r="Z32" s="114" t="s">
        <v>14</v>
      </c>
    </row>
    <row r="33" spans="1:26" ht="22.05" customHeight="1" x14ac:dyDescent="0.3">
      <c r="A33" s="1"/>
      <c r="B33" s="54"/>
      <c r="C33" s="55"/>
      <c r="D33" s="55"/>
      <c r="E33" s="55"/>
      <c r="F33" s="55"/>
      <c r="G33" s="56"/>
      <c r="H33" s="8"/>
      <c r="I33" s="161"/>
      <c r="J33" s="228" t="s">
        <v>64</v>
      </c>
      <c r="K33" s="229"/>
      <c r="L33" s="58">
        <f>IF(L29&gt;0,(L29*L31+L30*L32),)</f>
        <v>0</v>
      </c>
      <c r="M33" s="58"/>
      <c r="N33" s="230"/>
      <c r="O33" s="231"/>
      <c r="P33" s="51"/>
      <c r="Q33" s="44"/>
      <c r="R33" s="45"/>
      <c r="U33" s="138" t="s">
        <v>124</v>
      </c>
      <c r="V33" s="139"/>
      <c r="W33" s="131"/>
      <c r="X33" s="123">
        <f>IF(L29&gt;0,L29*L31+L30*L32,)</f>
        <v>0</v>
      </c>
      <c r="Y33" s="124">
        <f>IF(M29&gt;0,M29*M31+M30*M32,)</f>
        <v>0</v>
      </c>
      <c r="Z33" s="125">
        <f>IF(N29&gt;0,N29*N31+N30*N32,)</f>
        <v>0</v>
      </c>
    </row>
    <row r="34" spans="1:26" ht="22.05" customHeight="1" thickBot="1" x14ac:dyDescent="0.35">
      <c r="A34" s="1"/>
      <c r="B34" s="54"/>
      <c r="C34" s="55"/>
      <c r="D34" s="55"/>
      <c r="E34" s="55"/>
      <c r="F34" s="55"/>
      <c r="G34" s="56"/>
      <c r="H34" s="8"/>
      <c r="I34" s="161"/>
      <c r="J34" s="228" t="s">
        <v>65</v>
      </c>
      <c r="K34" s="229"/>
      <c r="L34" s="58">
        <f>L33/25</f>
        <v>0</v>
      </c>
      <c r="M34" s="58">
        <f>M33/25</f>
        <v>0</v>
      </c>
      <c r="N34" s="230">
        <f>N33/25</f>
        <v>0</v>
      </c>
      <c r="O34" s="231"/>
      <c r="P34" s="51"/>
      <c r="Q34" s="44"/>
      <c r="R34" s="45"/>
      <c r="U34" s="140" t="s">
        <v>125</v>
      </c>
      <c r="V34" s="141"/>
      <c r="W34" s="132"/>
      <c r="X34" s="120">
        <f>X33/25</f>
        <v>0</v>
      </c>
      <c r="Y34" s="121">
        <f t="shared" ref="Y34:Z34" si="1">Y33/25</f>
        <v>0</v>
      </c>
      <c r="Z34" s="122">
        <f t="shared" si="1"/>
        <v>0</v>
      </c>
    </row>
    <row r="35" spans="1:26" ht="22.05" customHeight="1" thickBot="1" x14ac:dyDescent="0.35">
      <c r="A35" s="1"/>
      <c r="B35" s="59"/>
      <c r="C35" s="60"/>
      <c r="D35" s="60"/>
      <c r="E35" s="60"/>
      <c r="F35" s="60"/>
      <c r="G35" s="61"/>
      <c r="H35" s="62"/>
      <c r="I35" s="162"/>
      <c r="J35" s="259" t="s">
        <v>66</v>
      </c>
      <c r="K35" s="260"/>
      <c r="L35" s="63" t="str">
        <f>IF(L34&gt;0,L34*2,"")</f>
        <v/>
      </c>
      <c r="M35" s="63" t="str">
        <f>IF(M34&gt;0,M34*2,"")</f>
        <v/>
      </c>
      <c r="N35" s="261" t="str">
        <f>IF(N34&gt;0,N34*2,"")</f>
        <v/>
      </c>
      <c r="O35" s="262"/>
      <c r="P35" s="64"/>
      <c r="Q35" s="65"/>
      <c r="R35" s="47"/>
    </row>
    <row r="36" spans="1:26" ht="15" thickBot="1" x14ac:dyDescent="0.35"/>
    <row r="37" spans="1:26" ht="27" customHeight="1" x14ac:dyDescent="0.3">
      <c r="A37" s="1"/>
      <c r="B37" s="66"/>
      <c r="C37" s="67"/>
      <c r="D37" s="67"/>
      <c r="E37" s="66"/>
      <c r="F37" s="67"/>
      <c r="G37" s="263" t="s">
        <v>67</v>
      </c>
      <c r="H37" s="263"/>
      <c r="I37" s="263"/>
      <c r="J37" s="263"/>
      <c r="K37" s="263"/>
      <c r="L37" s="263"/>
      <c r="M37" s="263"/>
      <c r="N37" s="263"/>
      <c r="O37" s="263"/>
      <c r="P37" s="263"/>
      <c r="Q37" s="264"/>
      <c r="R37" s="265"/>
      <c r="S37" s="1"/>
    </row>
    <row r="38" spans="1:26" ht="21.6" customHeight="1" thickBot="1" x14ac:dyDescent="0.35">
      <c r="A38" s="1"/>
      <c r="B38" s="68"/>
      <c r="E38" s="68"/>
      <c r="G38" s="266" t="s">
        <v>68</v>
      </c>
      <c r="H38" s="266"/>
      <c r="I38" s="266"/>
      <c r="J38" s="266"/>
      <c r="K38" s="266"/>
      <c r="L38" s="266"/>
      <c r="M38" s="266"/>
      <c r="N38" s="266"/>
      <c r="O38" s="266"/>
      <c r="P38" s="266"/>
      <c r="Q38" s="267" t="s">
        <v>69</v>
      </c>
      <c r="R38" s="268"/>
      <c r="S38" s="1"/>
    </row>
    <row r="39" spans="1:26" ht="28.2" customHeight="1" thickBot="1" x14ac:dyDescent="0.35">
      <c r="A39" s="1"/>
      <c r="B39" s="248" t="s">
        <v>70</v>
      </c>
      <c r="C39" s="249"/>
      <c r="D39" s="69" t="str">
        <f>IF(E10&gt;0,E10,"-")</f>
        <v>-</v>
      </c>
      <c r="E39" s="70" t="str">
        <f>IF(F11&gt;0,F11,"-")</f>
        <v>-</v>
      </c>
      <c r="F39" s="71" t="str">
        <f t="shared" ref="F39" si="2">IF(G10&gt;0,G10,"-")</f>
        <v>-</v>
      </c>
      <c r="G39" s="72"/>
      <c r="H39" s="72"/>
      <c r="I39" s="73"/>
      <c r="J39" s="74"/>
      <c r="K39" s="74"/>
      <c r="L39" s="74"/>
      <c r="M39" s="74"/>
      <c r="N39" s="74"/>
      <c r="O39" s="75"/>
      <c r="P39" s="250" t="s">
        <v>71</v>
      </c>
      <c r="Q39" s="251"/>
      <c r="R39" s="76">
        <f>E5</f>
        <v>0</v>
      </c>
      <c r="S39" s="1"/>
      <c r="T39" s="77"/>
      <c r="U39" s="77"/>
      <c r="V39" s="77"/>
      <c r="W39" s="77"/>
      <c r="X39" s="77"/>
      <c r="Y39" s="77"/>
      <c r="Z39" s="77"/>
    </row>
    <row r="40" spans="1:26" ht="37.200000000000003" customHeight="1" thickBot="1" x14ac:dyDescent="0.35">
      <c r="A40" s="1"/>
      <c r="B40" s="78" t="s">
        <v>72</v>
      </c>
      <c r="C40" s="79"/>
      <c r="D40" s="252" t="s">
        <v>73</v>
      </c>
      <c r="E40" s="253"/>
      <c r="F40" s="254"/>
      <c r="G40" s="80" t="s">
        <v>74</v>
      </c>
      <c r="H40" s="255" t="s">
        <v>75</v>
      </c>
      <c r="I40" s="256"/>
      <c r="J40" s="257"/>
      <c r="K40" s="258" t="s">
        <v>76</v>
      </c>
      <c r="L40" s="258"/>
      <c r="M40" s="258" t="s">
        <v>77</v>
      </c>
      <c r="N40" s="258"/>
      <c r="O40" s="258"/>
      <c r="P40" s="258" t="s">
        <v>78</v>
      </c>
      <c r="Q40" s="258"/>
      <c r="R40" s="81" t="s">
        <v>79</v>
      </c>
      <c r="S40" s="1"/>
    </row>
    <row r="41" spans="1:26" ht="18" customHeight="1" x14ac:dyDescent="0.3">
      <c r="A41" s="1"/>
      <c r="B41" s="82">
        <v>1</v>
      </c>
      <c r="C41" s="287" t="s">
        <v>80</v>
      </c>
      <c r="D41" s="288"/>
      <c r="E41" s="289" t="s">
        <v>81</v>
      </c>
      <c r="F41" s="290"/>
      <c r="G41" s="277" t="s">
        <v>82</v>
      </c>
      <c r="H41" s="291">
        <f>L26</f>
        <v>0</v>
      </c>
      <c r="I41" s="292"/>
      <c r="J41" s="293"/>
      <c r="K41" s="277"/>
      <c r="L41" s="277"/>
      <c r="M41" s="277"/>
      <c r="N41" s="277"/>
      <c r="O41" s="277"/>
      <c r="P41" s="277"/>
      <c r="Q41" s="277"/>
      <c r="R41" s="278"/>
      <c r="S41" s="1"/>
    </row>
    <row r="42" spans="1:26" ht="18" customHeight="1" x14ac:dyDescent="0.3">
      <c r="A42" s="1"/>
      <c r="B42" s="83"/>
      <c r="C42" s="273"/>
      <c r="D42" s="274"/>
      <c r="E42" s="275">
        <v>40320000122</v>
      </c>
      <c r="F42" s="276"/>
      <c r="G42" s="271"/>
      <c r="H42" s="294"/>
      <c r="I42" s="295"/>
      <c r="J42" s="296"/>
      <c r="K42" s="271"/>
      <c r="L42" s="271"/>
      <c r="M42" s="271"/>
      <c r="N42" s="271"/>
      <c r="O42" s="271"/>
      <c r="P42" s="271"/>
      <c r="Q42" s="271"/>
      <c r="R42" s="272"/>
      <c r="S42" s="1"/>
    </row>
    <row r="43" spans="1:26" ht="24.6" customHeight="1" x14ac:dyDescent="0.3">
      <c r="A43" s="1"/>
      <c r="B43" s="84">
        <v>2</v>
      </c>
      <c r="C43" s="279" t="s">
        <v>83</v>
      </c>
      <c r="D43" s="280"/>
      <c r="E43" s="275" t="s">
        <v>84</v>
      </c>
      <c r="F43" s="276"/>
      <c r="G43" s="271" t="s">
        <v>85</v>
      </c>
      <c r="H43" s="281">
        <f>L12</f>
        <v>0</v>
      </c>
      <c r="I43" s="282"/>
      <c r="J43" s="283"/>
      <c r="K43" s="271"/>
      <c r="L43" s="85" t="s">
        <v>86</v>
      </c>
      <c r="M43" s="271"/>
      <c r="N43" s="269" t="s">
        <v>86</v>
      </c>
      <c r="O43" s="270"/>
      <c r="P43" s="271"/>
      <c r="Q43" s="85" t="s">
        <v>86</v>
      </c>
      <c r="R43" s="272"/>
      <c r="S43" s="1"/>
    </row>
    <row r="44" spans="1:26" ht="24.6" customHeight="1" x14ac:dyDescent="0.3">
      <c r="A44" s="1"/>
      <c r="B44" s="83"/>
      <c r="C44" s="273"/>
      <c r="D44" s="274"/>
      <c r="E44" s="275">
        <v>40320000321</v>
      </c>
      <c r="F44" s="276"/>
      <c r="G44" s="271"/>
      <c r="H44" s="284"/>
      <c r="I44" s="285"/>
      <c r="J44" s="286"/>
      <c r="K44" s="271"/>
      <c r="L44" s="85" t="s">
        <v>87</v>
      </c>
      <c r="M44" s="271"/>
      <c r="N44" s="269" t="s">
        <v>87</v>
      </c>
      <c r="O44" s="270"/>
      <c r="P44" s="271"/>
      <c r="Q44" s="85" t="s">
        <v>87</v>
      </c>
      <c r="R44" s="272"/>
      <c r="S44" s="1"/>
    </row>
    <row r="45" spans="1:26" ht="18" customHeight="1" x14ac:dyDescent="0.3">
      <c r="A45" s="1"/>
      <c r="B45" s="84">
        <v>3</v>
      </c>
      <c r="C45" s="298" t="s">
        <v>88</v>
      </c>
      <c r="D45" s="299"/>
      <c r="E45" s="275" t="s">
        <v>89</v>
      </c>
      <c r="F45" s="276"/>
      <c r="G45" s="271" t="s">
        <v>85</v>
      </c>
      <c r="H45" s="297">
        <f>SUM(L33:O33)</f>
        <v>0</v>
      </c>
      <c r="I45" s="292"/>
      <c r="J45" s="293"/>
      <c r="K45" s="271"/>
      <c r="L45" s="271"/>
      <c r="M45" s="271"/>
      <c r="N45" s="271"/>
      <c r="O45" s="271"/>
      <c r="P45" s="271"/>
      <c r="Q45" s="271"/>
      <c r="R45" s="272"/>
      <c r="S45" s="1"/>
    </row>
    <row r="46" spans="1:26" ht="18" customHeight="1" x14ac:dyDescent="0.3">
      <c r="A46" s="1"/>
      <c r="B46" s="83"/>
      <c r="C46" s="273"/>
      <c r="D46" s="274"/>
      <c r="E46" s="275">
        <v>40320000121</v>
      </c>
      <c r="F46" s="276"/>
      <c r="G46" s="271"/>
      <c r="H46" s="294"/>
      <c r="I46" s="295"/>
      <c r="J46" s="296"/>
      <c r="K46" s="271"/>
      <c r="L46" s="271"/>
      <c r="M46" s="271"/>
      <c r="N46" s="271"/>
      <c r="O46" s="271"/>
      <c r="P46" s="271"/>
      <c r="Q46" s="271"/>
      <c r="R46" s="272"/>
      <c r="S46" s="1"/>
    </row>
    <row r="47" spans="1:26" ht="18" customHeight="1" x14ac:dyDescent="0.3">
      <c r="A47" s="1"/>
      <c r="B47" s="84">
        <v>4</v>
      </c>
      <c r="C47" s="279" t="s">
        <v>90</v>
      </c>
      <c r="D47" s="280"/>
      <c r="E47" s="275" t="s">
        <v>91</v>
      </c>
      <c r="F47" s="276"/>
      <c r="G47" s="271" t="s">
        <v>92</v>
      </c>
      <c r="H47" s="297">
        <f>SUM(L35:O35)</f>
        <v>0</v>
      </c>
      <c r="I47" s="292"/>
      <c r="J47" s="293"/>
      <c r="K47" s="271"/>
      <c r="L47" s="271"/>
      <c r="M47" s="271"/>
      <c r="N47" s="271"/>
      <c r="O47" s="271"/>
      <c r="P47" s="271"/>
      <c r="Q47" s="271"/>
      <c r="R47" s="272"/>
      <c r="S47" s="1"/>
    </row>
    <row r="48" spans="1:26" ht="18" customHeight="1" x14ac:dyDescent="0.3">
      <c r="A48" s="1"/>
      <c r="B48" s="83"/>
      <c r="C48" s="273"/>
      <c r="D48" s="274"/>
      <c r="E48" s="300">
        <v>30200000002</v>
      </c>
      <c r="F48" s="301"/>
      <c r="G48" s="271"/>
      <c r="H48" s="294"/>
      <c r="I48" s="295"/>
      <c r="J48" s="296"/>
      <c r="K48" s="271"/>
      <c r="L48" s="271"/>
      <c r="M48" s="271"/>
      <c r="N48" s="271"/>
      <c r="O48" s="271"/>
      <c r="P48" s="271"/>
      <c r="Q48" s="271"/>
      <c r="R48" s="272"/>
      <c r="S48" s="1"/>
    </row>
    <row r="49" spans="1:19" ht="18" customHeight="1" x14ac:dyDescent="0.3">
      <c r="A49" s="1"/>
      <c r="B49" s="84">
        <v>5</v>
      </c>
      <c r="C49" s="279" t="s">
        <v>93</v>
      </c>
      <c r="D49" s="280"/>
      <c r="E49" s="275" t="s">
        <v>94</v>
      </c>
      <c r="F49" s="276"/>
      <c r="G49" s="271" t="s">
        <v>82</v>
      </c>
      <c r="H49" s="302"/>
      <c r="I49" s="303"/>
      <c r="J49" s="304"/>
      <c r="K49" s="271"/>
      <c r="L49" s="271"/>
      <c r="M49" s="271"/>
      <c r="N49" s="271"/>
      <c r="O49" s="271"/>
      <c r="P49" s="271"/>
      <c r="Q49" s="271"/>
      <c r="R49" s="272"/>
      <c r="S49" s="1"/>
    </row>
    <row r="50" spans="1:19" ht="18" customHeight="1" x14ac:dyDescent="0.3">
      <c r="A50" s="1"/>
      <c r="B50" s="83"/>
      <c r="C50" s="273"/>
      <c r="D50" s="274"/>
      <c r="E50" s="275">
        <v>40310002208</v>
      </c>
      <c r="F50" s="276"/>
      <c r="G50" s="271"/>
      <c r="H50" s="305"/>
      <c r="I50" s="306"/>
      <c r="J50" s="307"/>
      <c r="K50" s="271"/>
      <c r="L50" s="271"/>
      <c r="M50" s="271"/>
      <c r="N50" s="271"/>
      <c r="O50" s="271"/>
      <c r="P50" s="271"/>
      <c r="Q50" s="271"/>
      <c r="R50" s="272"/>
      <c r="S50" s="1"/>
    </row>
    <row r="51" spans="1:19" ht="18" customHeight="1" x14ac:dyDescent="0.3">
      <c r="A51" s="1"/>
      <c r="B51" s="84">
        <v>6</v>
      </c>
      <c r="C51" s="279" t="s">
        <v>95</v>
      </c>
      <c r="D51" s="280"/>
      <c r="E51" s="275" t="s">
        <v>96</v>
      </c>
      <c r="F51" s="276"/>
      <c r="G51" s="271" t="s">
        <v>82</v>
      </c>
      <c r="H51" s="302"/>
      <c r="I51" s="303"/>
      <c r="J51" s="304"/>
      <c r="K51" s="271"/>
      <c r="L51" s="271"/>
      <c r="M51" s="271"/>
      <c r="N51" s="271"/>
      <c r="O51" s="271"/>
      <c r="P51" s="271"/>
      <c r="Q51" s="271"/>
      <c r="R51" s="272"/>
      <c r="S51" s="1"/>
    </row>
    <row r="52" spans="1:19" ht="18" customHeight="1" x14ac:dyDescent="0.3">
      <c r="A52" s="1"/>
      <c r="B52" s="83"/>
      <c r="C52" s="273"/>
      <c r="D52" s="274"/>
      <c r="E52" s="275"/>
      <c r="F52" s="276"/>
      <c r="G52" s="271"/>
      <c r="H52" s="305"/>
      <c r="I52" s="306"/>
      <c r="J52" s="307"/>
      <c r="K52" s="271"/>
      <c r="L52" s="271"/>
      <c r="M52" s="271"/>
      <c r="N52" s="271"/>
      <c r="O52" s="271"/>
      <c r="P52" s="271"/>
      <c r="Q52" s="271"/>
      <c r="R52" s="272"/>
      <c r="S52" s="1"/>
    </row>
    <row r="53" spans="1:19" ht="22.05" customHeight="1" thickBot="1" x14ac:dyDescent="0.35">
      <c r="A53" s="1"/>
      <c r="B53" s="86">
        <v>7</v>
      </c>
      <c r="C53" s="308"/>
      <c r="D53" s="309"/>
      <c r="E53" s="310"/>
      <c r="F53" s="311"/>
      <c r="G53" s="5"/>
      <c r="H53" s="275"/>
      <c r="I53" s="312"/>
      <c r="J53" s="276"/>
      <c r="K53" s="313"/>
      <c r="L53" s="313"/>
      <c r="M53" s="313"/>
      <c r="N53" s="313"/>
      <c r="O53" s="313"/>
      <c r="P53" s="313"/>
      <c r="Q53" s="313"/>
      <c r="R53" s="87"/>
      <c r="S53" s="1"/>
    </row>
    <row r="54" spans="1:19" ht="22.05" customHeight="1" x14ac:dyDescent="0.3">
      <c r="A54" s="1"/>
      <c r="B54" s="66"/>
      <c r="C54" s="67"/>
      <c r="D54" s="67"/>
      <c r="E54" s="67"/>
      <c r="F54" s="67"/>
      <c r="G54" s="321" t="s">
        <v>97</v>
      </c>
      <c r="H54" s="322"/>
      <c r="I54" s="323" t="s">
        <v>98</v>
      </c>
      <c r="J54" s="322"/>
      <c r="K54" s="324" t="s">
        <v>99</v>
      </c>
      <c r="L54" s="324"/>
      <c r="M54" s="324" t="s">
        <v>100</v>
      </c>
      <c r="N54" s="324"/>
      <c r="O54" s="324"/>
      <c r="P54" s="324" t="s">
        <v>99</v>
      </c>
      <c r="Q54" s="324"/>
      <c r="R54" s="88" t="s">
        <v>98</v>
      </c>
      <c r="S54" s="1"/>
    </row>
    <row r="55" spans="1:19" ht="22.05" customHeight="1" x14ac:dyDescent="0.3">
      <c r="A55" s="1"/>
      <c r="B55" s="68"/>
      <c r="G55" s="325" t="s">
        <v>101</v>
      </c>
      <c r="H55" s="326"/>
      <c r="I55" s="327"/>
      <c r="J55" s="328"/>
      <c r="K55" s="329"/>
      <c r="L55" s="329"/>
      <c r="M55" s="330"/>
      <c r="N55" s="329"/>
      <c r="O55" s="329"/>
      <c r="P55" s="329">
        <f>K55</f>
        <v>0</v>
      </c>
      <c r="Q55" s="329"/>
      <c r="R55" s="118"/>
      <c r="S55" s="1"/>
    </row>
    <row r="56" spans="1:19" ht="37.799999999999997" customHeight="1" thickBot="1" x14ac:dyDescent="0.35">
      <c r="A56" s="1"/>
      <c r="B56" s="68"/>
      <c r="G56" s="314" t="s">
        <v>102</v>
      </c>
      <c r="H56" s="315"/>
      <c r="I56" s="316"/>
      <c r="J56" s="317"/>
      <c r="K56" s="318"/>
      <c r="L56" s="318"/>
      <c r="M56" s="318"/>
      <c r="N56" s="318"/>
      <c r="O56" s="318"/>
      <c r="P56" s="318"/>
      <c r="Q56" s="318"/>
      <c r="R56" s="119"/>
      <c r="S56" s="1"/>
    </row>
    <row r="57" spans="1:19" ht="9" customHeight="1" x14ac:dyDescent="0.3">
      <c r="A57" s="1"/>
      <c r="B57" s="68"/>
      <c r="R57" s="89"/>
      <c r="S57" s="1"/>
    </row>
    <row r="58" spans="1:19" ht="18" customHeight="1" thickBot="1" x14ac:dyDescent="0.35">
      <c r="A58" s="1"/>
      <c r="B58" s="68"/>
      <c r="E58" s="90"/>
      <c r="F58" s="91"/>
      <c r="G58" s="91"/>
      <c r="H58" s="91"/>
      <c r="I58" s="91"/>
      <c r="J58" s="319" t="s">
        <v>103</v>
      </c>
      <c r="K58" s="320"/>
      <c r="L58" s="320"/>
      <c r="M58" s="320"/>
      <c r="N58" s="92"/>
      <c r="R58" s="89"/>
      <c r="S58" s="1"/>
    </row>
    <row r="59" spans="1:19" ht="19.95" customHeight="1" thickBot="1" x14ac:dyDescent="0.35">
      <c r="A59" s="1"/>
      <c r="B59" s="68"/>
      <c r="D59" s="93"/>
      <c r="F59" s="94" t="s">
        <v>104</v>
      </c>
      <c r="G59" s="116">
        <f>IF(SUM(L15:O15)&gt;0,SUM(L15:O15),)</f>
        <v>0</v>
      </c>
      <c r="L59" s="94" t="s">
        <v>104</v>
      </c>
      <c r="M59" s="95"/>
      <c r="O59" s="96"/>
      <c r="P59" s="97" t="s">
        <v>105</v>
      </c>
      <c r="Q59" s="2" t="s">
        <v>106</v>
      </c>
      <c r="R59" s="89"/>
      <c r="S59" s="1"/>
    </row>
    <row r="60" spans="1:19" ht="19.95" customHeight="1" thickBot="1" x14ac:dyDescent="0.35">
      <c r="A60" s="1"/>
      <c r="B60" s="68"/>
      <c r="D60" s="336"/>
      <c r="E60" s="332">
        <f>ROUNDDOWN(H43/25,0)</f>
        <v>0</v>
      </c>
      <c r="F60" s="94" t="s">
        <v>107</v>
      </c>
      <c r="G60" s="116">
        <f t="shared" ref="G60:G68" si="3">IF(SUM(L16:O16)&gt;0,SUM(L16:O16),)</f>
        <v>0</v>
      </c>
      <c r="H60" s="94"/>
      <c r="J60" s="336"/>
      <c r="K60" s="334"/>
      <c r="L60" s="94" t="s">
        <v>107</v>
      </c>
      <c r="M60" s="95"/>
      <c r="O60" s="96"/>
      <c r="P60" s="96"/>
      <c r="R60" s="89"/>
      <c r="S60" s="1"/>
    </row>
    <row r="61" spans="1:19" ht="19.95" customHeight="1" thickBot="1" x14ac:dyDescent="0.35">
      <c r="A61" s="1"/>
      <c r="B61" s="68"/>
      <c r="D61" s="336"/>
      <c r="E61" s="333"/>
      <c r="F61" s="94" t="s">
        <v>108</v>
      </c>
      <c r="G61" s="116">
        <f t="shared" si="3"/>
        <v>0</v>
      </c>
      <c r="H61" s="94"/>
      <c r="J61" s="336"/>
      <c r="K61" s="335"/>
      <c r="L61" s="94" t="s">
        <v>108</v>
      </c>
      <c r="M61" s="95"/>
      <c r="O61" s="96"/>
      <c r="P61" s="97" t="s">
        <v>109</v>
      </c>
      <c r="Q61" s="2" t="s">
        <v>106</v>
      </c>
      <c r="R61" s="89"/>
      <c r="S61" s="1"/>
    </row>
    <row r="62" spans="1:19" ht="19.95" customHeight="1" thickBot="1" x14ac:dyDescent="0.35">
      <c r="A62" s="1"/>
      <c r="B62" s="68"/>
      <c r="D62" s="336"/>
      <c r="E62" s="332">
        <f>((H43/25)-E60)*200</f>
        <v>0</v>
      </c>
      <c r="F62" s="94" t="s">
        <v>110</v>
      </c>
      <c r="G62" s="116">
        <f t="shared" si="3"/>
        <v>0</v>
      </c>
      <c r="H62" s="94"/>
      <c r="J62" s="336"/>
      <c r="K62" s="334"/>
      <c r="L62" s="94" t="s">
        <v>110</v>
      </c>
      <c r="M62" s="95"/>
      <c r="O62" s="96"/>
      <c r="P62" s="97" t="s">
        <v>111</v>
      </c>
      <c r="Q62" s="2" t="s">
        <v>106</v>
      </c>
      <c r="R62" s="89"/>
      <c r="S62" s="1"/>
    </row>
    <row r="63" spans="1:19" ht="19.95" customHeight="1" thickBot="1" x14ac:dyDescent="0.35">
      <c r="A63" s="1"/>
      <c r="B63" s="68"/>
      <c r="D63" s="336"/>
      <c r="E63" s="333"/>
      <c r="F63" s="94" t="s">
        <v>112</v>
      </c>
      <c r="G63" s="116">
        <f t="shared" si="3"/>
        <v>0</v>
      </c>
      <c r="H63" s="94"/>
      <c r="J63" s="336"/>
      <c r="K63" s="335"/>
      <c r="L63" s="94" t="s">
        <v>112</v>
      </c>
      <c r="M63" s="95"/>
      <c r="R63" s="89"/>
      <c r="S63" s="1"/>
    </row>
    <row r="64" spans="1:19" ht="19.95" customHeight="1" thickBot="1" x14ac:dyDescent="0.35">
      <c r="A64" s="1"/>
      <c r="B64" s="68"/>
      <c r="D64" s="93"/>
      <c r="E64" s="117"/>
      <c r="F64" s="94" t="s">
        <v>113</v>
      </c>
      <c r="G64" s="116">
        <f t="shared" si="3"/>
        <v>0</v>
      </c>
      <c r="H64" s="94"/>
      <c r="J64" s="93"/>
      <c r="K64" s="93"/>
      <c r="L64" s="94" t="s">
        <v>113</v>
      </c>
      <c r="M64" s="95"/>
      <c r="R64" s="89"/>
      <c r="S64" s="1"/>
    </row>
    <row r="65" spans="1:19" ht="19.95" customHeight="1" thickBot="1" x14ac:dyDescent="0.35">
      <c r="A65" s="1"/>
      <c r="B65" s="68"/>
      <c r="D65" s="93"/>
      <c r="E65" s="117"/>
      <c r="F65" s="94" t="s">
        <v>114</v>
      </c>
      <c r="G65" s="116">
        <f t="shared" si="3"/>
        <v>0</v>
      </c>
      <c r="H65" s="94"/>
      <c r="J65" s="93"/>
      <c r="K65" s="93"/>
      <c r="L65" s="94" t="s">
        <v>114</v>
      </c>
      <c r="M65" s="95"/>
      <c r="O65" s="331" t="s">
        <v>115</v>
      </c>
      <c r="P65" s="331"/>
      <c r="Q65" s="2" t="s">
        <v>106</v>
      </c>
      <c r="R65" s="89"/>
      <c r="S65" s="1"/>
    </row>
    <row r="66" spans="1:19" ht="19.95" customHeight="1" thickBot="1" x14ac:dyDescent="0.35">
      <c r="A66" s="1"/>
      <c r="B66" s="68"/>
      <c r="D66" s="93"/>
      <c r="E66" s="332">
        <f>SUM(L34:O34)</f>
        <v>0</v>
      </c>
      <c r="F66" s="94" t="s">
        <v>116</v>
      </c>
      <c r="G66" s="116">
        <f t="shared" si="3"/>
        <v>0</v>
      </c>
      <c r="H66" s="94"/>
      <c r="J66" s="93"/>
      <c r="K66" s="334"/>
      <c r="L66" s="94" t="s">
        <v>116</v>
      </c>
      <c r="M66" s="95"/>
      <c r="O66" s="331"/>
      <c r="P66" s="331"/>
      <c r="R66" s="89"/>
      <c r="S66" s="1"/>
    </row>
    <row r="67" spans="1:19" ht="19.95" customHeight="1" thickBot="1" x14ac:dyDescent="0.35">
      <c r="A67" s="1"/>
      <c r="B67" s="68"/>
      <c r="D67" s="93"/>
      <c r="E67" s="333"/>
      <c r="F67" s="94" t="s">
        <v>117</v>
      </c>
      <c r="G67" s="116">
        <f t="shared" si="3"/>
        <v>0</v>
      </c>
      <c r="H67" s="94"/>
      <c r="J67" s="93"/>
      <c r="K67" s="335"/>
      <c r="L67" s="94" t="s">
        <v>117</v>
      </c>
      <c r="M67" s="95"/>
      <c r="O67" s="96"/>
      <c r="P67" s="97" t="s">
        <v>109</v>
      </c>
      <c r="Q67" s="2" t="s">
        <v>106</v>
      </c>
      <c r="R67" s="89"/>
      <c r="S67" s="1"/>
    </row>
    <row r="68" spans="1:19" ht="19.95" customHeight="1" thickBot="1" x14ac:dyDescent="0.35">
      <c r="A68" s="1"/>
      <c r="B68" s="68"/>
      <c r="D68" s="93"/>
      <c r="F68" s="94" t="s">
        <v>118</v>
      </c>
      <c r="G68" s="116">
        <f t="shared" si="3"/>
        <v>0</v>
      </c>
      <c r="H68" s="94"/>
      <c r="J68" s="93"/>
      <c r="L68" s="94" t="s">
        <v>118</v>
      </c>
      <c r="M68" s="95"/>
      <c r="O68" s="96"/>
      <c r="P68" s="97" t="s">
        <v>111</v>
      </c>
      <c r="Q68" s="2" t="s">
        <v>106</v>
      </c>
      <c r="R68" s="89"/>
      <c r="S68" s="1"/>
    </row>
    <row r="69" spans="1:19" ht="16.05" customHeight="1" x14ac:dyDescent="0.3">
      <c r="A69" s="1"/>
      <c r="B69" s="68"/>
      <c r="E69" s="90"/>
      <c r="H69" s="94"/>
      <c r="R69" s="89"/>
      <c r="S69" s="1"/>
    </row>
    <row r="70" spans="1:19" ht="12.6" customHeight="1" thickBot="1" x14ac:dyDescent="0.35">
      <c r="A70" s="1"/>
      <c r="B70" s="98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100"/>
      <c r="S70" s="1"/>
    </row>
    <row r="73" spans="1:19" x14ac:dyDescent="0.3">
      <c r="A73" s="2" t="s">
        <v>119</v>
      </c>
    </row>
    <row r="74" spans="1:19" ht="16.2" customHeight="1" x14ac:dyDescent="0.3"/>
  </sheetData>
  <protectedRanges>
    <protectedRange sqref="H49:J52" name="Req. QTYs"/>
    <protectedRange sqref="L9:O10" name="Water Gel Information"/>
    <protectedRange sqref="E9:G17" name="Blast Information"/>
    <protectedRange sqref="E5:G7" name="General Information"/>
    <protectedRange sqref="M15:O19 N20:O24" name="ED Information"/>
    <protectedRange sqref="L31:O34" name="ANFO Information"/>
  </protectedRanges>
  <mergeCells count="189">
    <mergeCell ref="O65:P66"/>
    <mergeCell ref="E66:E67"/>
    <mergeCell ref="K66:K67"/>
    <mergeCell ref="D60:D61"/>
    <mergeCell ref="E60:E61"/>
    <mergeCell ref="J60:J61"/>
    <mergeCell ref="K60:K61"/>
    <mergeCell ref="D62:D63"/>
    <mergeCell ref="E62:E63"/>
    <mergeCell ref="J62:J63"/>
    <mergeCell ref="K62:K63"/>
    <mergeCell ref="J58:M58"/>
    <mergeCell ref="G54:H54"/>
    <mergeCell ref="I54:J54"/>
    <mergeCell ref="K54:L54"/>
    <mergeCell ref="M54:O54"/>
    <mergeCell ref="P54:Q54"/>
    <mergeCell ref="G55:H55"/>
    <mergeCell ref="I55:J55"/>
    <mergeCell ref="K55:L55"/>
    <mergeCell ref="M55:O55"/>
    <mergeCell ref="P55:Q55"/>
    <mergeCell ref="C53:D53"/>
    <mergeCell ref="E53:F53"/>
    <mergeCell ref="H53:J53"/>
    <mergeCell ref="K53:L53"/>
    <mergeCell ref="M53:O53"/>
    <mergeCell ref="P53:Q53"/>
    <mergeCell ref="G56:H56"/>
    <mergeCell ref="I56:J56"/>
    <mergeCell ref="K56:L56"/>
    <mergeCell ref="M56:O56"/>
    <mergeCell ref="P56:Q56"/>
    <mergeCell ref="C51:D51"/>
    <mergeCell ref="E51:F51"/>
    <mergeCell ref="G51:G52"/>
    <mergeCell ref="H51:J52"/>
    <mergeCell ref="K51:L52"/>
    <mergeCell ref="M51:O52"/>
    <mergeCell ref="P51:Q52"/>
    <mergeCell ref="R51:R52"/>
    <mergeCell ref="C52:D52"/>
    <mergeCell ref="E52:F52"/>
    <mergeCell ref="C49:D49"/>
    <mergeCell ref="E49:F49"/>
    <mergeCell ref="G49:G50"/>
    <mergeCell ref="H49:J50"/>
    <mergeCell ref="K49:L50"/>
    <mergeCell ref="M49:O50"/>
    <mergeCell ref="P49:Q50"/>
    <mergeCell ref="R49:R50"/>
    <mergeCell ref="C50:D50"/>
    <mergeCell ref="E50:F50"/>
    <mergeCell ref="P45:Q46"/>
    <mergeCell ref="R45:R46"/>
    <mergeCell ref="C46:D46"/>
    <mergeCell ref="E46:F46"/>
    <mergeCell ref="C47:D47"/>
    <mergeCell ref="E47:F47"/>
    <mergeCell ref="G47:G48"/>
    <mergeCell ref="H47:J48"/>
    <mergeCell ref="K47:L48"/>
    <mergeCell ref="M47:O48"/>
    <mergeCell ref="C45:D45"/>
    <mergeCell ref="E45:F45"/>
    <mergeCell ref="G45:G46"/>
    <mergeCell ref="H45:J46"/>
    <mergeCell ref="K45:L46"/>
    <mergeCell ref="M45:O46"/>
    <mergeCell ref="P47:Q48"/>
    <mergeCell ref="R47:R48"/>
    <mergeCell ref="C48:D48"/>
    <mergeCell ref="E48:F48"/>
    <mergeCell ref="N43:O43"/>
    <mergeCell ref="P43:P44"/>
    <mergeCell ref="R43:R44"/>
    <mergeCell ref="C44:D44"/>
    <mergeCell ref="E44:F44"/>
    <mergeCell ref="N44:O44"/>
    <mergeCell ref="P41:Q42"/>
    <mergeCell ref="R41:R42"/>
    <mergeCell ref="C42:D42"/>
    <mergeCell ref="E42:F42"/>
    <mergeCell ref="C43:D43"/>
    <mergeCell ref="E43:F43"/>
    <mergeCell ref="G43:G44"/>
    <mergeCell ref="H43:J44"/>
    <mergeCell ref="K43:K44"/>
    <mergeCell ref="M43:M44"/>
    <mergeCell ref="C41:D41"/>
    <mergeCell ref="E41:F41"/>
    <mergeCell ref="G41:G42"/>
    <mergeCell ref="H41:J42"/>
    <mergeCell ref="K41:L42"/>
    <mergeCell ref="M41:O42"/>
    <mergeCell ref="B39:C39"/>
    <mergeCell ref="P39:Q39"/>
    <mergeCell ref="D40:F40"/>
    <mergeCell ref="H40:J40"/>
    <mergeCell ref="K40:L40"/>
    <mergeCell ref="M40:O40"/>
    <mergeCell ref="P40:Q40"/>
    <mergeCell ref="J35:K35"/>
    <mergeCell ref="N35:O35"/>
    <mergeCell ref="G37:P37"/>
    <mergeCell ref="Q37:R37"/>
    <mergeCell ref="G38:P38"/>
    <mergeCell ref="Q38:R38"/>
    <mergeCell ref="N31:O31"/>
    <mergeCell ref="J32:K32"/>
    <mergeCell ref="N32:O32"/>
    <mergeCell ref="J33:K33"/>
    <mergeCell ref="N33:O33"/>
    <mergeCell ref="J34:K34"/>
    <mergeCell ref="N34:O34"/>
    <mergeCell ref="B27:D27"/>
    <mergeCell ref="J27:R27"/>
    <mergeCell ref="J28:K28"/>
    <mergeCell ref="N28:O28"/>
    <mergeCell ref="J29:K29"/>
    <mergeCell ref="N29:O29"/>
    <mergeCell ref="Q29:R32"/>
    <mergeCell ref="J30:K30"/>
    <mergeCell ref="N30:O30"/>
    <mergeCell ref="J31:K31"/>
    <mergeCell ref="B25:D25"/>
    <mergeCell ref="J25:K25"/>
    <mergeCell ref="N25:O25"/>
    <mergeCell ref="B26:D26"/>
    <mergeCell ref="J26:K26"/>
    <mergeCell ref="L26:O26"/>
    <mergeCell ref="N19:O19"/>
    <mergeCell ref="N20:O20"/>
    <mergeCell ref="N21:O21"/>
    <mergeCell ref="B22:D22"/>
    <mergeCell ref="N22:O22"/>
    <mergeCell ref="B23:D23"/>
    <mergeCell ref="N23:O23"/>
    <mergeCell ref="B15:D15"/>
    <mergeCell ref="J15:J24"/>
    <mergeCell ref="N15:O15"/>
    <mergeCell ref="B16:D16"/>
    <mergeCell ref="N16:O16"/>
    <mergeCell ref="B17:D17"/>
    <mergeCell ref="N17:O17"/>
    <mergeCell ref="B18:D18"/>
    <mergeCell ref="N18:O18"/>
    <mergeCell ref="B19:D19"/>
    <mergeCell ref="B24:D24"/>
    <mergeCell ref="N24:O24"/>
    <mergeCell ref="N7:O7"/>
    <mergeCell ref="B12:D12"/>
    <mergeCell ref="J12:K12"/>
    <mergeCell ref="L12:O12"/>
    <mergeCell ref="B13:D13"/>
    <mergeCell ref="J13:R13"/>
    <mergeCell ref="B14:D14"/>
    <mergeCell ref="J14:K14"/>
    <mergeCell ref="N14:O14"/>
    <mergeCell ref="B10:D10"/>
    <mergeCell ref="J10:K10"/>
    <mergeCell ref="N10:O10"/>
    <mergeCell ref="B11:D11"/>
    <mergeCell ref="J11:K11"/>
    <mergeCell ref="N11:O11"/>
    <mergeCell ref="U32:V32"/>
    <mergeCell ref="U33:V33"/>
    <mergeCell ref="U34:V34"/>
    <mergeCell ref="B2:R2"/>
    <mergeCell ref="U2:AB2"/>
    <mergeCell ref="B3:R3"/>
    <mergeCell ref="U3:AB3"/>
    <mergeCell ref="B4:G4"/>
    <mergeCell ref="I4:I35"/>
    <mergeCell ref="J4:R4"/>
    <mergeCell ref="E5:G5"/>
    <mergeCell ref="J5:K5"/>
    <mergeCell ref="N5:O5"/>
    <mergeCell ref="B8:D8"/>
    <mergeCell ref="J8:K8"/>
    <mergeCell ref="N8:O8"/>
    <mergeCell ref="B9:D9"/>
    <mergeCell ref="J9:K9"/>
    <mergeCell ref="N9:O9"/>
    <mergeCell ref="E6:G6"/>
    <mergeCell ref="J6:K6"/>
    <mergeCell ref="N6:O6"/>
    <mergeCell ref="E7:G7"/>
    <mergeCell ref="J7:K7"/>
  </mergeCells>
  <phoneticPr fontId="19" type="noConversion"/>
  <dataValidations count="7">
    <dataValidation type="list" allowBlank="1" showInputMessage="1" showErrorMessage="1" sqref="E6:G6" xr:uid="{520351B9-BDC8-4910-BD97-9FC005E3F820}">
      <formula1>$U$5:$U$8</formula1>
    </dataValidation>
    <dataValidation type="list" allowBlank="1" showInputMessage="1" showErrorMessage="1" sqref="E7:G7" xr:uid="{874148C6-3F4E-4332-9D0F-FCCBDDBED403}">
      <formula1>$V$5:$V$8</formula1>
    </dataValidation>
    <dataValidation type="list" allowBlank="1" showInputMessage="1" showErrorMessage="1" sqref="K55:L55" xr:uid="{CDAEC42A-D909-4BA8-8137-39C5671E677B}">
      <formula1>$W$5:$W$8</formula1>
    </dataValidation>
    <dataValidation type="list" allowBlank="1" showInputMessage="1" showErrorMessage="1" sqref="E9:G9" xr:uid="{B380D5E8-2259-4156-835C-3DEA0C5E1831}">
      <formula1>$X$5:$X$7</formula1>
    </dataValidation>
    <dataValidation type="list" allowBlank="1" showInputMessage="1" showErrorMessage="1" sqref="E10:G10" xr:uid="{97C41201-3811-49CC-A35C-825E42235207}">
      <formula1>$Y$5:$Y$10</formula1>
    </dataValidation>
    <dataValidation type="list" allowBlank="1" showInputMessage="1" showErrorMessage="1" sqref="E11:G11" xr:uid="{3A9B065D-F5B0-44BA-9BE2-C19F8D6091C7}">
      <formula1>$Z$5:$Z$6</formula1>
    </dataValidation>
    <dataValidation type="list" allowBlank="1" showInputMessage="1" showErrorMessage="1" sqref="E15:G15 E13:G13" xr:uid="{1BADC686-5580-4B8B-8D1A-B4EEB7CDFE16}">
      <formula1>$AA$5:$AA$8</formula1>
    </dataValidation>
  </dataValidations>
  <printOptions horizontalCentered="1" verticalCentered="1"/>
  <pageMargins left="0" right="0" top="0" bottom="0" header="0.3" footer="0.3"/>
  <pageSetup paperSize="9" scale="76" fitToHeight="0" orientation="landscape" r:id="rId1"/>
  <rowBreaks count="1" manualBreakCount="1">
    <brk id="35" max="16383" man="1"/>
  </rowBreaks>
  <ignoredErrors>
    <ignoredError sqref="G59:G6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 Form</vt:lpstr>
      <vt:lpstr>'GI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DULANA DAHANAYAKE</dc:creator>
  <cp:lastModifiedBy>Damith Wathshala</cp:lastModifiedBy>
  <cp:lastPrinted>2025-04-16T03:03:17Z</cp:lastPrinted>
  <dcterms:created xsi:type="dcterms:W3CDTF">2023-06-06T13:55:08Z</dcterms:created>
  <dcterms:modified xsi:type="dcterms:W3CDTF">2025-05-11T12:33:48Z</dcterms:modified>
</cp:coreProperties>
</file>